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635B8EEA-6E81-4914-B2AF-64FAE70F833D}" xr6:coauthVersionLast="31" xr6:coauthVersionMax="31" xr10:uidLastSave="{00000000-0000-0000-0000-000000000000}"/>
  <bookViews>
    <workbookView xWindow="240" yWindow="105" windowWidth="14805" windowHeight="7785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AW50" i="1" l="1"/>
  <c r="AS50" i="1"/>
  <c r="AO50" i="1"/>
  <c r="AK50" i="1"/>
  <c r="AG50" i="1"/>
  <c r="AC50" i="1"/>
  <c r="Y50" i="1"/>
  <c r="U50" i="1"/>
  <c r="Q50" i="1"/>
  <c r="M50" i="1"/>
  <c r="I50" i="1"/>
  <c r="A467" i="2"/>
  <c r="A468" i="2"/>
  <c r="A466" i="2"/>
  <c r="A107" i="2"/>
  <c r="A108" i="2"/>
  <c r="A109" i="2"/>
  <c r="A106" i="2"/>
  <c r="A27" i="2"/>
  <c r="A28" i="2"/>
  <c r="A29" i="2"/>
  <c r="A30" i="2"/>
  <c r="A26" i="2"/>
  <c r="A7" i="2"/>
  <c r="A8" i="2"/>
  <c r="A9" i="2"/>
  <c r="A10" i="2"/>
  <c r="A11" i="2"/>
  <c r="A12" i="2"/>
  <c r="A13" i="2"/>
  <c r="A6" i="2"/>
  <c r="B426" i="13"/>
  <c r="B440" i="13" s="1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B2" i="13"/>
  <c r="B426" i="12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F20" i="12"/>
  <c r="E20" i="12"/>
  <c r="D20" i="12"/>
  <c r="B20" i="12"/>
  <c r="B2" i="12"/>
  <c r="B426" i="11"/>
  <c r="B440" i="11" s="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B2" i="11"/>
  <c r="B426" i="10"/>
  <c r="B440" i="10" s="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F20" i="10"/>
  <c r="E20" i="10"/>
  <c r="D20" i="10"/>
  <c r="B20" i="10"/>
  <c r="B2" i="10"/>
  <c r="B426" i="4"/>
  <c r="B426" i="5"/>
  <c r="B426" i="6"/>
  <c r="B440" i="6" s="1"/>
  <c r="B426" i="7"/>
  <c r="B426" i="8"/>
  <c r="B426" i="9"/>
  <c r="B440" i="9" s="1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B20" i="9"/>
  <c r="B2" i="9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B2" i="7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B2" i="6"/>
  <c r="AZ48" i="1"/>
  <c r="AZ18" i="1"/>
  <c r="F520" i="5" l="1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B2" i="5"/>
  <c r="A7" i="4"/>
  <c r="A7" i="5" s="1"/>
  <c r="A7" i="6" s="1"/>
  <c r="A7" i="7" s="1"/>
  <c r="A7" i="8" s="1"/>
  <c r="A7" i="9" s="1"/>
  <c r="A7" i="10" s="1"/>
  <c r="A7" i="11" s="1"/>
  <c r="A7" i="12" s="1"/>
  <c r="A7" i="13" s="1"/>
  <c r="A10" i="4"/>
  <c r="A10" i="5" s="1"/>
  <c r="A10" i="6" s="1"/>
  <c r="A10" i="7" s="1"/>
  <c r="A10" i="8" s="1"/>
  <c r="A10" i="9" s="1"/>
  <c r="A10" i="10" s="1"/>
  <c r="A10" i="11" s="1"/>
  <c r="A10" i="12" s="1"/>
  <c r="A10" i="13" s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B426" i="3"/>
  <c r="B440" i="3" s="1"/>
  <c r="A467" i="3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5" s="1"/>
  <c r="A468" i="6" s="1"/>
  <c r="A468" i="7" s="1"/>
  <c r="A468" i="8" s="1"/>
  <c r="A468" i="9" s="1"/>
  <c r="A468" i="10" s="1"/>
  <c r="A468" i="11" s="1"/>
  <c r="A468" i="12" s="1"/>
  <c r="A468" i="13" s="1"/>
  <c r="A466" i="3"/>
  <c r="A466" i="4" s="1"/>
  <c r="A466" i="5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5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5" s="1"/>
  <c r="A109" i="6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6" i="3"/>
  <c r="A6" i="4" s="1"/>
  <c r="A6" i="5" s="1"/>
  <c r="A6" i="6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B20" i="3"/>
  <c r="B2" i="3"/>
  <c r="A120" i="2"/>
  <c r="A40" i="2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40" i="4"/>
  <c r="A20" i="4"/>
  <c r="A20" i="3"/>
  <c r="A480" i="2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0" i="1"/>
  <c r="W11" i="1"/>
  <c r="W12" i="1"/>
  <c r="W13" i="1"/>
  <c r="W14" i="1"/>
  <c r="W15" i="1"/>
  <c r="W16" i="1"/>
  <c r="S8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0" i="1"/>
  <c r="K11" i="1"/>
  <c r="K12" i="1"/>
  <c r="K13" i="1"/>
  <c r="K14" i="1"/>
  <c r="K15" i="1"/>
  <c r="K16" i="1"/>
  <c r="I65" i="13"/>
  <c r="I60" i="13"/>
  <c r="I55" i="13"/>
  <c r="I50" i="13"/>
  <c r="I45" i="13"/>
  <c r="I40" i="13"/>
  <c r="I30" i="13"/>
  <c r="I25" i="13"/>
  <c r="K19" i="13"/>
  <c r="L20" i="13" s="1"/>
  <c r="I65" i="12"/>
  <c r="I60" i="12"/>
  <c r="I55" i="12"/>
  <c r="I50" i="12"/>
  <c r="I45" i="12"/>
  <c r="I40" i="12"/>
  <c r="I30" i="12"/>
  <c r="I25" i="12"/>
  <c r="K19" i="12"/>
  <c r="L20" i="12" s="1"/>
  <c r="I65" i="11"/>
  <c r="I60" i="11"/>
  <c r="I55" i="11"/>
  <c r="I50" i="11"/>
  <c r="I45" i="11"/>
  <c r="I40" i="11"/>
  <c r="I30" i="11"/>
  <c r="I25" i="11"/>
  <c r="K19" i="11"/>
  <c r="L20" i="11" s="1"/>
  <c r="I65" i="10"/>
  <c r="I60" i="10"/>
  <c r="I55" i="10"/>
  <c r="I50" i="10"/>
  <c r="I45" i="10"/>
  <c r="I40" i="10"/>
  <c r="I30" i="10"/>
  <c r="I25" i="10"/>
  <c r="K19" i="10"/>
  <c r="L20" i="10" s="1"/>
  <c r="I65" i="9"/>
  <c r="I60" i="9"/>
  <c r="I55" i="9"/>
  <c r="I50" i="9"/>
  <c r="I45" i="9"/>
  <c r="I40" i="9"/>
  <c r="I30" i="9"/>
  <c r="I25" i="9"/>
  <c r="K19" i="9"/>
  <c r="L20" i="9" s="1"/>
  <c r="I65" i="8"/>
  <c r="I60" i="8"/>
  <c r="I55" i="8"/>
  <c r="I50" i="8"/>
  <c r="I45" i="8"/>
  <c r="I40" i="8"/>
  <c r="I30" i="8"/>
  <c r="I25" i="8"/>
  <c r="K19" i="8"/>
  <c r="L20" i="8" s="1"/>
  <c r="I65" i="7"/>
  <c r="I60" i="7"/>
  <c r="I55" i="7"/>
  <c r="I50" i="7"/>
  <c r="I45" i="7"/>
  <c r="I40" i="7"/>
  <c r="I30" i="7"/>
  <c r="I25" i="7"/>
  <c r="L20" i="7"/>
  <c r="K19" i="7"/>
  <c r="I65" i="6"/>
  <c r="I60" i="6"/>
  <c r="I55" i="6"/>
  <c r="I50" i="6"/>
  <c r="I45" i="6"/>
  <c r="I40" i="6"/>
  <c r="I30" i="6"/>
  <c r="I25" i="6"/>
  <c r="L20" i="6"/>
  <c r="K19" i="6"/>
  <c r="I65" i="5"/>
  <c r="I60" i="5"/>
  <c r="I55" i="5"/>
  <c r="I50" i="5"/>
  <c r="I45" i="5"/>
  <c r="I40" i="5"/>
  <c r="I30" i="5"/>
  <c r="I25" i="5"/>
  <c r="K19" i="5"/>
  <c r="L20" i="5" s="1"/>
  <c r="I65" i="4"/>
  <c r="I60" i="4"/>
  <c r="I55" i="4"/>
  <c r="I50" i="4"/>
  <c r="I45" i="4"/>
  <c r="I40" i="4"/>
  <c r="I30" i="4"/>
  <c r="I25" i="4"/>
  <c r="K19" i="4"/>
  <c r="L20" i="4" s="1"/>
  <c r="I65" i="3"/>
  <c r="I60" i="3"/>
  <c r="I55" i="3"/>
  <c r="I50" i="3"/>
  <c r="I45" i="3"/>
  <c r="I40" i="3"/>
  <c r="I30" i="3"/>
  <c r="I25" i="3"/>
  <c r="K19" i="3"/>
  <c r="L20" i="3" s="1"/>
  <c r="K19" i="2"/>
  <c r="L20" i="2" s="1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0" i="5" l="1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A466" i="9" l="1"/>
  <c r="A480" i="8"/>
  <c r="A106" i="6"/>
  <c r="A120" i="5"/>
  <c r="A26" i="9"/>
  <c r="A40" i="8"/>
  <c r="A6" i="9"/>
  <c r="A20" i="8"/>
  <c r="G15" i="17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A466" i="10" l="1"/>
  <c r="A480" i="9"/>
  <c r="A106" i="7"/>
  <c r="A120" i="6"/>
  <c r="A40" i="9"/>
  <c r="A26" i="10"/>
  <c r="A6" i="10"/>
  <c r="A20" i="9"/>
  <c r="B4" i="14"/>
  <c r="A466" i="11" l="1"/>
  <c r="A480" i="10"/>
  <c r="A106" i="8"/>
  <c r="A120" i="7"/>
  <c r="A26" i="11"/>
  <c r="A40" i="10"/>
  <c r="A6" i="11"/>
  <c r="A20" i="10"/>
  <c r="BC17" i="1"/>
  <c r="A466" i="12" l="1"/>
  <c r="A480" i="11"/>
  <c r="A106" i="9"/>
  <c r="A120" i="8"/>
  <c r="A26" i="12"/>
  <c r="A40" i="11"/>
  <c r="A6" i="12"/>
  <c r="A20" i="11"/>
  <c r="O5" i="11"/>
  <c r="A466" i="13" l="1"/>
  <c r="A480" i="13" s="1"/>
  <c r="A480" i="12"/>
  <c r="A106" i="10"/>
  <c r="A120" i="9"/>
  <c r="A26" i="13"/>
  <c r="A40" i="13" s="1"/>
  <c r="A40" i="12"/>
  <c r="A6" i="13"/>
  <c r="A20" i="13" s="1"/>
  <c r="A20" i="12"/>
  <c r="H63" i="17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80" i="8"/>
  <c r="H7" i="4" l="1"/>
  <c r="H166" i="3" l="1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C30" i="14"/>
  <c r="F6" i="16"/>
  <c r="E16" i="15"/>
  <c r="G16" i="15"/>
  <c r="G45" i="14"/>
  <c r="E19" i="14" s="1"/>
  <c r="B6" i="14" s="1"/>
  <c r="C24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I63" i="17"/>
  <c r="C5" i="1"/>
  <c r="B14" i="14"/>
  <c r="L6" i="14"/>
  <c r="E9" i="14"/>
  <c r="I18" i="15"/>
  <c r="A19" i="15"/>
  <c r="G23" i="15" l="1"/>
  <c r="E23" i="15"/>
  <c r="G22" i="15"/>
  <c r="A20" i="15"/>
  <c r="I19" i="15"/>
  <c r="G85" i="15" l="1"/>
  <c r="E22" i="15"/>
  <c r="I20" i="15"/>
  <c r="A21" i="15"/>
  <c r="I21" i="15" l="1"/>
  <c r="A22" i="15"/>
  <c r="A23" i="15" l="1"/>
  <c r="I22" i="15"/>
  <c r="A24" i="15" l="1"/>
  <c r="I23" i="15"/>
  <c r="A25" i="15" l="1"/>
  <c r="I24" i="15"/>
  <c r="B3" i="14" s="1"/>
  <c r="A26" i="15" l="1"/>
  <c r="I25" i="15"/>
  <c r="A27" i="15" l="1"/>
  <c r="I26" i="15"/>
  <c r="A28" i="15" l="1"/>
  <c r="I27" i="15"/>
  <c r="AV22" i="1"/>
  <c r="A29" i="15" l="1"/>
  <c r="I28" i="15"/>
  <c r="A30" i="15" l="1"/>
  <c r="I29" i="15"/>
  <c r="A31" i="15" l="1"/>
  <c r="I30" i="15"/>
  <c r="A32" i="15" l="1"/>
  <c r="I31" i="15"/>
  <c r="A33" i="15" l="1"/>
  <c r="I32" i="15"/>
  <c r="A34" i="15" l="1"/>
  <c r="I33" i="15"/>
  <c r="A35" i="15" l="1"/>
  <c r="I34" i="15"/>
  <c r="A36" i="15" l="1"/>
  <c r="I35" i="15"/>
  <c r="A37" i="15" l="1"/>
  <c r="I36" i="15"/>
  <c r="A38" i="15" l="1"/>
  <c r="I37" i="15"/>
  <c r="A39" i="15" l="1"/>
  <c r="I38" i="15"/>
  <c r="A40" i="15" l="1"/>
  <c r="I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1" i="15" l="1"/>
  <c r="I40" i="15"/>
  <c r="AW21" i="1"/>
  <c r="AW40" i="1"/>
  <c r="AW26" i="1"/>
  <c r="AW34" i="1"/>
  <c r="AW43" i="1"/>
  <c r="AW22" i="1"/>
  <c r="AW23" i="1"/>
  <c r="AW46" i="1" l="1"/>
  <c r="AW47" i="1" s="1"/>
  <c r="A42" i="15"/>
  <c r="I41" i="15"/>
  <c r="A43" i="15" l="1"/>
  <c r="I42" i="15"/>
  <c r="A44" i="15" l="1"/>
  <c r="I43" i="15"/>
  <c r="A45" i="15" l="1"/>
  <c r="I44" i="15"/>
  <c r="A46" i="15" l="1"/>
  <c r="I45" i="15"/>
  <c r="A47" i="15" l="1"/>
  <c r="I46" i="15"/>
  <c r="A48" i="15" l="1"/>
  <c r="I47" i="15"/>
  <c r="A49" i="15" l="1"/>
  <c r="I48" i="15"/>
  <c r="A50" i="15" l="1"/>
  <c r="I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I50" i="15"/>
  <c r="AS24" i="1"/>
  <c r="AS22" i="1"/>
  <c r="AS31" i="1"/>
  <c r="AS34" i="1"/>
  <c r="AS23" i="1"/>
  <c r="AS21" i="1"/>
  <c r="AS46" i="1" l="1"/>
  <c r="A52" i="15"/>
  <c r="I51" i="15"/>
  <c r="A53" i="15" l="1"/>
  <c r="I52" i="15"/>
  <c r="A54" i="15" l="1"/>
  <c r="I53" i="15"/>
  <c r="A55" i="15" l="1"/>
  <c r="I54" i="15"/>
  <c r="A56" i="15" l="1"/>
  <c r="I55" i="15"/>
  <c r="A57" i="15" l="1"/>
  <c r="I56" i="15"/>
  <c r="A58" i="15" l="1"/>
  <c r="I57" i="15"/>
  <c r="A59" i="15" l="1"/>
  <c r="I58" i="15"/>
  <c r="A60" i="15" l="1"/>
  <c r="I59" i="15"/>
  <c r="A61" i="15" l="1"/>
  <c r="I60" i="15"/>
  <c r="A62" i="15" l="1"/>
  <c r="I61" i="15"/>
  <c r="I62" i="15" l="1"/>
  <c r="A63" i="15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64" i="15" l="1"/>
  <c r="I63" i="15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AA17" i="1"/>
  <c r="AE17" i="1"/>
  <c r="AI17" i="1"/>
  <c r="AM17" i="1"/>
  <c r="AQ17" i="1"/>
  <c r="O17" i="1"/>
  <c r="K17" i="1"/>
  <c r="G17" i="1"/>
  <c r="C17" i="1"/>
  <c r="B426" i="2" s="1"/>
  <c r="B440" i="2" s="1"/>
  <c r="A65" i="15" l="1"/>
  <c r="I64" i="15"/>
  <c r="AF41" i="1"/>
  <c r="AO21" i="1"/>
  <c r="AO22" i="1"/>
  <c r="AO42" i="1"/>
  <c r="AO23" i="1"/>
  <c r="AO46" i="1" l="1"/>
  <c r="A66" i="15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67" i="15" l="1"/>
  <c r="I66" i="15"/>
  <c r="AK31" i="1"/>
  <c r="AK34" i="1"/>
  <c r="AK42" i="1"/>
  <c r="AK43" i="1"/>
  <c r="AK27" i="1"/>
  <c r="AK21" i="1"/>
  <c r="I67" i="15" l="1"/>
  <c r="A68" i="15"/>
  <c r="AK46" i="1"/>
  <c r="AK47" i="1" s="1"/>
  <c r="I68" i="15" l="1"/>
  <c r="A69" i="15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70" i="15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71" i="15"/>
  <c r="AG28" i="1"/>
  <c r="AG22" i="1"/>
  <c r="AG43" i="1"/>
  <c r="AG31" i="1"/>
  <c r="AG34" i="1"/>
  <c r="AG32" i="1"/>
  <c r="AG21" i="1"/>
  <c r="I71" i="15" l="1"/>
  <c r="A72" i="15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73" i="15"/>
  <c r="AC31" i="1"/>
  <c r="AC23" i="1"/>
  <c r="AC24" i="1"/>
  <c r="AC20" i="1"/>
  <c r="AC32" i="1"/>
  <c r="AC34" i="1"/>
  <c r="A74" i="15" l="1"/>
  <c r="I73" i="15"/>
  <c r="AC46" i="1"/>
  <c r="AC47" i="1" s="1"/>
  <c r="AS47" i="1"/>
  <c r="AO47" i="1"/>
  <c r="AF46" i="1"/>
  <c r="AF47" i="1" s="1"/>
  <c r="AB46" i="1"/>
  <c r="AB47" i="1" s="1"/>
  <c r="A75" i="15" l="1"/>
  <c r="I74" i="15"/>
  <c r="AJ46" i="1"/>
  <c r="AJ47" i="1" s="1"/>
  <c r="A76" i="15" l="1"/>
  <c r="I75" i="15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A77" i="15" l="1"/>
  <c r="I76" i="15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A78" i="15" l="1"/>
  <c r="I77" i="15"/>
  <c r="Y24" i="1"/>
  <c r="Y34" i="1"/>
  <c r="Y22" i="1"/>
  <c r="Y38" i="1"/>
  <c r="Q31" i="1"/>
  <c r="Q23" i="1"/>
  <c r="M34" i="1"/>
  <c r="M22" i="1"/>
  <c r="M35" i="1"/>
  <c r="M32" i="1"/>
  <c r="M30" i="1"/>
  <c r="M23" i="1"/>
  <c r="M42" i="1"/>
  <c r="I32" i="1"/>
  <c r="I23" i="1"/>
  <c r="I38" i="1"/>
  <c r="I22" i="1"/>
  <c r="I20" i="1"/>
  <c r="I35" i="1"/>
  <c r="U47" i="1"/>
  <c r="X46" i="1"/>
  <c r="X47" i="1" s="1"/>
  <c r="T46" i="1"/>
  <c r="T47" i="1" s="1"/>
  <c r="I78" i="15" l="1"/>
  <c r="A79" i="15"/>
  <c r="Y46" i="1"/>
  <c r="Y47" i="1" s="1"/>
  <c r="M46" i="1"/>
  <c r="M47" i="1" s="1"/>
  <c r="Q46" i="1"/>
  <c r="Q47" i="1" s="1"/>
  <c r="I46" i="1"/>
  <c r="I47" i="1" s="1"/>
  <c r="A80" i="15" l="1"/>
  <c r="I79" i="15"/>
  <c r="D45" i="1"/>
  <c r="BE45" i="1" s="1"/>
  <c r="BH45" i="1" s="1"/>
  <c r="E45" i="1"/>
  <c r="A81" i="15" l="1"/>
  <c r="I80" i="15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I81" i="15" l="1"/>
  <c r="A82" i="15"/>
  <c r="I82" i="15" s="1"/>
  <c r="B5" i="14" s="1"/>
  <c r="E10" i="14" s="1"/>
  <c r="E11" i="14" s="1"/>
  <c r="B13" i="14" s="1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D24" i="15" l="1"/>
  <c r="M6" i="14"/>
  <c r="B15" i="14"/>
  <c r="K6" i="14" s="1"/>
  <c r="L7" i="14" s="1"/>
  <c r="M7" i="14" s="1"/>
  <c r="E17" i="14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F23" i="1" l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AZ36" i="1"/>
  <c r="K7" i="14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F21" i="1"/>
  <c r="J21" i="1" s="1"/>
  <c r="N21" i="1" s="1"/>
  <c r="R21" i="1" s="1"/>
  <c r="E24" i="15"/>
  <c r="E83" i="15" s="1"/>
  <c r="D83" i="15"/>
  <c r="AX43" i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V22" i="1" l="1"/>
  <c r="Z22" i="1" s="1"/>
  <c r="AD22" i="1" s="1"/>
  <c r="AH22" i="1" s="1"/>
  <c r="AL22" i="1" s="1"/>
  <c r="AP22" i="1" s="1"/>
  <c r="AT22" i="1" s="1"/>
  <c r="AX22" i="1" s="1"/>
  <c r="V21" i="1"/>
  <c r="Z21" i="1" s="1"/>
  <c r="AD21" i="1" s="1"/>
  <c r="AH21" i="1" s="1"/>
  <c r="AL21" i="1" s="1"/>
  <c r="AP21" i="1" s="1"/>
  <c r="AT21" i="1" s="1"/>
  <c r="AX21" i="1" s="1"/>
  <c r="L8" i="14"/>
  <c r="K8" i="14"/>
  <c r="AL24" i="1"/>
  <c r="B46" i="1"/>
  <c r="C47" i="1" s="1"/>
  <c r="L9" i="14" l="1"/>
  <c r="M9" i="14" s="1"/>
  <c r="K9" i="14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L10" i="14" l="1"/>
  <c r="K10" i="14"/>
  <c r="L11" i="14" s="1"/>
  <c r="E46" i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V20" i="1" l="1"/>
  <c r="Z20" i="1" s="1"/>
  <c r="AD20" i="1" s="1"/>
  <c r="AH20" i="1" s="1"/>
  <c r="AL20" i="1" s="1"/>
  <c r="AP20" i="1" s="1"/>
  <c r="AT20" i="1" s="1"/>
  <c r="AX20" i="1" s="1"/>
  <c r="D46" i="1"/>
  <c r="D47" i="1" s="1"/>
  <c r="K11" i="14"/>
  <c r="M11" i="14"/>
  <c r="M10" i="14"/>
  <c r="L13" i="14"/>
  <c r="B22" i="14"/>
  <c r="C22" i="14" s="1"/>
  <c r="N40" i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3" i="14" l="1"/>
  <c r="B23" i="14"/>
  <c r="C34" i="14"/>
  <c r="C35" i="14" s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s="1"/>
  <c r="AN41" i="1" l="1"/>
  <c r="AP41" i="1" l="1"/>
  <c r="AP46" i="1" s="1"/>
  <c r="AQ47" i="1" s="1"/>
  <c r="AR41" i="1"/>
  <c r="AR46" i="1" s="1"/>
  <c r="AR47" i="1" s="1"/>
  <c r="AN46" i="1"/>
  <c r="AN47" i="1" s="1"/>
  <c r="BE41" i="1" l="1"/>
  <c r="BH41" i="1" s="1"/>
  <c r="BH46" i="1" s="1"/>
  <c r="AT41" i="1"/>
  <c r="AV41" i="1" s="1"/>
  <c r="AV46" i="1" s="1"/>
  <c r="AV47" i="1" s="1"/>
  <c r="AT46" i="1" l="1"/>
  <c r="AU47" i="1" s="1"/>
  <c r="BE46" i="1"/>
  <c r="AX41" i="1"/>
  <c r="AX46" i="1" s="1"/>
  <c r="BF34" i="1" l="1"/>
  <c r="BF37" i="1"/>
  <c r="BF42" i="1"/>
  <c r="BF38" i="1"/>
  <c r="BF36" i="1"/>
  <c r="BF45" i="1"/>
  <c r="BF23" i="1"/>
  <c r="BF20" i="1"/>
  <c r="BF25" i="1"/>
  <c r="BF24" i="1"/>
  <c r="BF27" i="1"/>
  <c r="BF30" i="1"/>
  <c r="BF35" i="1"/>
  <c r="BF26" i="1"/>
  <c r="BF40" i="1"/>
  <c r="BF22" i="1"/>
  <c r="BF41" i="1"/>
  <c r="BF44" i="1"/>
  <c r="BF31" i="1"/>
  <c r="BF33" i="1"/>
  <c r="BF21" i="1"/>
  <c r="BF43" i="1"/>
  <c r="BF28" i="1"/>
  <c r="BF32" i="1"/>
  <c r="BF29" i="1"/>
  <c r="BF39" i="1"/>
  <c r="BG33" i="1" l="1"/>
  <c r="BG31" i="1"/>
  <c r="BG29" i="1"/>
  <c r="BG41" i="1"/>
  <c r="BG25" i="1"/>
  <c r="BG32" i="1"/>
  <c r="BG22" i="1"/>
  <c r="BG20" i="1"/>
  <c r="BG40" i="1"/>
  <c r="BG23" i="1"/>
  <c r="BG26" i="1"/>
  <c r="BG45" i="1"/>
  <c r="BG28" i="1"/>
  <c r="BG43" i="1"/>
  <c r="BG21" i="1"/>
  <c r="BG35" i="1"/>
  <c r="BG36" i="1"/>
  <c r="BG30" i="1"/>
  <c r="BG38" i="1"/>
  <c r="BG42" i="1"/>
  <c r="BG27" i="1"/>
  <c r="BG39" i="1"/>
  <c r="BG44" i="1"/>
  <c r="BG24" i="1"/>
  <c r="BG37" i="1"/>
  <c r="BG34" i="1"/>
  <c r="A20" i="2" l="1"/>
</calcChain>
</file>

<file path=xl/sharedStrings.xml><?xml version="1.0" encoding="utf-8"?>
<sst xmlns="http://schemas.openxmlformats.org/spreadsheetml/2006/main" count="4793" uniqueCount="248">
  <si>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</si>
  <si>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</si>
  <si>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</si>
  <si>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</si>
  <si>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</si>
  <si>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</si>
  <si>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</si>
  <si>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</si>
  <si>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</si>
  <si>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</si>
  <si>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</si>
  <si>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</si>
  <si>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</si>
  <si>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</si>
  <si>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</si>
  <si>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</si>
  <si>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</si>
  <si>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</si>
  <si>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</si>
  <si>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</si>
  <si>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</si>
  <si>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</si>
  <si>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</si>
  <si>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</si>
  <si>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</si>
  <si>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</si>
  <si>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</si>
  <si>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</si>
  <si>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</si>
  <si>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</si>
  <si>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</si>
  <si>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</si>
  <si>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</si>
  <si>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</si>
  <si>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</si>
  <si>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</si>
  <si>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</si>
  <si>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</si>
  <si>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</si>
  <si>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</si>
  <si>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</si>
  <si>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</si>
  <si>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</si>
  <si>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</si>
  <si>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</si>
  <si>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</si>
  <si>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</si>
  <si>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</si>
  <si>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</si>
  <si>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</si>
  <si>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</si>
  <si>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</si>
  <si>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</si>
  <si>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</si>
  <si>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</si>
  <si>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</si>
  <si>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</si>
  <si>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</si>
  <si>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</si>
  <si>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</si>
  <si>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</si>
  <si>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</si>
  <si>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</si>
  <si>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</si>
  <si>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</si>
  <si>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</si>
  <si>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</si>
  <si>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</si>
  <si>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</si>
  <si>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Taller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</si>
  <si>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</si>
  <si>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</si>
  <si>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</si>
  <si>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</si>
  <si>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</si>
  <si>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</si>
  <si>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</si>
  <si>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</si>
  <si>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</si>
  <si>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</si>
  <si>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</si>
  <si>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</si>
  <si>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</si>
  <si>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</si>
  <si>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</si>
  <si>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</si>
  <si>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</si>
  <si>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</si>
  <si>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</si>
  <si>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</si>
  <si>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</si>
  <si>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</si>
  <si>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</si>
  <si>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</si>
  <si>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</si>
  <si>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</si>
  <si>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</si>
  <si>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</si>
  <si>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</si>
  <si>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</si>
  <si>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</si>
  <si>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</si>
  <si>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</si>
  <si>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</si>
  <si>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</si>
  <si>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</si>
  <si>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</si>
  <si>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</si>
  <si>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</si>
  <si>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</si>
  <si>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</si>
  <si>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</si>
  <si>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</si>
  <si>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</si>
  <si>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</si>
  <si>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</si>
  <si>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</si>
  <si>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</si>
  <si>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</si>
  <si>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</si>
  <si>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</si>
  <si>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</si>
  <si>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</si>
  <si>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</si>
  <si>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</si>
  <si>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</si>
  <si>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</si>
  <si>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</si>
  <si>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</si>
  <si>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</si>
  <si>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</si>
  <si>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</si>
  <si>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</si>
  <si>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</si>
  <si>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</si>
  <si>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</si>
  <si>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</si>
  <si>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</si>
  <si>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</si>
  <si>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</si>
  <si>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</si>
  <si>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</si>
  <si>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</si>
  <si>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</si>
  <si>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</si>
  <si>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</si>
  <si>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</si>
  <si>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</si>
  <si>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</si>
  <si>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</si>
  <si>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</si>
  <si>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</si>
  <si>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</si>
  <si>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</si>
  <si>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</si>
  <si>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</si>
  <si>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</si>
  <si>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</si>
  <si>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</si>
  <si>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</si>
  <si>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</si>
  <si>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</si>
  <si>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</si>
  <si>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</si>
  <si>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</si>
  <si>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</si>
  <si>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</si>
  <si>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Martina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</si>
  <si>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</si>
  <si>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</si>
  <si>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</si>
  <si>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</si>
  <si>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</si>
  <si>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</si>
  <si>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</si>
  <si>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Paga Extra bruto</t>
  </si>
  <si>
    <t>Paga Extra neto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</si>
  <si>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</si>
  <si>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</si>
  <si>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</si>
  <si>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</si>
  <si>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</si>
  <si>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</si>
  <si>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</si>
  <si>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</si>
  <si>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</si>
  <si>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</si>
  <si>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* Realmente no ha salido dinero, sino que no ha llegado a entrar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</si>
  <si>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</si>
  <si>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</si>
  <si>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</si>
  <si>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</si>
  <si>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</si>
  <si>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</si>
  <si>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</si>
  <si>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</si>
  <si>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</si>
  <si>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</si>
  <si>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</si>
  <si>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</si>
  <si>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</si>
  <si>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</si>
  <si>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</si>
  <si>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</si>
  <si>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</si>
  <si>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</si>
  <si>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</si>
  <si>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</si>
  <si>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</si>
  <si>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</si>
  <si>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</si>
  <si>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</si>
  <si>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</si>
  <si>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</si>
  <si>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</si>
  <si>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</si>
  <si>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AM</t>
  </si>
  <si>
    <t>AQ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</si>
  <si>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</si>
  <si>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</si>
  <si>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</si>
  <si>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</si>
  <si>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</si>
  <si>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</si>
  <si>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</si>
  <si>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</si>
  <si>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</si>
  <si>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</si>
  <si>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</si>
  <si>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</si>
  <si>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</si>
  <si>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G</t>
  </si>
  <si>
    <t>K-N</t>
  </si>
  <si>
    <t>K</t>
  </si>
  <si>
    <t>O-R</t>
  </si>
  <si>
    <t>O</t>
  </si>
  <si>
    <t>S-V</t>
  </si>
  <si>
    <t>S</t>
  </si>
  <si>
    <t>W-Z</t>
  </si>
  <si>
    <t>W</t>
  </si>
  <si>
    <t>AA-AD</t>
  </si>
  <si>
    <t>AA</t>
  </si>
  <si>
    <t>AE-AH</t>
  </si>
  <si>
    <t>AE</t>
  </si>
  <si>
    <t>AI-AL</t>
  </si>
  <si>
    <t>AI</t>
  </si>
  <si>
    <t>AM-AP</t>
  </si>
  <si>
    <t>INGRESADO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</si>
</sst>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</fills>
  <borders count="12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0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167" fontId="7" fillId="2" borderId="4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7" fontId="7" fillId="2" borderId="8" xfId="0" applyNumberFormat="1" applyFont="1" applyFill="1" applyBorder="1" applyAlignment="1">
      <alignment horizontal="right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2" fontId="18" fillId="0" borderId="95" xfId="0" applyNumberFormat="1" applyFont="1" applyBorder="1" applyAlignment="1"/>
    <xf numFmtId="2" fontId="18" fillId="0" borderId="96" xfId="0" applyNumberFormat="1" applyFont="1" applyBorder="1" applyAlignment="1"/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2" fillId="10" borderId="10" xfId="0" applyNumberFormat="1" applyFont="1" applyFill="1" applyBorder="1" applyAlignment="1">
      <alignment horizontal="center"/>
    </xf>
    <xf numFmtId="49" fontId="2" fillId="10" borderId="41" xfId="0" applyNumberFormat="1" applyFont="1" applyFill="1" applyBorder="1" applyAlignment="1">
      <alignment horizontal="center"/>
    </xf>
    <xf numFmtId="49" fontId="2" fillId="10" borderId="45" xfId="0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49" fontId="4" fillId="0" borderId="29" xfId="1" applyNumberFormat="1" applyBorder="1" applyAlignment="1">
      <alignment horizontal="center" vertical="center"/>
    </xf>
    <xf numFmtId="0" fontId="4" fillId="0" borderId="30" xfId="1" applyNumberFormat="1" applyBorder="1" applyAlignment="1">
      <alignment horizontal="center" vertical="center"/>
    </xf>
    <xf numFmtId="0" fontId="4" fillId="0" borderId="31" xfId="1" applyNumberFormat="1" applyBorder="1" applyAlignment="1">
      <alignment horizontal="center" vertical="center"/>
    </xf>
    <xf numFmtId="0" fontId="4" fillId="0" borderId="32" xfId="1" applyNumberFormat="1" applyBorder="1" applyAlignment="1">
      <alignment horizontal="center" vertical="center"/>
    </xf>
    <xf numFmtId="0" fontId="4" fillId="0" borderId="33" xfId="1" applyNumberFormat="1" applyBorder="1" applyAlignment="1">
      <alignment horizontal="center" vertical="center"/>
    </xf>
    <xf numFmtId="0" fontId="4" fillId="0" borderId="34" xfId="1" applyNumberFormat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49" fontId="4" fillId="0" borderId="29" xfId="1" quotePrefix="1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75"/>
  <sheetViews>
    <sheetView tabSelected="1" topLeftCell="A16" zoomScaleNormal="100" workbookViewId="0">
      <pane xSplit="1" topLeftCell="B1" activePane="topRight" state="frozen"/>
      <selection pane="topRight" activeCell="G49" sqref="G49"/>
    </sheetView>
  </sheetViews>
  <sheetFormatPr defaultColWidth="9.140625" defaultRowHeight="15"/>
  <cols>
    <col min="1" max="1" width="20.140625" style="211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10" customWidth="1"/>
    <col min="14" max="14" width="11.285156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10" customWidth="1"/>
    <col min="21" max="21" width="9.85546875" customWidth="1"/>
    <col min="22" max="22" width="11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2" width="11.140625" customWidth="1"/>
    <col min="43" max="43" width="10.710937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1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</cols>
  <sheetData>
    <row r="1" spans="1:55" ht="15.75">
      <c r="A1" s="205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5"/>
      <c r="B2" s="1"/>
      <c r="C2" s="1"/>
      <c r="D2" s="1"/>
      <c r="E2" s="1"/>
      <c r="F2" s="4"/>
      <c r="G2" s="1"/>
      <c r="H2" s="1"/>
      <c r="I2" s="39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38"/>
      <c r="W2" s="1"/>
      <c r="X2" s="1"/>
      <c r="Y2" s="1"/>
      <c r="Z2" s="40"/>
      <c r="AA2" s="1"/>
      <c r="AB2" s="1"/>
      <c r="AC2" s="39"/>
      <c r="AD2" s="38"/>
      <c r="AE2" s="1"/>
      <c r="AF2" s="1"/>
      <c r="AG2" s="1"/>
      <c r="AH2" s="38"/>
      <c r="AI2" s="1"/>
      <c r="AJ2" s="1"/>
      <c r="AK2" s="1"/>
      <c r="AL2" s="38"/>
      <c r="AM2" s="1"/>
      <c r="AN2" s="1"/>
      <c r="AO2" s="1"/>
      <c r="AP2" s="38"/>
      <c r="AQ2" s="1"/>
      <c r="AR2" s="1"/>
      <c r="AS2" s="1"/>
      <c r="AT2" s="38"/>
      <c r="AU2" s="1"/>
      <c r="AV2" s="1"/>
      <c r="AW2" s="1"/>
      <c r="AX2" s="38"/>
      <c r="AZ2" s="1"/>
      <c r="BA2" s="1"/>
      <c r="BB2" s="1"/>
      <c r="BC2" s="1"/>
    </row>
    <row r="3" spans="1:55" ht="16.5" thickBot="1">
      <c r="A3" s="205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6" t="s">
        <v>4</v>
      </c>
      <c r="B4" s="305">
        <v>2018</v>
      </c>
      <c r="C4" s="306" t="s">
        <v>0</v>
      </c>
      <c r="D4" s="307"/>
      <c r="E4" s="307"/>
      <c r="F4" s="308"/>
      <c r="G4" s="306" t="s">
        <v>1</v>
      </c>
      <c r="H4" s="307"/>
      <c r="I4" s="307"/>
      <c r="J4" s="308"/>
      <c r="K4" s="306" t="s">
        <v>2</v>
      </c>
      <c r="L4" s="307"/>
      <c r="M4" s="307"/>
      <c r="N4" s="308"/>
      <c r="O4" s="306" t="s">
        <v>3</v>
      </c>
      <c r="P4" s="307"/>
      <c r="Q4" s="307"/>
      <c r="R4" s="308"/>
      <c r="S4" s="306" t="s">
        <v>74</v>
      </c>
      <c r="T4" s="307"/>
      <c r="U4" s="307"/>
      <c r="V4" s="308"/>
      <c r="W4" s="306" t="s">
        <v>73</v>
      </c>
      <c r="X4" s="307"/>
      <c r="Y4" s="307"/>
      <c r="Z4" s="308"/>
      <c r="AA4" s="306" t="s">
        <v>75</v>
      </c>
      <c r="AB4" s="307"/>
      <c r="AC4" s="307"/>
      <c r="AD4" s="308"/>
      <c r="AE4" s="306" t="s">
        <v>76</v>
      </c>
      <c r="AF4" s="307"/>
      <c r="AG4" s="307"/>
      <c r="AH4" s="308"/>
      <c r="AI4" s="306" t="s">
        <v>78</v>
      </c>
      <c r="AJ4" s="307"/>
      <c r="AK4" s="307"/>
      <c r="AL4" s="308"/>
      <c r="AM4" s="306" t="s">
        <v>80</v>
      </c>
      <c r="AN4" s="307"/>
      <c r="AO4" s="307"/>
      <c r="AP4" s="308"/>
      <c r="AQ4" s="306" t="s">
        <v>82</v>
      </c>
      <c r="AR4" s="307"/>
      <c r="AS4" s="307"/>
      <c r="AT4" s="308"/>
      <c r="AU4" s="306" t="s">
        <v>87</v>
      </c>
      <c r="AV4" s="307"/>
      <c r="AW4" s="307"/>
      <c r="AX4" s="308"/>
      <c r="AZ4" s="1"/>
      <c r="BA4" s="1"/>
      <c r="BB4" s="1"/>
      <c r="BC4" s="1"/>
    </row>
    <row r="5" spans="1:55" ht="16.5" thickBot="1">
      <c r="A5" s="207" t="s">
        <v>5</v>
      </c>
      <c r="B5" s="29"/>
      <c r="C5" s="253">
        <f>'01'!K19</f>
        <v>15101.890000000001</v>
      </c>
      <c r="D5" s="251"/>
      <c r="E5" s="251"/>
      <c r="F5" s="252"/>
      <c r="G5" s="253">
        <f>'02'!K19</f>
        <v>15101.890000000001</v>
      </c>
      <c r="H5" s="251"/>
      <c r="I5" s="251"/>
      <c r="J5" s="252"/>
      <c r="K5" s="250">
        <f>'03'!K19</f>
        <v>15101.890000000001</v>
      </c>
      <c r="L5" s="251"/>
      <c r="M5" s="251"/>
      <c r="N5" s="252"/>
      <c r="O5" s="250">
        <f>'04'!K19</f>
        <v>15101.890000000001</v>
      </c>
      <c r="P5" s="251"/>
      <c r="Q5" s="251"/>
      <c r="R5" s="252"/>
      <c r="S5" s="250">
        <f>'05'!K19</f>
        <v>15101.890000000001</v>
      </c>
      <c r="T5" s="251"/>
      <c r="U5" s="251"/>
      <c r="V5" s="252"/>
      <c r="W5" s="250">
        <f>'06'!K19</f>
        <v>15101.890000000001</v>
      </c>
      <c r="X5" s="251"/>
      <c r="Y5" s="251"/>
      <c r="Z5" s="252"/>
      <c r="AA5" s="250">
        <f>'07'!K19</f>
        <v>15101.890000000001</v>
      </c>
      <c r="AB5" s="251"/>
      <c r="AC5" s="251"/>
      <c r="AD5" s="252"/>
      <c r="AE5" s="250">
        <f>'08'!K19</f>
        <v>15101.890000000001</v>
      </c>
      <c r="AF5" s="251"/>
      <c r="AG5" s="251"/>
      <c r="AH5" s="252"/>
      <c r="AI5" s="250">
        <f>'09'!K19</f>
        <v>15101.890000000001</v>
      </c>
      <c r="AJ5" s="251"/>
      <c r="AK5" s="251"/>
      <c r="AL5" s="252"/>
      <c r="AM5" s="250">
        <f>'10'!K19</f>
        <v>15101.890000000001</v>
      </c>
      <c r="AN5" s="251"/>
      <c r="AO5" s="251"/>
      <c r="AP5" s="252"/>
      <c r="AQ5" s="250">
        <f>'11'!K19</f>
        <v>15101.890000000001</v>
      </c>
      <c r="AR5" s="251"/>
      <c r="AS5" s="251"/>
      <c r="AT5" s="252"/>
      <c r="AU5" s="250">
        <f>'12'!K19</f>
        <v>15101.890000000001</v>
      </c>
      <c r="AV5" s="251"/>
      <c r="AW5" s="251"/>
      <c r="AX5" s="252"/>
      <c r="AZ5" s="6"/>
      <c r="BA5" s="7"/>
      <c r="BB5" s="1"/>
      <c r="BC5" s="1"/>
    </row>
    <row r="6" spans="1:55" ht="17.25" thickTop="1" thickBot="1">
      <c r="A6" s="208"/>
      <c r="B6" s="8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Z6" s="1"/>
      <c r="BA6" s="1"/>
      <c r="BB6" s="1"/>
      <c r="BC6" s="1"/>
    </row>
    <row r="7" spans="1:55" ht="17.25" thickTop="1" thickBot="1">
      <c r="A7" s="25" t="s">
        <v>6</v>
      </c>
      <c r="B7" s="25" t="s">
        <v>55</v>
      </c>
      <c r="C7" s="326" t="s">
        <v>247</v>
      </c>
      <c r="D7" s="327"/>
      <c r="E7" s="327"/>
      <c r="F7" s="328"/>
      <c r="G7" s="247" t="s">
        <v>7</v>
      </c>
      <c r="H7" s="248"/>
      <c r="I7" s="248"/>
      <c r="J7" s="249"/>
      <c r="K7" s="247" t="s">
        <v>7</v>
      </c>
      <c r="L7" s="248"/>
      <c r="M7" s="248"/>
      <c r="N7" s="249"/>
      <c r="O7" s="247" t="s">
        <v>7</v>
      </c>
      <c r="P7" s="248"/>
      <c r="Q7" s="248"/>
      <c r="R7" s="249"/>
      <c r="S7" s="247" t="s">
        <v>7</v>
      </c>
      <c r="T7" s="248"/>
      <c r="U7" s="248"/>
      <c r="V7" s="249"/>
      <c r="W7" s="247" t="s">
        <v>7</v>
      </c>
      <c r="X7" s="248"/>
      <c r="Y7" s="248"/>
      <c r="Z7" s="249"/>
      <c r="AA7" s="247" t="s">
        <v>7</v>
      </c>
      <c r="AB7" s="248"/>
      <c r="AC7" s="248"/>
      <c r="AD7" s="249"/>
      <c r="AE7" s="247" t="s">
        <v>7</v>
      </c>
      <c r="AF7" s="248"/>
      <c r="AG7" s="248"/>
      <c r="AH7" s="249"/>
      <c r="AI7" s="247" t="s">
        <v>7</v>
      </c>
      <c r="AJ7" s="248"/>
      <c r="AK7" s="248"/>
      <c r="AL7" s="249"/>
      <c r="AM7" s="247" t="s">
        <v>7</v>
      </c>
      <c r="AN7" s="248"/>
      <c r="AO7" s="248"/>
      <c r="AP7" s="249"/>
      <c r="AQ7" s="247" t="s">
        <v>7</v>
      </c>
      <c r="AR7" s="248"/>
      <c r="AS7" s="248"/>
      <c r="AT7" s="249"/>
      <c r="AU7" s="247" t="s">
        <v>7</v>
      </c>
      <c r="AV7" s="248"/>
      <c r="AW7" s="248"/>
      <c r="AX7" s="249"/>
      <c r="AZ7" s="9" t="s">
        <v>8</v>
      </c>
      <c r="BA7" s="14" t="s">
        <v>195</v>
      </c>
      <c r="BB7" s="1"/>
      <c r="BC7" s="1"/>
    </row>
    <row r="8" spans="1:55" ht="15.75">
      <c r="A8" s="209" t="s">
        <v>221</v>
      </c>
      <c r="B8" s="195"/>
      <c r="C8" s="254">
        <f>SUM('01'!L25:'01'!L29)</f>
        <v>0</v>
      </c>
      <c r="D8" s="255"/>
      <c r="E8" s="255"/>
      <c r="F8" s="256"/>
      <c r="G8" s="254">
        <f>SUM('02'!L25:'02'!L29)</f>
        <v>0</v>
      </c>
      <c r="H8" s="255"/>
      <c r="I8" s="255"/>
      <c r="J8" s="256"/>
      <c r="K8" s="254">
        <f>SUM('03'!L25:'03'!L29)</f>
        <v>0</v>
      </c>
      <c r="L8" s="255"/>
      <c r="M8" s="255"/>
      <c r="N8" s="256"/>
      <c r="O8" s="254">
        <f>SUM('04'!L25:'04'!L29)</f>
        <v>0</v>
      </c>
      <c r="P8" s="255"/>
      <c r="Q8" s="255"/>
      <c r="R8" s="256"/>
      <c r="S8" s="254">
        <f>SUM('05'!L25:'05'!L29)</f>
        <v>0</v>
      </c>
      <c r="T8" s="255"/>
      <c r="U8" s="255"/>
      <c r="V8" s="256"/>
      <c r="W8" s="254">
        <f>SUM('06'!L25:'06'!L29)</f>
        <v>0</v>
      </c>
      <c r="X8" s="255"/>
      <c r="Y8" s="255"/>
      <c r="Z8" s="256"/>
      <c r="AA8" s="254">
        <f>SUM('07'!L25:'07'!L29)</f>
        <v>0</v>
      </c>
      <c r="AB8" s="255"/>
      <c r="AC8" s="255"/>
      <c r="AD8" s="256"/>
      <c r="AE8" s="254">
        <f>SUM('08'!L25:'08'!L29)</f>
        <v>0</v>
      </c>
      <c r="AF8" s="255"/>
      <c r="AG8" s="255"/>
      <c r="AH8" s="256"/>
      <c r="AI8" s="254">
        <f>SUM('09'!L25:'09'!L29)</f>
        <v>0</v>
      </c>
      <c r="AJ8" s="255"/>
      <c r="AK8" s="255"/>
      <c r="AL8" s="256"/>
      <c r="AM8" s="254">
        <f>SUM('10'!L25:'10'!L29)</f>
        <v>0</v>
      </c>
      <c r="AN8" s="255"/>
      <c r="AO8" s="255"/>
      <c r="AP8" s="256"/>
      <c r="AQ8" s="254">
        <f>SUM('11'!L25:'11'!L29)</f>
        <v>0</v>
      </c>
      <c r="AR8" s="255"/>
      <c r="AS8" s="255"/>
      <c r="AT8" s="256"/>
      <c r="AU8" s="254">
        <f>SUM('12'!L25:'12'!L29)</f>
        <v>0</v>
      </c>
      <c r="AV8" s="255"/>
      <c r="AW8" s="255"/>
      <c r="AX8" s="256"/>
      <c r="AZ8" s="300">
        <f>SUM(C8:AU8)</f>
        <v>0</v>
      </c>
      <c r="BA8" s="115">
        <f t="shared" ref="BA8:BA16" ca="1" si="0">AZ8/BC$17</f>
        <v>0</v>
      </c>
      <c r="BB8" s="1"/>
      <c r="BC8" s="1"/>
    </row>
    <row r="9" spans="1:55" ht="15.75">
      <c r="A9" s="192" t="s">
        <v>222</v>
      </c>
      <c r="B9" s="196"/>
      <c r="C9" s="244">
        <f>SUM('01'!L30:'01'!L34)</f>
        <v>0</v>
      </c>
      <c r="D9" s="245"/>
      <c r="E9" s="245"/>
      <c r="F9" s="246"/>
      <c r="G9" s="244">
        <f>SUM('02'!L30:'02'!L34)</f>
        <v>0</v>
      </c>
      <c r="H9" s="245"/>
      <c r="I9" s="245"/>
      <c r="J9" s="246"/>
      <c r="K9" s="244">
        <f>SUM('03'!L30:'03'!L34)</f>
        <v>0</v>
      </c>
      <c r="L9" s="245"/>
      <c r="M9" s="245"/>
      <c r="N9" s="246"/>
      <c r="O9" s="244">
        <f>SUM('04'!L30:'04'!L34)</f>
        <v>0</v>
      </c>
      <c r="P9" s="245"/>
      <c r="Q9" s="245"/>
      <c r="R9" s="246"/>
      <c r="S9" s="244">
        <f>SUM('05'!L30:'05'!L34)</f>
        <v>0</v>
      </c>
      <c r="T9" s="245"/>
      <c r="U9" s="245"/>
      <c r="V9" s="246"/>
      <c r="W9" s="244">
        <f>SUM('06'!L30:'06'!L34)</f>
        <v>0</v>
      </c>
      <c r="X9" s="245"/>
      <c r="Y9" s="245"/>
      <c r="Z9" s="246"/>
      <c r="AA9" s="244">
        <f>SUM('07'!L30:'07'!L34)</f>
        <v>0</v>
      </c>
      <c r="AB9" s="245"/>
      <c r="AC9" s="245"/>
      <c r="AD9" s="246"/>
      <c r="AE9" s="244">
        <f>SUM('08'!L30:'08'!L34)</f>
        <v>0</v>
      </c>
      <c r="AF9" s="245"/>
      <c r="AG9" s="245"/>
      <c r="AH9" s="246"/>
      <c r="AI9" s="244">
        <f>SUM('09'!L30:'09'!L34)</f>
        <v>0</v>
      </c>
      <c r="AJ9" s="245"/>
      <c r="AK9" s="245"/>
      <c r="AL9" s="246"/>
      <c r="AM9" s="244">
        <f>SUM('10'!L30:'10'!L34)</f>
        <v>0</v>
      </c>
      <c r="AN9" s="245"/>
      <c r="AO9" s="245"/>
      <c r="AP9" s="246"/>
      <c r="AQ9" s="244">
        <f>SUM('11'!L30:'11'!L34)</f>
        <v>0</v>
      </c>
      <c r="AR9" s="245"/>
      <c r="AS9" s="245"/>
      <c r="AT9" s="246"/>
      <c r="AU9" s="244">
        <f>SUM('12'!L30:'12'!L34)</f>
        <v>0</v>
      </c>
      <c r="AV9" s="245"/>
      <c r="AW9" s="245"/>
      <c r="AX9" s="246"/>
      <c r="AZ9" s="301">
        <f>SUM(C9:AW9)</f>
        <v>0</v>
      </c>
      <c r="BA9" s="115">
        <f t="shared" ca="1" si="0"/>
        <v>0</v>
      </c>
      <c r="BB9" s="1"/>
      <c r="BC9" s="1"/>
    </row>
    <row r="10" spans="1:55" ht="15.75">
      <c r="A10" s="193" t="s">
        <v>227</v>
      </c>
      <c r="B10" s="197"/>
      <c r="C10" s="244">
        <f>SUM('01'!L35:'01'!L39)</f>
        <v>0</v>
      </c>
      <c r="D10" s="245"/>
      <c r="E10" s="245"/>
      <c r="F10" s="246"/>
      <c r="G10" s="244">
        <f>SUM('02'!L35:'02'!L39)</f>
        <v>0</v>
      </c>
      <c r="H10" s="245"/>
      <c r="I10" s="245"/>
      <c r="J10" s="246"/>
      <c r="K10" s="244">
        <f>SUM('03'!L35:'03'!L39)</f>
        <v>0</v>
      </c>
      <c r="L10" s="245"/>
      <c r="M10" s="245"/>
      <c r="N10" s="246"/>
      <c r="O10" s="244">
        <f>SUM('04'!L35:'04'!L39)</f>
        <v>0</v>
      </c>
      <c r="P10" s="245"/>
      <c r="Q10" s="245"/>
      <c r="R10" s="246"/>
      <c r="S10" s="244">
        <f>SUM('05'!L35:'05'!L39)</f>
        <v>0</v>
      </c>
      <c r="T10" s="245"/>
      <c r="U10" s="245"/>
      <c r="V10" s="246"/>
      <c r="W10" s="294">
        <f>SUM('06'!L35:'06'!L39)</f>
        <v>0</v>
      </c>
      <c r="X10" s="295"/>
      <c r="Y10" s="295"/>
      <c r="Z10" s="296"/>
      <c r="AA10" s="294">
        <f>SUM('07'!L35:'07'!L39)</f>
        <v>0</v>
      </c>
      <c r="AB10" s="295"/>
      <c r="AC10" s="295"/>
      <c r="AD10" s="296"/>
      <c r="AE10" s="294">
        <f>SUM('08'!L35:'08'!L39)</f>
        <v>0</v>
      </c>
      <c r="AF10" s="295"/>
      <c r="AG10" s="295"/>
      <c r="AH10" s="296"/>
      <c r="AI10" s="294">
        <f>SUM('09'!L35:'09'!L39)</f>
        <v>0</v>
      </c>
      <c r="AJ10" s="295"/>
      <c r="AK10" s="295"/>
      <c r="AL10" s="296"/>
      <c r="AM10" s="294">
        <f>SUM('10'!L35:'10'!L39)</f>
        <v>0</v>
      </c>
      <c r="AN10" s="295"/>
      <c r="AO10" s="295"/>
      <c r="AP10" s="296"/>
      <c r="AQ10" s="294">
        <f>SUM('11'!L35:'11'!L39)</f>
        <v>0</v>
      </c>
      <c r="AR10" s="295"/>
      <c r="AS10" s="295"/>
      <c r="AT10" s="296"/>
      <c r="AU10" s="294">
        <f>SUM('12'!L35:'12'!L39)</f>
        <v>0</v>
      </c>
      <c r="AV10" s="295"/>
      <c r="AW10" s="295"/>
      <c r="AX10" s="296"/>
      <c r="AZ10" s="302">
        <f>SUM(C10:AW10)</f>
        <v>0</v>
      </c>
      <c r="BA10" s="115">
        <f t="shared" ca="1" si="0"/>
        <v>0</v>
      </c>
      <c r="BB10" s="1"/>
      <c r="BC10" s="1"/>
    </row>
    <row r="11" spans="1:55" ht="15.75">
      <c r="A11" s="192" t="s">
        <v>223</v>
      </c>
      <c r="B11" s="196"/>
      <c r="C11" s="244">
        <f>SUM('01'!L40:'01'!L44)</f>
        <v>0</v>
      </c>
      <c r="D11" s="245"/>
      <c r="E11" s="245"/>
      <c r="F11" s="246"/>
      <c r="G11" s="244">
        <f>SUM('02'!L40:'02'!L44)</f>
        <v>0</v>
      </c>
      <c r="H11" s="245"/>
      <c r="I11" s="245"/>
      <c r="J11" s="246"/>
      <c r="K11" s="244">
        <f>SUM('03'!L40:'03'!L44)</f>
        <v>0</v>
      </c>
      <c r="L11" s="245"/>
      <c r="M11" s="245"/>
      <c r="N11" s="246"/>
      <c r="O11" s="244">
        <f>SUM('04'!L40:'04'!L44)</f>
        <v>0</v>
      </c>
      <c r="P11" s="245"/>
      <c r="Q11" s="245"/>
      <c r="R11" s="246"/>
      <c r="S11" s="244">
        <f>SUM('05'!L40:'05'!L44)</f>
        <v>0</v>
      </c>
      <c r="T11" s="245"/>
      <c r="U11" s="245"/>
      <c r="V11" s="246"/>
      <c r="W11" s="244">
        <f>SUM('06'!L40:'06'!L44)</f>
        <v>0</v>
      </c>
      <c r="X11" s="245"/>
      <c r="Y11" s="245"/>
      <c r="Z11" s="246"/>
      <c r="AA11" s="244">
        <f>SUM('07'!L40:'07'!L44)</f>
        <v>0</v>
      </c>
      <c r="AB11" s="245"/>
      <c r="AC11" s="245"/>
      <c r="AD11" s="246"/>
      <c r="AE11" s="244">
        <f>SUM('08'!L40:'08'!L44)</f>
        <v>0</v>
      </c>
      <c r="AF11" s="245"/>
      <c r="AG11" s="245"/>
      <c r="AH11" s="246"/>
      <c r="AI11" s="244">
        <f>SUM('09'!L40:'09'!L44)</f>
        <v>0</v>
      </c>
      <c r="AJ11" s="245"/>
      <c r="AK11" s="245"/>
      <c r="AL11" s="246"/>
      <c r="AM11" s="244">
        <f>SUM('10'!L40:'10'!L44)</f>
        <v>0</v>
      </c>
      <c r="AN11" s="245"/>
      <c r="AO11" s="245"/>
      <c r="AP11" s="246"/>
      <c r="AQ11" s="244">
        <f>SUM('11'!L40:'11'!L44)</f>
        <v>0</v>
      </c>
      <c r="AR11" s="245"/>
      <c r="AS11" s="245"/>
      <c r="AT11" s="246"/>
      <c r="AU11" s="244">
        <f>SUM('12'!L40:'12'!L44)</f>
        <v>0</v>
      </c>
      <c r="AV11" s="245"/>
      <c r="AW11" s="245"/>
      <c r="AX11" s="246"/>
      <c r="AZ11" s="301">
        <f>SUM(C11:AW11)</f>
        <v>0</v>
      </c>
      <c r="BA11" s="115">
        <f t="shared" ca="1" si="0"/>
        <v>0</v>
      </c>
      <c r="BB11" s="1"/>
      <c r="BC11" s="1"/>
    </row>
    <row r="12" spans="1:55" ht="15.75">
      <c r="A12" s="193" t="s">
        <v>25</v>
      </c>
      <c r="B12" s="197"/>
      <c r="C12" s="244">
        <f>SUM('01'!L45:'01'!L49)</f>
        <v>0</v>
      </c>
      <c r="D12" s="245"/>
      <c r="E12" s="245"/>
      <c r="F12" s="246"/>
      <c r="G12" s="244">
        <f>SUM('02'!L45:'02'!L49)</f>
        <v>0</v>
      </c>
      <c r="H12" s="245"/>
      <c r="I12" s="245"/>
      <c r="J12" s="246"/>
      <c r="K12" s="244">
        <f>SUM('03'!L45:'03'!L49)</f>
        <v>0</v>
      </c>
      <c r="L12" s="245"/>
      <c r="M12" s="245"/>
      <c r="N12" s="246"/>
      <c r="O12" s="244">
        <f>SUM('04'!L45:'04'!L49)</f>
        <v>0</v>
      </c>
      <c r="P12" s="245"/>
      <c r="Q12" s="245"/>
      <c r="R12" s="246"/>
      <c r="S12" s="244">
        <f>SUM('05'!L45:'05'!L49)</f>
        <v>0</v>
      </c>
      <c r="T12" s="245"/>
      <c r="U12" s="245"/>
      <c r="V12" s="246"/>
      <c r="W12" s="294">
        <f>SUM('06'!L45:'06'!L49)</f>
        <v>0</v>
      </c>
      <c r="X12" s="295"/>
      <c r="Y12" s="295"/>
      <c r="Z12" s="296"/>
      <c r="AA12" s="294">
        <f>SUM('07'!L45:'07'!L49)</f>
        <v>0</v>
      </c>
      <c r="AB12" s="295"/>
      <c r="AC12" s="295"/>
      <c r="AD12" s="296"/>
      <c r="AE12" s="294">
        <f>SUM('08'!L45:'08'!L49)</f>
        <v>0</v>
      </c>
      <c r="AF12" s="295"/>
      <c r="AG12" s="295"/>
      <c r="AH12" s="296"/>
      <c r="AI12" s="294">
        <f>SUM('09'!L45:'09'!L49)</f>
        <v>0</v>
      </c>
      <c r="AJ12" s="295"/>
      <c r="AK12" s="295"/>
      <c r="AL12" s="296"/>
      <c r="AM12" s="294">
        <f>SUM('10'!L45:'10'!L49)</f>
        <v>0</v>
      </c>
      <c r="AN12" s="295"/>
      <c r="AO12" s="295"/>
      <c r="AP12" s="296"/>
      <c r="AQ12" s="294">
        <f>SUM('11'!L45:'11'!L49)</f>
        <v>0</v>
      </c>
      <c r="AR12" s="295"/>
      <c r="AS12" s="295"/>
      <c r="AT12" s="296"/>
      <c r="AU12" s="294">
        <f>SUM('12'!L45:'12'!L49)</f>
        <v>0</v>
      </c>
      <c r="AV12" s="295"/>
      <c r="AW12" s="295"/>
      <c r="AX12" s="296"/>
      <c r="AZ12" s="302">
        <f>SUM(C12:AW12)</f>
        <v>0</v>
      </c>
      <c r="BA12" s="115">
        <f t="shared" ca="1" si="0"/>
        <v>0</v>
      </c>
      <c r="BB12" s="1"/>
      <c r="BC12" s="1"/>
    </row>
    <row r="13" spans="1:55" ht="15.75">
      <c r="A13" s="192" t="s">
        <v>224</v>
      </c>
      <c r="B13" s="198"/>
      <c r="C13" s="244">
        <f>SUM('01'!L50:'01'!L54)</f>
        <v>0</v>
      </c>
      <c r="D13" s="245"/>
      <c r="E13" s="245"/>
      <c r="F13" s="246"/>
      <c r="G13" s="244">
        <f>SUM('02'!L50:'02'!L54)</f>
        <v>0</v>
      </c>
      <c r="H13" s="245"/>
      <c r="I13" s="245"/>
      <c r="J13" s="246"/>
      <c r="K13" s="244">
        <f>SUM('03'!L50:'03'!L54)</f>
        <v>0</v>
      </c>
      <c r="L13" s="245"/>
      <c r="M13" s="245"/>
      <c r="N13" s="246"/>
      <c r="O13" s="244">
        <f>SUM('04'!L50:'04'!L54)</f>
        <v>0</v>
      </c>
      <c r="P13" s="245"/>
      <c r="Q13" s="245"/>
      <c r="R13" s="246"/>
      <c r="S13" s="244">
        <f>SUM('05'!L50:'05'!L54)</f>
        <v>0</v>
      </c>
      <c r="T13" s="245"/>
      <c r="U13" s="245"/>
      <c r="V13" s="246"/>
      <c r="W13" s="244">
        <f>SUM('06'!L50:'06'!L54)</f>
        <v>0</v>
      </c>
      <c r="X13" s="245"/>
      <c r="Y13" s="245"/>
      <c r="Z13" s="246"/>
      <c r="AA13" s="244">
        <f>SUM('07'!L50:'07'!L54)</f>
        <v>0</v>
      </c>
      <c r="AB13" s="245"/>
      <c r="AC13" s="245"/>
      <c r="AD13" s="246"/>
      <c r="AE13" s="244">
        <f>SUM('08'!L50:'08'!L54)</f>
        <v>0</v>
      </c>
      <c r="AF13" s="245"/>
      <c r="AG13" s="245"/>
      <c r="AH13" s="246"/>
      <c r="AI13" s="244">
        <f>SUM('09'!L50:'09'!L54)</f>
        <v>0</v>
      </c>
      <c r="AJ13" s="245"/>
      <c r="AK13" s="245"/>
      <c r="AL13" s="246"/>
      <c r="AM13" s="244">
        <f>SUM('10'!L50:'10'!L54)</f>
        <v>0</v>
      </c>
      <c r="AN13" s="245"/>
      <c r="AO13" s="245"/>
      <c r="AP13" s="246"/>
      <c r="AQ13" s="244">
        <f>SUM('11'!L50:'11'!L54)</f>
        <v>0</v>
      </c>
      <c r="AR13" s="245"/>
      <c r="AS13" s="245"/>
      <c r="AT13" s="246"/>
      <c r="AU13" s="244">
        <f>SUM('12'!L50:'12'!L54)</f>
        <v>0</v>
      </c>
      <c r="AV13" s="245"/>
      <c r="AW13" s="245"/>
      <c r="AX13" s="246"/>
      <c r="AZ13" s="303">
        <f>SUM(C13:AW13)</f>
        <v>0</v>
      </c>
      <c r="BA13" s="115">
        <f t="shared" ca="1" si="0"/>
        <v>0</v>
      </c>
      <c r="BB13" s="1"/>
      <c r="BC13" s="1"/>
    </row>
    <row r="14" spans="1:55" ht="15.75">
      <c r="A14" s="193" t="s">
        <v>225</v>
      </c>
      <c r="B14" s="197"/>
      <c r="C14" s="244">
        <f>SUM('01'!L55:'01'!L59)</f>
        <v>0</v>
      </c>
      <c r="D14" s="245"/>
      <c r="E14" s="245"/>
      <c r="F14" s="246"/>
      <c r="G14" s="244">
        <f>SUM('02'!L55:'02'!L59)</f>
        <v>0</v>
      </c>
      <c r="H14" s="245"/>
      <c r="I14" s="245"/>
      <c r="J14" s="246"/>
      <c r="K14" s="244">
        <f>SUM('03'!L55:'03'!L59)</f>
        <v>0</v>
      </c>
      <c r="L14" s="245"/>
      <c r="M14" s="245"/>
      <c r="N14" s="246"/>
      <c r="O14" s="244">
        <f>SUM('04'!L55:'04'!L59)</f>
        <v>0</v>
      </c>
      <c r="P14" s="245"/>
      <c r="Q14" s="245"/>
      <c r="R14" s="246"/>
      <c r="S14" s="244">
        <f>SUM('05'!L55:'05'!L59)</f>
        <v>0</v>
      </c>
      <c r="T14" s="245"/>
      <c r="U14" s="245"/>
      <c r="V14" s="246"/>
      <c r="W14" s="294">
        <f>SUM('06'!L55:'06'!L59)</f>
        <v>0</v>
      </c>
      <c r="X14" s="295"/>
      <c r="Y14" s="295"/>
      <c r="Z14" s="296"/>
      <c r="AA14" s="294">
        <f>SUM('07'!L55:'07'!L59)</f>
        <v>0</v>
      </c>
      <c r="AB14" s="295"/>
      <c r="AC14" s="295"/>
      <c r="AD14" s="296"/>
      <c r="AE14" s="294">
        <f>SUM('08'!L55:'08'!L59)</f>
        <v>0</v>
      </c>
      <c r="AF14" s="295"/>
      <c r="AG14" s="295"/>
      <c r="AH14" s="296"/>
      <c r="AI14" s="294">
        <f>SUM('09'!L55:'09'!L59)</f>
        <v>0</v>
      </c>
      <c r="AJ14" s="295"/>
      <c r="AK14" s="295"/>
      <c r="AL14" s="296"/>
      <c r="AM14" s="294">
        <f>SUM('10'!L55:'10'!L59)</f>
        <v>0</v>
      </c>
      <c r="AN14" s="295"/>
      <c r="AO14" s="295"/>
      <c r="AP14" s="296"/>
      <c r="AQ14" s="294">
        <f>SUM('11'!L55:'11'!L59)</f>
        <v>0</v>
      </c>
      <c r="AR14" s="295"/>
      <c r="AS14" s="295"/>
      <c r="AT14" s="296"/>
      <c r="AU14" s="294">
        <f>SUM('12'!L55:'12'!L59)</f>
        <v>0</v>
      </c>
      <c r="AV14" s="295"/>
      <c r="AW14" s="295"/>
      <c r="AX14" s="296"/>
      <c r="AZ14" s="302">
        <f>SUM(C14:AW14)</f>
        <v>0</v>
      </c>
      <c r="BA14" s="115">
        <f t="shared" ca="1" si="0"/>
        <v>0</v>
      </c>
      <c r="BB14" s="3"/>
      <c r="BC14" s="3"/>
    </row>
    <row r="15" spans="1:55" ht="15.75">
      <c r="A15" s="192" t="s">
        <v>226</v>
      </c>
      <c r="B15" s="196"/>
      <c r="C15" s="244">
        <f>SUM('01'!L60:'01'!L64)</f>
        <v>0</v>
      </c>
      <c r="D15" s="245"/>
      <c r="E15" s="245"/>
      <c r="F15" s="246"/>
      <c r="G15" s="244">
        <f>SUM('02'!L60:'02'!L64)</f>
        <v>0</v>
      </c>
      <c r="H15" s="245"/>
      <c r="I15" s="245"/>
      <c r="J15" s="246"/>
      <c r="K15" s="244">
        <f>SUM('03'!L60:'03'!L64)</f>
        <v>0</v>
      </c>
      <c r="L15" s="245"/>
      <c r="M15" s="245"/>
      <c r="N15" s="246"/>
      <c r="O15" s="244">
        <f>SUM('04'!L60:'04'!L64)</f>
        <v>0</v>
      </c>
      <c r="P15" s="245"/>
      <c r="Q15" s="245"/>
      <c r="R15" s="246"/>
      <c r="S15" s="244">
        <f>SUM('05'!L60:'05'!L64)</f>
        <v>0</v>
      </c>
      <c r="T15" s="245"/>
      <c r="U15" s="245"/>
      <c r="V15" s="246"/>
      <c r="W15" s="244">
        <f>SUM('06'!L60:'06'!L64)</f>
        <v>0</v>
      </c>
      <c r="X15" s="245"/>
      <c r="Y15" s="245"/>
      <c r="Z15" s="246"/>
      <c r="AA15" s="244">
        <f>SUM('07'!L60:'07'!L64)</f>
        <v>0</v>
      </c>
      <c r="AB15" s="245"/>
      <c r="AC15" s="245"/>
      <c r="AD15" s="246"/>
      <c r="AE15" s="244">
        <f>SUM('08'!L60:'08'!L64)</f>
        <v>0</v>
      </c>
      <c r="AF15" s="245"/>
      <c r="AG15" s="245"/>
      <c r="AH15" s="246"/>
      <c r="AI15" s="244">
        <f>SUM('09'!L60:'09'!L64)</f>
        <v>0</v>
      </c>
      <c r="AJ15" s="245"/>
      <c r="AK15" s="245"/>
      <c r="AL15" s="246"/>
      <c r="AM15" s="244">
        <f>SUM('10'!L60:'10'!L64)</f>
        <v>0</v>
      </c>
      <c r="AN15" s="245"/>
      <c r="AO15" s="245"/>
      <c r="AP15" s="246"/>
      <c r="AQ15" s="244">
        <f>SUM('11'!L60:'11'!L64)</f>
        <v>0</v>
      </c>
      <c r="AR15" s="245"/>
      <c r="AS15" s="245"/>
      <c r="AT15" s="246"/>
      <c r="AU15" s="244">
        <f>SUM('12'!L60:'12'!L64)</f>
        <v>0</v>
      </c>
      <c r="AV15" s="245"/>
      <c r="AW15" s="245"/>
      <c r="AX15" s="246"/>
      <c r="AZ15" s="301">
        <f>SUM(C15:AW15)</f>
        <v>0</v>
      </c>
      <c r="BA15" s="115">
        <f t="shared" ca="1" si="0"/>
        <v>0</v>
      </c>
      <c r="BB15" s="1"/>
      <c r="BC15" s="1"/>
    </row>
    <row r="16" spans="1:55" ht="16.5" thickBot="1">
      <c r="A16" s="194" t="s">
        <v>44</v>
      </c>
      <c r="B16" s="199"/>
      <c r="C16" s="244">
        <f>SUM('01'!L65:'01'!L69)</f>
        <v>0</v>
      </c>
      <c r="D16" s="245"/>
      <c r="E16" s="245"/>
      <c r="F16" s="246"/>
      <c r="G16" s="244">
        <f>SUM('02'!L65:'02'!L69)</f>
        <v>0</v>
      </c>
      <c r="H16" s="245"/>
      <c r="I16" s="245"/>
      <c r="J16" s="246"/>
      <c r="K16" s="244">
        <f>SUM('03'!L65:'03'!L69)</f>
        <v>0</v>
      </c>
      <c r="L16" s="245"/>
      <c r="M16" s="245"/>
      <c r="N16" s="246"/>
      <c r="O16" s="244">
        <f>SUM('04'!L65:'04'!L69)</f>
        <v>0</v>
      </c>
      <c r="P16" s="245"/>
      <c r="Q16" s="245"/>
      <c r="R16" s="246"/>
      <c r="S16" s="244">
        <f>SUM('05'!L65:'05'!L69)</f>
        <v>0</v>
      </c>
      <c r="T16" s="245"/>
      <c r="U16" s="245"/>
      <c r="V16" s="246"/>
      <c r="W16" s="297">
        <f>SUM('06'!L65:'06'!L69)</f>
        <v>0</v>
      </c>
      <c r="X16" s="298"/>
      <c r="Y16" s="298"/>
      <c r="Z16" s="299"/>
      <c r="AA16" s="297">
        <f>SUM('07'!L65:'07'!L69)</f>
        <v>0</v>
      </c>
      <c r="AB16" s="298"/>
      <c r="AC16" s="298"/>
      <c r="AD16" s="299"/>
      <c r="AE16" s="297">
        <f>SUM('08'!L65:'08'!L69)</f>
        <v>0</v>
      </c>
      <c r="AF16" s="298"/>
      <c r="AG16" s="298"/>
      <c r="AH16" s="299"/>
      <c r="AI16" s="297">
        <f>SUM('09'!L65:'09'!L69)</f>
        <v>0</v>
      </c>
      <c r="AJ16" s="298"/>
      <c r="AK16" s="298"/>
      <c r="AL16" s="299"/>
      <c r="AM16" s="297">
        <f>SUM('10'!L65:'10'!L69)</f>
        <v>0</v>
      </c>
      <c r="AN16" s="298"/>
      <c r="AO16" s="298"/>
      <c r="AP16" s="299"/>
      <c r="AQ16" s="297">
        <f>SUM('11'!L65:'11'!L69)</f>
        <v>0</v>
      </c>
      <c r="AR16" s="298"/>
      <c r="AS16" s="298"/>
      <c r="AT16" s="299"/>
      <c r="AU16" s="297">
        <f>SUM('12'!L65:'12'!L69)</f>
        <v>0</v>
      </c>
      <c r="AV16" s="298"/>
      <c r="AW16" s="298"/>
      <c r="AX16" s="299"/>
      <c r="AZ16" s="304">
        <f>SUM(C16:AW16)</f>
        <v>0</v>
      </c>
      <c r="BA16" s="115">
        <f t="shared" ca="1" si="0"/>
        <v>0</v>
      </c>
      <c r="BB16" s="3"/>
      <c r="BC16" s="3"/>
    </row>
    <row r="17" spans="1:60" ht="16.5" thickBot="1">
      <c r="A17" s="309" t="s">
        <v>5</v>
      </c>
      <c r="B17" s="315">
        <f>SUM(B8:B16)</f>
        <v>0</v>
      </c>
      <c r="C17" s="316">
        <f>SUM(C8:C16)</f>
        <v>0</v>
      </c>
      <c r="D17" s="317"/>
      <c r="E17" s="317"/>
      <c r="F17" s="318"/>
      <c r="G17" s="316">
        <f>SUM(G8:G16)</f>
        <v>0</v>
      </c>
      <c r="H17" s="317"/>
      <c r="I17" s="317"/>
      <c r="J17" s="318"/>
      <c r="K17" s="316">
        <f>SUM(K8:K16)</f>
        <v>0</v>
      </c>
      <c r="L17" s="317"/>
      <c r="M17" s="317"/>
      <c r="N17" s="318"/>
      <c r="O17" s="316">
        <f>SUM(O8:O16)</f>
        <v>0</v>
      </c>
      <c r="P17" s="317"/>
      <c r="Q17" s="317"/>
      <c r="R17" s="318"/>
      <c r="S17" s="316">
        <f>SUM(S8:S16)</f>
        <v>0</v>
      </c>
      <c r="T17" s="317"/>
      <c r="U17" s="317"/>
      <c r="V17" s="318"/>
      <c r="W17" s="316">
        <f>SUM(W8:W16)</f>
        <v>0</v>
      </c>
      <c r="X17" s="317"/>
      <c r="Y17" s="317"/>
      <c r="Z17" s="318"/>
      <c r="AA17" s="316">
        <f>SUM(AA8:AA16)</f>
        <v>0</v>
      </c>
      <c r="AB17" s="317"/>
      <c r="AC17" s="317"/>
      <c r="AD17" s="318"/>
      <c r="AE17" s="316">
        <f>SUM(AE8:AE16)</f>
        <v>0</v>
      </c>
      <c r="AF17" s="317"/>
      <c r="AG17" s="317"/>
      <c r="AH17" s="318"/>
      <c r="AI17" s="316">
        <f>SUM(AI8:AI16)</f>
        <v>0</v>
      </c>
      <c r="AJ17" s="317"/>
      <c r="AK17" s="317"/>
      <c r="AL17" s="318"/>
      <c r="AM17" s="316">
        <f>SUM(AM8:AM16)</f>
        <v>0</v>
      </c>
      <c r="AN17" s="317"/>
      <c r="AO17" s="317"/>
      <c r="AP17" s="318"/>
      <c r="AQ17" s="316">
        <f>SUM(AQ8:AQ16)</f>
        <v>0</v>
      </c>
      <c r="AR17" s="317"/>
      <c r="AS17" s="317"/>
      <c r="AT17" s="318"/>
      <c r="AU17" s="316">
        <f>SUM(AU8:AU16)</f>
        <v>0</v>
      </c>
      <c r="AV17" s="317"/>
      <c r="AW17" s="317"/>
      <c r="AX17" s="318"/>
      <c r="AZ17" s="10">
        <f>SUM(AZ8:AZ16)</f>
        <v>0</v>
      </c>
      <c r="BA17" s="115">
        <f ca="1">AZ17/BC$17</f>
        <v>0</v>
      </c>
      <c r="BB17" s="1" t="s">
        <v>86</v>
      </c>
      <c r="BC17" s="1">
        <f ca="1">MONTH(TODAY())</f>
        <v>11</v>
      </c>
      <c r="BD17" s="42"/>
    </row>
    <row r="18" spans="1:60" ht="32.25" customHeight="1" thickTop="1" thickBot="1">
      <c r="A18" s="11"/>
      <c r="B18" s="11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243"/>
      <c r="Q18" s="243"/>
      <c r="R18" s="243"/>
      <c r="S18" s="243"/>
      <c r="T18" s="243"/>
      <c r="U18" s="243"/>
      <c r="V18" s="243"/>
      <c r="W18" s="243"/>
      <c r="X18" s="243"/>
      <c r="Y18" s="243"/>
      <c r="Z18" s="243"/>
      <c r="AA18" s="243"/>
      <c r="AB18" s="243"/>
      <c r="AC18" s="243"/>
      <c r="AD18" s="243"/>
      <c r="AE18" s="243"/>
      <c r="AF18" s="243"/>
      <c r="AG18" s="243"/>
      <c r="AH18" s="243"/>
      <c r="AI18" s="243"/>
      <c r="AJ18" s="243"/>
      <c r="AK18" s="243"/>
      <c r="AL18" s="243"/>
      <c r="AM18" s="243"/>
      <c r="AN18" s="243"/>
      <c r="AO18" s="243"/>
      <c r="AP18" s="243"/>
      <c r="AQ18" s="243"/>
      <c r="AR18" s="243"/>
      <c r="AS18" s="243"/>
      <c r="AT18" s="243"/>
      <c r="AU18" s="243" t="s">
        <v>179</v>
      </c>
      <c r="AV18" s="243"/>
      <c r="AW18" s="243"/>
      <c r="AX18" s="243"/>
      <c r="AZ18" s="134">
        <f>(2320*13)+(600*12)+(550*12)+(95*12)</f>
        <v>45100</v>
      </c>
      <c r="BA18" s="134">
        <f ca="1">12*BA17</f>
        <v>0</v>
      </c>
      <c r="BB18" s="1"/>
      <c r="BC18" s="1"/>
    </row>
    <row r="19" spans="1:60" ht="17.25" thickTop="1" thickBot="1">
      <c r="A19" s="26" t="s">
        <v>9</v>
      </c>
      <c r="B19" s="26" t="s">
        <v>219</v>
      </c>
      <c r="C19" s="181" t="s">
        <v>56</v>
      </c>
      <c r="D19" s="182" t="s">
        <v>220</v>
      </c>
      <c r="E19" s="182" t="s">
        <v>11</v>
      </c>
      <c r="F19" s="183" t="s">
        <v>12</v>
      </c>
      <c r="G19" s="181" t="s">
        <v>56</v>
      </c>
      <c r="H19" s="182" t="s">
        <v>220</v>
      </c>
      <c r="I19" s="182" t="s">
        <v>11</v>
      </c>
      <c r="J19" s="183" t="s">
        <v>12</v>
      </c>
      <c r="K19" s="181" t="s">
        <v>56</v>
      </c>
      <c r="L19" s="182" t="s">
        <v>220</v>
      </c>
      <c r="M19" s="182" t="s">
        <v>11</v>
      </c>
      <c r="N19" s="183" t="s">
        <v>12</v>
      </c>
      <c r="O19" s="181" t="s">
        <v>56</v>
      </c>
      <c r="P19" s="182" t="s">
        <v>220</v>
      </c>
      <c r="Q19" s="182" t="s">
        <v>11</v>
      </c>
      <c r="R19" s="183" t="s">
        <v>12</v>
      </c>
      <c r="S19" s="181" t="s">
        <v>56</v>
      </c>
      <c r="T19" s="182" t="s">
        <v>220</v>
      </c>
      <c r="U19" s="182" t="s">
        <v>11</v>
      </c>
      <c r="V19" s="183" t="s">
        <v>12</v>
      </c>
      <c r="W19" s="181" t="s">
        <v>56</v>
      </c>
      <c r="X19" s="182" t="s">
        <v>220</v>
      </c>
      <c r="Y19" s="182" t="s">
        <v>11</v>
      </c>
      <c r="Z19" s="183" t="s">
        <v>12</v>
      </c>
      <c r="AA19" s="181" t="s">
        <v>56</v>
      </c>
      <c r="AB19" s="182" t="s">
        <v>220</v>
      </c>
      <c r="AC19" s="182" t="s">
        <v>11</v>
      </c>
      <c r="AD19" s="183" t="s">
        <v>12</v>
      </c>
      <c r="AE19" s="181" t="s">
        <v>56</v>
      </c>
      <c r="AF19" s="182" t="s">
        <v>220</v>
      </c>
      <c r="AG19" s="182" t="s">
        <v>11</v>
      </c>
      <c r="AH19" s="183" t="s">
        <v>12</v>
      </c>
      <c r="AI19" s="181" t="s">
        <v>56</v>
      </c>
      <c r="AJ19" s="182" t="s">
        <v>220</v>
      </c>
      <c r="AK19" s="182" t="s">
        <v>11</v>
      </c>
      <c r="AL19" s="183" t="s">
        <v>12</v>
      </c>
      <c r="AM19" s="181" t="s">
        <v>56</v>
      </c>
      <c r="AN19" s="182" t="s">
        <v>220</v>
      </c>
      <c r="AO19" s="182" t="s">
        <v>11</v>
      </c>
      <c r="AP19" s="183" t="s">
        <v>12</v>
      </c>
      <c r="AQ19" s="181" t="s">
        <v>56</v>
      </c>
      <c r="AR19" s="182" t="s">
        <v>220</v>
      </c>
      <c r="AS19" s="182" t="s">
        <v>11</v>
      </c>
      <c r="AT19" s="183" t="s">
        <v>12</v>
      </c>
      <c r="AU19" s="181" t="s">
        <v>56</v>
      </c>
      <c r="AV19" s="182" t="s">
        <v>220</v>
      </c>
      <c r="AW19" s="182" t="s">
        <v>11</v>
      </c>
      <c r="AX19" s="183" t="s">
        <v>12</v>
      </c>
      <c r="AZ19" s="13" t="s">
        <v>13</v>
      </c>
      <c r="BA19" s="14" t="s">
        <v>14</v>
      </c>
      <c r="BB19" s="14" t="s">
        <v>15</v>
      </c>
      <c r="BC19" s="14" t="s">
        <v>16</v>
      </c>
      <c r="BE19" s="13" t="s">
        <v>196</v>
      </c>
      <c r="BF19" s="14" t="s">
        <v>199</v>
      </c>
      <c r="BG19" s="14" t="s">
        <v>197</v>
      </c>
      <c r="BH19" s="14" t="s">
        <v>198</v>
      </c>
    </row>
    <row r="20" spans="1:60" ht="15.75">
      <c r="A20" s="144" t="s">
        <v>182</v>
      </c>
      <c r="B20" s="145"/>
      <c r="C20" s="146" t="s">
        <v>0</v>
      </c>
      <c r="D20" s="147">
        <f>'01'!B20</f>
        <v>544</v>
      </c>
      <c r="E20" s="147">
        <f>SUM('01'!D20:F20)</f>
        <v>0</v>
      </c>
      <c r="F20" s="148">
        <f t="shared" ref="F20:F45" si="1">B20+D20-E20</f>
        <v>544</v>
      </c>
      <c r="G20" s="146" t="s">
        <v>1</v>
      </c>
      <c r="H20" s="147">
        <f>'02'!B20</f>
        <v>544</v>
      </c>
      <c r="I20" s="147">
        <f>SUM('02'!D20:F20)</f>
        <v>0</v>
      </c>
      <c r="J20" s="148">
        <f t="shared" ref="J20:J45" si="2">F20+H20-I20</f>
        <v>1088</v>
      </c>
      <c r="K20" s="146" t="s">
        <v>2</v>
      </c>
      <c r="L20" s="147">
        <f>'03'!B20</f>
        <v>544</v>
      </c>
      <c r="M20" s="147">
        <f>SUM('03'!D20:F20)</f>
        <v>0</v>
      </c>
      <c r="N20" s="148">
        <f t="shared" ref="N20:N45" si="3">J20+L20-M20</f>
        <v>1632</v>
      </c>
      <c r="O20" s="146" t="s">
        <v>3</v>
      </c>
      <c r="P20" s="147">
        <f>'04'!B20</f>
        <v>544</v>
      </c>
      <c r="Q20" s="147">
        <f>SUM('04'!D20:F20)</f>
        <v>0</v>
      </c>
      <c r="R20" s="148">
        <f t="shared" ref="R20:R45" si="4">N20+P20-Q20</f>
        <v>2176</v>
      </c>
      <c r="S20" s="146" t="s">
        <v>74</v>
      </c>
      <c r="T20" s="147">
        <f>'05'!B20</f>
        <v>544</v>
      </c>
      <c r="U20" s="147">
        <f>SUM('05'!D20:F20)</f>
        <v>0</v>
      </c>
      <c r="V20" s="148">
        <f t="shared" ref="V20:V45" si="5">R20+T20-U20</f>
        <v>2720</v>
      </c>
      <c r="W20" s="146" t="s">
        <v>73</v>
      </c>
      <c r="X20" s="147">
        <f>'06'!B20</f>
        <v>544</v>
      </c>
      <c r="Y20" s="147">
        <f>SUM('06'!D20:F20)</f>
        <v>0</v>
      </c>
      <c r="Z20" s="148">
        <f t="shared" ref="Z20:Z45" si="6">V20+X20-Y20</f>
        <v>3264</v>
      </c>
      <c r="AA20" s="146" t="s">
        <v>75</v>
      </c>
      <c r="AB20" s="147">
        <f>'07'!B20</f>
        <v>544</v>
      </c>
      <c r="AC20" s="147">
        <f>SUM('07'!D20:F20)</f>
        <v>0</v>
      </c>
      <c r="AD20" s="148">
        <f t="shared" ref="AD20:AD45" si="7">Z20+AB20-AC20</f>
        <v>3808</v>
      </c>
      <c r="AE20" s="146" t="s">
        <v>76</v>
      </c>
      <c r="AF20" s="147">
        <f>'08'!B20</f>
        <v>544</v>
      </c>
      <c r="AG20" s="147">
        <f>SUM('08'!D20:F20)</f>
        <v>0</v>
      </c>
      <c r="AH20" s="148">
        <f t="shared" ref="AH20:AH45" si="8">AD20+AF20-AG20</f>
        <v>4352</v>
      </c>
      <c r="AI20" s="146" t="s">
        <v>79</v>
      </c>
      <c r="AJ20" s="147">
        <f>'09'!B20</f>
        <v>544</v>
      </c>
      <c r="AK20" s="147">
        <f>SUM('09'!D20:F20)</f>
        <v>0</v>
      </c>
      <c r="AL20" s="148">
        <f t="shared" ref="AL20:AL45" si="9">AH20+AJ20-AK20</f>
        <v>4896</v>
      </c>
      <c r="AM20" s="146" t="s">
        <v>80</v>
      </c>
      <c r="AN20" s="147">
        <f>'10'!B20</f>
        <v>544</v>
      </c>
      <c r="AO20" s="147">
        <f>SUM('10'!D20:F20)</f>
        <v>0</v>
      </c>
      <c r="AP20" s="148">
        <f t="shared" ref="AP20:AP45" si="10">AL20+AN20-AO20</f>
        <v>5440</v>
      </c>
      <c r="AQ20" s="146" t="s">
        <v>83</v>
      </c>
      <c r="AR20" s="147">
        <f>'11'!B20</f>
        <v>544</v>
      </c>
      <c r="AS20" s="147">
        <f>SUM('11'!D20:F20)</f>
        <v>0</v>
      </c>
      <c r="AT20" s="148">
        <f t="shared" ref="AT20:AT45" si="11">AP20+AR20-AS20</f>
        <v>5984</v>
      </c>
      <c r="AU20" s="146" t="s">
        <v>87</v>
      </c>
      <c r="AV20" s="147">
        <f>'12'!B20</f>
        <v>544</v>
      </c>
      <c r="AW20" s="147">
        <f>SUM('12'!D20:F20)</f>
        <v>0</v>
      </c>
      <c r="AX20" s="148">
        <f t="shared" ref="AX20:AX45" si="12">AT20+AV20-AW20</f>
        <v>6528</v>
      </c>
      <c r="AZ20" s="126">
        <f t="shared" ref="AZ20:AZ27" si="13">E20+I20+M20+Q20+U20+Y20+AC20+AG20+AK20+AO20+AS20+AW20</f>
        <v>0</v>
      </c>
      <c r="BA20" s="23" t="e">
        <f t="shared" ref="BA20:BA45" si="14">AZ20/AZ$46</f>
        <v>#DIV/0!</v>
      </c>
      <c r="BB20" s="24" t="e">
        <f>_xlfn.RANK.EQ(BA20,$BA$20:$BA$45,)</f>
        <v>#DIV/0!</v>
      </c>
      <c r="BC20" s="24">
        <f t="shared" ref="BC20:BC45" ca="1" si="15">AZ20/BC$17</f>
        <v>0</v>
      </c>
      <c r="BE20" s="126">
        <f ca="1">D20+IF(BC$17&lt;2,0,H20)+IF(BC$17&lt;3,0,L20)+IF(BC$17&lt;4,0,P20)+IF(BC$17&lt;5,0,T20)+IF(BC$17&lt;6,0,X20)+IF(BC$17&lt;7,0,AB20)+IF(BC$17&lt;8,0,AF20)+IF(BC$17&lt;9,0,AJ20)+IF(BC$17&lt;10,0,AN20)+IF(BC$17&lt;11,0,AR20)+IF(BC$17&lt;12,0,AV20)</f>
        <v>5984</v>
      </c>
      <c r="BF20" s="23" t="e">
        <f t="shared" ref="BF20:BF45" ca="1" si="16">BE20/BE$46</f>
        <v>#DIV/0!</v>
      </c>
      <c r="BG20" s="24" t="e">
        <f ca="1">_xlfn.RANK.EQ(BF20,$BF$20:$BF$45,)</f>
        <v>#DIV/0!</v>
      </c>
      <c r="BH20" s="24">
        <f ca="1">BE20/BC$17</f>
        <v>544</v>
      </c>
    </row>
    <row r="21" spans="1:60" ht="15.75">
      <c r="A21" s="149" t="s">
        <v>51</v>
      </c>
      <c r="B21" s="150"/>
      <c r="C21" s="151" t="s">
        <v>0</v>
      </c>
      <c r="D21" s="152">
        <f>'01'!B40</f>
        <v>1128</v>
      </c>
      <c r="E21" s="153">
        <f>SUM('01'!D40:F40)</f>
        <v>0</v>
      </c>
      <c r="F21" s="154">
        <f t="shared" si="1"/>
        <v>1128</v>
      </c>
      <c r="G21" s="151" t="s">
        <v>1</v>
      </c>
      <c r="H21" s="152">
        <f>'02'!B40</f>
        <v>1128</v>
      </c>
      <c r="I21" s="153">
        <f>SUM('02'!D40:F40)</f>
        <v>0</v>
      </c>
      <c r="J21" s="154">
        <f t="shared" si="2"/>
        <v>2256</v>
      </c>
      <c r="K21" s="151" t="s">
        <v>2</v>
      </c>
      <c r="L21" s="152">
        <f>'03'!B40</f>
        <v>1128</v>
      </c>
      <c r="M21" s="153">
        <f>SUM('03'!D40:F40)</f>
        <v>0</v>
      </c>
      <c r="N21" s="154">
        <f t="shared" si="3"/>
        <v>3384</v>
      </c>
      <c r="O21" s="151" t="s">
        <v>3</v>
      </c>
      <c r="P21" s="152">
        <f>'04'!B40</f>
        <v>1128</v>
      </c>
      <c r="Q21" s="153">
        <f>SUM('04'!D40:F40)</f>
        <v>0</v>
      </c>
      <c r="R21" s="154">
        <f t="shared" si="4"/>
        <v>4512</v>
      </c>
      <c r="S21" s="151" t="s">
        <v>74</v>
      </c>
      <c r="T21" s="152">
        <f>'05'!B40</f>
        <v>1128</v>
      </c>
      <c r="U21" s="153">
        <f>SUM('05'!D40:F40)</f>
        <v>0</v>
      </c>
      <c r="V21" s="154">
        <f t="shared" si="5"/>
        <v>5640</v>
      </c>
      <c r="W21" s="151" t="s">
        <v>73</v>
      </c>
      <c r="X21" s="152">
        <f>'06'!B40</f>
        <v>1128</v>
      </c>
      <c r="Y21" s="153">
        <f>SUM('06'!D40:F40)</f>
        <v>0</v>
      </c>
      <c r="Z21" s="154">
        <f t="shared" si="6"/>
        <v>6768</v>
      </c>
      <c r="AA21" s="151" t="s">
        <v>75</v>
      </c>
      <c r="AB21" s="152">
        <f>'07'!B40</f>
        <v>1128</v>
      </c>
      <c r="AC21" s="153">
        <f>SUM('07'!D40:F40)</f>
        <v>0</v>
      </c>
      <c r="AD21" s="154">
        <f t="shared" si="7"/>
        <v>7896</v>
      </c>
      <c r="AE21" s="151" t="s">
        <v>76</v>
      </c>
      <c r="AF21" s="152">
        <f>'08'!B40</f>
        <v>1128</v>
      </c>
      <c r="AG21" s="153">
        <f>SUM('08'!D40:F40)</f>
        <v>0</v>
      </c>
      <c r="AH21" s="154">
        <f t="shared" si="8"/>
        <v>9024</v>
      </c>
      <c r="AI21" s="151" t="s">
        <v>79</v>
      </c>
      <c r="AJ21" s="152">
        <f>'09'!B40</f>
        <v>1128</v>
      </c>
      <c r="AK21" s="153">
        <f>SUM('09'!D40:F40)</f>
        <v>0</v>
      </c>
      <c r="AL21" s="154">
        <f t="shared" si="9"/>
        <v>10152</v>
      </c>
      <c r="AM21" s="151" t="s">
        <v>80</v>
      </c>
      <c r="AN21" s="152">
        <f>'10'!B40</f>
        <v>1128</v>
      </c>
      <c r="AO21" s="153">
        <f>SUM('10'!D40:F40)</f>
        <v>0</v>
      </c>
      <c r="AP21" s="154">
        <f t="shared" si="10"/>
        <v>11280</v>
      </c>
      <c r="AQ21" s="151" t="s">
        <v>83</v>
      </c>
      <c r="AR21" s="152">
        <f>'11'!B40</f>
        <v>1128</v>
      </c>
      <c r="AS21" s="153">
        <f>SUM('11'!D40:F40)</f>
        <v>0</v>
      </c>
      <c r="AT21" s="154">
        <f t="shared" si="11"/>
        <v>12408</v>
      </c>
      <c r="AU21" s="151" t="s">
        <v>87</v>
      </c>
      <c r="AV21" s="152">
        <f>'12'!B40</f>
        <v>1128</v>
      </c>
      <c r="AW21" s="153">
        <f>SUM('12'!D40:F40)</f>
        <v>0</v>
      </c>
      <c r="AX21" s="154">
        <f t="shared" si="12"/>
        <v>13536</v>
      </c>
      <c r="AZ21" s="155">
        <f t="shared" si="13"/>
        <v>0</v>
      </c>
      <c r="BA21" s="23" t="e">
        <f t="shared" si="14"/>
        <v>#DIV/0!</v>
      </c>
      <c r="BB21" s="24" t="e">
        <f t="shared" ref="BB21:BB45" si="17">_xlfn.RANK.EQ(BA21,$BA$20:$BA$45,)</f>
        <v>#DIV/0!</v>
      </c>
      <c r="BC21" s="24">
        <f t="shared" ca="1" si="15"/>
        <v>0</v>
      </c>
      <c r="BE21" s="155">
        <f ca="1">D21+IF(BC$17&lt;2,0,H21)+IF(BC$17&lt;3,0,L21)+IF(BC$17&lt;4,0,P21)+IF(BC$17&lt;5,0,T21)+IF(BC$17&lt;6,0,X21)+IF(BC$17&lt;7,0,AB21)+IF(BC$17&lt;8,0,AF21)+IF(BC$17&lt;9,0,AJ21)+IF(BC$17&lt;10,0,AN21)+IF(BC$17&lt;11,0,AR21)+IF(BC$17&lt;12,0,AV21)</f>
        <v>12408</v>
      </c>
      <c r="BF21" s="23" t="e">
        <f t="shared" ca="1" si="16"/>
        <v>#DIV/0!</v>
      </c>
      <c r="BG21" s="24" t="e">
        <f t="shared" ref="BG21:BG45" ca="1" si="18">_xlfn.RANK.EQ(BF21,$BF$20:$BF$45,)</f>
        <v>#DIV/0!</v>
      </c>
      <c r="BH21" s="24">
        <f ca="1">BE21/BC$17</f>
        <v>1128</v>
      </c>
    </row>
    <row r="22" spans="1:60" ht="15.75">
      <c r="A22" s="156" t="s">
        <v>17</v>
      </c>
      <c r="B22" s="157"/>
      <c r="C22" s="146" t="s">
        <v>0</v>
      </c>
      <c r="D22" s="158">
        <f>'01'!B60</f>
        <v>490</v>
      </c>
      <c r="E22" s="158">
        <f>SUM('01'!D60:F60)</f>
        <v>0</v>
      </c>
      <c r="F22" s="159">
        <f t="shared" si="1"/>
        <v>490</v>
      </c>
      <c r="G22" s="146" t="s">
        <v>1</v>
      </c>
      <c r="H22" s="158">
        <f>'02'!B60</f>
        <v>490</v>
      </c>
      <c r="I22" s="158">
        <f>SUM('02'!D60:F60)</f>
        <v>0</v>
      </c>
      <c r="J22" s="159">
        <f t="shared" si="2"/>
        <v>980</v>
      </c>
      <c r="K22" s="146" t="s">
        <v>2</v>
      </c>
      <c r="L22" s="158">
        <f>'03'!B60</f>
        <v>490</v>
      </c>
      <c r="M22" s="158">
        <f>SUM('03'!D60:F60)</f>
        <v>0</v>
      </c>
      <c r="N22" s="159">
        <f t="shared" si="3"/>
        <v>1470</v>
      </c>
      <c r="O22" s="146" t="s">
        <v>3</v>
      </c>
      <c r="P22" s="158">
        <f>'04'!B60</f>
        <v>490</v>
      </c>
      <c r="Q22" s="158">
        <f>SUM('04'!D60:F60)</f>
        <v>0</v>
      </c>
      <c r="R22" s="159">
        <f t="shared" si="4"/>
        <v>1960</v>
      </c>
      <c r="S22" s="146" t="s">
        <v>74</v>
      </c>
      <c r="T22" s="158">
        <f>'05'!B60</f>
        <v>490</v>
      </c>
      <c r="U22" s="158">
        <f>SUM('05'!D60:F60)</f>
        <v>0</v>
      </c>
      <c r="V22" s="159">
        <f t="shared" si="5"/>
        <v>2450</v>
      </c>
      <c r="W22" s="146" t="s">
        <v>73</v>
      </c>
      <c r="X22" s="158">
        <f>'06'!B60</f>
        <v>490</v>
      </c>
      <c r="Y22" s="158">
        <f>SUM('06'!D60:F60)</f>
        <v>0</v>
      </c>
      <c r="Z22" s="159">
        <f t="shared" si="6"/>
        <v>2940</v>
      </c>
      <c r="AA22" s="146" t="s">
        <v>75</v>
      </c>
      <c r="AB22" s="158">
        <f>'07'!B60</f>
        <v>490</v>
      </c>
      <c r="AC22" s="158">
        <f>SUM('07'!D60:F60)</f>
        <v>0</v>
      </c>
      <c r="AD22" s="159">
        <f t="shared" si="7"/>
        <v>3430</v>
      </c>
      <c r="AE22" s="146" t="s">
        <v>76</v>
      </c>
      <c r="AF22" s="158">
        <f>'08'!B60</f>
        <v>490</v>
      </c>
      <c r="AG22" s="158">
        <f>SUM('08'!D60:F60)</f>
        <v>0</v>
      </c>
      <c r="AH22" s="159">
        <f t="shared" si="8"/>
        <v>3920</v>
      </c>
      <c r="AI22" s="146" t="s">
        <v>79</v>
      </c>
      <c r="AJ22" s="158">
        <f>'09'!B60</f>
        <v>490</v>
      </c>
      <c r="AK22" s="158">
        <f>SUM('09'!D60:F60)</f>
        <v>0</v>
      </c>
      <c r="AL22" s="159">
        <f t="shared" si="9"/>
        <v>4410</v>
      </c>
      <c r="AM22" s="146" t="s">
        <v>80</v>
      </c>
      <c r="AN22" s="158">
        <f>'10'!B60</f>
        <v>490</v>
      </c>
      <c r="AO22" s="158">
        <f>SUM('10'!D60:F60)</f>
        <v>0</v>
      </c>
      <c r="AP22" s="159">
        <f t="shared" si="10"/>
        <v>4900</v>
      </c>
      <c r="AQ22" s="146" t="s">
        <v>83</v>
      </c>
      <c r="AR22" s="158">
        <f>'11'!B60</f>
        <v>490</v>
      </c>
      <c r="AS22" s="158">
        <f>SUM('11'!D60:F60)</f>
        <v>0</v>
      </c>
      <c r="AT22" s="159">
        <f t="shared" si="11"/>
        <v>5390</v>
      </c>
      <c r="AU22" s="146" t="s">
        <v>87</v>
      </c>
      <c r="AV22" s="158">
        <f>'12'!B60</f>
        <v>490</v>
      </c>
      <c r="AW22" s="158">
        <f>SUM('12'!D60:F60)</f>
        <v>0</v>
      </c>
      <c r="AX22" s="159">
        <f t="shared" si="12"/>
        <v>5880</v>
      </c>
      <c r="AZ22" s="160">
        <f t="shared" si="13"/>
        <v>0</v>
      </c>
      <c r="BA22" s="23" t="e">
        <f t="shared" si="14"/>
        <v>#DIV/0!</v>
      </c>
      <c r="BB22" s="24" t="e">
        <f t="shared" si="17"/>
        <v>#DIV/0!</v>
      </c>
      <c r="BC22" s="24">
        <f t="shared" ca="1" si="15"/>
        <v>0</v>
      </c>
      <c r="BE22" s="160">
        <f ca="1">D22+IF(BC$17&lt;2,0,H22)+IF(BC$17&lt;3,0,L22)+IF(BC$17&lt;4,0,P22)+IF(BC$17&lt;5,0,T22)+IF(BC$17&lt;6,0,X22)+IF(BC$17&lt;7,0,AB22)+IF(BC$17&lt;8,0,AF22)+IF(BC$17&lt;9,0,AJ22)+IF(BC$17&lt;10,0,AN22)+IF(BC$17&lt;11,0,AR22)+IF(BC$17&lt;12,0,AV22)</f>
        <v>5390</v>
      </c>
      <c r="BF22" s="23" t="e">
        <f t="shared" ca="1" si="16"/>
        <v>#DIV/0!</v>
      </c>
      <c r="BG22" s="24" t="e">
        <f t="shared" ca="1" si="18"/>
        <v>#DIV/0!</v>
      </c>
      <c r="BH22" s="24">
        <f ca="1">BE22/BC$17</f>
        <v>490</v>
      </c>
    </row>
    <row r="23" spans="1:60" ht="15.75">
      <c r="A23" s="149" t="s">
        <v>18</v>
      </c>
      <c r="B23" s="150"/>
      <c r="C23" s="151" t="s">
        <v>0</v>
      </c>
      <c r="D23" s="152">
        <f>'01'!B80</f>
        <v>150</v>
      </c>
      <c r="E23" s="153">
        <f>SUM('01'!D80:F80)</f>
        <v>0</v>
      </c>
      <c r="F23" s="154">
        <f t="shared" si="1"/>
        <v>150</v>
      </c>
      <c r="G23" s="151" t="s">
        <v>1</v>
      </c>
      <c r="H23" s="152">
        <f>'02'!B80</f>
        <v>150</v>
      </c>
      <c r="I23" s="153">
        <f>SUM('02'!D80:F80)</f>
        <v>0</v>
      </c>
      <c r="J23" s="154">
        <f t="shared" si="2"/>
        <v>300</v>
      </c>
      <c r="K23" s="151" t="s">
        <v>2</v>
      </c>
      <c r="L23" s="152">
        <f>'03'!B80</f>
        <v>150</v>
      </c>
      <c r="M23" s="153">
        <f>SUM('03'!D80:F80)</f>
        <v>0</v>
      </c>
      <c r="N23" s="154">
        <f t="shared" si="3"/>
        <v>450</v>
      </c>
      <c r="O23" s="151" t="s">
        <v>3</v>
      </c>
      <c r="P23" s="152">
        <f>'04'!B80</f>
        <v>150</v>
      </c>
      <c r="Q23" s="153">
        <f>SUM('04'!D80:F80)</f>
        <v>0</v>
      </c>
      <c r="R23" s="154">
        <f t="shared" si="4"/>
        <v>600</v>
      </c>
      <c r="S23" s="151" t="s">
        <v>74</v>
      </c>
      <c r="T23" s="152">
        <f>'05'!B80</f>
        <v>150</v>
      </c>
      <c r="U23" s="153">
        <f>SUM('05'!D80:F80)</f>
        <v>0</v>
      </c>
      <c r="V23" s="154">
        <f t="shared" si="5"/>
        <v>750</v>
      </c>
      <c r="W23" s="151" t="s">
        <v>73</v>
      </c>
      <c r="X23" s="152">
        <f>'06'!B80</f>
        <v>150</v>
      </c>
      <c r="Y23" s="153">
        <f>SUM('06'!D80:F80)</f>
        <v>0</v>
      </c>
      <c r="Z23" s="154">
        <f t="shared" si="6"/>
        <v>900</v>
      </c>
      <c r="AA23" s="151" t="s">
        <v>75</v>
      </c>
      <c r="AB23" s="152">
        <f>'07'!B80</f>
        <v>150</v>
      </c>
      <c r="AC23" s="153">
        <f>SUM('07'!D80:F80)</f>
        <v>0</v>
      </c>
      <c r="AD23" s="154">
        <f t="shared" si="7"/>
        <v>1050</v>
      </c>
      <c r="AE23" s="151" t="s">
        <v>76</v>
      </c>
      <c r="AF23" s="152">
        <f>'08'!B80</f>
        <v>150</v>
      </c>
      <c r="AG23" s="153">
        <f>SUM('08'!D80:F80)</f>
        <v>0</v>
      </c>
      <c r="AH23" s="154">
        <f t="shared" si="8"/>
        <v>1200</v>
      </c>
      <c r="AI23" s="151" t="s">
        <v>79</v>
      </c>
      <c r="AJ23" s="152">
        <f>'09'!B80</f>
        <v>150</v>
      </c>
      <c r="AK23" s="153">
        <f>SUM('09'!D80:F80)</f>
        <v>0</v>
      </c>
      <c r="AL23" s="154">
        <f t="shared" si="9"/>
        <v>1350</v>
      </c>
      <c r="AM23" s="151" t="s">
        <v>80</v>
      </c>
      <c r="AN23" s="152">
        <f>'10'!B80</f>
        <v>150</v>
      </c>
      <c r="AO23" s="153">
        <f>SUM('10'!D80:F80)</f>
        <v>0</v>
      </c>
      <c r="AP23" s="154">
        <f t="shared" si="10"/>
        <v>1500</v>
      </c>
      <c r="AQ23" s="151" t="s">
        <v>83</v>
      </c>
      <c r="AR23" s="152">
        <f>'11'!B80</f>
        <v>150</v>
      </c>
      <c r="AS23" s="153">
        <f>SUM('11'!D80:F80)</f>
        <v>0</v>
      </c>
      <c r="AT23" s="154">
        <f t="shared" si="11"/>
        <v>1650</v>
      </c>
      <c r="AU23" s="151" t="s">
        <v>87</v>
      </c>
      <c r="AV23" s="152">
        <f>'12'!B80</f>
        <v>150</v>
      </c>
      <c r="AW23" s="153">
        <f>SUM('12'!D80:F80)</f>
        <v>0</v>
      </c>
      <c r="AX23" s="154">
        <f t="shared" si="12"/>
        <v>1800</v>
      </c>
      <c r="AZ23" s="155">
        <f t="shared" si="13"/>
        <v>0</v>
      </c>
      <c r="BA23" s="23" t="e">
        <f t="shared" si="14"/>
        <v>#DIV/0!</v>
      </c>
      <c r="BB23" s="24" t="e">
        <f t="shared" si="17"/>
        <v>#DIV/0!</v>
      </c>
      <c r="BC23" s="24">
        <f t="shared" ca="1" si="15"/>
        <v>0</v>
      </c>
      <c r="BE23" s="155">
        <f ca="1">D23+IF(BC$17&lt;2,0,H23)+IF(BC$17&lt;3,0,L23)+IF(BC$17&lt;4,0,P23)+IF(BC$17&lt;5,0,T23)+IF(BC$17&lt;6,0,X23)+IF(BC$17&lt;7,0,AB23)+IF(BC$17&lt;8,0,AF23)+IF(BC$17&lt;9,0,AJ23)+IF(BC$17&lt;10,0,AN23)+IF(BC$17&lt;11,0,AR23)+IF(BC$17&lt;12,0,AV23)</f>
        <v>1650</v>
      </c>
      <c r="BF23" s="23" t="e">
        <f t="shared" ca="1" si="16"/>
        <v>#DIV/0!</v>
      </c>
      <c r="BG23" s="24" t="e">
        <f t="shared" ca="1" si="18"/>
        <v>#DIV/0!</v>
      </c>
      <c r="BH23" s="24">
        <f ca="1">BE23/BC$17</f>
        <v>150</v>
      </c>
    </row>
    <row r="24" spans="1:60" ht="15.75">
      <c r="A24" s="156" t="s">
        <v>19</v>
      </c>
      <c r="B24" s="157"/>
      <c r="C24" s="146" t="s">
        <v>0</v>
      </c>
      <c r="D24" s="158">
        <f>'01'!B100</f>
        <v>160</v>
      </c>
      <c r="E24" s="158">
        <f>SUM('01'!D100:F100)</f>
        <v>0</v>
      </c>
      <c r="F24" s="159">
        <f t="shared" si="1"/>
        <v>160</v>
      </c>
      <c r="G24" s="146" t="s">
        <v>1</v>
      </c>
      <c r="H24" s="158">
        <f>'02'!B100</f>
        <v>160</v>
      </c>
      <c r="I24" s="158">
        <f>SUM('02'!D100:F100)</f>
        <v>0</v>
      </c>
      <c r="J24" s="159">
        <f t="shared" si="2"/>
        <v>320</v>
      </c>
      <c r="K24" s="146" t="s">
        <v>2</v>
      </c>
      <c r="L24" s="158">
        <f>'03'!B100</f>
        <v>160</v>
      </c>
      <c r="M24" s="158">
        <f>SUM('03'!D100:F100)</f>
        <v>0</v>
      </c>
      <c r="N24" s="159">
        <f t="shared" si="3"/>
        <v>480</v>
      </c>
      <c r="O24" s="146" t="s">
        <v>3</v>
      </c>
      <c r="P24" s="158">
        <f>'04'!B100</f>
        <v>160</v>
      </c>
      <c r="Q24" s="158">
        <f>SUM('04'!D100:F100)</f>
        <v>0</v>
      </c>
      <c r="R24" s="159">
        <f t="shared" si="4"/>
        <v>640</v>
      </c>
      <c r="S24" s="146" t="s">
        <v>74</v>
      </c>
      <c r="T24" s="158">
        <f>'05'!B100</f>
        <v>160</v>
      </c>
      <c r="U24" s="158">
        <f>SUM('05'!D100:F100)</f>
        <v>0</v>
      </c>
      <c r="V24" s="159">
        <f t="shared" si="5"/>
        <v>800</v>
      </c>
      <c r="W24" s="146" t="s">
        <v>73</v>
      </c>
      <c r="X24" s="158">
        <f>'06'!B100</f>
        <v>160</v>
      </c>
      <c r="Y24" s="158">
        <f>SUM('06'!D100:F100)</f>
        <v>0</v>
      </c>
      <c r="Z24" s="159">
        <f t="shared" si="6"/>
        <v>960</v>
      </c>
      <c r="AA24" s="146" t="s">
        <v>75</v>
      </c>
      <c r="AB24" s="158">
        <f>'07'!B100</f>
        <v>160</v>
      </c>
      <c r="AC24" s="158">
        <f>SUM('07'!D100:F100)</f>
        <v>0</v>
      </c>
      <c r="AD24" s="159">
        <f t="shared" si="7"/>
        <v>1120</v>
      </c>
      <c r="AE24" s="146" t="s">
        <v>76</v>
      </c>
      <c r="AF24" s="158">
        <f>'08'!B100</f>
        <v>160</v>
      </c>
      <c r="AG24" s="158">
        <f>SUM('08'!D100:F100)</f>
        <v>0</v>
      </c>
      <c r="AH24" s="159">
        <f t="shared" si="8"/>
        <v>1280</v>
      </c>
      <c r="AI24" s="146" t="s">
        <v>79</v>
      </c>
      <c r="AJ24" s="158">
        <f>'09'!B100</f>
        <v>160</v>
      </c>
      <c r="AK24" s="158">
        <f>SUM('09'!D100:F100)</f>
        <v>0</v>
      </c>
      <c r="AL24" s="159">
        <f t="shared" si="9"/>
        <v>1440</v>
      </c>
      <c r="AM24" s="146" t="s">
        <v>80</v>
      </c>
      <c r="AN24" s="158">
        <f>'10'!B100</f>
        <v>160</v>
      </c>
      <c r="AO24" s="158">
        <f>SUM('10'!D100:F100)</f>
        <v>0</v>
      </c>
      <c r="AP24" s="159">
        <f t="shared" si="10"/>
        <v>1600</v>
      </c>
      <c r="AQ24" s="146" t="s">
        <v>83</v>
      </c>
      <c r="AR24" s="158">
        <f>'11'!B100</f>
        <v>160</v>
      </c>
      <c r="AS24" s="158">
        <f>SUM('11'!D100:F100)</f>
        <v>0</v>
      </c>
      <c r="AT24" s="159">
        <f t="shared" si="11"/>
        <v>1760</v>
      </c>
      <c r="AU24" s="146" t="s">
        <v>87</v>
      </c>
      <c r="AV24" s="158">
        <f>'12'!B100</f>
        <v>160</v>
      </c>
      <c r="AW24" s="158">
        <f>SUM('12'!D100:F100)</f>
        <v>0</v>
      </c>
      <c r="AX24" s="159">
        <f t="shared" si="12"/>
        <v>1920</v>
      </c>
      <c r="AZ24" s="160">
        <f t="shared" si="13"/>
        <v>0</v>
      </c>
      <c r="BA24" s="23" t="e">
        <f t="shared" si="14"/>
        <v>#DIV/0!</v>
      </c>
      <c r="BB24" s="24" t="e">
        <f t="shared" si="17"/>
        <v>#DIV/0!</v>
      </c>
      <c r="BC24" s="24">
        <f t="shared" ca="1" si="15"/>
        <v>0</v>
      </c>
      <c r="BE24" s="160">
        <f ca="1">D24+IF(BC$17&lt;2,0,H24)+IF(BC$17&lt;3,0,L24)+IF(BC$17&lt;4,0,P24)+IF(BC$17&lt;5,0,T24)+IF(BC$17&lt;6,0,X24)+IF(BC$17&lt;7,0,AB24)+IF(BC$17&lt;8,0,AF24)+IF(BC$17&lt;9,0,AJ24)+IF(BC$17&lt;10,0,AN24)+IF(BC$17&lt;11,0,AR24)+IF(BC$17&lt;12,0,AV24)</f>
        <v>1760</v>
      </c>
      <c r="BF24" s="23" t="e">
        <f t="shared" ca="1" si="16"/>
        <v>#DIV/0!</v>
      </c>
      <c r="BG24" s="24" t="e">
        <f t="shared" ca="1" si="18"/>
        <v>#DIV/0!</v>
      </c>
      <c r="BH24" s="24">
        <f ca="1">BE24/BC$17</f>
        <v>160</v>
      </c>
    </row>
    <row r="25" spans="1:60" ht="15.75">
      <c r="A25" s="149" t="s">
        <v>52</v>
      </c>
      <c r="B25" s="150"/>
      <c r="C25" s="151" t="s">
        <v>0</v>
      </c>
      <c r="D25" s="152">
        <f>'01'!B120</f>
        <v>405</v>
      </c>
      <c r="E25" s="153">
        <f>SUM('01'!D120:F120)</f>
        <v>0</v>
      </c>
      <c r="F25" s="154">
        <f t="shared" si="1"/>
        <v>405</v>
      </c>
      <c r="G25" s="151" t="s">
        <v>1</v>
      </c>
      <c r="H25" s="152">
        <f>'02'!B120</f>
        <v>405</v>
      </c>
      <c r="I25" s="153">
        <f>SUM('02'!D120:F120)</f>
        <v>0</v>
      </c>
      <c r="J25" s="154">
        <f t="shared" si="2"/>
        <v>810</v>
      </c>
      <c r="K25" s="151" t="s">
        <v>2</v>
      </c>
      <c r="L25" s="152">
        <f>'03'!B120</f>
        <v>405</v>
      </c>
      <c r="M25" s="153">
        <f>SUM('03'!D120:F120)</f>
        <v>0</v>
      </c>
      <c r="N25" s="154">
        <f t="shared" si="3"/>
        <v>1215</v>
      </c>
      <c r="O25" s="151" t="s">
        <v>3</v>
      </c>
      <c r="P25" s="152">
        <f>'04'!B120</f>
        <v>405</v>
      </c>
      <c r="Q25" s="153">
        <f>SUM('04'!D120:F120)</f>
        <v>0</v>
      </c>
      <c r="R25" s="154">
        <f t="shared" si="4"/>
        <v>1620</v>
      </c>
      <c r="S25" s="151" t="s">
        <v>74</v>
      </c>
      <c r="T25" s="152">
        <f>'05'!B120</f>
        <v>405</v>
      </c>
      <c r="U25" s="153">
        <f>SUM('05'!D120:F120)</f>
        <v>0</v>
      </c>
      <c r="V25" s="154">
        <f t="shared" si="5"/>
        <v>2025</v>
      </c>
      <c r="W25" s="151" t="s">
        <v>73</v>
      </c>
      <c r="X25" s="152">
        <f>'06'!B120</f>
        <v>405</v>
      </c>
      <c r="Y25" s="153">
        <f>SUM('06'!D120:F120)</f>
        <v>0</v>
      </c>
      <c r="Z25" s="154">
        <f t="shared" si="6"/>
        <v>2430</v>
      </c>
      <c r="AA25" s="151" t="s">
        <v>75</v>
      </c>
      <c r="AB25" s="152">
        <f>'07'!B120</f>
        <v>405</v>
      </c>
      <c r="AC25" s="153">
        <f>SUM('07'!D120:F120)</f>
        <v>0</v>
      </c>
      <c r="AD25" s="154">
        <f t="shared" si="7"/>
        <v>2835</v>
      </c>
      <c r="AE25" s="151" t="s">
        <v>76</v>
      </c>
      <c r="AF25" s="152">
        <f>'08'!B120</f>
        <v>405</v>
      </c>
      <c r="AG25" s="153">
        <f>SUM('08'!D120:F120)</f>
        <v>0</v>
      </c>
      <c r="AH25" s="154">
        <f t="shared" si="8"/>
        <v>3240</v>
      </c>
      <c r="AI25" s="151" t="s">
        <v>79</v>
      </c>
      <c r="AJ25" s="152">
        <f>'09'!B120</f>
        <v>405</v>
      </c>
      <c r="AK25" s="153">
        <f>SUM('09'!D120:F120)</f>
        <v>0</v>
      </c>
      <c r="AL25" s="154">
        <f t="shared" si="9"/>
        <v>3645</v>
      </c>
      <c r="AM25" s="151" t="s">
        <v>80</v>
      </c>
      <c r="AN25" s="152">
        <f>'10'!B120</f>
        <v>405</v>
      </c>
      <c r="AO25" s="153">
        <f>SUM('10'!D120:F120)</f>
        <v>0</v>
      </c>
      <c r="AP25" s="154">
        <f t="shared" si="10"/>
        <v>4050</v>
      </c>
      <c r="AQ25" s="151" t="s">
        <v>83</v>
      </c>
      <c r="AR25" s="152">
        <f>'11'!B120</f>
        <v>405</v>
      </c>
      <c r="AS25" s="153">
        <f>SUM('11'!D120:F120)</f>
        <v>0</v>
      </c>
      <c r="AT25" s="154">
        <f t="shared" si="11"/>
        <v>4455</v>
      </c>
      <c r="AU25" s="151" t="s">
        <v>87</v>
      </c>
      <c r="AV25" s="152">
        <f>'12'!B120</f>
        <v>405</v>
      </c>
      <c r="AW25" s="153">
        <f>SUM('12'!D120:F120)</f>
        <v>0</v>
      </c>
      <c r="AX25" s="154">
        <f t="shared" si="12"/>
        <v>4860</v>
      </c>
      <c r="AZ25" s="155">
        <f t="shared" si="13"/>
        <v>0</v>
      </c>
      <c r="BA25" s="23" t="e">
        <f t="shared" si="14"/>
        <v>#DIV/0!</v>
      </c>
      <c r="BB25" s="24" t="e">
        <f t="shared" si="17"/>
        <v>#DIV/0!</v>
      </c>
      <c r="BC25" s="24">
        <f t="shared" ca="1" si="15"/>
        <v>0</v>
      </c>
      <c r="BE25" s="155">
        <f ca="1">D25+IF(BC$17&lt;2,0,H25)+IF(BC$17&lt;3,0,L25)+IF(BC$17&lt;4,0,P25)+IF(BC$17&lt;5,0,T25)+IF(BC$17&lt;6,0,X25)+IF(BC$17&lt;7,0,AB25)+IF(BC$17&lt;8,0,AF25)+IF(BC$17&lt;9,0,AJ25)+IF(BC$17&lt;10,0,AN25)+IF(BC$17&lt;11,0,AR25)+IF(BC$17&lt;12,0,AV25)</f>
        <v>4455</v>
      </c>
      <c r="BF25" s="23" t="e">
        <f t="shared" ca="1" si="16"/>
        <v>#DIV/0!</v>
      </c>
      <c r="BG25" s="24" t="e">
        <f t="shared" ca="1" si="18"/>
        <v>#DIV/0!</v>
      </c>
      <c r="BH25" s="24">
        <f ca="1">BE25/BC$17</f>
        <v>405</v>
      </c>
    </row>
    <row r="26" spans="1:60" ht="15.75">
      <c r="A26" s="156" t="s">
        <v>53</v>
      </c>
      <c r="B26" s="157"/>
      <c r="C26" s="146" t="s">
        <v>0</v>
      </c>
      <c r="D26" s="158">
        <f>'01'!B140</f>
        <v>48</v>
      </c>
      <c r="E26" s="158">
        <f>SUM('01'!D140:F140)</f>
        <v>0</v>
      </c>
      <c r="F26" s="159">
        <f t="shared" si="1"/>
        <v>48</v>
      </c>
      <c r="G26" s="146" t="s">
        <v>1</v>
      </c>
      <c r="H26" s="158">
        <f>'02'!B140</f>
        <v>48</v>
      </c>
      <c r="I26" s="158">
        <f>SUM('02'!D140:F140)</f>
        <v>0</v>
      </c>
      <c r="J26" s="159">
        <f t="shared" si="2"/>
        <v>96</v>
      </c>
      <c r="K26" s="146" t="s">
        <v>2</v>
      </c>
      <c r="L26" s="158">
        <f>'03'!B140</f>
        <v>48</v>
      </c>
      <c r="M26" s="158">
        <f>SUM('03'!D140:F140)</f>
        <v>0</v>
      </c>
      <c r="N26" s="159">
        <f t="shared" si="3"/>
        <v>144</v>
      </c>
      <c r="O26" s="146" t="s">
        <v>3</v>
      </c>
      <c r="P26" s="158">
        <f>'04'!B140</f>
        <v>48</v>
      </c>
      <c r="Q26" s="158">
        <f>SUM('04'!D140:F140)</f>
        <v>0</v>
      </c>
      <c r="R26" s="159">
        <f t="shared" si="4"/>
        <v>192</v>
      </c>
      <c r="S26" s="146" t="s">
        <v>74</v>
      </c>
      <c r="T26" s="158">
        <f>'05'!B140</f>
        <v>48</v>
      </c>
      <c r="U26" s="158">
        <f>SUM('05'!D140:F140)</f>
        <v>0</v>
      </c>
      <c r="V26" s="159">
        <f t="shared" si="5"/>
        <v>240</v>
      </c>
      <c r="W26" s="146" t="s">
        <v>73</v>
      </c>
      <c r="X26" s="158">
        <f>'06'!B140</f>
        <v>48</v>
      </c>
      <c r="Y26" s="158">
        <f>SUM('06'!D140:F140)</f>
        <v>0</v>
      </c>
      <c r="Z26" s="159">
        <f t="shared" si="6"/>
        <v>288</v>
      </c>
      <c r="AA26" s="146" t="s">
        <v>75</v>
      </c>
      <c r="AB26" s="158">
        <f>'07'!B140</f>
        <v>48</v>
      </c>
      <c r="AC26" s="158">
        <f>SUM('07'!D140:F140)</f>
        <v>0</v>
      </c>
      <c r="AD26" s="159">
        <f t="shared" si="7"/>
        <v>336</v>
      </c>
      <c r="AE26" s="146" t="s">
        <v>76</v>
      </c>
      <c r="AF26" s="158">
        <f>'08'!B140</f>
        <v>48</v>
      </c>
      <c r="AG26" s="158">
        <f>SUM('08'!D140:F140)</f>
        <v>0</v>
      </c>
      <c r="AH26" s="159">
        <f t="shared" si="8"/>
        <v>384</v>
      </c>
      <c r="AI26" s="146" t="s">
        <v>79</v>
      </c>
      <c r="AJ26" s="158">
        <f>'09'!B140</f>
        <v>48</v>
      </c>
      <c r="AK26" s="158">
        <f>SUM('09'!D140:F140)</f>
        <v>0</v>
      </c>
      <c r="AL26" s="159">
        <f t="shared" si="9"/>
        <v>432</v>
      </c>
      <c r="AM26" s="146" t="s">
        <v>80</v>
      </c>
      <c r="AN26" s="158">
        <f>'10'!B140</f>
        <v>48</v>
      </c>
      <c r="AO26" s="158">
        <f>SUM('10'!D140:F140)</f>
        <v>0</v>
      </c>
      <c r="AP26" s="159">
        <f t="shared" si="10"/>
        <v>480</v>
      </c>
      <c r="AQ26" s="146" t="s">
        <v>83</v>
      </c>
      <c r="AR26" s="158">
        <f>'11'!B140</f>
        <v>48</v>
      </c>
      <c r="AS26" s="158">
        <f>SUM('11'!D140:F140)</f>
        <v>0</v>
      </c>
      <c r="AT26" s="159">
        <f t="shared" si="11"/>
        <v>528</v>
      </c>
      <c r="AU26" s="146" t="s">
        <v>87</v>
      </c>
      <c r="AV26" s="158">
        <f>'12'!B140</f>
        <v>48</v>
      </c>
      <c r="AW26" s="158">
        <f>SUM('12'!D140:F140)</f>
        <v>0</v>
      </c>
      <c r="AX26" s="159">
        <f t="shared" si="12"/>
        <v>576</v>
      </c>
      <c r="AZ26" s="160">
        <f t="shared" si="13"/>
        <v>0</v>
      </c>
      <c r="BA26" s="23" t="e">
        <f t="shared" si="14"/>
        <v>#DIV/0!</v>
      </c>
      <c r="BB26" s="24" t="e">
        <f t="shared" si="17"/>
        <v>#DIV/0!</v>
      </c>
      <c r="BC26" s="24">
        <f t="shared" ca="1" si="15"/>
        <v>0</v>
      </c>
      <c r="BE26" s="160">
        <f ca="1">D26+IF(BC$17&lt;2,0,H26)+IF(BC$17&lt;3,0,L26)+IF(BC$17&lt;4,0,P26)+IF(BC$17&lt;5,0,T26)+IF(BC$17&lt;6,0,X26)+IF(BC$17&lt;7,0,AB26)+IF(BC$17&lt;8,0,AF26)+IF(BC$17&lt;9,0,AJ26)+IF(BC$17&lt;10,0,AN26)+IF(BC$17&lt;11,0,AR26)+IF(BC$17&lt;12,0,AV26)</f>
        <v>528</v>
      </c>
      <c r="BF26" s="23" t="e">
        <f t="shared" ca="1" si="16"/>
        <v>#DIV/0!</v>
      </c>
      <c r="BG26" s="24" t="e">
        <f t="shared" ca="1" si="18"/>
        <v>#DIV/0!</v>
      </c>
      <c r="BH26" s="24">
        <f ca="1">BE26/BC$17</f>
        <v>48</v>
      </c>
    </row>
    <row r="27" spans="1:60" ht="16.5" thickBot="1">
      <c r="A27" s="186" t="s">
        <v>20</v>
      </c>
      <c r="B27" s="187"/>
      <c r="C27" s="188" t="s">
        <v>0</v>
      </c>
      <c r="D27" s="189">
        <f>'01'!B160</f>
        <v>50</v>
      </c>
      <c r="E27" s="189">
        <f>SUM('01'!D160:F160)</f>
        <v>0</v>
      </c>
      <c r="F27" s="190">
        <f t="shared" si="1"/>
        <v>50</v>
      </c>
      <c r="G27" s="188" t="s">
        <v>1</v>
      </c>
      <c r="H27" s="189">
        <f>'02'!B160</f>
        <v>50</v>
      </c>
      <c r="I27" s="189">
        <f>SUM('02'!D160:F160)</f>
        <v>0</v>
      </c>
      <c r="J27" s="190">
        <f t="shared" si="2"/>
        <v>100</v>
      </c>
      <c r="K27" s="188" t="s">
        <v>2</v>
      </c>
      <c r="L27" s="189">
        <f>'03'!B160</f>
        <v>50</v>
      </c>
      <c r="M27" s="189">
        <f>SUM('03'!D160:F160)</f>
        <v>0</v>
      </c>
      <c r="N27" s="190">
        <f t="shared" si="3"/>
        <v>150</v>
      </c>
      <c r="O27" s="188" t="s">
        <v>3</v>
      </c>
      <c r="P27" s="189">
        <f>'04'!B160</f>
        <v>50</v>
      </c>
      <c r="Q27" s="189">
        <f>SUM('04'!D160:F160)</f>
        <v>0</v>
      </c>
      <c r="R27" s="190">
        <f t="shared" si="4"/>
        <v>200</v>
      </c>
      <c r="S27" s="188" t="s">
        <v>74</v>
      </c>
      <c r="T27" s="189">
        <f>'05'!B160</f>
        <v>50</v>
      </c>
      <c r="U27" s="189">
        <f>SUM('05'!D160:F160)</f>
        <v>0</v>
      </c>
      <c r="V27" s="190">
        <f t="shared" si="5"/>
        <v>250</v>
      </c>
      <c r="W27" s="188" t="s">
        <v>73</v>
      </c>
      <c r="X27" s="189">
        <f>'06'!B160</f>
        <v>50</v>
      </c>
      <c r="Y27" s="189">
        <f>SUM('06'!D160:F160)</f>
        <v>0</v>
      </c>
      <c r="Z27" s="190">
        <f t="shared" si="6"/>
        <v>300</v>
      </c>
      <c r="AA27" s="188" t="s">
        <v>75</v>
      </c>
      <c r="AB27" s="189">
        <f>'07'!B160</f>
        <v>50</v>
      </c>
      <c r="AC27" s="189">
        <f>SUM('07'!D160:F160)</f>
        <v>0</v>
      </c>
      <c r="AD27" s="190">
        <f t="shared" si="7"/>
        <v>350</v>
      </c>
      <c r="AE27" s="188" t="s">
        <v>76</v>
      </c>
      <c r="AF27" s="189">
        <f>'08'!B160</f>
        <v>50</v>
      </c>
      <c r="AG27" s="189">
        <f>SUM('08'!D160:F160)</f>
        <v>0</v>
      </c>
      <c r="AH27" s="190">
        <f t="shared" si="8"/>
        <v>400</v>
      </c>
      <c r="AI27" s="188" t="s">
        <v>79</v>
      </c>
      <c r="AJ27" s="189">
        <f>'09'!B160</f>
        <v>50</v>
      </c>
      <c r="AK27" s="189">
        <f>SUM('09'!D160:F160)</f>
        <v>0</v>
      </c>
      <c r="AL27" s="190">
        <f t="shared" si="9"/>
        <v>450</v>
      </c>
      <c r="AM27" s="188" t="s">
        <v>80</v>
      </c>
      <c r="AN27" s="189">
        <f>'10'!B160</f>
        <v>50</v>
      </c>
      <c r="AO27" s="189">
        <f>SUM('10'!D160:F160)</f>
        <v>0</v>
      </c>
      <c r="AP27" s="190">
        <f t="shared" si="10"/>
        <v>500</v>
      </c>
      <c r="AQ27" s="188" t="s">
        <v>83</v>
      </c>
      <c r="AR27" s="189">
        <f>'11'!B160</f>
        <v>50</v>
      </c>
      <c r="AS27" s="189">
        <f>SUM('11'!D160:F160)</f>
        <v>0</v>
      </c>
      <c r="AT27" s="190">
        <f t="shared" si="11"/>
        <v>550</v>
      </c>
      <c r="AU27" s="188" t="s">
        <v>87</v>
      </c>
      <c r="AV27" s="189">
        <f>'12'!B160</f>
        <v>50</v>
      </c>
      <c r="AW27" s="189">
        <f>SUM('12'!D160:F160)</f>
        <v>0</v>
      </c>
      <c r="AX27" s="190">
        <f t="shared" si="12"/>
        <v>600</v>
      </c>
      <c r="AZ27" s="191">
        <f t="shared" si="13"/>
        <v>0</v>
      </c>
      <c r="BA27" s="23" t="e">
        <f t="shared" si="14"/>
        <v>#DIV/0!</v>
      </c>
      <c r="BB27" s="24" t="e">
        <f t="shared" si="17"/>
        <v>#DIV/0!</v>
      </c>
      <c r="BC27" s="24">
        <f t="shared" ca="1" si="15"/>
        <v>0</v>
      </c>
      <c r="BE27" s="155">
        <f ca="1">D27+IF(BC$17&lt;2,0,H27)+IF(BC$17&lt;3,0,L27)+IF(BC$17&lt;4,0,P27)+IF(BC$17&lt;5,0,T27)+IF(BC$17&lt;6,0,X27)+IF(BC$17&lt;7,0,AB27)+IF(BC$17&lt;8,0,AF27)+IF(BC$17&lt;9,0,AJ27)+IF(BC$17&lt;10,0,AN27)+IF(BC$17&lt;11,0,AR27)+IF(BC$17&lt;12,0,AV27)</f>
        <v>550</v>
      </c>
      <c r="BF27" s="23" t="e">
        <f t="shared" ca="1" si="16"/>
        <v>#DIV/0!</v>
      </c>
      <c r="BG27" s="24" t="e">
        <f t="shared" ca="1" si="18"/>
        <v>#DIV/0!</v>
      </c>
      <c r="BH27" s="24">
        <f ca="1">BE27/BC$17</f>
        <v>50</v>
      </c>
    </row>
    <row r="28" spans="1:60" ht="15.75">
      <c r="A28" s="166" t="s">
        <v>21</v>
      </c>
      <c r="B28" s="145"/>
      <c r="C28" s="184" t="s">
        <v>0</v>
      </c>
      <c r="D28" s="158">
        <f>'01'!B180</f>
        <v>200</v>
      </c>
      <c r="E28" s="158">
        <f>SUM('01'!D180:F180)</f>
        <v>0</v>
      </c>
      <c r="F28" s="162">
        <f t="shared" si="1"/>
        <v>200</v>
      </c>
      <c r="G28" s="184" t="s">
        <v>1</v>
      </c>
      <c r="H28" s="158">
        <f>'02'!B180</f>
        <v>200</v>
      </c>
      <c r="I28" s="158">
        <f>SUM('02'!D180:F180)</f>
        <v>0</v>
      </c>
      <c r="J28" s="162">
        <f t="shared" si="2"/>
        <v>400</v>
      </c>
      <c r="K28" s="184" t="s">
        <v>2</v>
      </c>
      <c r="L28" s="158">
        <f>'03'!B180</f>
        <v>200</v>
      </c>
      <c r="M28" s="158">
        <f>SUM('03'!D180:F180)</f>
        <v>0</v>
      </c>
      <c r="N28" s="162">
        <f t="shared" si="3"/>
        <v>600</v>
      </c>
      <c r="O28" s="184" t="s">
        <v>3</v>
      </c>
      <c r="P28" s="158">
        <f>'04'!B180</f>
        <v>200</v>
      </c>
      <c r="Q28" s="158">
        <f>SUM('04'!D180:F180)</f>
        <v>0</v>
      </c>
      <c r="R28" s="162">
        <f t="shared" si="4"/>
        <v>800</v>
      </c>
      <c r="S28" s="184" t="s">
        <v>74</v>
      </c>
      <c r="T28" s="158">
        <f>'05'!B180</f>
        <v>200</v>
      </c>
      <c r="U28" s="158">
        <f>SUM('05'!D180:F180)</f>
        <v>0</v>
      </c>
      <c r="V28" s="162">
        <f t="shared" si="5"/>
        <v>1000</v>
      </c>
      <c r="W28" s="184" t="s">
        <v>73</v>
      </c>
      <c r="X28" s="158">
        <f>'06'!B180</f>
        <v>200</v>
      </c>
      <c r="Y28" s="158">
        <f>SUM('06'!D180:F180)</f>
        <v>0</v>
      </c>
      <c r="Z28" s="162">
        <f t="shared" si="6"/>
        <v>1200</v>
      </c>
      <c r="AA28" s="184" t="s">
        <v>75</v>
      </c>
      <c r="AB28" s="158">
        <f>'07'!B180</f>
        <v>200</v>
      </c>
      <c r="AC28" s="158">
        <f>SUM('07'!D180:F180)</f>
        <v>0</v>
      </c>
      <c r="AD28" s="162">
        <f t="shared" si="7"/>
        <v>1400</v>
      </c>
      <c r="AE28" s="184" t="s">
        <v>76</v>
      </c>
      <c r="AF28" s="158">
        <f>'08'!B180</f>
        <v>200</v>
      </c>
      <c r="AG28" s="158">
        <f>SUM('08'!D180:F180)</f>
        <v>0</v>
      </c>
      <c r="AH28" s="162">
        <f t="shared" si="8"/>
        <v>1600</v>
      </c>
      <c r="AI28" s="184" t="s">
        <v>79</v>
      </c>
      <c r="AJ28" s="158">
        <f>'09'!B180</f>
        <v>200</v>
      </c>
      <c r="AK28" s="158">
        <f>SUM('09'!D180:F180)</f>
        <v>0</v>
      </c>
      <c r="AL28" s="162">
        <f t="shared" si="9"/>
        <v>1800</v>
      </c>
      <c r="AM28" s="184" t="s">
        <v>80</v>
      </c>
      <c r="AN28" s="158">
        <f>'10'!B180</f>
        <v>200</v>
      </c>
      <c r="AO28" s="158">
        <f>SUM('10'!D180:F180)</f>
        <v>0</v>
      </c>
      <c r="AP28" s="162">
        <f t="shared" si="10"/>
        <v>2000</v>
      </c>
      <c r="AQ28" s="184" t="s">
        <v>83</v>
      </c>
      <c r="AR28" s="158">
        <f>'11'!B180</f>
        <v>200</v>
      </c>
      <c r="AS28" s="158">
        <f>SUM('11'!D180:F180)</f>
        <v>0</v>
      </c>
      <c r="AT28" s="162">
        <f t="shared" si="11"/>
        <v>2200</v>
      </c>
      <c r="AU28" s="184" t="s">
        <v>87</v>
      </c>
      <c r="AV28" s="158">
        <f>'12'!B180</f>
        <v>200</v>
      </c>
      <c r="AW28" s="158">
        <f>SUM('12'!D180:F180)</f>
        <v>0</v>
      </c>
      <c r="AX28" s="162">
        <f t="shared" si="12"/>
        <v>2400</v>
      </c>
      <c r="AZ28" s="185">
        <f t="shared" ref="AZ28:AZ45" si="19">E28+I28+M28+Q28+U28+Y28+AC28+AG28+AK28+AO28+AS28+AW28</f>
        <v>0</v>
      </c>
      <c r="BA28" s="23" t="e">
        <f t="shared" si="14"/>
        <v>#DIV/0!</v>
      </c>
      <c r="BB28" s="24" t="e">
        <f t="shared" si="17"/>
        <v>#DIV/0!</v>
      </c>
      <c r="BC28" s="24">
        <f t="shared" ca="1" si="15"/>
        <v>0</v>
      </c>
      <c r="BE28" s="126">
        <f ca="1">D28+IF(BC$17&lt;2,0,H28)+IF(BC$17&lt;3,0,L28)+IF(BC$17&lt;4,0,P28)+IF(BC$17&lt;5,0,T28)+IF(BC$17&lt;6,0,X28)+IF(BC$17&lt;7,0,AB28)+IF(BC$17&lt;8,0,AF28)+IF(BC$17&lt;9,0,AJ28)+IF(BC$17&lt;10,0,AN28)+IF(BC$17&lt;11,0,AR28)+IF(BC$17&lt;12,0,AV28)</f>
        <v>2200</v>
      </c>
      <c r="BF28" s="23" t="e">
        <f t="shared" ca="1" si="16"/>
        <v>#DIV/0!</v>
      </c>
      <c r="BG28" s="24" t="e">
        <f t="shared" ca="1" si="18"/>
        <v>#DIV/0!</v>
      </c>
      <c r="BH28" s="24">
        <f ca="1">BE28/BC$17</f>
        <v>200</v>
      </c>
    </row>
    <row r="29" spans="1:60" ht="15.75">
      <c r="A29" s="149" t="s">
        <v>22</v>
      </c>
      <c r="B29" s="150"/>
      <c r="C29" s="151" t="s">
        <v>0</v>
      </c>
      <c r="D29" s="152">
        <f>'01'!B200</f>
        <v>70</v>
      </c>
      <c r="E29" s="153">
        <f>SUM('01'!D200:F200)</f>
        <v>0</v>
      </c>
      <c r="F29" s="163">
        <f t="shared" si="1"/>
        <v>70</v>
      </c>
      <c r="G29" s="151" t="s">
        <v>1</v>
      </c>
      <c r="H29" s="152">
        <f>'02'!B200</f>
        <v>70</v>
      </c>
      <c r="I29" s="153">
        <f>SUM('02'!D200:F200)</f>
        <v>0</v>
      </c>
      <c r="J29" s="163">
        <f t="shared" si="2"/>
        <v>140</v>
      </c>
      <c r="K29" s="151" t="s">
        <v>2</v>
      </c>
      <c r="L29" s="152">
        <f>'03'!B200</f>
        <v>70</v>
      </c>
      <c r="M29" s="153">
        <f>SUM('03'!D200:F200)</f>
        <v>0</v>
      </c>
      <c r="N29" s="163">
        <f t="shared" si="3"/>
        <v>210</v>
      </c>
      <c r="O29" s="151" t="s">
        <v>3</v>
      </c>
      <c r="P29" s="152">
        <f>'04'!B200</f>
        <v>70</v>
      </c>
      <c r="Q29" s="153">
        <f>SUM('04'!D200:F200)</f>
        <v>0</v>
      </c>
      <c r="R29" s="163">
        <f t="shared" si="4"/>
        <v>280</v>
      </c>
      <c r="S29" s="151" t="s">
        <v>74</v>
      </c>
      <c r="T29" s="152">
        <f>'05'!B200</f>
        <v>70</v>
      </c>
      <c r="U29" s="153">
        <f>SUM('05'!D200:F200)</f>
        <v>0</v>
      </c>
      <c r="V29" s="163">
        <f t="shared" si="5"/>
        <v>350</v>
      </c>
      <c r="W29" s="151" t="s">
        <v>73</v>
      </c>
      <c r="X29" s="152">
        <f>'06'!B200</f>
        <v>70</v>
      </c>
      <c r="Y29" s="153">
        <f>SUM('06'!D200:F200)</f>
        <v>0</v>
      </c>
      <c r="Z29" s="163">
        <f t="shared" si="6"/>
        <v>420</v>
      </c>
      <c r="AA29" s="151" t="s">
        <v>75</v>
      </c>
      <c r="AB29" s="152">
        <f>'07'!B200</f>
        <v>70</v>
      </c>
      <c r="AC29" s="153">
        <f>SUM('07'!D200:F200)</f>
        <v>0</v>
      </c>
      <c r="AD29" s="163">
        <f t="shared" si="7"/>
        <v>490</v>
      </c>
      <c r="AE29" s="151" t="s">
        <v>76</v>
      </c>
      <c r="AF29" s="152">
        <f>'08'!B200</f>
        <v>70</v>
      </c>
      <c r="AG29" s="153">
        <f>SUM('08'!D200:F200)</f>
        <v>0</v>
      </c>
      <c r="AH29" s="163">
        <f t="shared" si="8"/>
        <v>560</v>
      </c>
      <c r="AI29" s="151" t="s">
        <v>79</v>
      </c>
      <c r="AJ29" s="152">
        <f>'09'!B200</f>
        <v>70</v>
      </c>
      <c r="AK29" s="153">
        <f>SUM('09'!D200:F200)</f>
        <v>0</v>
      </c>
      <c r="AL29" s="163">
        <f t="shared" si="9"/>
        <v>630</v>
      </c>
      <c r="AM29" s="151" t="s">
        <v>80</v>
      </c>
      <c r="AN29" s="152">
        <f>'10'!B200</f>
        <v>70</v>
      </c>
      <c r="AO29" s="153">
        <f>SUM('10'!D200:F200)</f>
        <v>0</v>
      </c>
      <c r="AP29" s="163">
        <f t="shared" si="10"/>
        <v>700</v>
      </c>
      <c r="AQ29" s="151" t="s">
        <v>83</v>
      </c>
      <c r="AR29" s="152">
        <f>'11'!B200</f>
        <v>70</v>
      </c>
      <c r="AS29" s="153">
        <f>SUM('11'!D200:F200)</f>
        <v>0</v>
      </c>
      <c r="AT29" s="163">
        <f t="shared" si="11"/>
        <v>770</v>
      </c>
      <c r="AU29" s="151" t="s">
        <v>87</v>
      </c>
      <c r="AV29" s="152">
        <f>'12'!B200</f>
        <v>70</v>
      </c>
      <c r="AW29" s="153">
        <f>SUM('12'!D200:F200)</f>
        <v>0</v>
      </c>
      <c r="AX29" s="163">
        <f t="shared" si="12"/>
        <v>840</v>
      </c>
      <c r="AZ29" s="155">
        <f t="shared" si="19"/>
        <v>0</v>
      </c>
      <c r="BA29" s="23" t="e">
        <f t="shared" si="14"/>
        <v>#DIV/0!</v>
      </c>
      <c r="BB29" s="24" t="e">
        <f t="shared" si="17"/>
        <v>#DIV/0!</v>
      </c>
      <c r="BC29" s="24">
        <f t="shared" ca="1" si="15"/>
        <v>0</v>
      </c>
      <c r="BE29" s="155">
        <f ca="1">D29+IF(BC$17&lt;2,0,H29)+IF(BC$17&lt;3,0,L29)+IF(BC$17&lt;4,0,P29)+IF(BC$17&lt;5,0,T29)+IF(BC$17&lt;6,0,X29)+IF(BC$17&lt;7,0,AB29)+IF(BC$17&lt;8,0,AF29)+IF(BC$17&lt;9,0,AJ29)+IF(BC$17&lt;10,0,AN29)+IF(BC$17&lt;11,0,AR29)+IF(BC$17&lt;12,0,AV29)</f>
        <v>770</v>
      </c>
      <c r="BF29" s="23" t="e">
        <f t="shared" ca="1" si="16"/>
        <v>#DIV/0!</v>
      </c>
      <c r="BG29" s="24" t="e">
        <f t="shared" ca="1" si="18"/>
        <v>#DIV/0!</v>
      </c>
      <c r="BH29" s="24">
        <f ca="1">BE29/BC$17</f>
        <v>70</v>
      </c>
    </row>
    <row r="30" spans="1:60" ht="15.75">
      <c r="A30" s="156" t="s">
        <v>23</v>
      </c>
      <c r="B30" s="157"/>
      <c r="C30" s="146" t="s">
        <v>0</v>
      </c>
      <c r="D30" s="158">
        <f>'01'!B220</f>
        <v>35</v>
      </c>
      <c r="E30" s="158">
        <f>SUM('01'!D220:F220)</f>
        <v>0</v>
      </c>
      <c r="F30" s="164">
        <f t="shared" si="1"/>
        <v>35</v>
      </c>
      <c r="G30" s="146" t="s">
        <v>1</v>
      </c>
      <c r="H30" s="158">
        <f>'02'!B220</f>
        <v>35</v>
      </c>
      <c r="I30" s="158">
        <f>SUM('02'!D220:F220)</f>
        <v>0</v>
      </c>
      <c r="J30" s="164">
        <f t="shared" si="2"/>
        <v>70</v>
      </c>
      <c r="K30" s="146" t="s">
        <v>2</v>
      </c>
      <c r="L30" s="158">
        <f>'03'!B220</f>
        <v>35</v>
      </c>
      <c r="M30" s="158">
        <f>SUM('03'!D220:F220)</f>
        <v>0</v>
      </c>
      <c r="N30" s="164">
        <f t="shared" si="3"/>
        <v>105</v>
      </c>
      <c r="O30" s="146" t="s">
        <v>3</v>
      </c>
      <c r="P30" s="158">
        <f>'04'!B220</f>
        <v>35</v>
      </c>
      <c r="Q30" s="158">
        <f>SUM('04'!D220:F220)</f>
        <v>0</v>
      </c>
      <c r="R30" s="164">
        <f t="shared" si="4"/>
        <v>140</v>
      </c>
      <c r="S30" s="146" t="s">
        <v>74</v>
      </c>
      <c r="T30" s="158">
        <f>'05'!B220</f>
        <v>35</v>
      </c>
      <c r="U30" s="158">
        <f>SUM('05'!D220:F220)</f>
        <v>0</v>
      </c>
      <c r="V30" s="164">
        <f t="shared" si="5"/>
        <v>175</v>
      </c>
      <c r="W30" s="146" t="s">
        <v>73</v>
      </c>
      <c r="X30" s="158">
        <f>'06'!B220</f>
        <v>35</v>
      </c>
      <c r="Y30" s="158">
        <f>SUM('06'!D220:F220)</f>
        <v>0</v>
      </c>
      <c r="Z30" s="164">
        <f t="shared" si="6"/>
        <v>210</v>
      </c>
      <c r="AA30" s="146" t="s">
        <v>75</v>
      </c>
      <c r="AB30" s="158">
        <f>'07'!B220</f>
        <v>35</v>
      </c>
      <c r="AC30" s="158">
        <f>SUM('07'!D220:F220)</f>
        <v>0</v>
      </c>
      <c r="AD30" s="164">
        <f t="shared" si="7"/>
        <v>245</v>
      </c>
      <c r="AE30" s="146" t="s">
        <v>76</v>
      </c>
      <c r="AF30" s="158">
        <f>'08'!B220</f>
        <v>35</v>
      </c>
      <c r="AG30" s="158">
        <f>SUM('08'!D220:F220)</f>
        <v>0</v>
      </c>
      <c r="AH30" s="164">
        <f t="shared" si="8"/>
        <v>280</v>
      </c>
      <c r="AI30" s="146" t="s">
        <v>79</v>
      </c>
      <c r="AJ30" s="158">
        <f>'09'!B220</f>
        <v>35</v>
      </c>
      <c r="AK30" s="158">
        <f>SUM('09'!D220:F220)</f>
        <v>0</v>
      </c>
      <c r="AL30" s="164">
        <f t="shared" si="9"/>
        <v>315</v>
      </c>
      <c r="AM30" s="146" t="s">
        <v>80</v>
      </c>
      <c r="AN30" s="158">
        <f>'10'!B220</f>
        <v>35</v>
      </c>
      <c r="AO30" s="158">
        <f>SUM('10'!D220:F220)</f>
        <v>0</v>
      </c>
      <c r="AP30" s="164">
        <f t="shared" si="10"/>
        <v>350</v>
      </c>
      <c r="AQ30" s="146" t="s">
        <v>83</v>
      </c>
      <c r="AR30" s="158">
        <f>'11'!B220</f>
        <v>35</v>
      </c>
      <c r="AS30" s="158">
        <f>SUM('11'!D220:F220)</f>
        <v>0</v>
      </c>
      <c r="AT30" s="164">
        <f t="shared" si="11"/>
        <v>385</v>
      </c>
      <c r="AU30" s="146" t="s">
        <v>87</v>
      </c>
      <c r="AV30" s="158">
        <f>'12'!B220</f>
        <v>35</v>
      </c>
      <c r="AW30" s="158">
        <f>SUM('12'!D220:F220)</f>
        <v>0</v>
      </c>
      <c r="AX30" s="164">
        <f t="shared" si="12"/>
        <v>420</v>
      </c>
      <c r="AZ30" s="160">
        <f t="shared" si="19"/>
        <v>0</v>
      </c>
      <c r="BA30" s="23" t="e">
        <f t="shared" si="14"/>
        <v>#DIV/0!</v>
      </c>
      <c r="BB30" s="24" t="e">
        <f t="shared" si="17"/>
        <v>#DIV/0!</v>
      </c>
      <c r="BC30" s="24">
        <f t="shared" ca="1" si="15"/>
        <v>0</v>
      </c>
      <c r="BE30" s="160">
        <f ca="1">D30+IF(BC$17&lt;2,0,H30)+IF(BC$17&lt;3,0,L30)+IF(BC$17&lt;4,0,P30)+IF(BC$17&lt;5,0,T30)+IF(BC$17&lt;6,0,X30)+IF(BC$17&lt;7,0,AB30)+IF(BC$17&lt;8,0,AF30)+IF(BC$17&lt;9,0,AJ30)+IF(BC$17&lt;10,0,AN30)+IF(BC$17&lt;11,0,AR30)+IF(BC$17&lt;12,0,AV30)</f>
        <v>385</v>
      </c>
      <c r="BF30" s="23" t="e">
        <f t="shared" ca="1" si="16"/>
        <v>#DIV/0!</v>
      </c>
      <c r="BG30" s="24" t="e">
        <f t="shared" ca="1" si="18"/>
        <v>#DIV/0!</v>
      </c>
      <c r="BH30" s="24">
        <f ca="1">BE30/BC$17</f>
        <v>35</v>
      </c>
    </row>
    <row r="31" spans="1:60" ht="15.75">
      <c r="A31" s="149" t="s">
        <v>24</v>
      </c>
      <c r="B31" s="150"/>
      <c r="C31" s="151" t="s">
        <v>0</v>
      </c>
      <c r="D31" s="152">
        <f>'01'!B240</f>
        <v>20</v>
      </c>
      <c r="E31" s="153">
        <f>SUM('01'!D240:F240)</f>
        <v>0</v>
      </c>
      <c r="F31" s="163">
        <f t="shared" si="1"/>
        <v>20</v>
      </c>
      <c r="G31" s="151" t="s">
        <v>1</v>
      </c>
      <c r="H31" s="152">
        <f>'02'!B240</f>
        <v>20</v>
      </c>
      <c r="I31" s="153">
        <f>SUM('02'!D240:F240)</f>
        <v>0</v>
      </c>
      <c r="J31" s="163">
        <f t="shared" si="2"/>
        <v>40</v>
      </c>
      <c r="K31" s="151" t="s">
        <v>2</v>
      </c>
      <c r="L31" s="152">
        <f>'03'!B240</f>
        <v>20</v>
      </c>
      <c r="M31" s="153">
        <f>SUM('03'!D240:F240)</f>
        <v>0</v>
      </c>
      <c r="N31" s="163">
        <f t="shared" si="3"/>
        <v>60</v>
      </c>
      <c r="O31" s="151" t="s">
        <v>3</v>
      </c>
      <c r="P31" s="152">
        <f>'04'!B240</f>
        <v>20</v>
      </c>
      <c r="Q31" s="153">
        <f>SUM('04'!D240:F240)</f>
        <v>0</v>
      </c>
      <c r="R31" s="163">
        <f t="shared" si="4"/>
        <v>80</v>
      </c>
      <c r="S31" s="151" t="s">
        <v>74</v>
      </c>
      <c r="T31" s="152">
        <f>'05'!B240</f>
        <v>20</v>
      </c>
      <c r="U31" s="153">
        <f>SUM('05'!D240:F240)</f>
        <v>0</v>
      </c>
      <c r="V31" s="163">
        <f t="shared" si="5"/>
        <v>100</v>
      </c>
      <c r="W31" s="151" t="s">
        <v>73</v>
      </c>
      <c r="X31" s="152">
        <f>'06'!B240</f>
        <v>20</v>
      </c>
      <c r="Y31" s="153">
        <f>SUM('06'!D240:F240)</f>
        <v>0</v>
      </c>
      <c r="Z31" s="163">
        <f t="shared" si="6"/>
        <v>120</v>
      </c>
      <c r="AA31" s="151" t="s">
        <v>75</v>
      </c>
      <c r="AB31" s="152">
        <f>'07'!B240</f>
        <v>20</v>
      </c>
      <c r="AC31" s="153">
        <f>SUM('07'!D240:F240)</f>
        <v>0</v>
      </c>
      <c r="AD31" s="163">
        <f t="shared" si="7"/>
        <v>140</v>
      </c>
      <c r="AE31" s="151" t="s">
        <v>76</v>
      </c>
      <c r="AF31" s="152">
        <f>'08'!B240</f>
        <v>20</v>
      </c>
      <c r="AG31" s="153">
        <f>SUM('08'!D240:F240)</f>
        <v>0</v>
      </c>
      <c r="AH31" s="163">
        <f t="shared" si="8"/>
        <v>160</v>
      </c>
      <c r="AI31" s="151" t="s">
        <v>79</v>
      </c>
      <c r="AJ31" s="152">
        <f>'09'!B240</f>
        <v>20</v>
      </c>
      <c r="AK31" s="153">
        <f>SUM('09'!D240:F240)</f>
        <v>0</v>
      </c>
      <c r="AL31" s="163">
        <f t="shared" si="9"/>
        <v>180</v>
      </c>
      <c r="AM31" s="151" t="s">
        <v>80</v>
      </c>
      <c r="AN31" s="152">
        <f>'10'!B240</f>
        <v>20</v>
      </c>
      <c r="AO31" s="153">
        <f>SUM('10'!D240:F240)</f>
        <v>0</v>
      </c>
      <c r="AP31" s="163">
        <f t="shared" si="10"/>
        <v>200</v>
      </c>
      <c r="AQ31" s="151" t="s">
        <v>83</v>
      </c>
      <c r="AR31" s="152">
        <f>'11'!B240</f>
        <v>20</v>
      </c>
      <c r="AS31" s="153">
        <f>SUM('11'!D240:F240)</f>
        <v>0</v>
      </c>
      <c r="AT31" s="163">
        <f t="shared" si="11"/>
        <v>220</v>
      </c>
      <c r="AU31" s="151" t="s">
        <v>87</v>
      </c>
      <c r="AV31" s="152">
        <f>'12'!B240</f>
        <v>20</v>
      </c>
      <c r="AW31" s="153">
        <f>SUM('12'!D240:F240)</f>
        <v>0</v>
      </c>
      <c r="AX31" s="163">
        <f t="shared" si="12"/>
        <v>240</v>
      </c>
      <c r="AZ31" s="155">
        <f t="shared" si="19"/>
        <v>0</v>
      </c>
      <c r="BA31" s="23" t="e">
        <f t="shared" si="14"/>
        <v>#DIV/0!</v>
      </c>
      <c r="BB31" s="24" t="e">
        <f t="shared" si="17"/>
        <v>#DIV/0!</v>
      </c>
      <c r="BC31" s="24">
        <f t="shared" ca="1" si="15"/>
        <v>0</v>
      </c>
      <c r="BE31" s="155">
        <f ca="1">D31+IF(BC$17&lt;2,0,H31)+IF(BC$17&lt;3,0,L31)+IF(BC$17&lt;4,0,P31)+IF(BC$17&lt;5,0,T31)+IF(BC$17&lt;6,0,X31)+IF(BC$17&lt;7,0,AB31)+IF(BC$17&lt;8,0,AF31)+IF(BC$17&lt;9,0,AJ31)+IF(BC$17&lt;10,0,AN31)+IF(BC$17&lt;11,0,AR31)+IF(BC$17&lt;12,0,AV31)</f>
        <v>220</v>
      </c>
      <c r="BF31" s="23" t="e">
        <f t="shared" ca="1" si="16"/>
        <v>#DIV/0!</v>
      </c>
      <c r="BG31" s="24" t="e">
        <f t="shared" ca="1" si="18"/>
        <v>#DIV/0!</v>
      </c>
      <c r="BH31" s="24">
        <f ca="1">BE31/BC$17</f>
        <v>20</v>
      </c>
    </row>
    <row r="32" spans="1:60" ht="15.75">
      <c r="A32" s="156" t="s">
        <v>155</v>
      </c>
      <c r="B32" s="157"/>
      <c r="C32" s="146" t="s">
        <v>0</v>
      </c>
      <c r="D32" s="158">
        <f>'01'!B260</f>
        <v>50</v>
      </c>
      <c r="E32" s="158">
        <f>SUM('01'!D260:F260)</f>
        <v>0</v>
      </c>
      <c r="F32" s="164">
        <f t="shared" si="1"/>
        <v>50</v>
      </c>
      <c r="G32" s="146" t="s">
        <v>1</v>
      </c>
      <c r="H32" s="158">
        <f>'02'!B260</f>
        <v>50</v>
      </c>
      <c r="I32" s="158">
        <f>SUM('02'!D260:F260)</f>
        <v>0</v>
      </c>
      <c r="J32" s="164">
        <f t="shared" si="2"/>
        <v>100</v>
      </c>
      <c r="K32" s="146" t="s">
        <v>2</v>
      </c>
      <c r="L32" s="158">
        <f>'03'!B260</f>
        <v>50</v>
      </c>
      <c r="M32" s="158">
        <f>SUM('03'!D260:F260)</f>
        <v>0</v>
      </c>
      <c r="N32" s="164">
        <f t="shared" si="3"/>
        <v>150</v>
      </c>
      <c r="O32" s="146" t="s">
        <v>3</v>
      </c>
      <c r="P32" s="158">
        <f>'04'!B260</f>
        <v>50</v>
      </c>
      <c r="Q32" s="158">
        <f>SUM('04'!D260:F260)</f>
        <v>0</v>
      </c>
      <c r="R32" s="164">
        <f t="shared" si="4"/>
        <v>200</v>
      </c>
      <c r="S32" s="146" t="s">
        <v>74</v>
      </c>
      <c r="T32" s="158">
        <f>'05'!B260</f>
        <v>50</v>
      </c>
      <c r="U32" s="158">
        <f>SUM('05'!D260:F260)</f>
        <v>0</v>
      </c>
      <c r="V32" s="164">
        <f t="shared" si="5"/>
        <v>250</v>
      </c>
      <c r="W32" s="146" t="s">
        <v>73</v>
      </c>
      <c r="X32" s="158">
        <f>'06'!B260</f>
        <v>50</v>
      </c>
      <c r="Y32" s="158">
        <f>SUM('06'!D260:F260)</f>
        <v>0</v>
      </c>
      <c r="Z32" s="164">
        <f t="shared" si="6"/>
        <v>300</v>
      </c>
      <c r="AA32" s="146" t="s">
        <v>75</v>
      </c>
      <c r="AB32" s="158">
        <f>'07'!B260</f>
        <v>50</v>
      </c>
      <c r="AC32" s="158">
        <f>SUM('07'!D260:F260)</f>
        <v>0</v>
      </c>
      <c r="AD32" s="164">
        <f t="shared" si="7"/>
        <v>350</v>
      </c>
      <c r="AE32" s="146" t="s">
        <v>76</v>
      </c>
      <c r="AF32" s="158">
        <f>'08'!B260</f>
        <v>50</v>
      </c>
      <c r="AG32" s="158">
        <f>SUM('08'!D260:F260)</f>
        <v>0</v>
      </c>
      <c r="AH32" s="164">
        <f t="shared" si="8"/>
        <v>400</v>
      </c>
      <c r="AI32" s="146" t="s">
        <v>79</v>
      </c>
      <c r="AJ32" s="158">
        <f>'09'!B260</f>
        <v>50</v>
      </c>
      <c r="AK32" s="158">
        <f>SUM('09'!D260:F260)</f>
        <v>0</v>
      </c>
      <c r="AL32" s="164">
        <f t="shared" si="9"/>
        <v>450</v>
      </c>
      <c r="AM32" s="146" t="s">
        <v>80</v>
      </c>
      <c r="AN32" s="158">
        <f>'10'!B260</f>
        <v>50</v>
      </c>
      <c r="AO32" s="158">
        <f>SUM('10'!D260:F260)</f>
        <v>0</v>
      </c>
      <c r="AP32" s="164">
        <f t="shared" si="10"/>
        <v>500</v>
      </c>
      <c r="AQ32" s="146" t="s">
        <v>83</v>
      </c>
      <c r="AR32" s="158">
        <f>'11'!B260</f>
        <v>50</v>
      </c>
      <c r="AS32" s="158">
        <f>SUM('11'!D260:F260)</f>
        <v>0</v>
      </c>
      <c r="AT32" s="164">
        <f t="shared" si="11"/>
        <v>550</v>
      </c>
      <c r="AU32" s="146" t="s">
        <v>87</v>
      </c>
      <c r="AV32" s="158">
        <f>'12'!B260</f>
        <v>50</v>
      </c>
      <c r="AW32" s="158">
        <f>SUM('12'!D260:F260)</f>
        <v>0</v>
      </c>
      <c r="AX32" s="164">
        <f t="shared" si="12"/>
        <v>600</v>
      </c>
      <c r="AZ32" s="160">
        <f t="shared" si="19"/>
        <v>0</v>
      </c>
      <c r="BA32" s="23" t="e">
        <f t="shared" si="14"/>
        <v>#DIV/0!</v>
      </c>
      <c r="BB32" s="24" t="e">
        <f t="shared" si="17"/>
        <v>#DIV/0!</v>
      </c>
      <c r="BC32" s="24">
        <f t="shared" ca="1" si="15"/>
        <v>0</v>
      </c>
      <c r="BE32" s="160">
        <f ca="1">D32+IF(BC$17&lt;2,0,H32)+IF(BC$17&lt;3,0,L32)+IF(BC$17&lt;4,0,P32)+IF(BC$17&lt;5,0,T32)+IF(BC$17&lt;6,0,X32)+IF(BC$17&lt;7,0,AB32)+IF(BC$17&lt;8,0,AF32)+IF(BC$17&lt;9,0,AJ32)+IF(BC$17&lt;10,0,AN32)+IF(BC$17&lt;11,0,AR32)+IF(BC$17&lt;12,0,AV32)</f>
        <v>550</v>
      </c>
      <c r="BF32" s="23" t="e">
        <f t="shared" ca="1" si="16"/>
        <v>#DIV/0!</v>
      </c>
      <c r="BG32" s="24" t="e">
        <f t="shared" ca="1" si="18"/>
        <v>#DIV/0!</v>
      </c>
      <c r="BH32" s="24">
        <f ca="1">BE32/BC$17</f>
        <v>50</v>
      </c>
    </row>
    <row r="33" spans="1:60" ht="15.75">
      <c r="A33" s="149" t="s">
        <v>88</v>
      </c>
      <c r="B33" s="150"/>
      <c r="C33" s="151" t="s">
        <v>0</v>
      </c>
      <c r="D33" s="152">
        <f>'01'!B280</f>
        <v>50</v>
      </c>
      <c r="E33" s="153">
        <f>SUM('01'!D280:F280)</f>
        <v>0</v>
      </c>
      <c r="F33" s="163">
        <f t="shared" si="1"/>
        <v>50</v>
      </c>
      <c r="G33" s="151" t="s">
        <v>1</v>
      </c>
      <c r="H33" s="152">
        <f>'02'!B280</f>
        <v>50</v>
      </c>
      <c r="I33" s="153">
        <f>SUM('02'!D280:F280)</f>
        <v>0</v>
      </c>
      <c r="J33" s="163">
        <f t="shared" si="2"/>
        <v>100</v>
      </c>
      <c r="K33" s="151" t="s">
        <v>2</v>
      </c>
      <c r="L33" s="152">
        <f>'03'!B280</f>
        <v>50</v>
      </c>
      <c r="M33" s="153">
        <f>SUM('03'!D280:F280)</f>
        <v>0</v>
      </c>
      <c r="N33" s="163">
        <f t="shared" si="3"/>
        <v>150</v>
      </c>
      <c r="O33" s="151" t="s">
        <v>3</v>
      </c>
      <c r="P33" s="152">
        <f>'04'!B280</f>
        <v>50</v>
      </c>
      <c r="Q33" s="153">
        <f>SUM('04'!D280:F280)</f>
        <v>0</v>
      </c>
      <c r="R33" s="163">
        <f t="shared" si="4"/>
        <v>200</v>
      </c>
      <c r="S33" s="151" t="s">
        <v>74</v>
      </c>
      <c r="T33" s="152">
        <f>'05'!B280</f>
        <v>50</v>
      </c>
      <c r="U33" s="153">
        <f>SUM('05'!D280:F280)</f>
        <v>0</v>
      </c>
      <c r="V33" s="163">
        <f t="shared" si="5"/>
        <v>250</v>
      </c>
      <c r="W33" s="151" t="s">
        <v>73</v>
      </c>
      <c r="X33" s="152">
        <f>'06'!B280</f>
        <v>50</v>
      </c>
      <c r="Y33" s="153">
        <f>SUM('06'!D280:F280)</f>
        <v>0</v>
      </c>
      <c r="Z33" s="163">
        <f t="shared" si="6"/>
        <v>300</v>
      </c>
      <c r="AA33" s="151" t="s">
        <v>75</v>
      </c>
      <c r="AB33" s="152">
        <f>'07'!B280</f>
        <v>50</v>
      </c>
      <c r="AC33" s="153">
        <f>SUM('07'!D280:F280)</f>
        <v>0</v>
      </c>
      <c r="AD33" s="163">
        <f t="shared" si="7"/>
        <v>350</v>
      </c>
      <c r="AE33" s="151" t="s">
        <v>76</v>
      </c>
      <c r="AF33" s="152">
        <f>'08'!B280</f>
        <v>50</v>
      </c>
      <c r="AG33" s="153">
        <f>SUM('08'!D280:F280)</f>
        <v>0</v>
      </c>
      <c r="AH33" s="163">
        <f t="shared" si="8"/>
        <v>400</v>
      </c>
      <c r="AI33" s="151" t="s">
        <v>79</v>
      </c>
      <c r="AJ33" s="152">
        <f>'09'!B280</f>
        <v>50</v>
      </c>
      <c r="AK33" s="153">
        <f>SUM('09'!D280:F280)</f>
        <v>0</v>
      </c>
      <c r="AL33" s="163">
        <f t="shared" si="9"/>
        <v>450</v>
      </c>
      <c r="AM33" s="151" t="s">
        <v>80</v>
      </c>
      <c r="AN33" s="152">
        <f>'10'!B280</f>
        <v>50</v>
      </c>
      <c r="AO33" s="153">
        <f>SUM('10'!D280:F280)</f>
        <v>0</v>
      </c>
      <c r="AP33" s="163">
        <f t="shared" si="10"/>
        <v>500</v>
      </c>
      <c r="AQ33" s="151" t="s">
        <v>83</v>
      </c>
      <c r="AR33" s="152">
        <f>'11'!B280</f>
        <v>50</v>
      </c>
      <c r="AS33" s="153">
        <f>SUM('11'!D280:F280)</f>
        <v>0</v>
      </c>
      <c r="AT33" s="163">
        <f t="shared" si="11"/>
        <v>550</v>
      </c>
      <c r="AU33" s="151" t="s">
        <v>87</v>
      </c>
      <c r="AV33" s="152">
        <f>'12'!B280</f>
        <v>50</v>
      </c>
      <c r="AW33" s="153">
        <f>SUM('12'!D280:F280)</f>
        <v>0</v>
      </c>
      <c r="AX33" s="163">
        <f t="shared" si="12"/>
        <v>600</v>
      </c>
      <c r="AZ33" s="155">
        <f t="shared" si="19"/>
        <v>0</v>
      </c>
      <c r="BA33" s="23" t="e">
        <f t="shared" si="14"/>
        <v>#DIV/0!</v>
      </c>
      <c r="BB33" s="24" t="e">
        <f t="shared" si="17"/>
        <v>#DIV/0!</v>
      </c>
      <c r="BC33" s="24">
        <f t="shared" ca="1" si="15"/>
        <v>0</v>
      </c>
      <c r="BE33" s="155">
        <f ca="1">D33+IF(BC$17&lt;2,0,H33)+IF(BC$17&lt;3,0,L33)+IF(BC$17&lt;4,0,P33)+IF(BC$17&lt;5,0,T33)+IF(BC$17&lt;6,0,X33)+IF(BC$17&lt;7,0,AB33)+IF(BC$17&lt;8,0,AF33)+IF(BC$17&lt;9,0,AJ33)+IF(BC$17&lt;10,0,AN33)+IF(BC$17&lt;11,0,AR33)+IF(BC$17&lt;12,0,AV33)</f>
        <v>550</v>
      </c>
      <c r="BF33" s="23" t="e">
        <f t="shared" ca="1" si="16"/>
        <v>#DIV/0!</v>
      </c>
      <c r="BG33" s="24" t="e">
        <f t="shared" ca="1" si="18"/>
        <v>#DIV/0!</v>
      </c>
      <c r="BH33" s="24">
        <f ca="1">BE33/BC$17</f>
        <v>50</v>
      </c>
    </row>
    <row r="34" spans="1:60" ht="15.75">
      <c r="A34" s="156" t="s">
        <v>25</v>
      </c>
      <c r="B34" s="157"/>
      <c r="C34" s="146" t="s">
        <v>0</v>
      </c>
      <c r="D34" s="158">
        <f>'01'!B300</f>
        <v>90</v>
      </c>
      <c r="E34" s="158">
        <f>SUM('01'!D300:F300)</f>
        <v>0</v>
      </c>
      <c r="F34" s="164">
        <f t="shared" si="1"/>
        <v>90</v>
      </c>
      <c r="G34" s="146" t="s">
        <v>1</v>
      </c>
      <c r="H34" s="158">
        <f>'02'!B300</f>
        <v>90</v>
      </c>
      <c r="I34" s="158">
        <f>SUM('02'!D300:F300)</f>
        <v>0</v>
      </c>
      <c r="J34" s="164">
        <f t="shared" si="2"/>
        <v>180</v>
      </c>
      <c r="K34" s="146" t="s">
        <v>2</v>
      </c>
      <c r="L34" s="158">
        <f>'03'!B300</f>
        <v>90</v>
      </c>
      <c r="M34" s="158">
        <f>SUM('03'!D300:F300)</f>
        <v>0</v>
      </c>
      <c r="N34" s="164">
        <f t="shared" si="3"/>
        <v>270</v>
      </c>
      <c r="O34" s="146" t="s">
        <v>3</v>
      </c>
      <c r="P34" s="158">
        <f>'04'!B300</f>
        <v>90</v>
      </c>
      <c r="Q34" s="158">
        <f>SUM('04'!D300:F300)</f>
        <v>0</v>
      </c>
      <c r="R34" s="164">
        <f t="shared" si="4"/>
        <v>360</v>
      </c>
      <c r="S34" s="146" t="s">
        <v>74</v>
      </c>
      <c r="T34" s="158">
        <f>'05'!B300</f>
        <v>90</v>
      </c>
      <c r="U34" s="158">
        <f>SUM('05'!D300:F300)</f>
        <v>0</v>
      </c>
      <c r="V34" s="164">
        <f t="shared" si="5"/>
        <v>450</v>
      </c>
      <c r="W34" s="146" t="s">
        <v>73</v>
      </c>
      <c r="X34" s="158">
        <f>'06'!B300</f>
        <v>90</v>
      </c>
      <c r="Y34" s="158">
        <f>SUM('06'!D300:F300)</f>
        <v>0</v>
      </c>
      <c r="Z34" s="164">
        <f t="shared" si="6"/>
        <v>540</v>
      </c>
      <c r="AA34" s="146" t="s">
        <v>75</v>
      </c>
      <c r="AB34" s="158">
        <f>'07'!B300</f>
        <v>90</v>
      </c>
      <c r="AC34" s="158">
        <f>SUM('07'!D300:F300)</f>
        <v>0</v>
      </c>
      <c r="AD34" s="164">
        <f t="shared" si="7"/>
        <v>630</v>
      </c>
      <c r="AE34" s="146" t="s">
        <v>76</v>
      </c>
      <c r="AF34" s="158">
        <f>'08'!B300</f>
        <v>90</v>
      </c>
      <c r="AG34" s="158">
        <f>SUM('08'!D300:F300)</f>
        <v>0</v>
      </c>
      <c r="AH34" s="164">
        <f t="shared" si="8"/>
        <v>720</v>
      </c>
      <c r="AI34" s="146" t="s">
        <v>79</v>
      </c>
      <c r="AJ34" s="158">
        <f>'09'!B300</f>
        <v>90</v>
      </c>
      <c r="AK34" s="158">
        <f>SUM('09'!D300:F300)</f>
        <v>0</v>
      </c>
      <c r="AL34" s="164">
        <f t="shared" si="9"/>
        <v>810</v>
      </c>
      <c r="AM34" s="146" t="s">
        <v>80</v>
      </c>
      <c r="AN34" s="158">
        <f>'10'!B300</f>
        <v>90</v>
      </c>
      <c r="AO34" s="158">
        <f>SUM('10'!D300:F300)</f>
        <v>0</v>
      </c>
      <c r="AP34" s="164">
        <f t="shared" si="10"/>
        <v>900</v>
      </c>
      <c r="AQ34" s="146" t="s">
        <v>83</v>
      </c>
      <c r="AR34" s="158">
        <f>'11'!B300</f>
        <v>90</v>
      </c>
      <c r="AS34" s="158">
        <f>SUM('11'!D300:F300)</f>
        <v>0</v>
      </c>
      <c r="AT34" s="164">
        <f t="shared" si="11"/>
        <v>990</v>
      </c>
      <c r="AU34" s="146" t="s">
        <v>87</v>
      </c>
      <c r="AV34" s="158">
        <f>'12'!B300</f>
        <v>90</v>
      </c>
      <c r="AW34" s="158">
        <f>SUM('12'!D300:F300)</f>
        <v>0</v>
      </c>
      <c r="AX34" s="164">
        <f t="shared" si="12"/>
        <v>1080</v>
      </c>
      <c r="AZ34" s="155">
        <f t="shared" si="19"/>
        <v>0</v>
      </c>
      <c r="BA34" s="23" t="e">
        <f t="shared" si="14"/>
        <v>#DIV/0!</v>
      </c>
      <c r="BB34" s="24" t="e">
        <f t="shared" si="17"/>
        <v>#DIV/0!</v>
      </c>
      <c r="BC34" s="24">
        <f t="shared" ca="1" si="15"/>
        <v>0</v>
      </c>
      <c r="BE34" s="160">
        <f ca="1">D34+IF(BC$17&lt;2,0,H34)+IF(BC$17&lt;3,0,L34)+IF(BC$17&lt;4,0,P34)+IF(BC$17&lt;5,0,T34)+IF(BC$17&lt;6,0,X34)+IF(BC$17&lt;7,0,AB34)+IF(BC$17&lt;8,0,AF34)+IF(BC$17&lt;9,0,AJ34)+IF(BC$17&lt;10,0,AN34)+IF(BC$17&lt;11,0,AR34)+IF(BC$17&lt;12,0,AV34)</f>
        <v>990</v>
      </c>
      <c r="BF34" s="23" t="e">
        <f t="shared" ca="1" si="16"/>
        <v>#DIV/0!</v>
      </c>
      <c r="BG34" s="24" t="e">
        <f t="shared" ca="1" si="18"/>
        <v>#DIV/0!</v>
      </c>
      <c r="BH34" s="24">
        <f ca="1">BE34/BC$17</f>
        <v>90</v>
      </c>
    </row>
    <row r="35" spans="1:60" ht="16.5" thickBot="1">
      <c r="A35" s="186" t="s">
        <v>89</v>
      </c>
      <c r="B35" s="187"/>
      <c r="C35" s="188" t="s">
        <v>0</v>
      </c>
      <c r="D35" s="189">
        <f>'01'!B320</f>
        <v>115</v>
      </c>
      <c r="E35" s="189">
        <f>SUM('01'!D320:F320)</f>
        <v>0</v>
      </c>
      <c r="F35" s="190">
        <f t="shared" si="1"/>
        <v>115</v>
      </c>
      <c r="G35" s="188" t="s">
        <v>1</v>
      </c>
      <c r="H35" s="189">
        <f>'02'!B320</f>
        <v>115</v>
      </c>
      <c r="I35" s="189">
        <f>SUM('02'!D320:F320)</f>
        <v>0</v>
      </c>
      <c r="J35" s="190">
        <f t="shared" si="2"/>
        <v>230</v>
      </c>
      <c r="K35" s="188" t="s">
        <v>2</v>
      </c>
      <c r="L35" s="189">
        <f>'03'!B320</f>
        <v>115</v>
      </c>
      <c r="M35" s="189">
        <f>SUM('03'!D320:F320)</f>
        <v>0</v>
      </c>
      <c r="N35" s="190">
        <f t="shared" si="3"/>
        <v>345</v>
      </c>
      <c r="O35" s="188" t="s">
        <v>3</v>
      </c>
      <c r="P35" s="189">
        <f>'04'!B320</f>
        <v>115</v>
      </c>
      <c r="Q35" s="189">
        <f>SUM('04'!D320:F320)</f>
        <v>0</v>
      </c>
      <c r="R35" s="190">
        <f t="shared" si="4"/>
        <v>460</v>
      </c>
      <c r="S35" s="188" t="s">
        <v>74</v>
      </c>
      <c r="T35" s="189">
        <f>'05'!B320</f>
        <v>115</v>
      </c>
      <c r="U35" s="189">
        <f>SUM('05'!D320:F320)</f>
        <v>0</v>
      </c>
      <c r="V35" s="190">
        <f t="shared" si="5"/>
        <v>575</v>
      </c>
      <c r="W35" s="188" t="s">
        <v>73</v>
      </c>
      <c r="X35" s="189">
        <f>'06'!B320</f>
        <v>115</v>
      </c>
      <c r="Y35" s="189">
        <f>SUM('06'!D320:F320)</f>
        <v>0</v>
      </c>
      <c r="Z35" s="190">
        <f t="shared" si="6"/>
        <v>690</v>
      </c>
      <c r="AA35" s="188" t="s">
        <v>75</v>
      </c>
      <c r="AB35" s="189">
        <f>'07'!B320</f>
        <v>115</v>
      </c>
      <c r="AC35" s="189">
        <f>SUM('07'!D320:F320)</f>
        <v>0</v>
      </c>
      <c r="AD35" s="190">
        <f t="shared" si="7"/>
        <v>805</v>
      </c>
      <c r="AE35" s="188" t="s">
        <v>76</v>
      </c>
      <c r="AF35" s="189">
        <f>'08'!B320</f>
        <v>115</v>
      </c>
      <c r="AG35" s="189">
        <f>SUM('08'!D320:F320)</f>
        <v>0</v>
      </c>
      <c r="AH35" s="190">
        <f t="shared" si="8"/>
        <v>920</v>
      </c>
      <c r="AI35" s="188" t="s">
        <v>79</v>
      </c>
      <c r="AJ35" s="189">
        <f>'09'!B320</f>
        <v>115</v>
      </c>
      <c r="AK35" s="189">
        <f>SUM('09'!D320:F320)</f>
        <v>0</v>
      </c>
      <c r="AL35" s="190">
        <f t="shared" si="9"/>
        <v>1035</v>
      </c>
      <c r="AM35" s="188" t="s">
        <v>80</v>
      </c>
      <c r="AN35" s="189">
        <f>'10'!B320</f>
        <v>115</v>
      </c>
      <c r="AO35" s="189">
        <f>SUM('10'!D320:F320)</f>
        <v>0</v>
      </c>
      <c r="AP35" s="190">
        <f t="shared" si="10"/>
        <v>1150</v>
      </c>
      <c r="AQ35" s="188" t="s">
        <v>83</v>
      </c>
      <c r="AR35" s="189">
        <f>'11'!B320</f>
        <v>115</v>
      </c>
      <c r="AS35" s="189">
        <f>SUM('11'!D320:F320)</f>
        <v>0</v>
      </c>
      <c r="AT35" s="190">
        <f t="shared" si="11"/>
        <v>1265</v>
      </c>
      <c r="AU35" s="188" t="s">
        <v>87</v>
      </c>
      <c r="AV35" s="189">
        <f>'12'!B320</f>
        <v>115</v>
      </c>
      <c r="AW35" s="189">
        <f>SUM('12'!D320:F320)</f>
        <v>0</v>
      </c>
      <c r="AX35" s="190">
        <f t="shared" si="12"/>
        <v>1380</v>
      </c>
      <c r="AZ35" s="191">
        <f t="shared" si="19"/>
        <v>0</v>
      </c>
      <c r="BA35" s="23" t="e">
        <f t="shared" si="14"/>
        <v>#DIV/0!</v>
      </c>
      <c r="BB35" s="24" t="e">
        <f t="shared" si="17"/>
        <v>#DIV/0!</v>
      </c>
      <c r="BC35" s="24">
        <f t="shared" ca="1" si="15"/>
        <v>0</v>
      </c>
      <c r="BE35" s="155">
        <f ca="1">D35+IF(BC$17&lt;2,0,H35)+IF(BC$17&lt;3,0,L35)+IF(BC$17&lt;4,0,P35)+IF(BC$17&lt;5,0,T35)+IF(BC$17&lt;6,0,X35)+IF(BC$17&lt;7,0,AB35)+IF(BC$17&lt;8,0,AF35)+IF(BC$17&lt;9,0,AJ35)+IF(BC$17&lt;10,0,AN35)+IF(BC$17&lt;11,0,AR35)+IF(BC$17&lt;12,0,AV35)</f>
        <v>1265</v>
      </c>
      <c r="BF35" s="23" t="e">
        <f t="shared" ca="1" si="16"/>
        <v>#DIV/0!</v>
      </c>
      <c r="BG35" s="24" t="e">
        <f t="shared" ca="1" si="18"/>
        <v>#DIV/0!</v>
      </c>
      <c r="BH35" s="24">
        <f ca="1">BE35/BC$17</f>
        <v>115</v>
      </c>
    </row>
    <row r="36" spans="1:60" ht="15.75">
      <c r="A36" s="166" t="s">
        <v>167</v>
      </c>
      <c r="B36" s="145"/>
      <c r="C36" s="146" t="s">
        <v>0</v>
      </c>
      <c r="D36" s="167">
        <f>'01'!B340</f>
        <v>90</v>
      </c>
      <c r="E36" s="167">
        <f>SUM('01'!D340:F340)</f>
        <v>0</v>
      </c>
      <c r="F36" s="159">
        <f t="shared" si="1"/>
        <v>90</v>
      </c>
      <c r="G36" s="146" t="s">
        <v>1</v>
      </c>
      <c r="H36" s="167">
        <f>'02'!B340</f>
        <v>90</v>
      </c>
      <c r="I36" s="167">
        <f>SUM('02'!D340:F340)</f>
        <v>0</v>
      </c>
      <c r="J36" s="159">
        <f t="shared" si="2"/>
        <v>180</v>
      </c>
      <c r="K36" s="146" t="s">
        <v>2</v>
      </c>
      <c r="L36" s="167">
        <f>'03'!B340</f>
        <v>90</v>
      </c>
      <c r="M36" s="167">
        <f>SUM('03'!D340:F340)</f>
        <v>0</v>
      </c>
      <c r="N36" s="159">
        <f t="shared" si="3"/>
        <v>270</v>
      </c>
      <c r="O36" s="146" t="s">
        <v>3</v>
      </c>
      <c r="P36" s="167">
        <f>'04'!B340</f>
        <v>90</v>
      </c>
      <c r="Q36" s="167">
        <f>SUM('04'!D340:F340)</f>
        <v>0</v>
      </c>
      <c r="R36" s="159">
        <f t="shared" si="4"/>
        <v>360</v>
      </c>
      <c r="S36" s="146" t="s">
        <v>74</v>
      </c>
      <c r="T36" s="167">
        <f>'05'!B340</f>
        <v>90</v>
      </c>
      <c r="U36" s="167">
        <f>SUM('05'!D340:F340)</f>
        <v>0</v>
      </c>
      <c r="V36" s="159">
        <f t="shared" si="5"/>
        <v>450</v>
      </c>
      <c r="W36" s="146" t="s">
        <v>73</v>
      </c>
      <c r="X36" s="167">
        <f>'06'!B340</f>
        <v>90</v>
      </c>
      <c r="Y36" s="167">
        <f>SUM('06'!D340:F340)</f>
        <v>0</v>
      </c>
      <c r="Z36" s="159">
        <f t="shared" si="6"/>
        <v>540</v>
      </c>
      <c r="AA36" s="146" t="s">
        <v>75</v>
      </c>
      <c r="AB36" s="167">
        <f>'07'!B340</f>
        <v>90</v>
      </c>
      <c r="AC36" s="167">
        <f>SUM('07'!D340:F340)</f>
        <v>0</v>
      </c>
      <c r="AD36" s="159">
        <f t="shared" si="7"/>
        <v>630</v>
      </c>
      <c r="AE36" s="146" t="s">
        <v>76</v>
      </c>
      <c r="AF36" s="167">
        <f>'08'!B340</f>
        <v>90</v>
      </c>
      <c r="AG36" s="167">
        <f>SUM('08'!D340:F340)</f>
        <v>0</v>
      </c>
      <c r="AH36" s="159">
        <f t="shared" si="8"/>
        <v>720</v>
      </c>
      <c r="AI36" s="146" t="s">
        <v>79</v>
      </c>
      <c r="AJ36" s="167">
        <f>'09'!B340</f>
        <v>90</v>
      </c>
      <c r="AK36" s="167">
        <f>SUM('09'!D340:F340)</f>
        <v>0</v>
      </c>
      <c r="AL36" s="159">
        <f t="shared" si="9"/>
        <v>810</v>
      </c>
      <c r="AM36" s="146" t="s">
        <v>80</v>
      </c>
      <c r="AN36" s="167">
        <f>'10'!B340</f>
        <v>90</v>
      </c>
      <c r="AO36" s="167">
        <f>SUM('10'!D340:F340)</f>
        <v>0</v>
      </c>
      <c r="AP36" s="159">
        <f t="shared" si="10"/>
        <v>900</v>
      </c>
      <c r="AQ36" s="146" t="s">
        <v>83</v>
      </c>
      <c r="AR36" s="167">
        <f>'11'!B340</f>
        <v>90</v>
      </c>
      <c r="AS36" s="167">
        <f>SUM('11'!D340:F340)</f>
        <v>0</v>
      </c>
      <c r="AT36" s="159">
        <f t="shared" si="11"/>
        <v>990</v>
      </c>
      <c r="AU36" s="146" t="s">
        <v>87</v>
      </c>
      <c r="AV36" s="167">
        <f>'12'!B340</f>
        <v>90</v>
      </c>
      <c r="AW36" s="167">
        <f>SUM('12'!D340:F340)</f>
        <v>0</v>
      </c>
      <c r="AX36" s="159">
        <f t="shared" si="12"/>
        <v>1080</v>
      </c>
      <c r="AZ36" s="185">
        <f t="shared" si="19"/>
        <v>0</v>
      </c>
      <c r="BA36" s="23" t="e">
        <f t="shared" si="14"/>
        <v>#DIV/0!</v>
      </c>
      <c r="BB36" s="24" t="e">
        <f t="shared" si="17"/>
        <v>#DIV/0!</v>
      </c>
      <c r="BC36" s="24">
        <f t="shared" ca="1" si="15"/>
        <v>0</v>
      </c>
      <c r="BE36" s="126">
        <f ca="1">D36+IF(BC$17&lt;2,0,H36)+IF(BC$17&lt;3,0,L36)+IF(BC$17&lt;4,0,P36)+IF(BC$17&lt;5,0,T36)+IF(BC$17&lt;6,0,X36)+IF(BC$17&lt;7,0,AB36)+IF(BC$17&lt;8,0,AF36)+IF(BC$17&lt;9,0,AJ36)+IF(BC$17&lt;10,0,AN36)+IF(BC$17&lt;11,0,AR36)+IF(BC$17&lt;12,0,AV36)</f>
        <v>990</v>
      </c>
      <c r="BF36" s="23" t="e">
        <f t="shared" ca="1" si="16"/>
        <v>#DIV/0!</v>
      </c>
      <c r="BG36" s="24" t="e">
        <f t="shared" ca="1" si="18"/>
        <v>#DIV/0!</v>
      </c>
      <c r="BH36" s="24">
        <f ca="1">BE36/BC$17</f>
        <v>90</v>
      </c>
    </row>
    <row r="37" spans="1:60" ht="15.75">
      <c r="A37" s="149" t="s">
        <v>26</v>
      </c>
      <c r="B37" s="150"/>
      <c r="C37" s="151" t="s">
        <v>0</v>
      </c>
      <c r="D37" s="168">
        <f>'01'!B360</f>
        <v>45</v>
      </c>
      <c r="E37" s="168">
        <f>SUM('01'!D360:F360)</f>
        <v>0</v>
      </c>
      <c r="F37" s="154">
        <f t="shared" si="1"/>
        <v>45</v>
      </c>
      <c r="G37" s="151" t="s">
        <v>1</v>
      </c>
      <c r="H37" s="168">
        <f>'02'!B360</f>
        <v>45</v>
      </c>
      <c r="I37" s="168">
        <f>SUM('02'!D360:F360)</f>
        <v>0</v>
      </c>
      <c r="J37" s="154">
        <f t="shared" si="2"/>
        <v>90</v>
      </c>
      <c r="K37" s="151" t="s">
        <v>2</v>
      </c>
      <c r="L37" s="168">
        <f>'03'!B360</f>
        <v>45</v>
      </c>
      <c r="M37" s="168">
        <f>SUM('03'!D360:F360)</f>
        <v>0</v>
      </c>
      <c r="N37" s="154">
        <f t="shared" si="3"/>
        <v>135</v>
      </c>
      <c r="O37" s="151" t="s">
        <v>3</v>
      </c>
      <c r="P37" s="168">
        <f>'04'!B360</f>
        <v>45</v>
      </c>
      <c r="Q37" s="168">
        <f>SUM('04'!D360:F360)</f>
        <v>0</v>
      </c>
      <c r="R37" s="154">
        <f t="shared" si="4"/>
        <v>180</v>
      </c>
      <c r="S37" s="151" t="s">
        <v>74</v>
      </c>
      <c r="T37" s="168">
        <f>'05'!B360</f>
        <v>45</v>
      </c>
      <c r="U37" s="168">
        <f>SUM('05'!D360:F360)</f>
        <v>0</v>
      </c>
      <c r="V37" s="154">
        <f t="shared" si="5"/>
        <v>225</v>
      </c>
      <c r="W37" s="151" t="s">
        <v>73</v>
      </c>
      <c r="X37" s="168">
        <f>'06'!B360</f>
        <v>45</v>
      </c>
      <c r="Y37" s="168">
        <f>SUM('06'!D360:F360)</f>
        <v>0</v>
      </c>
      <c r="Z37" s="154">
        <f t="shared" si="6"/>
        <v>270</v>
      </c>
      <c r="AA37" s="151" t="s">
        <v>75</v>
      </c>
      <c r="AB37" s="168">
        <f>'07'!B360</f>
        <v>45</v>
      </c>
      <c r="AC37" s="168">
        <f>SUM('07'!D360:F360)</f>
        <v>0</v>
      </c>
      <c r="AD37" s="154">
        <f t="shared" si="7"/>
        <v>315</v>
      </c>
      <c r="AE37" s="151" t="s">
        <v>76</v>
      </c>
      <c r="AF37" s="168">
        <f>'08'!B360</f>
        <v>45</v>
      </c>
      <c r="AG37" s="168">
        <f>SUM('08'!D360:F360)</f>
        <v>0</v>
      </c>
      <c r="AH37" s="154">
        <f t="shared" si="8"/>
        <v>360</v>
      </c>
      <c r="AI37" s="151" t="s">
        <v>79</v>
      </c>
      <c r="AJ37" s="168">
        <f>'09'!B360</f>
        <v>45</v>
      </c>
      <c r="AK37" s="168">
        <f>SUM('09'!D360:F360)</f>
        <v>0</v>
      </c>
      <c r="AL37" s="154">
        <f t="shared" si="9"/>
        <v>405</v>
      </c>
      <c r="AM37" s="151" t="s">
        <v>80</v>
      </c>
      <c r="AN37" s="168">
        <f>'10'!B360</f>
        <v>45</v>
      </c>
      <c r="AO37" s="168">
        <f>SUM('10'!D360:F360)</f>
        <v>0</v>
      </c>
      <c r="AP37" s="154">
        <f t="shared" si="10"/>
        <v>450</v>
      </c>
      <c r="AQ37" s="151" t="s">
        <v>83</v>
      </c>
      <c r="AR37" s="168">
        <f>'11'!B360</f>
        <v>45</v>
      </c>
      <c r="AS37" s="168">
        <f>SUM('11'!D360:F360)</f>
        <v>0</v>
      </c>
      <c r="AT37" s="154">
        <f t="shared" si="11"/>
        <v>495</v>
      </c>
      <c r="AU37" s="151" t="s">
        <v>87</v>
      </c>
      <c r="AV37" s="168">
        <f>'12'!B360</f>
        <v>45</v>
      </c>
      <c r="AW37" s="168">
        <f>SUM('12'!D360:F360)</f>
        <v>0</v>
      </c>
      <c r="AX37" s="154">
        <f t="shared" si="12"/>
        <v>540</v>
      </c>
      <c r="AZ37" s="155">
        <f t="shared" si="19"/>
        <v>0</v>
      </c>
      <c r="BA37" s="23" t="e">
        <f t="shared" si="14"/>
        <v>#DIV/0!</v>
      </c>
      <c r="BB37" s="24" t="e">
        <f t="shared" si="17"/>
        <v>#DIV/0!</v>
      </c>
      <c r="BC37" s="24">
        <f t="shared" ca="1" si="15"/>
        <v>0</v>
      </c>
      <c r="BE37" s="155">
        <f ca="1">D37+IF(BC$17&lt;2,0,H37)+IF(BC$17&lt;3,0,L37)+IF(BC$17&lt;4,0,P37)+IF(BC$17&lt;5,0,T37)+IF(BC$17&lt;6,0,X37)+IF(BC$17&lt;7,0,AB37)+IF(BC$17&lt;8,0,AF37)+IF(BC$17&lt;9,0,AJ37)+IF(BC$17&lt;10,0,AN37)+IF(BC$17&lt;11,0,AR37)+IF(BC$17&lt;12,0,AV37)</f>
        <v>495</v>
      </c>
      <c r="BF37" s="23" t="e">
        <f t="shared" ca="1" si="16"/>
        <v>#DIV/0!</v>
      </c>
      <c r="BG37" s="24" t="e">
        <f t="shared" ca="1" si="18"/>
        <v>#DIV/0!</v>
      </c>
      <c r="BH37" s="24">
        <f ca="1">BE37/BC$17</f>
        <v>45</v>
      </c>
    </row>
    <row r="38" spans="1:60" ht="15.75">
      <c r="A38" s="156" t="s">
        <v>27</v>
      </c>
      <c r="B38" s="157"/>
      <c r="C38" s="146" t="s">
        <v>0</v>
      </c>
      <c r="D38" s="169">
        <f>'01'!B380</f>
        <v>70</v>
      </c>
      <c r="E38" s="169">
        <f>SUM('01'!D380:F380)</f>
        <v>0</v>
      </c>
      <c r="F38" s="159">
        <f t="shared" si="1"/>
        <v>70</v>
      </c>
      <c r="G38" s="146" t="s">
        <v>1</v>
      </c>
      <c r="H38" s="169">
        <f>'02'!B380</f>
        <v>70</v>
      </c>
      <c r="I38" s="169">
        <f>SUM('02'!D380:F380)</f>
        <v>0</v>
      </c>
      <c r="J38" s="159">
        <f t="shared" si="2"/>
        <v>140</v>
      </c>
      <c r="K38" s="146" t="s">
        <v>2</v>
      </c>
      <c r="L38" s="169">
        <f>'03'!B380</f>
        <v>70</v>
      </c>
      <c r="M38" s="169">
        <f>SUM('03'!D380:F380)</f>
        <v>0</v>
      </c>
      <c r="N38" s="159">
        <f t="shared" si="3"/>
        <v>210</v>
      </c>
      <c r="O38" s="146" t="s">
        <v>3</v>
      </c>
      <c r="P38" s="169">
        <f>'04'!B380</f>
        <v>70</v>
      </c>
      <c r="Q38" s="169">
        <f>SUM('04'!D380:F380)</f>
        <v>0</v>
      </c>
      <c r="R38" s="159">
        <f t="shared" si="4"/>
        <v>280</v>
      </c>
      <c r="S38" s="146" t="s">
        <v>74</v>
      </c>
      <c r="T38" s="169">
        <f>'05'!B380</f>
        <v>70</v>
      </c>
      <c r="U38" s="169">
        <f>SUM('05'!D380:F380)</f>
        <v>0</v>
      </c>
      <c r="V38" s="159">
        <f t="shared" si="5"/>
        <v>350</v>
      </c>
      <c r="W38" s="146" t="s">
        <v>73</v>
      </c>
      <c r="X38" s="169">
        <f>'06'!B380</f>
        <v>70</v>
      </c>
      <c r="Y38" s="169">
        <f>SUM('06'!D380:F380)</f>
        <v>0</v>
      </c>
      <c r="Z38" s="159">
        <f t="shared" si="6"/>
        <v>420</v>
      </c>
      <c r="AA38" s="146" t="s">
        <v>75</v>
      </c>
      <c r="AB38" s="169">
        <f>'07'!B380</f>
        <v>70</v>
      </c>
      <c r="AC38" s="169">
        <f>SUM('07'!D380:F380)</f>
        <v>0</v>
      </c>
      <c r="AD38" s="159">
        <f t="shared" si="7"/>
        <v>490</v>
      </c>
      <c r="AE38" s="146" t="s">
        <v>76</v>
      </c>
      <c r="AF38" s="169">
        <f>'08'!B380</f>
        <v>70</v>
      </c>
      <c r="AG38" s="169">
        <f>SUM('08'!D380:F380)</f>
        <v>0</v>
      </c>
      <c r="AH38" s="159">
        <f t="shared" si="8"/>
        <v>560</v>
      </c>
      <c r="AI38" s="146" t="s">
        <v>79</v>
      </c>
      <c r="AJ38" s="169">
        <f>'09'!B380</f>
        <v>70</v>
      </c>
      <c r="AK38" s="169">
        <f>SUM('09'!D380:F380)</f>
        <v>0</v>
      </c>
      <c r="AL38" s="159">
        <f t="shared" si="9"/>
        <v>630</v>
      </c>
      <c r="AM38" s="146" t="s">
        <v>80</v>
      </c>
      <c r="AN38" s="169">
        <f>'10'!B380</f>
        <v>70</v>
      </c>
      <c r="AO38" s="169">
        <f>SUM('10'!D380:F380)</f>
        <v>0</v>
      </c>
      <c r="AP38" s="159">
        <f t="shared" si="10"/>
        <v>700</v>
      </c>
      <c r="AQ38" s="146" t="s">
        <v>83</v>
      </c>
      <c r="AR38" s="169">
        <f>'11'!B380</f>
        <v>70</v>
      </c>
      <c r="AS38" s="169">
        <f>SUM('11'!D380:F380)</f>
        <v>0</v>
      </c>
      <c r="AT38" s="159">
        <f t="shared" si="11"/>
        <v>770</v>
      </c>
      <c r="AU38" s="146" t="s">
        <v>87</v>
      </c>
      <c r="AV38" s="169">
        <f>'12'!B380</f>
        <v>70</v>
      </c>
      <c r="AW38" s="169">
        <f>SUM('12'!D380:F380)</f>
        <v>0</v>
      </c>
      <c r="AX38" s="159">
        <f t="shared" si="12"/>
        <v>840</v>
      </c>
      <c r="AZ38" s="160">
        <f t="shared" si="19"/>
        <v>0</v>
      </c>
      <c r="BA38" s="23" t="e">
        <f t="shared" si="14"/>
        <v>#DIV/0!</v>
      </c>
      <c r="BB38" s="24" t="e">
        <f t="shared" si="17"/>
        <v>#DIV/0!</v>
      </c>
      <c r="BC38" s="24">
        <f t="shared" ca="1" si="15"/>
        <v>0</v>
      </c>
      <c r="BE38" s="160">
        <f ca="1">D38+IF(BC$17&lt;2,0,H38)+IF(BC$17&lt;3,0,L38)+IF(BC$17&lt;4,0,P38)+IF(BC$17&lt;5,0,T38)+IF(BC$17&lt;6,0,X38)+IF(BC$17&lt;7,0,AB38)+IF(BC$17&lt;8,0,AF38)+IF(BC$17&lt;9,0,AJ38)+IF(BC$17&lt;10,0,AN38)+IF(BC$17&lt;11,0,AR38)+IF(BC$17&lt;12,0,AV38)</f>
        <v>770</v>
      </c>
      <c r="BF38" s="23" t="e">
        <f t="shared" ca="1" si="16"/>
        <v>#DIV/0!</v>
      </c>
      <c r="BG38" s="24" t="e">
        <f t="shared" ca="1" si="18"/>
        <v>#DIV/0!</v>
      </c>
      <c r="BH38" s="24">
        <f ca="1">BE38/BC$17</f>
        <v>70</v>
      </c>
    </row>
    <row r="39" spans="1:60" ht="15.75">
      <c r="A39" s="149" t="s">
        <v>28</v>
      </c>
      <c r="B39" s="150"/>
      <c r="C39" s="151" t="s">
        <v>0</v>
      </c>
      <c r="D39" s="168">
        <f>'01'!B400</f>
        <v>20</v>
      </c>
      <c r="E39" s="168">
        <f>SUM('01'!D400:F400)</f>
        <v>0</v>
      </c>
      <c r="F39" s="154">
        <f t="shared" si="1"/>
        <v>20</v>
      </c>
      <c r="G39" s="151" t="s">
        <v>1</v>
      </c>
      <c r="H39" s="168">
        <f>'02'!B400</f>
        <v>20</v>
      </c>
      <c r="I39" s="168">
        <f>SUM('02'!D400:F400)</f>
        <v>0</v>
      </c>
      <c r="J39" s="154">
        <f t="shared" si="2"/>
        <v>40</v>
      </c>
      <c r="K39" s="151" t="s">
        <v>2</v>
      </c>
      <c r="L39" s="168">
        <f>'03'!B400</f>
        <v>20</v>
      </c>
      <c r="M39" s="168">
        <f>SUM('03'!D400:F400)</f>
        <v>0</v>
      </c>
      <c r="N39" s="154">
        <f t="shared" si="3"/>
        <v>60</v>
      </c>
      <c r="O39" s="151" t="s">
        <v>3</v>
      </c>
      <c r="P39" s="168">
        <f>'04'!B400</f>
        <v>20</v>
      </c>
      <c r="Q39" s="168">
        <f>SUM('04'!D400:F400)</f>
        <v>0</v>
      </c>
      <c r="R39" s="154">
        <f t="shared" si="4"/>
        <v>80</v>
      </c>
      <c r="S39" s="151" t="s">
        <v>74</v>
      </c>
      <c r="T39" s="168">
        <f>'05'!B400</f>
        <v>20</v>
      </c>
      <c r="U39" s="168">
        <f>SUM('05'!D400:F400)</f>
        <v>0</v>
      </c>
      <c r="V39" s="154">
        <f t="shared" si="5"/>
        <v>100</v>
      </c>
      <c r="W39" s="151" t="s">
        <v>73</v>
      </c>
      <c r="X39" s="168">
        <f>'06'!B400</f>
        <v>20</v>
      </c>
      <c r="Y39" s="168">
        <f>SUM('06'!D400:F400)</f>
        <v>0</v>
      </c>
      <c r="Z39" s="154">
        <f t="shared" si="6"/>
        <v>120</v>
      </c>
      <c r="AA39" s="151" t="s">
        <v>75</v>
      </c>
      <c r="AB39" s="168">
        <f>'07'!B400</f>
        <v>20</v>
      </c>
      <c r="AC39" s="168">
        <f>SUM('07'!D400:F400)</f>
        <v>0</v>
      </c>
      <c r="AD39" s="154">
        <f t="shared" si="7"/>
        <v>140</v>
      </c>
      <c r="AE39" s="151" t="s">
        <v>76</v>
      </c>
      <c r="AF39" s="168">
        <f>'08'!B400</f>
        <v>20</v>
      </c>
      <c r="AG39" s="168">
        <f>SUM('08'!D400:F400)</f>
        <v>0</v>
      </c>
      <c r="AH39" s="154">
        <f t="shared" si="8"/>
        <v>160</v>
      </c>
      <c r="AI39" s="151" t="s">
        <v>79</v>
      </c>
      <c r="AJ39" s="168">
        <f>'09'!B400</f>
        <v>20</v>
      </c>
      <c r="AK39" s="168">
        <f>SUM('09'!D400:F400)</f>
        <v>0</v>
      </c>
      <c r="AL39" s="154">
        <f t="shared" si="9"/>
        <v>180</v>
      </c>
      <c r="AM39" s="151" t="s">
        <v>80</v>
      </c>
      <c r="AN39" s="168">
        <f>'10'!B400</f>
        <v>20</v>
      </c>
      <c r="AO39" s="168">
        <f>SUM('10'!D400:F400)</f>
        <v>0</v>
      </c>
      <c r="AP39" s="154">
        <f t="shared" si="10"/>
        <v>200</v>
      </c>
      <c r="AQ39" s="151" t="s">
        <v>83</v>
      </c>
      <c r="AR39" s="168">
        <f>'11'!B400</f>
        <v>20</v>
      </c>
      <c r="AS39" s="168">
        <f>SUM('11'!D400:F400)</f>
        <v>0</v>
      </c>
      <c r="AT39" s="154">
        <f t="shared" si="11"/>
        <v>220</v>
      </c>
      <c r="AU39" s="151" t="s">
        <v>87</v>
      </c>
      <c r="AV39" s="168">
        <f>'12'!B400</f>
        <v>20</v>
      </c>
      <c r="AW39" s="168">
        <f>SUM('12'!D400:F400)</f>
        <v>0</v>
      </c>
      <c r="AX39" s="154">
        <f t="shared" si="12"/>
        <v>240</v>
      </c>
      <c r="AZ39" s="155">
        <f t="shared" si="19"/>
        <v>0</v>
      </c>
      <c r="BA39" s="23" t="e">
        <f t="shared" si="14"/>
        <v>#DIV/0!</v>
      </c>
      <c r="BB39" s="24" t="e">
        <f t="shared" si="17"/>
        <v>#DIV/0!</v>
      </c>
      <c r="BC39" s="24">
        <f t="shared" ca="1" si="15"/>
        <v>0</v>
      </c>
      <c r="BE39" s="155">
        <f ca="1">D39+IF(BC$17&lt;2,0,H39)+IF(BC$17&lt;3,0,L39)+IF(BC$17&lt;4,0,P39)+IF(BC$17&lt;5,0,T39)+IF(BC$17&lt;6,0,X39)+IF(BC$17&lt;7,0,AB39)+IF(BC$17&lt;8,0,AF39)+IF(BC$17&lt;9,0,AJ39)+IF(BC$17&lt;10,0,AN39)+IF(BC$17&lt;11,0,AR39)+IF(BC$17&lt;12,0,AV39)</f>
        <v>220</v>
      </c>
      <c r="BF39" s="23" t="e">
        <f t="shared" ca="1" si="16"/>
        <v>#DIV/0!</v>
      </c>
      <c r="BG39" s="24" t="e">
        <f t="shared" ca="1" si="18"/>
        <v>#DIV/0!</v>
      </c>
      <c r="BH39" s="24">
        <f ca="1">BE39/BC$17</f>
        <v>20</v>
      </c>
    </row>
    <row r="40" spans="1:60" ht="15.75">
      <c r="A40" s="156" t="s">
        <v>54</v>
      </c>
      <c r="B40" s="157"/>
      <c r="C40" s="146" t="s">
        <v>0</v>
      </c>
      <c r="D40" s="169">
        <f>'01'!B420</f>
        <v>20</v>
      </c>
      <c r="E40" s="169">
        <f>SUM('01'!D420:F420)</f>
        <v>0</v>
      </c>
      <c r="F40" s="159">
        <f t="shared" si="1"/>
        <v>20</v>
      </c>
      <c r="G40" s="146" t="s">
        <v>1</v>
      </c>
      <c r="H40" s="169">
        <f>'02'!B420</f>
        <v>20</v>
      </c>
      <c r="I40" s="169">
        <f>SUM('02'!D420:F420)</f>
        <v>0</v>
      </c>
      <c r="J40" s="159">
        <f t="shared" si="2"/>
        <v>40</v>
      </c>
      <c r="K40" s="146" t="s">
        <v>2</v>
      </c>
      <c r="L40" s="169">
        <f>'03'!B420</f>
        <v>20</v>
      </c>
      <c r="M40" s="169">
        <f>SUM('03'!D420:F420)</f>
        <v>0</v>
      </c>
      <c r="N40" s="159">
        <f>J40+L40-M40</f>
        <v>60</v>
      </c>
      <c r="O40" s="146" t="s">
        <v>3</v>
      </c>
      <c r="P40" s="169">
        <f>'04'!B420</f>
        <v>20</v>
      </c>
      <c r="Q40" s="169">
        <f>SUM('04'!D420:F420)</f>
        <v>0</v>
      </c>
      <c r="R40" s="159">
        <f t="shared" si="4"/>
        <v>80</v>
      </c>
      <c r="S40" s="146" t="s">
        <v>74</v>
      </c>
      <c r="T40" s="169">
        <f>'05'!B420</f>
        <v>20</v>
      </c>
      <c r="U40" s="169">
        <f>SUM('05'!D420:F420)</f>
        <v>0</v>
      </c>
      <c r="V40" s="159">
        <f t="shared" si="5"/>
        <v>100</v>
      </c>
      <c r="W40" s="146" t="s">
        <v>73</v>
      </c>
      <c r="X40" s="169">
        <f>'06'!B420</f>
        <v>20</v>
      </c>
      <c r="Y40" s="169">
        <f>SUM('06'!D420:F420)</f>
        <v>0</v>
      </c>
      <c r="Z40" s="159">
        <f t="shared" si="6"/>
        <v>120</v>
      </c>
      <c r="AA40" s="146" t="s">
        <v>75</v>
      </c>
      <c r="AB40" s="169">
        <f>'07'!B420</f>
        <v>20</v>
      </c>
      <c r="AC40" s="169">
        <f>SUM('07'!D420:F420)</f>
        <v>0</v>
      </c>
      <c r="AD40" s="159">
        <f t="shared" si="7"/>
        <v>140</v>
      </c>
      <c r="AE40" s="146" t="s">
        <v>76</v>
      </c>
      <c r="AF40" s="169">
        <f>'08'!B420</f>
        <v>20</v>
      </c>
      <c r="AG40" s="169">
        <f>SUM('08'!D420:F420)</f>
        <v>0</v>
      </c>
      <c r="AH40" s="159">
        <f t="shared" si="8"/>
        <v>160</v>
      </c>
      <c r="AI40" s="146" t="s">
        <v>79</v>
      </c>
      <c r="AJ40" s="169">
        <f>'09'!B420</f>
        <v>20</v>
      </c>
      <c r="AK40" s="169">
        <f>SUM('09'!D420:F420)</f>
        <v>0</v>
      </c>
      <c r="AL40" s="159">
        <f t="shared" si="9"/>
        <v>180</v>
      </c>
      <c r="AM40" s="146" t="s">
        <v>80</v>
      </c>
      <c r="AN40" s="169">
        <f>'10'!B420</f>
        <v>20</v>
      </c>
      <c r="AO40" s="169">
        <f>SUM('10'!D420:F420)</f>
        <v>0</v>
      </c>
      <c r="AP40" s="159">
        <f t="shared" si="10"/>
        <v>200</v>
      </c>
      <c r="AQ40" s="146" t="s">
        <v>83</v>
      </c>
      <c r="AR40" s="169">
        <f>'11'!B420</f>
        <v>20</v>
      </c>
      <c r="AS40" s="169">
        <f>SUM('11'!D420:F420)</f>
        <v>0</v>
      </c>
      <c r="AT40" s="159">
        <f t="shared" si="11"/>
        <v>220</v>
      </c>
      <c r="AU40" s="146" t="s">
        <v>87</v>
      </c>
      <c r="AV40" s="169">
        <f>'12'!B420</f>
        <v>20</v>
      </c>
      <c r="AW40" s="169">
        <f>SUM('12'!D420:F420)</f>
        <v>0</v>
      </c>
      <c r="AX40" s="159">
        <f t="shared" si="12"/>
        <v>240</v>
      </c>
      <c r="AZ40" s="160">
        <f t="shared" si="19"/>
        <v>0</v>
      </c>
      <c r="BA40" s="23" t="e">
        <f t="shared" si="14"/>
        <v>#DIV/0!</v>
      </c>
      <c r="BB40" s="24" t="e">
        <f t="shared" si="17"/>
        <v>#DIV/0!</v>
      </c>
      <c r="BC40" s="24">
        <f t="shared" ca="1" si="15"/>
        <v>0</v>
      </c>
      <c r="BE40" s="160">
        <f ca="1">D40+IF(BC$17&lt;2,0,H40)+IF(BC$17&lt;3,0,L40)+IF(BC$17&lt;4,0,P40)+IF(BC$17&lt;5,0,T40)+IF(BC$17&lt;6,0,X40)+IF(BC$17&lt;7,0,AB40)+IF(BC$17&lt;8,0,AF40)+IF(BC$17&lt;9,0,AJ40)+IF(BC$17&lt;10,0,AN40)+IF(BC$17&lt;11,0,AR40)+IF(BC$17&lt;12,0,AV40)</f>
        <v>220</v>
      </c>
      <c r="BF40" s="23" t="e">
        <f t="shared" ca="1" si="16"/>
        <v>#DIV/0!</v>
      </c>
      <c r="BG40" s="24" t="e">
        <f t="shared" ca="1" si="18"/>
        <v>#DIV/0!</v>
      </c>
      <c r="BH40" s="24">
        <f ca="1">BE40/BC$17</f>
        <v>20</v>
      </c>
    </row>
    <row r="41" spans="1:60" ht="15.75">
      <c r="A41" s="149" t="s">
        <v>29</v>
      </c>
      <c r="B41" s="150"/>
      <c r="C41" s="151" t="s">
        <v>0</v>
      </c>
      <c r="D41" s="168">
        <f>'01'!B440</f>
        <v>-3900</v>
      </c>
      <c r="E41" s="168">
        <f>SUM('01'!D440:F440)</f>
        <v>0</v>
      </c>
      <c r="F41" s="154">
        <f t="shared" si="1"/>
        <v>-3900</v>
      </c>
      <c r="G41" s="151" t="s">
        <v>1</v>
      </c>
      <c r="H41" s="168">
        <f>'02'!B440</f>
        <v>-3900</v>
      </c>
      <c r="I41" s="168">
        <f>SUM('02'!D440:F440)</f>
        <v>0</v>
      </c>
      <c r="J41" s="154">
        <f t="shared" si="2"/>
        <v>-7800</v>
      </c>
      <c r="K41" s="151" t="s">
        <v>2</v>
      </c>
      <c r="L41" s="168">
        <f>'03'!B440</f>
        <v>-3900</v>
      </c>
      <c r="M41" s="168">
        <f>SUM('03'!D440:F440)</f>
        <v>0</v>
      </c>
      <c r="N41" s="154">
        <f t="shared" si="3"/>
        <v>-11700</v>
      </c>
      <c r="O41" s="151" t="s">
        <v>3</v>
      </c>
      <c r="P41" s="168">
        <f>'04'!B440</f>
        <v>-3900</v>
      </c>
      <c r="Q41" s="168">
        <f>SUM('04'!D440:F440)</f>
        <v>0</v>
      </c>
      <c r="R41" s="154">
        <f t="shared" si="4"/>
        <v>-15600</v>
      </c>
      <c r="S41" s="151" t="s">
        <v>74</v>
      </c>
      <c r="T41" s="168">
        <f>'05'!B440</f>
        <v>-3900</v>
      </c>
      <c r="U41" s="168">
        <f>SUM('05'!D440:F440)</f>
        <v>0</v>
      </c>
      <c r="V41" s="154">
        <f t="shared" si="5"/>
        <v>-19500</v>
      </c>
      <c r="W41" s="151" t="s">
        <v>73</v>
      </c>
      <c r="X41" s="168">
        <f>'06'!B440</f>
        <v>-3900</v>
      </c>
      <c r="Y41" s="168">
        <f>SUM('06'!D440:F440)</f>
        <v>0</v>
      </c>
      <c r="Z41" s="154">
        <f t="shared" si="6"/>
        <v>-23400</v>
      </c>
      <c r="AA41" s="151" t="s">
        <v>75</v>
      </c>
      <c r="AB41" s="168">
        <f>'07'!B440</f>
        <v>-3900</v>
      </c>
      <c r="AC41" s="168">
        <f>SUM('07'!D440:F440)</f>
        <v>0</v>
      </c>
      <c r="AD41" s="154">
        <f t="shared" si="7"/>
        <v>-27300</v>
      </c>
      <c r="AE41" s="151" t="s">
        <v>76</v>
      </c>
      <c r="AF41" s="168">
        <f>'08'!B440</f>
        <v>-3900</v>
      </c>
      <c r="AG41" s="168">
        <f>SUM('08'!D440:F440)</f>
        <v>0</v>
      </c>
      <c r="AH41" s="154">
        <f t="shared" si="8"/>
        <v>-31200</v>
      </c>
      <c r="AI41" s="151" t="s">
        <v>79</v>
      </c>
      <c r="AJ41" s="168">
        <f>'09'!B440</f>
        <v>-3900</v>
      </c>
      <c r="AK41" s="168">
        <f>SUM('09'!D440:F440)</f>
        <v>0</v>
      </c>
      <c r="AL41" s="154">
        <f t="shared" si="9"/>
        <v>-35100</v>
      </c>
      <c r="AM41" s="151" t="s">
        <v>80</v>
      </c>
      <c r="AN41" s="168">
        <f>'10'!B440</f>
        <v>-3900</v>
      </c>
      <c r="AO41" s="168">
        <f>SUM('10'!D440:F440)</f>
        <v>0</v>
      </c>
      <c r="AP41" s="154">
        <f t="shared" si="10"/>
        <v>-39000</v>
      </c>
      <c r="AQ41" s="151" t="s">
        <v>83</v>
      </c>
      <c r="AR41" s="168">
        <f>'11'!B440</f>
        <v>-3900</v>
      </c>
      <c r="AS41" s="168">
        <f>SUM('11'!D440:F440)</f>
        <v>0</v>
      </c>
      <c r="AT41" s="154">
        <f t="shared" si="11"/>
        <v>-42900</v>
      </c>
      <c r="AU41" s="151" t="s">
        <v>87</v>
      </c>
      <c r="AV41" s="168">
        <f>'12'!B440</f>
        <v>-3900</v>
      </c>
      <c r="AW41" s="168">
        <f>SUM('12'!D440:F440)</f>
        <v>0</v>
      </c>
      <c r="AX41" s="154">
        <f t="shared" si="12"/>
        <v>-46800</v>
      </c>
      <c r="AZ41" s="155">
        <f t="shared" si="19"/>
        <v>0</v>
      </c>
      <c r="BA41" s="23" t="e">
        <f t="shared" si="14"/>
        <v>#DIV/0!</v>
      </c>
      <c r="BB41" s="24" t="e">
        <f t="shared" si="17"/>
        <v>#DIV/0!</v>
      </c>
      <c r="BC41" s="24">
        <f t="shared" ca="1" si="15"/>
        <v>0</v>
      </c>
      <c r="BE41" s="155">
        <f ca="1">D41+IF(BC$17&lt;2,0,H41)+IF(BC$17&lt;3,0,L41)+IF(BC$17&lt;4,0,P41)+IF(BC$17&lt;5,0,T41)+IF(BC$17&lt;6,0,X41)+IF(BC$17&lt;7,0,AB41)+IF(BC$17&lt;8,0,AF41)+IF(BC$17&lt;9,0,AJ41)+IF(BC$17&lt;10,0,AN41)+IF(BC$17&lt;11,0,AR41)+IF(BC$17&lt;12,0,AV41)</f>
        <v>-42900</v>
      </c>
      <c r="BF41" s="23" t="e">
        <f t="shared" ca="1" si="16"/>
        <v>#DIV/0!</v>
      </c>
      <c r="BG41" s="24" t="e">
        <f t="shared" ca="1" si="18"/>
        <v>#DIV/0!</v>
      </c>
      <c r="BH41" s="24">
        <f ca="1">BE41/BC$17</f>
        <v>-3900</v>
      </c>
    </row>
    <row r="42" spans="1:60" ht="15.75">
      <c r="A42" s="156" t="s">
        <v>158</v>
      </c>
      <c r="B42" s="157"/>
      <c r="C42" s="146" t="s">
        <v>0</v>
      </c>
      <c r="D42" s="169">
        <f>'01'!B460</f>
        <v>0</v>
      </c>
      <c r="E42" s="169">
        <f>SUM('01'!D460:F460)</f>
        <v>0</v>
      </c>
      <c r="F42" s="159">
        <f t="shared" si="1"/>
        <v>0</v>
      </c>
      <c r="G42" s="146" t="s">
        <v>1</v>
      </c>
      <c r="H42" s="169">
        <f>'02'!B460</f>
        <v>0</v>
      </c>
      <c r="I42" s="169">
        <f>SUM('02'!D460:F460)</f>
        <v>0</v>
      </c>
      <c r="J42" s="159">
        <f t="shared" si="2"/>
        <v>0</v>
      </c>
      <c r="K42" s="146" t="s">
        <v>2</v>
      </c>
      <c r="L42" s="169">
        <f>'03'!B460</f>
        <v>0</v>
      </c>
      <c r="M42" s="169">
        <f>SUM('03'!D460:F460)</f>
        <v>0</v>
      </c>
      <c r="N42" s="159">
        <f t="shared" si="3"/>
        <v>0</v>
      </c>
      <c r="O42" s="146" t="s">
        <v>3</v>
      </c>
      <c r="P42" s="169">
        <f>'04'!B460</f>
        <v>0</v>
      </c>
      <c r="Q42" s="169">
        <f>SUM('04'!D460:F460)</f>
        <v>0</v>
      </c>
      <c r="R42" s="159">
        <f t="shared" si="4"/>
        <v>0</v>
      </c>
      <c r="S42" s="146" t="s">
        <v>74</v>
      </c>
      <c r="T42" s="169">
        <f>'05'!B460</f>
        <v>0</v>
      </c>
      <c r="U42" s="169">
        <f>SUM('05'!D460:F460)</f>
        <v>0</v>
      </c>
      <c r="V42" s="159">
        <f t="shared" si="5"/>
        <v>0</v>
      </c>
      <c r="W42" s="146" t="s">
        <v>73</v>
      </c>
      <c r="X42" s="169">
        <f>'06'!B460</f>
        <v>0</v>
      </c>
      <c r="Y42" s="169">
        <f>SUM('06'!D460:F460)</f>
        <v>0</v>
      </c>
      <c r="Z42" s="159">
        <f t="shared" si="6"/>
        <v>0</v>
      </c>
      <c r="AA42" s="146" t="s">
        <v>75</v>
      </c>
      <c r="AB42" s="169">
        <f>'07'!B460</f>
        <v>0</v>
      </c>
      <c r="AC42" s="169">
        <f>SUM('07'!D460:F460)</f>
        <v>0</v>
      </c>
      <c r="AD42" s="159">
        <f t="shared" si="7"/>
        <v>0</v>
      </c>
      <c r="AE42" s="146" t="s">
        <v>76</v>
      </c>
      <c r="AF42" s="169">
        <f>'08'!B460</f>
        <v>0</v>
      </c>
      <c r="AG42" s="169">
        <f>SUM('08'!D460:F460)</f>
        <v>0</v>
      </c>
      <c r="AH42" s="159">
        <f t="shared" si="8"/>
        <v>0</v>
      </c>
      <c r="AI42" s="146" t="s">
        <v>79</v>
      </c>
      <c r="AJ42" s="169">
        <f>'09'!B460</f>
        <v>0</v>
      </c>
      <c r="AK42" s="169">
        <f>SUM('09'!D460:F460)</f>
        <v>0</v>
      </c>
      <c r="AL42" s="159">
        <f t="shared" si="9"/>
        <v>0</v>
      </c>
      <c r="AM42" s="146" t="s">
        <v>80</v>
      </c>
      <c r="AN42" s="169">
        <f>'10'!B460</f>
        <v>0</v>
      </c>
      <c r="AO42" s="169">
        <f>SUM('10'!D460:F460)</f>
        <v>0</v>
      </c>
      <c r="AP42" s="159">
        <f t="shared" si="10"/>
        <v>0</v>
      </c>
      <c r="AQ42" s="146" t="s">
        <v>83</v>
      </c>
      <c r="AR42" s="169">
        <f>'11'!B460</f>
        <v>0</v>
      </c>
      <c r="AS42" s="169">
        <f>SUM('11'!D460:F460)</f>
        <v>0</v>
      </c>
      <c r="AT42" s="159">
        <f t="shared" si="11"/>
        <v>0</v>
      </c>
      <c r="AU42" s="146" t="s">
        <v>87</v>
      </c>
      <c r="AV42" s="169">
        <f>'12'!B460</f>
        <v>0</v>
      </c>
      <c r="AW42" s="169">
        <f>SUM('12'!D460:F460)</f>
        <v>0</v>
      </c>
      <c r="AX42" s="159">
        <f t="shared" si="12"/>
        <v>0</v>
      </c>
      <c r="AZ42" s="160">
        <f t="shared" si="19"/>
        <v>0</v>
      </c>
      <c r="BA42" s="23" t="e">
        <f t="shared" si="14"/>
        <v>#DIV/0!</v>
      </c>
      <c r="BB42" s="24" t="e">
        <f t="shared" si="17"/>
        <v>#DIV/0!</v>
      </c>
      <c r="BC42" s="24">
        <f t="shared" ca="1" si="15"/>
        <v>0</v>
      </c>
      <c r="BE42" s="160">
        <f ca="1">D42+IF(BC$17&lt;2,0,H42)+IF(BC$17&lt;3,0,L42)+IF(BC$17&lt;4,0,P42)+IF(BC$17&lt;5,0,T42)+IF(BC$17&lt;6,0,X42)+IF(BC$17&lt;7,0,AB42)+IF(BC$17&lt;8,0,AF42)+IF(BC$17&lt;9,0,AJ42)+IF(BC$17&lt;10,0,AN42)+IF(BC$17&lt;11,0,AR42)+IF(BC$17&lt;12,0,AV42)</f>
        <v>0</v>
      </c>
      <c r="BF42" s="23" t="e">
        <f t="shared" ca="1" si="16"/>
        <v>#DIV/0!</v>
      </c>
      <c r="BG42" s="24" t="e">
        <f t="shared" ca="1" si="18"/>
        <v>#DIV/0!</v>
      </c>
      <c r="BH42" s="24">
        <f ca="1">BE42/BC$17</f>
        <v>0</v>
      </c>
    </row>
    <row r="43" spans="1:60" ht="15.75">
      <c r="A43" s="165" t="s">
        <v>177</v>
      </c>
      <c r="B43" s="161"/>
      <c r="C43" s="151" t="s">
        <v>0</v>
      </c>
      <c r="D43" s="152">
        <f>'01'!B480</f>
        <v>50</v>
      </c>
      <c r="E43" s="152">
        <f>SUM('01'!D480:F480)</f>
        <v>0</v>
      </c>
      <c r="F43" s="154">
        <f t="shared" si="1"/>
        <v>50</v>
      </c>
      <c r="G43" s="151" t="s">
        <v>1</v>
      </c>
      <c r="H43" s="152">
        <f>'02'!B480</f>
        <v>50</v>
      </c>
      <c r="I43" s="152">
        <f>SUM('02'!D480:F480)</f>
        <v>0</v>
      </c>
      <c r="J43" s="154">
        <f t="shared" si="2"/>
        <v>100</v>
      </c>
      <c r="K43" s="151" t="s">
        <v>2</v>
      </c>
      <c r="L43" s="152">
        <f>'03'!B480</f>
        <v>50</v>
      </c>
      <c r="M43" s="152">
        <f>SUM('03'!D480:F480)</f>
        <v>0</v>
      </c>
      <c r="N43" s="154">
        <f t="shared" si="3"/>
        <v>150</v>
      </c>
      <c r="O43" s="151" t="s">
        <v>3</v>
      </c>
      <c r="P43" s="152">
        <f>'04'!B480</f>
        <v>50</v>
      </c>
      <c r="Q43" s="152">
        <f>SUM('04'!D480:F480)</f>
        <v>0</v>
      </c>
      <c r="R43" s="154">
        <f t="shared" si="4"/>
        <v>200</v>
      </c>
      <c r="S43" s="151" t="s">
        <v>74</v>
      </c>
      <c r="T43" s="152">
        <f>'05'!B480</f>
        <v>50</v>
      </c>
      <c r="U43" s="152">
        <f>SUM('05'!D480:F480)</f>
        <v>0</v>
      </c>
      <c r="V43" s="154">
        <f t="shared" si="5"/>
        <v>250</v>
      </c>
      <c r="W43" s="151" t="s">
        <v>73</v>
      </c>
      <c r="X43" s="152">
        <f>'06'!B480</f>
        <v>50</v>
      </c>
      <c r="Y43" s="152">
        <f>SUM('06'!D480:F480)</f>
        <v>0</v>
      </c>
      <c r="Z43" s="154">
        <f t="shared" si="6"/>
        <v>300</v>
      </c>
      <c r="AA43" s="151" t="s">
        <v>75</v>
      </c>
      <c r="AB43" s="152">
        <f>'07'!B480</f>
        <v>50</v>
      </c>
      <c r="AC43" s="152">
        <f>SUM('07'!D480:F480)</f>
        <v>0</v>
      </c>
      <c r="AD43" s="154">
        <f t="shared" si="7"/>
        <v>350</v>
      </c>
      <c r="AE43" s="151" t="s">
        <v>76</v>
      </c>
      <c r="AF43" s="152">
        <f>'08'!B480</f>
        <v>50</v>
      </c>
      <c r="AG43" s="152">
        <f>SUM('08'!D480:F480)</f>
        <v>0</v>
      </c>
      <c r="AH43" s="154">
        <f t="shared" si="8"/>
        <v>400</v>
      </c>
      <c r="AI43" s="151" t="s">
        <v>79</v>
      </c>
      <c r="AJ43" s="152">
        <f>'09'!B480</f>
        <v>50</v>
      </c>
      <c r="AK43" s="152">
        <f>SUM('09'!D480:F480)</f>
        <v>0</v>
      </c>
      <c r="AL43" s="154">
        <f t="shared" si="9"/>
        <v>450</v>
      </c>
      <c r="AM43" s="151" t="s">
        <v>80</v>
      </c>
      <c r="AN43" s="152">
        <f>'10'!B480</f>
        <v>50</v>
      </c>
      <c r="AO43" s="152">
        <f>SUM('10'!D480:F480)</f>
        <v>0</v>
      </c>
      <c r="AP43" s="154">
        <f t="shared" si="10"/>
        <v>500</v>
      </c>
      <c r="AQ43" s="151" t="s">
        <v>83</v>
      </c>
      <c r="AR43" s="152">
        <f>'11'!B480</f>
        <v>50</v>
      </c>
      <c r="AS43" s="152">
        <f>SUM('11'!D480:F480)</f>
        <v>0</v>
      </c>
      <c r="AT43" s="154">
        <f t="shared" si="11"/>
        <v>550</v>
      </c>
      <c r="AU43" s="151" t="s">
        <v>87</v>
      </c>
      <c r="AV43" s="152">
        <f>'12'!B480</f>
        <v>50</v>
      </c>
      <c r="AW43" s="152">
        <f>SUM('12'!D480:F480)</f>
        <v>0</v>
      </c>
      <c r="AX43" s="154">
        <f t="shared" si="12"/>
        <v>600</v>
      </c>
      <c r="AZ43" s="155">
        <f t="shared" si="19"/>
        <v>0</v>
      </c>
      <c r="BA43" s="23" t="e">
        <f t="shared" si="14"/>
        <v>#DIV/0!</v>
      </c>
      <c r="BB43" s="24" t="e">
        <f t="shared" si="17"/>
        <v>#DIV/0!</v>
      </c>
      <c r="BC43" s="24">
        <f t="shared" ca="1" si="15"/>
        <v>0</v>
      </c>
      <c r="BE43" s="155">
        <f ca="1">D43+IF(BC$17&lt;2,0,H43)+IF(BC$17&lt;3,0,L43)+IF(BC$17&lt;4,0,P43)+IF(BC$17&lt;5,0,T43)+IF(BC$17&lt;6,0,X43)+IF(BC$17&lt;7,0,AB43)+IF(BC$17&lt;8,0,AF43)+IF(BC$17&lt;9,0,AJ43)+IF(BC$17&lt;10,0,AN43)+IF(BC$17&lt;11,0,AR43)+IF(BC$17&lt;12,0,AV43)</f>
        <v>550</v>
      </c>
      <c r="BF43" s="23" t="e">
        <f t="shared" ca="1" si="16"/>
        <v>#DIV/0!</v>
      </c>
      <c r="BG43" s="24" t="e">
        <f t="shared" ca="1" si="18"/>
        <v>#DIV/0!</v>
      </c>
      <c r="BH43" s="24">
        <f ca="1">BE43/BC$17</f>
        <v>50</v>
      </c>
    </row>
    <row r="44" spans="1:60" ht="15.75">
      <c r="A44" s="170" t="s">
        <v>31</v>
      </c>
      <c r="B44" s="171"/>
      <c r="C44" s="146" t="s">
        <v>0</v>
      </c>
      <c r="D44" s="172">
        <f>'01'!B500</f>
        <v>0</v>
      </c>
      <c r="E44" s="172">
        <f>SUM('01'!D500:F500)</f>
        <v>0</v>
      </c>
      <c r="F44" s="173">
        <f t="shared" si="1"/>
        <v>0</v>
      </c>
      <c r="G44" s="146" t="s">
        <v>1</v>
      </c>
      <c r="H44" s="172">
        <f>'02'!B500</f>
        <v>0</v>
      </c>
      <c r="I44" s="172">
        <f>SUM('02'!D500:F500)</f>
        <v>0</v>
      </c>
      <c r="J44" s="173">
        <f t="shared" si="2"/>
        <v>0</v>
      </c>
      <c r="K44" s="146" t="s">
        <v>2</v>
      </c>
      <c r="L44" s="172">
        <f>'03'!B500</f>
        <v>0</v>
      </c>
      <c r="M44" s="172">
        <f>SUM('03'!D500:F500)</f>
        <v>0</v>
      </c>
      <c r="N44" s="173">
        <f t="shared" si="3"/>
        <v>0</v>
      </c>
      <c r="O44" s="146" t="s">
        <v>3</v>
      </c>
      <c r="P44" s="172">
        <f>'04'!B500</f>
        <v>0</v>
      </c>
      <c r="Q44" s="172">
        <f>SUM('04'!D500:F500)</f>
        <v>0</v>
      </c>
      <c r="R44" s="173">
        <f t="shared" si="4"/>
        <v>0</v>
      </c>
      <c r="S44" s="146" t="s">
        <v>74</v>
      </c>
      <c r="T44" s="172">
        <f>'05'!B500</f>
        <v>0</v>
      </c>
      <c r="U44" s="172">
        <f>SUM('05'!D500:F500)</f>
        <v>0</v>
      </c>
      <c r="V44" s="173">
        <f t="shared" si="5"/>
        <v>0</v>
      </c>
      <c r="W44" s="146" t="s">
        <v>73</v>
      </c>
      <c r="X44" s="172">
        <f>'06'!B500</f>
        <v>0</v>
      </c>
      <c r="Y44" s="172">
        <f>SUM('06'!D500:F500)</f>
        <v>0</v>
      </c>
      <c r="Z44" s="173">
        <f t="shared" si="6"/>
        <v>0</v>
      </c>
      <c r="AA44" s="146" t="s">
        <v>75</v>
      </c>
      <c r="AB44" s="172">
        <f>'07'!B500</f>
        <v>0</v>
      </c>
      <c r="AC44" s="172">
        <f>SUM('07'!D500:F500)</f>
        <v>0</v>
      </c>
      <c r="AD44" s="173">
        <f t="shared" si="7"/>
        <v>0</v>
      </c>
      <c r="AE44" s="146" t="s">
        <v>76</v>
      </c>
      <c r="AF44" s="172">
        <f>'08'!B500</f>
        <v>0</v>
      </c>
      <c r="AG44" s="172">
        <f>SUM('08'!D500:F500)</f>
        <v>0</v>
      </c>
      <c r="AH44" s="173">
        <f t="shared" si="8"/>
        <v>0</v>
      </c>
      <c r="AI44" s="146" t="s">
        <v>79</v>
      </c>
      <c r="AJ44" s="172">
        <f>'09'!B500</f>
        <v>0</v>
      </c>
      <c r="AK44" s="172">
        <f>SUM('09'!D500:F500)</f>
        <v>0</v>
      </c>
      <c r="AL44" s="173">
        <f t="shared" si="9"/>
        <v>0</v>
      </c>
      <c r="AM44" s="146" t="s">
        <v>80</v>
      </c>
      <c r="AN44" s="172">
        <f>'10'!B500</f>
        <v>0</v>
      </c>
      <c r="AO44" s="172">
        <f>SUM('10'!D500:F500)</f>
        <v>0</v>
      </c>
      <c r="AP44" s="173">
        <f t="shared" si="10"/>
        <v>0</v>
      </c>
      <c r="AQ44" s="146" t="s">
        <v>83</v>
      </c>
      <c r="AR44" s="172">
        <f>'11'!B500</f>
        <v>0</v>
      </c>
      <c r="AS44" s="172">
        <f>SUM('11'!D500:F500)</f>
        <v>0</v>
      </c>
      <c r="AT44" s="173">
        <f t="shared" si="11"/>
        <v>0</v>
      </c>
      <c r="AU44" s="146" t="s">
        <v>87</v>
      </c>
      <c r="AV44" s="172">
        <f>'12'!B500</f>
        <v>0</v>
      </c>
      <c r="AW44" s="172">
        <f>SUM('12'!D500:F500)</f>
        <v>0</v>
      </c>
      <c r="AX44" s="173">
        <f t="shared" si="12"/>
        <v>0</v>
      </c>
      <c r="AZ44" s="160">
        <f t="shared" si="19"/>
        <v>0</v>
      </c>
      <c r="BA44" s="23" t="e">
        <f t="shared" si="14"/>
        <v>#DIV/0!</v>
      </c>
      <c r="BB44" s="24" t="e">
        <f t="shared" si="17"/>
        <v>#DIV/0!</v>
      </c>
      <c r="BC44" s="24">
        <f t="shared" ca="1" si="15"/>
        <v>0</v>
      </c>
      <c r="BE44" s="160">
        <f ca="1">D44+IF(BC$17&lt;2,0,H44)+IF(BC$17&lt;3,0,L44)+IF(BC$17&lt;4,0,P44)+IF(BC$17&lt;5,0,T44)+IF(BC$17&lt;6,0,X44)+IF(BC$17&lt;7,0,AB44)+IF(BC$17&lt;8,0,AF44)+IF(BC$17&lt;9,0,AJ44)+IF(BC$17&lt;10,0,AN44)+IF(BC$17&lt;11,0,AR44)+IF(BC$17&lt;12,0,AV44)</f>
        <v>0</v>
      </c>
      <c r="BF44" s="23" t="e">
        <f t="shared" ca="1" si="16"/>
        <v>#DIV/0!</v>
      </c>
      <c r="BG44" s="24" t="e">
        <f t="shared" ca="1" si="18"/>
        <v>#DIV/0!</v>
      </c>
      <c r="BH44" s="24">
        <f ca="1">BE44/BC$17</f>
        <v>0</v>
      </c>
    </row>
    <row r="45" spans="1:60" ht="16.5" thickBot="1">
      <c r="A45" s="174" t="s">
        <v>30</v>
      </c>
      <c r="B45" s="175"/>
      <c r="C45" s="176" t="s">
        <v>0</v>
      </c>
      <c r="D45" s="177">
        <f>'01'!B520</f>
        <v>0</v>
      </c>
      <c r="E45" s="178">
        <f>SUM('01'!D520:F520)</f>
        <v>0</v>
      </c>
      <c r="F45" s="179">
        <f t="shared" si="1"/>
        <v>0</v>
      </c>
      <c r="G45" s="176" t="s">
        <v>1</v>
      </c>
      <c r="H45" s="177">
        <f>'02'!B520</f>
        <v>0</v>
      </c>
      <c r="I45" s="178">
        <f>SUM('02'!D520:F520)</f>
        <v>0</v>
      </c>
      <c r="J45" s="179">
        <f t="shared" si="2"/>
        <v>0</v>
      </c>
      <c r="K45" s="176" t="s">
        <v>2</v>
      </c>
      <c r="L45" s="177">
        <f>'03'!B520</f>
        <v>0</v>
      </c>
      <c r="M45" s="178">
        <f>SUM('03'!D520:F520)</f>
        <v>0</v>
      </c>
      <c r="N45" s="179">
        <f t="shared" si="3"/>
        <v>0</v>
      </c>
      <c r="O45" s="176" t="s">
        <v>3</v>
      </c>
      <c r="P45" s="177">
        <f>'04'!B520</f>
        <v>0</v>
      </c>
      <c r="Q45" s="178">
        <f>SUM('04'!D520:F520)</f>
        <v>0</v>
      </c>
      <c r="R45" s="179">
        <f t="shared" si="4"/>
        <v>0</v>
      </c>
      <c r="S45" s="176" t="s">
        <v>74</v>
      </c>
      <c r="T45" s="177">
        <f>'05'!B520</f>
        <v>0</v>
      </c>
      <c r="U45" s="178">
        <f>SUM('05'!D520:F520)</f>
        <v>0</v>
      </c>
      <c r="V45" s="179">
        <f t="shared" si="5"/>
        <v>0</v>
      </c>
      <c r="W45" s="176" t="s">
        <v>73</v>
      </c>
      <c r="X45" s="177">
        <f>'06'!B520</f>
        <v>0</v>
      </c>
      <c r="Y45" s="178">
        <f>SUM('06'!D520:F520)</f>
        <v>0</v>
      </c>
      <c r="Z45" s="179">
        <f t="shared" si="6"/>
        <v>0</v>
      </c>
      <c r="AA45" s="176" t="s">
        <v>75</v>
      </c>
      <c r="AB45" s="177">
        <f>'07'!B520</f>
        <v>0</v>
      </c>
      <c r="AC45" s="178">
        <f>SUM('07'!D520:F520)</f>
        <v>0</v>
      </c>
      <c r="AD45" s="179">
        <f t="shared" si="7"/>
        <v>0</v>
      </c>
      <c r="AE45" s="176" t="s">
        <v>76</v>
      </c>
      <c r="AF45" s="177">
        <f>'08'!B520</f>
        <v>0</v>
      </c>
      <c r="AG45" s="178">
        <f>SUM('08'!D520:F520)</f>
        <v>0</v>
      </c>
      <c r="AH45" s="179">
        <f t="shared" si="8"/>
        <v>0</v>
      </c>
      <c r="AI45" s="176" t="s">
        <v>79</v>
      </c>
      <c r="AJ45" s="177">
        <f>'09'!B520</f>
        <v>0</v>
      </c>
      <c r="AK45" s="178">
        <f>SUM('09'!D520:F520)</f>
        <v>0</v>
      </c>
      <c r="AL45" s="179">
        <f t="shared" si="9"/>
        <v>0</v>
      </c>
      <c r="AM45" s="176" t="s">
        <v>80</v>
      </c>
      <c r="AN45" s="177">
        <f>'10'!B520</f>
        <v>0</v>
      </c>
      <c r="AO45" s="178">
        <f>SUM('10'!D520:F520)</f>
        <v>0</v>
      </c>
      <c r="AP45" s="179">
        <f t="shared" si="10"/>
        <v>0</v>
      </c>
      <c r="AQ45" s="176" t="s">
        <v>83</v>
      </c>
      <c r="AR45" s="177">
        <f>'11'!B520</f>
        <v>0</v>
      </c>
      <c r="AS45" s="178">
        <f>SUM('11'!D520:F520)</f>
        <v>0</v>
      </c>
      <c r="AT45" s="179">
        <f t="shared" si="11"/>
        <v>0</v>
      </c>
      <c r="AU45" s="176" t="s">
        <v>87</v>
      </c>
      <c r="AV45" s="177">
        <f>'12'!B520</f>
        <v>0</v>
      </c>
      <c r="AW45" s="178">
        <f>SUM('12'!D520:F520)</f>
        <v>0</v>
      </c>
      <c r="AX45" s="179">
        <f t="shared" si="12"/>
        <v>0</v>
      </c>
      <c r="AZ45" s="180">
        <f t="shared" si="19"/>
        <v>0</v>
      </c>
      <c r="BA45" s="23" t="e">
        <f t="shared" si="14"/>
        <v>#DIV/0!</v>
      </c>
      <c r="BB45" s="24" t="e">
        <f t="shared" si="17"/>
        <v>#DIV/0!</v>
      </c>
      <c r="BC45" s="24">
        <f t="shared" ca="1" si="15"/>
        <v>0</v>
      </c>
      <c r="BE45" s="180">
        <f ca="1">D45+IF(BC$17&lt;2,0,H45)+IF(BC$17&lt;3,0,L45)+IF(BC$17&lt;4,0,P45)+IF(BC$17&lt;5,0,T45)+IF(BC$17&lt;6,0,X45)+IF(BC$17&lt;7,0,AB45)+IF(BC$17&lt;8,0,AF45)+IF(BC$17&lt;9,0,AJ45)+IF(BC$17&lt;10,0,AN45)+IF(BC$17&lt;11,0,AR45)+IF(BC$17&lt;12,0,AV45)</f>
        <v>0</v>
      </c>
      <c r="BF45" s="23" t="e">
        <f t="shared" ca="1" si="16"/>
        <v>#DIV/0!</v>
      </c>
      <c r="BG45" s="24" t="e">
        <f t="shared" ca="1" si="18"/>
        <v>#DIV/0!</v>
      </c>
      <c r="BH45" s="24">
        <f ca="1">BE45/BC$17</f>
        <v>0</v>
      </c>
    </row>
    <row r="46" spans="1:60" ht="17.25" thickTop="1" thickBot="1">
      <c r="A46" s="310" t="s">
        <v>5</v>
      </c>
      <c r="B46" s="311">
        <f>SUM(B20:B45)</f>
        <v>0</v>
      </c>
      <c r="C46" s="312"/>
      <c r="D46" s="313">
        <f>SUM(D20:D45)</f>
        <v>0</v>
      </c>
      <c r="E46" s="313">
        <f>SUM(E20:E45)</f>
        <v>0</v>
      </c>
      <c r="F46" s="314">
        <f>SUM(F20:F45)</f>
        <v>0</v>
      </c>
      <c r="G46" s="312"/>
      <c r="H46" s="313">
        <f>SUM(H20:H45)</f>
        <v>0</v>
      </c>
      <c r="I46" s="313">
        <f>SUM(I20:I45)</f>
        <v>0</v>
      </c>
      <c r="J46" s="314">
        <f>SUM(J20:J45)</f>
        <v>0</v>
      </c>
      <c r="K46" s="312"/>
      <c r="L46" s="313">
        <f>SUM(L20:L45)</f>
        <v>0</v>
      </c>
      <c r="M46" s="313">
        <f>SUM(M20:M45)</f>
        <v>0</v>
      </c>
      <c r="N46" s="314">
        <f>SUM(N20:N45)</f>
        <v>0</v>
      </c>
      <c r="O46" s="312"/>
      <c r="P46" s="313">
        <f>SUM(P20:P45)</f>
        <v>0</v>
      </c>
      <c r="Q46" s="313">
        <f>SUM(Q20:Q45)</f>
        <v>0</v>
      </c>
      <c r="R46" s="314">
        <f>SUM(R20:R45)</f>
        <v>0</v>
      </c>
      <c r="S46" s="312"/>
      <c r="T46" s="313">
        <f>SUM(T20:T45)</f>
        <v>0</v>
      </c>
      <c r="U46" s="313">
        <f>SUM(U20:U45)</f>
        <v>0</v>
      </c>
      <c r="V46" s="314">
        <f>SUM(V20:V45)</f>
        <v>0</v>
      </c>
      <c r="W46" s="312"/>
      <c r="X46" s="313">
        <f>SUM(X20:X45)</f>
        <v>0</v>
      </c>
      <c r="Y46" s="313">
        <f>SUM(Y20:Y45)</f>
        <v>0</v>
      </c>
      <c r="Z46" s="314">
        <f>SUM(Z20:Z45)</f>
        <v>0</v>
      </c>
      <c r="AA46" s="312"/>
      <c r="AB46" s="313">
        <f>SUM(AB20:AB45)</f>
        <v>0</v>
      </c>
      <c r="AC46" s="313">
        <f>SUM(AC20:AC45)</f>
        <v>0</v>
      </c>
      <c r="AD46" s="314">
        <f>SUM(AD20:AD45)</f>
        <v>0</v>
      </c>
      <c r="AE46" s="312"/>
      <c r="AF46" s="313">
        <f>SUM(AF20:AF45)</f>
        <v>0</v>
      </c>
      <c r="AG46" s="313">
        <f>SUM(AG20:AG45)</f>
        <v>0</v>
      </c>
      <c r="AH46" s="314">
        <f>SUM(AH20:AH45)</f>
        <v>0</v>
      </c>
      <c r="AI46" s="312"/>
      <c r="AJ46" s="313">
        <f>SUM(AJ20:AJ45)</f>
        <v>0</v>
      </c>
      <c r="AK46" s="313">
        <f>SUM(AK20:AK45)</f>
        <v>0</v>
      </c>
      <c r="AL46" s="314">
        <f>SUM(AL20:AL45)</f>
        <v>0</v>
      </c>
      <c r="AM46" s="312"/>
      <c r="AN46" s="313">
        <f>SUM(AN20:AN45)</f>
        <v>0</v>
      </c>
      <c r="AO46" s="313">
        <f>SUM(AO20:AO45)</f>
        <v>0</v>
      </c>
      <c r="AP46" s="314">
        <f>SUM(AP20:AP45)</f>
        <v>0</v>
      </c>
      <c r="AQ46" s="312"/>
      <c r="AR46" s="313">
        <f>SUM(AR20:AR45)</f>
        <v>0</v>
      </c>
      <c r="AS46" s="313">
        <f>SUM(AS20:AS45)</f>
        <v>0</v>
      </c>
      <c r="AT46" s="314">
        <f>SUM(AT20:AT45)</f>
        <v>0</v>
      </c>
      <c r="AU46" s="312"/>
      <c r="AV46" s="313">
        <f>SUM(AV20:AV45)</f>
        <v>0</v>
      </c>
      <c r="AW46" s="313">
        <f>SUM(AW20:AW45)</f>
        <v>0</v>
      </c>
      <c r="AX46" s="314">
        <f>SUM(AX20:AX45)</f>
        <v>0</v>
      </c>
      <c r="AZ46" s="15">
        <f>SUM(AZ20:AZ45)</f>
        <v>0</v>
      </c>
      <c r="BA46" s="1"/>
      <c r="BB46" s="1"/>
      <c r="BC46" s="127">
        <f ca="1">SUM(BC20:BC45)</f>
        <v>0</v>
      </c>
      <c r="BE46" s="15">
        <f ca="1">SUM(BE20:BE45)</f>
        <v>0</v>
      </c>
      <c r="BF46" s="1"/>
      <c r="BG46" s="1"/>
      <c r="BH46" s="127">
        <f ca="1">SUM(BH20:BH45)</f>
        <v>0</v>
      </c>
    </row>
    <row r="47" spans="1:60" s="32" customFormat="1" ht="12.75">
      <c r="A47" s="210" t="s">
        <v>164</v>
      </c>
      <c r="B47" s="128"/>
      <c r="C47" s="128">
        <f>C5-B46</f>
        <v>15101.890000000001</v>
      </c>
      <c r="D47" s="128">
        <f>C17-D46</f>
        <v>0</v>
      </c>
      <c r="E47" s="128">
        <f>C17-E46</f>
        <v>0</v>
      </c>
      <c r="F47" s="128"/>
      <c r="G47" s="128">
        <f>G5-F46</f>
        <v>15101.890000000001</v>
      </c>
      <c r="H47" s="128">
        <f>G17-H46</f>
        <v>0</v>
      </c>
      <c r="I47" s="128">
        <f>G17-I46</f>
        <v>0</v>
      </c>
      <c r="J47" s="128"/>
      <c r="K47" s="128">
        <f>K5-J46</f>
        <v>15101.890000000001</v>
      </c>
      <c r="L47" s="128">
        <f>K17-L46</f>
        <v>0</v>
      </c>
      <c r="M47" s="128">
        <f>K17-M46</f>
        <v>0</v>
      </c>
      <c r="N47" s="128"/>
      <c r="O47" s="128">
        <f>O5-N46</f>
        <v>15101.890000000001</v>
      </c>
      <c r="P47" s="128">
        <f>O17-P46</f>
        <v>0</v>
      </c>
      <c r="Q47" s="128">
        <f>O17-Q46</f>
        <v>0</v>
      </c>
      <c r="R47" s="128"/>
      <c r="S47" s="128">
        <f>S5-R46</f>
        <v>15101.890000000001</v>
      </c>
      <c r="T47" s="128">
        <f>S17-T46</f>
        <v>0</v>
      </c>
      <c r="U47" s="128">
        <f>S17-U46</f>
        <v>0</v>
      </c>
      <c r="V47" s="128"/>
      <c r="W47" s="128">
        <f>W5-V46</f>
        <v>15101.890000000001</v>
      </c>
      <c r="X47" s="128">
        <f>W17-X46</f>
        <v>0</v>
      </c>
      <c r="Y47" s="128">
        <f>W17-Y46</f>
        <v>0</v>
      </c>
      <c r="Z47" s="128"/>
      <c r="AA47" s="128">
        <f>AA5-Z46</f>
        <v>15101.890000000001</v>
      </c>
      <c r="AB47" s="128">
        <f>AA17-AB46</f>
        <v>0</v>
      </c>
      <c r="AC47" s="128">
        <f>AA17-AC46</f>
        <v>0</v>
      </c>
      <c r="AD47" s="128"/>
      <c r="AE47" s="128">
        <f>AE5-AD46</f>
        <v>15101.890000000001</v>
      </c>
      <c r="AF47" s="128">
        <f>AE17-AF46</f>
        <v>0</v>
      </c>
      <c r="AG47" s="128">
        <f>AE17-AG46</f>
        <v>0</v>
      </c>
      <c r="AH47" s="128"/>
      <c r="AI47" s="128">
        <f>AI5-AH46</f>
        <v>15101.890000000001</v>
      </c>
      <c r="AJ47" s="128">
        <f>AI17-AJ46</f>
        <v>0</v>
      </c>
      <c r="AK47" s="128">
        <f>AI17-AK46</f>
        <v>0</v>
      </c>
      <c r="AL47" s="128"/>
      <c r="AM47" s="128">
        <f>AM5-AL46</f>
        <v>15101.890000000001</v>
      </c>
      <c r="AN47" s="128">
        <f>AM17-AN46</f>
        <v>0</v>
      </c>
      <c r="AO47" s="128">
        <f>AM17-AO46</f>
        <v>0</v>
      </c>
      <c r="AP47" s="128"/>
      <c r="AQ47" s="128">
        <f>AQ5-AP46</f>
        <v>15101.890000000001</v>
      </c>
      <c r="AR47" s="128">
        <f>AQ17-AR46</f>
        <v>0</v>
      </c>
      <c r="AS47" s="128">
        <f>AQ17-AS46</f>
        <v>0</v>
      </c>
      <c r="AT47" s="143"/>
      <c r="AU47" s="128">
        <f>AU5-AT46</f>
        <v>15101.890000000001</v>
      </c>
      <c r="AV47" s="128">
        <f>AU17-AV46</f>
        <v>0</v>
      </c>
      <c r="AW47" s="128">
        <f>AU17-AW46</f>
        <v>0</v>
      </c>
      <c r="AX47" s="128"/>
      <c r="AZ47" s="128"/>
      <c r="BA47" s="31"/>
      <c r="BB47" s="31"/>
      <c r="BC47" s="31"/>
    </row>
    <row r="48" spans="1:60" ht="15.75">
      <c r="A48" s="205"/>
      <c r="B48" s="1"/>
      <c r="C48" s="5"/>
      <c r="D48" s="5"/>
      <c r="E48" s="5"/>
      <c r="F48" s="5"/>
      <c r="G48" s="5"/>
      <c r="H48" s="16"/>
      <c r="I48" s="16"/>
      <c r="J48" s="16"/>
      <c r="K48" s="5"/>
      <c r="L48" s="16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6"/>
      <c r="Y48" s="16"/>
      <c r="Z48" s="16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202</v>
      </c>
      <c r="AW48" s="5"/>
      <c r="AX48" s="5"/>
      <c r="AZ48" s="115">
        <f>4000*12</f>
        <v>48000</v>
      </c>
      <c r="BA48" s="115"/>
      <c r="BB48" s="1" t="s">
        <v>203</v>
      </c>
      <c r="BC48" s="115">
        <f ca="1">12*BC46</f>
        <v>0</v>
      </c>
    </row>
    <row r="49" spans="1:57">
      <c r="C49" s="41"/>
      <c r="AZ49" s="41"/>
      <c r="BE49" s="114"/>
    </row>
    <row r="50" spans="1:57">
      <c r="A50" s="211" t="s">
        <v>157</v>
      </c>
      <c r="B50" s="122"/>
      <c r="C50" s="122"/>
      <c r="D50" s="122"/>
      <c r="E50" s="122">
        <f>E22</f>
        <v>0</v>
      </c>
      <c r="F50" s="122"/>
      <c r="G50" s="122"/>
      <c r="H50" s="122"/>
      <c r="I50" s="122">
        <f>I22</f>
        <v>0</v>
      </c>
      <c r="J50" s="122"/>
      <c r="K50" s="122"/>
      <c r="L50" s="122"/>
      <c r="M50" s="122">
        <f>M22</f>
        <v>0</v>
      </c>
      <c r="N50" s="122"/>
      <c r="O50" s="122"/>
      <c r="P50" s="122"/>
      <c r="Q50" s="122">
        <f>Q22</f>
        <v>0</v>
      </c>
      <c r="R50" s="122"/>
      <c r="S50" s="122"/>
      <c r="T50" s="122"/>
      <c r="U50" s="122">
        <f>U22</f>
        <v>0</v>
      </c>
      <c r="V50" s="122"/>
      <c r="W50" s="122"/>
      <c r="X50" s="122"/>
      <c r="Y50" s="122">
        <f>Y22</f>
        <v>0</v>
      </c>
      <c r="Z50" s="122"/>
      <c r="AA50" s="122"/>
      <c r="AB50" s="122"/>
      <c r="AC50" s="122">
        <f>AC22</f>
        <v>0</v>
      </c>
      <c r="AD50" s="122"/>
      <c r="AE50" s="122"/>
      <c r="AF50" s="122"/>
      <c r="AG50" s="122">
        <f>AG22</f>
        <v>0</v>
      </c>
      <c r="AH50" s="122"/>
      <c r="AI50" s="122"/>
      <c r="AJ50" s="122"/>
      <c r="AK50" s="122">
        <f>AK22</f>
        <v>0</v>
      </c>
      <c r="AL50" s="122"/>
      <c r="AM50" s="122"/>
      <c r="AN50" s="122"/>
      <c r="AO50" s="122">
        <f>AO22</f>
        <v>0</v>
      </c>
      <c r="AP50" s="122"/>
      <c r="AQ50" s="122"/>
      <c r="AR50" s="122"/>
      <c r="AS50" s="122">
        <f>AS22</f>
        <v>0</v>
      </c>
      <c r="AT50" s="122"/>
      <c r="AU50" s="122"/>
      <c r="AV50" s="122"/>
      <c r="AW50" s="122">
        <f>AW22</f>
        <v>0</v>
      </c>
      <c r="AX50" s="122"/>
      <c r="AZ50" s="122"/>
    </row>
    <row r="51" spans="1:57" ht="15.75" thickBot="1"/>
    <row r="52" spans="1:57">
      <c r="C52" s="216" t="s">
        <v>152</v>
      </c>
      <c r="D52" s="217"/>
      <c r="E52" s="217"/>
      <c r="F52" s="218"/>
      <c r="G52" s="216" t="s">
        <v>152</v>
      </c>
      <c r="H52" s="217"/>
      <c r="I52" s="217"/>
      <c r="J52" s="218"/>
      <c r="K52" s="216" t="s">
        <v>152</v>
      </c>
      <c r="L52" s="217"/>
      <c r="M52" s="217"/>
      <c r="N52" s="218"/>
      <c r="O52" s="216" t="s">
        <v>152</v>
      </c>
      <c r="P52" s="217"/>
      <c r="Q52" s="217"/>
      <c r="R52" s="218"/>
      <c r="S52" s="216" t="s">
        <v>152</v>
      </c>
      <c r="T52" s="217"/>
      <c r="U52" s="217"/>
      <c r="V52" s="218"/>
      <c r="W52" s="216" t="s">
        <v>152</v>
      </c>
      <c r="X52" s="217"/>
      <c r="Y52" s="217"/>
      <c r="Z52" s="218"/>
      <c r="AA52" s="216" t="s">
        <v>152</v>
      </c>
      <c r="AB52" s="217"/>
      <c r="AC52" s="217"/>
      <c r="AD52" s="218"/>
      <c r="AE52" s="216" t="s">
        <v>152</v>
      </c>
      <c r="AF52" s="217"/>
      <c r="AG52" s="217"/>
      <c r="AH52" s="218"/>
      <c r="AI52" s="216" t="s">
        <v>152</v>
      </c>
      <c r="AJ52" s="217"/>
      <c r="AK52" s="217"/>
      <c r="AL52" s="218"/>
      <c r="AM52" s="216" t="s">
        <v>152</v>
      </c>
      <c r="AN52" s="217"/>
      <c r="AO52" s="217"/>
      <c r="AP52" s="218"/>
      <c r="AQ52" s="216" t="s">
        <v>152</v>
      </c>
      <c r="AR52" s="217"/>
      <c r="AS52" s="217"/>
      <c r="AT52" s="218"/>
      <c r="AU52" s="216" t="s">
        <v>152</v>
      </c>
      <c r="AV52" s="217"/>
      <c r="AW52" s="217"/>
      <c r="AX52" s="218"/>
    </row>
    <row r="53" spans="1:57" ht="15.75" thickBot="1">
      <c r="C53" s="96" t="s">
        <v>153</v>
      </c>
      <c r="D53" s="219" t="s">
        <v>33</v>
      </c>
      <c r="E53" s="220"/>
      <c r="F53" s="97" t="s">
        <v>91</v>
      </c>
      <c r="G53" s="96" t="s">
        <v>153</v>
      </c>
      <c r="H53" s="219" t="s">
        <v>33</v>
      </c>
      <c r="I53" s="220"/>
      <c r="J53" s="97" t="s">
        <v>91</v>
      </c>
      <c r="K53" s="96" t="s">
        <v>153</v>
      </c>
      <c r="L53" s="219" t="s">
        <v>33</v>
      </c>
      <c r="M53" s="220"/>
      <c r="N53" s="97" t="s">
        <v>91</v>
      </c>
      <c r="O53" s="96" t="s">
        <v>153</v>
      </c>
      <c r="P53" s="219" t="s">
        <v>33</v>
      </c>
      <c r="Q53" s="220"/>
      <c r="R53" s="97" t="s">
        <v>91</v>
      </c>
      <c r="S53" s="96" t="s">
        <v>153</v>
      </c>
      <c r="T53" s="219" t="s">
        <v>33</v>
      </c>
      <c r="U53" s="220"/>
      <c r="V53" s="97" t="s">
        <v>91</v>
      </c>
      <c r="W53" s="96" t="s">
        <v>153</v>
      </c>
      <c r="X53" s="219" t="s">
        <v>33</v>
      </c>
      <c r="Y53" s="220"/>
      <c r="Z53" s="97" t="s">
        <v>91</v>
      </c>
      <c r="AA53" s="96" t="s">
        <v>153</v>
      </c>
      <c r="AB53" s="219" t="s">
        <v>33</v>
      </c>
      <c r="AC53" s="220"/>
      <c r="AD53" s="97" t="s">
        <v>91</v>
      </c>
      <c r="AE53" s="96" t="s">
        <v>153</v>
      </c>
      <c r="AF53" s="219" t="s">
        <v>33</v>
      </c>
      <c r="AG53" s="220"/>
      <c r="AH53" s="97" t="s">
        <v>91</v>
      </c>
      <c r="AI53" s="96" t="s">
        <v>153</v>
      </c>
      <c r="AJ53" s="219" t="s">
        <v>33</v>
      </c>
      <c r="AK53" s="220"/>
      <c r="AL53" s="97" t="s">
        <v>91</v>
      </c>
      <c r="AM53" s="96" t="s">
        <v>153</v>
      </c>
      <c r="AN53" s="219" t="s">
        <v>33</v>
      </c>
      <c r="AO53" s="220"/>
      <c r="AP53" s="97" t="s">
        <v>91</v>
      </c>
      <c r="AQ53" s="96" t="s">
        <v>153</v>
      </c>
      <c r="AR53" s="219" t="s">
        <v>33</v>
      </c>
      <c r="AS53" s="220"/>
      <c r="AT53" s="97" t="s">
        <v>91</v>
      </c>
      <c r="AU53" s="96" t="s">
        <v>153</v>
      </c>
      <c r="AV53" s="219" t="s">
        <v>33</v>
      </c>
      <c r="AW53" s="220"/>
      <c r="AX53" s="97" t="s">
        <v>91</v>
      </c>
    </row>
    <row r="54" spans="1:57">
      <c r="C54" s="98"/>
      <c r="D54" s="221"/>
      <c r="E54" s="222"/>
      <c r="F54" s="101"/>
      <c r="G54" s="98"/>
      <c r="H54" s="221"/>
      <c r="I54" s="222"/>
      <c r="J54" s="103"/>
      <c r="K54" s="98"/>
      <c r="L54" s="227"/>
      <c r="M54" s="228"/>
      <c r="N54" s="103"/>
      <c r="O54" s="98"/>
      <c r="P54" s="227"/>
      <c r="Q54" s="228"/>
      <c r="R54" s="105"/>
      <c r="S54" s="98"/>
      <c r="T54" s="227"/>
      <c r="U54" s="228"/>
      <c r="V54" s="106"/>
      <c r="W54" s="99"/>
      <c r="X54" s="229"/>
      <c r="Y54" s="230"/>
      <c r="Z54" s="107"/>
      <c r="AA54" s="98"/>
      <c r="AB54" s="239"/>
      <c r="AC54" s="240"/>
      <c r="AD54" s="103"/>
      <c r="AE54" s="98"/>
      <c r="AF54" s="235"/>
      <c r="AG54" s="236"/>
      <c r="AH54" s="103"/>
      <c r="AI54" s="98"/>
      <c r="AJ54" s="231"/>
      <c r="AK54" s="232"/>
      <c r="AL54" s="103"/>
      <c r="AM54" s="98"/>
      <c r="AN54" s="231"/>
      <c r="AO54" s="232"/>
      <c r="AP54" s="103"/>
      <c r="AQ54" s="98"/>
      <c r="AR54" s="227"/>
      <c r="AS54" s="228"/>
      <c r="AT54" s="103"/>
      <c r="AU54" s="98"/>
      <c r="AV54" s="221"/>
      <c r="AW54" s="222"/>
      <c r="AX54" s="103"/>
    </row>
    <row r="55" spans="1:57">
      <c r="C55" s="99"/>
      <c r="D55" s="212"/>
      <c r="E55" s="213"/>
      <c r="F55" s="101"/>
      <c r="G55" s="99"/>
      <c r="H55" s="212"/>
      <c r="I55" s="213"/>
      <c r="J55" s="103"/>
      <c r="K55" s="99"/>
      <c r="L55" s="241"/>
      <c r="M55" s="242"/>
      <c r="N55" s="103"/>
      <c r="O55" s="99"/>
      <c r="P55" s="229"/>
      <c r="Q55" s="230"/>
      <c r="R55" s="105"/>
      <c r="S55" s="99"/>
      <c r="T55" s="229"/>
      <c r="U55" s="230"/>
      <c r="V55" s="103"/>
      <c r="W55" s="99"/>
      <c r="X55" s="229"/>
      <c r="Y55" s="230"/>
      <c r="Z55" s="103"/>
      <c r="AA55" s="99"/>
      <c r="AB55" s="212"/>
      <c r="AC55" s="213"/>
      <c r="AD55" s="103"/>
      <c r="AE55" s="99"/>
      <c r="AF55" s="229"/>
      <c r="AG55" s="230"/>
      <c r="AH55" s="103"/>
      <c r="AI55" s="99"/>
      <c r="AJ55" s="229"/>
      <c r="AK55" s="230"/>
      <c r="AL55" s="103"/>
      <c r="AM55" s="99"/>
      <c r="AN55" s="229"/>
      <c r="AO55" s="230"/>
      <c r="AP55" s="103"/>
      <c r="AQ55" s="99"/>
      <c r="AR55" s="212"/>
      <c r="AS55" s="213"/>
      <c r="AT55" s="103"/>
      <c r="AU55" s="99"/>
      <c r="AV55" s="212"/>
      <c r="AW55" s="213"/>
      <c r="AX55" s="103"/>
    </row>
    <row r="56" spans="1:57">
      <c r="C56" s="99"/>
      <c r="D56" s="212"/>
      <c r="E56" s="213"/>
      <c r="F56" s="101"/>
      <c r="G56" s="99"/>
      <c r="H56" s="212"/>
      <c r="I56" s="213"/>
      <c r="J56" s="103"/>
      <c r="K56" s="99"/>
      <c r="L56" s="212"/>
      <c r="M56" s="213"/>
      <c r="N56" s="103"/>
      <c r="O56" s="99"/>
      <c r="P56" s="229"/>
      <c r="Q56" s="230"/>
      <c r="R56" s="105"/>
      <c r="S56" s="99"/>
      <c r="T56" s="212"/>
      <c r="U56" s="213"/>
      <c r="V56" s="103"/>
      <c r="W56" s="99"/>
      <c r="X56" s="212"/>
      <c r="Y56" s="213"/>
      <c r="Z56" s="103"/>
      <c r="AA56" s="99"/>
      <c r="AB56" s="212"/>
      <c r="AC56" s="213"/>
      <c r="AD56" s="103"/>
      <c r="AE56" s="99"/>
      <c r="AF56" s="229"/>
      <c r="AG56" s="230"/>
      <c r="AH56" s="103"/>
      <c r="AI56" s="99"/>
      <c r="AJ56" s="233"/>
      <c r="AK56" s="234"/>
      <c r="AL56" s="103"/>
      <c r="AM56" s="99"/>
      <c r="AN56" s="233"/>
      <c r="AO56" s="234"/>
      <c r="AP56" s="103"/>
      <c r="AQ56" s="99"/>
      <c r="AR56" s="229"/>
      <c r="AS56" s="230"/>
      <c r="AT56" s="103"/>
      <c r="AU56" s="99"/>
      <c r="AV56" s="212"/>
      <c r="AW56" s="213"/>
      <c r="AX56" s="103"/>
    </row>
    <row r="57" spans="1:57">
      <c r="C57" s="99"/>
      <c r="D57" s="212"/>
      <c r="E57" s="213"/>
      <c r="F57" s="101"/>
      <c r="G57" s="99"/>
      <c r="H57" s="212"/>
      <c r="I57" s="213"/>
      <c r="J57" s="103"/>
      <c r="K57" s="99"/>
      <c r="L57" s="212"/>
      <c r="M57" s="213"/>
      <c r="N57" s="103"/>
      <c r="O57" s="99"/>
      <c r="P57" s="229"/>
      <c r="Q57" s="230"/>
      <c r="R57" s="103"/>
      <c r="S57" s="99"/>
      <c r="T57" s="212"/>
      <c r="U57" s="213"/>
      <c r="V57" s="103"/>
      <c r="W57" s="99"/>
      <c r="X57" s="212"/>
      <c r="Y57" s="213"/>
      <c r="Z57" s="103"/>
      <c r="AA57" s="99"/>
      <c r="AB57" s="229"/>
      <c r="AC57" s="230"/>
      <c r="AD57" s="103"/>
      <c r="AE57" s="99"/>
      <c r="AF57" s="212"/>
      <c r="AG57" s="213"/>
      <c r="AH57" s="103"/>
      <c r="AI57" s="99"/>
      <c r="AJ57" s="223"/>
      <c r="AK57" s="224"/>
      <c r="AL57" s="103"/>
      <c r="AM57" s="99"/>
      <c r="AN57" s="233"/>
      <c r="AO57" s="234"/>
      <c r="AP57" s="103"/>
      <c r="AQ57" s="99"/>
      <c r="AR57" s="212"/>
      <c r="AS57" s="213"/>
      <c r="AT57" s="103"/>
      <c r="AU57" s="99"/>
      <c r="AV57" s="212"/>
      <c r="AW57" s="213"/>
      <c r="AX57" s="103"/>
    </row>
    <row r="58" spans="1:57">
      <c r="C58" s="99"/>
      <c r="D58" s="212"/>
      <c r="E58" s="213"/>
      <c r="F58" s="101"/>
      <c r="G58" s="99"/>
      <c r="H58" s="212"/>
      <c r="I58" s="213"/>
      <c r="J58" s="103"/>
      <c r="K58" s="99"/>
      <c r="L58" s="212"/>
      <c r="M58" s="213"/>
      <c r="N58" s="103"/>
      <c r="O58" s="99"/>
      <c r="P58" s="212"/>
      <c r="Q58" s="213"/>
      <c r="R58" s="103"/>
      <c r="S58" s="99"/>
      <c r="T58" s="212"/>
      <c r="U58" s="213"/>
      <c r="V58" s="103"/>
      <c r="W58" s="99"/>
      <c r="X58" s="212"/>
      <c r="Y58" s="213"/>
      <c r="Z58" s="103"/>
      <c r="AA58" s="99"/>
      <c r="AB58" s="229"/>
      <c r="AC58" s="230"/>
      <c r="AD58" s="103"/>
      <c r="AE58" s="99"/>
      <c r="AF58" s="212"/>
      <c r="AG58" s="213"/>
      <c r="AH58" s="103"/>
      <c r="AI58" s="99"/>
      <c r="AJ58" s="223"/>
      <c r="AK58" s="224"/>
      <c r="AL58" s="103"/>
      <c r="AM58" s="99"/>
      <c r="AN58" s="223"/>
      <c r="AO58" s="224"/>
      <c r="AP58" s="103"/>
      <c r="AQ58" s="99"/>
      <c r="AR58" s="212"/>
      <c r="AS58" s="213"/>
      <c r="AT58" s="103"/>
      <c r="AU58" s="99"/>
      <c r="AV58" s="212"/>
      <c r="AW58" s="213"/>
      <c r="AX58" s="103"/>
    </row>
    <row r="59" spans="1:57">
      <c r="C59" s="99"/>
      <c r="D59" s="212"/>
      <c r="E59" s="213"/>
      <c r="F59" s="101"/>
      <c r="G59" s="99"/>
      <c r="H59" s="212"/>
      <c r="I59" s="213"/>
      <c r="J59" s="103"/>
      <c r="K59" s="99"/>
      <c r="L59" s="212"/>
      <c r="M59" s="213"/>
      <c r="N59" s="103"/>
      <c r="O59" s="99"/>
      <c r="P59" s="212"/>
      <c r="Q59" s="213"/>
      <c r="R59" s="103"/>
      <c r="S59" s="99"/>
      <c r="T59" s="233"/>
      <c r="U59" s="234"/>
      <c r="V59" s="103"/>
      <c r="W59" s="99"/>
      <c r="X59" s="233"/>
      <c r="Y59" s="234"/>
      <c r="Z59" s="103"/>
      <c r="AA59" s="99"/>
      <c r="AB59" s="233"/>
      <c r="AC59" s="234"/>
      <c r="AD59" s="103"/>
      <c r="AE59" s="99"/>
      <c r="AF59" s="212"/>
      <c r="AG59" s="213"/>
      <c r="AH59" s="103"/>
      <c r="AI59" s="99"/>
      <c r="AJ59" s="223"/>
      <c r="AK59" s="224"/>
      <c r="AL59" s="103"/>
      <c r="AM59" s="99"/>
      <c r="AN59" s="223"/>
      <c r="AO59" s="224"/>
      <c r="AP59" s="103"/>
      <c r="AQ59" s="99"/>
      <c r="AR59" s="212"/>
      <c r="AS59" s="213"/>
      <c r="AT59" s="103"/>
      <c r="AU59" s="99"/>
      <c r="AV59" s="212"/>
      <c r="AW59" s="213"/>
      <c r="AX59" s="103"/>
    </row>
    <row r="60" spans="1:57">
      <c r="C60" s="99"/>
      <c r="D60" s="212"/>
      <c r="E60" s="213"/>
      <c r="F60" s="101"/>
      <c r="G60" s="99"/>
      <c r="H60" s="212"/>
      <c r="I60" s="213"/>
      <c r="J60" s="103"/>
      <c r="K60" s="99"/>
      <c r="L60" s="212"/>
      <c r="M60" s="213"/>
      <c r="N60" s="103"/>
      <c r="O60" s="99"/>
      <c r="P60" s="212"/>
      <c r="Q60" s="213"/>
      <c r="R60" s="103"/>
      <c r="S60" s="99"/>
      <c r="T60" s="233"/>
      <c r="U60" s="234"/>
      <c r="V60" s="103"/>
      <c r="W60" s="99"/>
      <c r="X60" s="223"/>
      <c r="Y60" s="224"/>
      <c r="Z60" s="103"/>
      <c r="AA60" s="99"/>
      <c r="AB60" s="223"/>
      <c r="AC60" s="224"/>
      <c r="AD60" s="103"/>
      <c r="AE60" s="99"/>
      <c r="AF60" s="233"/>
      <c r="AG60" s="234"/>
      <c r="AH60" s="103"/>
      <c r="AI60" s="99"/>
      <c r="AJ60" s="223"/>
      <c r="AK60" s="224"/>
      <c r="AL60" s="103"/>
      <c r="AM60" s="99"/>
      <c r="AN60" s="223"/>
      <c r="AO60" s="224"/>
      <c r="AP60" s="103"/>
      <c r="AQ60" s="99"/>
      <c r="AR60" s="212"/>
      <c r="AS60" s="213"/>
      <c r="AT60" s="103"/>
      <c r="AU60" s="99"/>
      <c r="AV60" s="212"/>
      <c r="AW60" s="213"/>
      <c r="AX60" s="103"/>
    </row>
    <row r="61" spans="1:57">
      <c r="C61" s="99"/>
      <c r="D61" s="212"/>
      <c r="E61" s="213"/>
      <c r="F61" s="101"/>
      <c r="G61" s="99"/>
      <c r="H61" s="212"/>
      <c r="I61" s="213"/>
      <c r="J61" s="103"/>
      <c r="K61" s="99"/>
      <c r="L61" s="212"/>
      <c r="M61" s="213"/>
      <c r="N61" s="103"/>
      <c r="O61" s="99"/>
      <c r="P61" s="212"/>
      <c r="Q61" s="213"/>
      <c r="R61" s="103"/>
      <c r="S61" s="99"/>
      <c r="T61" s="233"/>
      <c r="U61" s="234"/>
      <c r="V61" s="103"/>
      <c r="W61" s="99"/>
      <c r="X61" s="223"/>
      <c r="Y61" s="224"/>
      <c r="Z61" s="103"/>
      <c r="AA61" s="99"/>
      <c r="AB61" s="223"/>
      <c r="AC61" s="224"/>
      <c r="AD61" s="103"/>
      <c r="AE61" s="99"/>
      <c r="AF61" s="223"/>
      <c r="AG61" s="224"/>
      <c r="AH61" s="103"/>
      <c r="AI61" s="99"/>
      <c r="AJ61" s="223"/>
      <c r="AK61" s="224"/>
      <c r="AL61" s="103"/>
      <c r="AM61" s="99"/>
      <c r="AN61" s="223"/>
      <c r="AO61" s="224"/>
      <c r="AP61" s="103"/>
      <c r="AQ61" s="99"/>
      <c r="AR61" s="212"/>
      <c r="AS61" s="213"/>
      <c r="AT61" s="103"/>
      <c r="AU61" s="99"/>
      <c r="AV61" s="212"/>
      <c r="AW61" s="213"/>
      <c r="AX61" s="103"/>
    </row>
    <row r="62" spans="1:57">
      <c r="C62" s="99"/>
      <c r="D62" s="212"/>
      <c r="E62" s="213"/>
      <c r="F62" s="101"/>
      <c r="G62" s="99"/>
      <c r="H62" s="212"/>
      <c r="I62" s="213"/>
      <c r="J62" s="103"/>
      <c r="K62" s="99"/>
      <c r="L62" s="212"/>
      <c r="M62" s="213"/>
      <c r="N62" s="103"/>
      <c r="O62" s="99"/>
      <c r="P62" s="212"/>
      <c r="Q62" s="213"/>
      <c r="R62" s="103"/>
      <c r="S62" s="99"/>
      <c r="T62" s="233"/>
      <c r="U62" s="234"/>
      <c r="V62" s="103"/>
      <c r="W62" s="99"/>
      <c r="X62" s="223"/>
      <c r="Y62" s="224"/>
      <c r="Z62" s="103"/>
      <c r="AA62" s="99"/>
      <c r="AB62" s="223"/>
      <c r="AC62" s="224"/>
      <c r="AD62" s="103"/>
      <c r="AE62" s="99"/>
      <c r="AF62" s="223"/>
      <c r="AG62" s="224"/>
      <c r="AH62" s="103"/>
      <c r="AI62" s="99"/>
      <c r="AJ62" s="223"/>
      <c r="AK62" s="224"/>
      <c r="AL62" s="103"/>
      <c r="AM62" s="99"/>
      <c r="AN62" s="223"/>
      <c r="AO62" s="224"/>
      <c r="AP62" s="103"/>
      <c r="AQ62" s="99"/>
      <c r="AR62" s="212"/>
      <c r="AS62" s="213"/>
      <c r="AT62" s="103"/>
      <c r="AU62" s="99"/>
      <c r="AV62" s="212"/>
      <c r="AW62" s="213"/>
      <c r="AX62" s="103"/>
    </row>
    <row r="63" spans="1:57">
      <c r="C63" s="99"/>
      <c r="D63" s="212"/>
      <c r="E63" s="213"/>
      <c r="F63" s="101"/>
      <c r="G63" s="99"/>
      <c r="H63" s="212"/>
      <c r="I63" s="213"/>
      <c r="J63" s="103"/>
      <c r="K63" s="99"/>
      <c r="L63" s="212"/>
      <c r="M63" s="213"/>
      <c r="N63" s="103"/>
      <c r="O63" s="99"/>
      <c r="P63" s="212"/>
      <c r="Q63" s="213"/>
      <c r="R63" s="103"/>
      <c r="S63" s="99"/>
      <c r="T63" s="233"/>
      <c r="U63" s="234"/>
      <c r="V63" s="103"/>
      <c r="W63" s="99"/>
      <c r="X63" s="223"/>
      <c r="Y63" s="224"/>
      <c r="Z63" s="103"/>
      <c r="AA63" s="99"/>
      <c r="AB63" s="223"/>
      <c r="AC63" s="224"/>
      <c r="AD63" s="103"/>
      <c r="AE63" s="99"/>
      <c r="AF63" s="223"/>
      <c r="AG63" s="224"/>
      <c r="AH63" s="103"/>
      <c r="AI63" s="99"/>
      <c r="AJ63" s="223"/>
      <c r="AK63" s="224"/>
      <c r="AL63" s="103"/>
      <c r="AM63" s="99"/>
      <c r="AN63" s="223"/>
      <c r="AO63" s="224"/>
      <c r="AP63" s="103"/>
      <c r="AQ63" s="99"/>
      <c r="AR63" s="212"/>
      <c r="AS63" s="213"/>
      <c r="AT63" s="103"/>
      <c r="AU63" s="99"/>
      <c r="AV63" s="212"/>
      <c r="AW63" s="213"/>
      <c r="AX63" s="103"/>
    </row>
    <row r="64" spans="1:57">
      <c r="C64" s="99"/>
      <c r="D64" s="212"/>
      <c r="E64" s="213"/>
      <c r="F64" s="101"/>
      <c r="G64" s="99"/>
      <c r="H64" s="212"/>
      <c r="I64" s="213"/>
      <c r="J64" s="103"/>
      <c r="K64" s="99"/>
      <c r="L64" s="212"/>
      <c r="M64" s="213"/>
      <c r="N64" s="103"/>
      <c r="O64" s="99"/>
      <c r="P64" s="212"/>
      <c r="Q64" s="213"/>
      <c r="R64" s="103"/>
      <c r="S64" s="99"/>
      <c r="T64" s="233"/>
      <c r="U64" s="234"/>
      <c r="V64" s="103"/>
      <c r="W64" s="99"/>
      <c r="X64" s="223"/>
      <c r="Y64" s="224"/>
      <c r="Z64" s="103"/>
      <c r="AA64" s="99"/>
      <c r="AB64" s="223"/>
      <c r="AC64" s="224"/>
      <c r="AD64" s="103"/>
      <c r="AE64" s="99"/>
      <c r="AF64" s="223"/>
      <c r="AG64" s="224"/>
      <c r="AH64" s="103"/>
      <c r="AI64" s="99"/>
      <c r="AJ64" s="223"/>
      <c r="AK64" s="224"/>
      <c r="AL64" s="103"/>
      <c r="AM64" s="99"/>
      <c r="AN64" s="223"/>
      <c r="AO64" s="224"/>
      <c r="AP64" s="103"/>
      <c r="AQ64" s="99"/>
      <c r="AR64" s="212"/>
      <c r="AS64" s="213"/>
      <c r="AT64" s="103"/>
      <c r="AU64" s="99"/>
      <c r="AV64" s="212"/>
      <c r="AW64" s="213"/>
      <c r="AX64" s="103"/>
    </row>
    <row r="65" spans="3:50">
      <c r="C65" s="99"/>
      <c r="D65" s="212"/>
      <c r="E65" s="213"/>
      <c r="F65" s="101"/>
      <c r="G65" s="99"/>
      <c r="H65" s="212"/>
      <c r="I65" s="213"/>
      <c r="J65" s="103"/>
      <c r="K65" s="99"/>
      <c r="L65" s="212"/>
      <c r="M65" s="213"/>
      <c r="N65" s="103"/>
      <c r="O65" s="99"/>
      <c r="P65" s="212"/>
      <c r="Q65" s="213"/>
      <c r="R65" s="103"/>
      <c r="S65" s="99"/>
      <c r="T65" s="233"/>
      <c r="U65" s="234"/>
      <c r="V65" s="103"/>
      <c r="W65" s="99"/>
      <c r="X65" s="223"/>
      <c r="Y65" s="224"/>
      <c r="Z65" s="103"/>
      <c r="AA65" s="99"/>
      <c r="AB65" s="223"/>
      <c r="AC65" s="224"/>
      <c r="AD65" s="103"/>
      <c r="AE65" s="99"/>
      <c r="AF65" s="223"/>
      <c r="AG65" s="224"/>
      <c r="AH65" s="103"/>
      <c r="AI65" s="99"/>
      <c r="AJ65" s="223"/>
      <c r="AK65" s="224"/>
      <c r="AL65" s="103"/>
      <c r="AM65" s="99"/>
      <c r="AN65" s="223"/>
      <c r="AO65" s="224"/>
      <c r="AP65" s="103"/>
      <c r="AQ65" s="99"/>
      <c r="AR65" s="212"/>
      <c r="AS65" s="213"/>
      <c r="AT65" s="103"/>
      <c r="AU65" s="99"/>
      <c r="AV65" s="212"/>
      <c r="AW65" s="213"/>
      <c r="AX65" s="103"/>
    </row>
    <row r="66" spans="3:50">
      <c r="C66" s="99"/>
      <c r="D66" s="212"/>
      <c r="E66" s="213"/>
      <c r="F66" s="101"/>
      <c r="G66" s="99"/>
      <c r="H66" s="212"/>
      <c r="I66" s="213"/>
      <c r="J66" s="103"/>
      <c r="K66" s="99"/>
      <c r="L66" s="212"/>
      <c r="M66" s="213"/>
      <c r="N66" s="103"/>
      <c r="O66" s="99"/>
      <c r="P66" s="212"/>
      <c r="Q66" s="213"/>
      <c r="R66" s="103"/>
      <c r="S66" s="99"/>
      <c r="T66" s="223"/>
      <c r="U66" s="224"/>
      <c r="V66" s="103"/>
      <c r="W66" s="99"/>
      <c r="X66" s="223"/>
      <c r="Y66" s="224"/>
      <c r="Z66" s="103"/>
      <c r="AA66" s="99"/>
      <c r="AB66" s="223"/>
      <c r="AC66" s="224"/>
      <c r="AD66" s="103"/>
      <c r="AE66" s="99"/>
      <c r="AF66" s="223"/>
      <c r="AG66" s="224"/>
      <c r="AH66" s="103"/>
      <c r="AI66" s="99"/>
      <c r="AJ66" s="223"/>
      <c r="AK66" s="224"/>
      <c r="AL66" s="103"/>
      <c r="AM66" s="99"/>
      <c r="AN66" s="223"/>
      <c r="AO66" s="224"/>
      <c r="AP66" s="103"/>
      <c r="AQ66" s="99"/>
      <c r="AR66" s="212"/>
      <c r="AS66" s="213"/>
      <c r="AT66" s="103"/>
      <c r="AU66" s="99"/>
      <c r="AV66" s="212"/>
      <c r="AW66" s="213"/>
      <c r="AX66" s="103"/>
    </row>
    <row r="67" spans="3:50">
      <c r="C67" s="99"/>
      <c r="D67" s="212"/>
      <c r="E67" s="213"/>
      <c r="F67" s="101"/>
      <c r="G67" s="99"/>
      <c r="H67" s="212"/>
      <c r="I67" s="213"/>
      <c r="J67" s="103"/>
      <c r="K67" s="99"/>
      <c r="L67" s="212"/>
      <c r="M67" s="213"/>
      <c r="N67" s="103"/>
      <c r="O67" s="99"/>
      <c r="P67" s="212"/>
      <c r="Q67" s="213"/>
      <c r="R67" s="103"/>
      <c r="S67" s="99"/>
      <c r="T67" s="223"/>
      <c r="U67" s="224"/>
      <c r="V67" s="103"/>
      <c r="W67" s="99"/>
      <c r="X67" s="223"/>
      <c r="Y67" s="224"/>
      <c r="Z67" s="103"/>
      <c r="AA67" s="99"/>
      <c r="AB67" s="223"/>
      <c r="AC67" s="224"/>
      <c r="AD67" s="103"/>
      <c r="AE67" s="99"/>
      <c r="AF67" s="223"/>
      <c r="AG67" s="224"/>
      <c r="AH67" s="103"/>
      <c r="AI67" s="99"/>
      <c r="AJ67" s="223"/>
      <c r="AK67" s="224"/>
      <c r="AL67" s="103"/>
      <c r="AM67" s="99"/>
      <c r="AN67" s="223"/>
      <c r="AO67" s="224"/>
      <c r="AP67" s="103"/>
      <c r="AQ67" s="99"/>
      <c r="AR67" s="212"/>
      <c r="AS67" s="213"/>
      <c r="AT67" s="103"/>
      <c r="AU67" s="99"/>
      <c r="AV67" s="212"/>
      <c r="AW67" s="213"/>
      <c r="AX67" s="103"/>
    </row>
    <row r="68" spans="3:50">
      <c r="C68" s="99"/>
      <c r="D68" s="212"/>
      <c r="E68" s="213"/>
      <c r="F68" s="101"/>
      <c r="G68" s="99"/>
      <c r="H68" s="212"/>
      <c r="I68" s="213"/>
      <c r="J68" s="103"/>
      <c r="K68" s="99"/>
      <c r="L68" s="212"/>
      <c r="M68" s="213"/>
      <c r="N68" s="103"/>
      <c r="O68" s="99"/>
      <c r="P68" s="212"/>
      <c r="Q68" s="213"/>
      <c r="R68" s="103"/>
      <c r="S68" s="99"/>
      <c r="T68" s="223"/>
      <c r="U68" s="224"/>
      <c r="V68" s="103"/>
      <c r="W68" s="99"/>
      <c r="X68" s="223"/>
      <c r="Y68" s="224"/>
      <c r="Z68" s="103"/>
      <c r="AA68" s="99"/>
      <c r="AB68" s="223"/>
      <c r="AC68" s="224"/>
      <c r="AD68" s="103"/>
      <c r="AE68" s="99"/>
      <c r="AF68" s="223"/>
      <c r="AG68" s="224"/>
      <c r="AH68" s="103"/>
      <c r="AI68" s="99"/>
      <c r="AJ68" s="223"/>
      <c r="AK68" s="224"/>
      <c r="AL68" s="103"/>
      <c r="AM68" s="99"/>
      <c r="AN68" s="223"/>
      <c r="AO68" s="224"/>
      <c r="AP68" s="103"/>
      <c r="AQ68" s="99"/>
      <c r="AR68" s="212"/>
      <c r="AS68" s="213"/>
      <c r="AT68" s="103"/>
      <c r="AU68" s="99"/>
      <c r="AV68" s="212"/>
      <c r="AW68" s="213"/>
      <c r="AX68" s="103"/>
    </row>
    <row r="69" spans="3:50">
      <c r="C69" s="99"/>
      <c r="D69" s="212"/>
      <c r="E69" s="213"/>
      <c r="F69" s="101"/>
      <c r="G69" s="99"/>
      <c r="H69" s="212"/>
      <c r="I69" s="213"/>
      <c r="J69" s="103"/>
      <c r="K69" s="99"/>
      <c r="L69" s="212"/>
      <c r="M69" s="213"/>
      <c r="N69" s="103"/>
      <c r="O69" s="99"/>
      <c r="P69" s="212"/>
      <c r="Q69" s="213"/>
      <c r="R69" s="103"/>
      <c r="S69" s="99"/>
      <c r="T69" s="223"/>
      <c r="U69" s="224"/>
      <c r="V69" s="103"/>
      <c r="W69" s="99"/>
      <c r="X69" s="223"/>
      <c r="Y69" s="224"/>
      <c r="Z69" s="103"/>
      <c r="AA69" s="99"/>
      <c r="AB69" s="223"/>
      <c r="AC69" s="224"/>
      <c r="AD69" s="103"/>
      <c r="AE69" s="99"/>
      <c r="AF69" s="223"/>
      <c r="AG69" s="224"/>
      <c r="AH69" s="103"/>
      <c r="AI69" s="99"/>
      <c r="AJ69" s="223"/>
      <c r="AK69" s="224"/>
      <c r="AL69" s="103"/>
      <c r="AM69" s="99"/>
      <c r="AN69" s="223"/>
      <c r="AO69" s="224"/>
      <c r="AP69" s="103"/>
      <c r="AQ69" s="99"/>
      <c r="AR69" s="212"/>
      <c r="AS69" s="213"/>
      <c r="AT69" s="103"/>
      <c r="AU69" s="99"/>
      <c r="AV69" s="212"/>
      <c r="AW69" s="213"/>
      <c r="AX69" s="103"/>
    </row>
    <row r="70" spans="3:50">
      <c r="C70" s="99"/>
      <c r="D70" s="212"/>
      <c r="E70" s="213"/>
      <c r="F70" s="101"/>
      <c r="G70" s="99"/>
      <c r="H70" s="212"/>
      <c r="I70" s="213"/>
      <c r="J70" s="103"/>
      <c r="K70" s="99"/>
      <c r="L70" s="212"/>
      <c r="M70" s="213"/>
      <c r="N70" s="103"/>
      <c r="O70" s="99"/>
      <c r="P70" s="212"/>
      <c r="Q70" s="213"/>
      <c r="R70" s="103"/>
      <c r="S70" s="99"/>
      <c r="T70" s="223"/>
      <c r="U70" s="224"/>
      <c r="V70" s="103"/>
      <c r="W70" s="99"/>
      <c r="X70" s="212" t="s">
        <v>175</v>
      </c>
      <c r="Y70" s="213"/>
      <c r="Z70" s="103">
        <f>3289.11+270.87</f>
        <v>3559.98</v>
      </c>
      <c r="AA70" s="99"/>
      <c r="AB70" s="223"/>
      <c r="AC70" s="224"/>
      <c r="AD70" s="103"/>
      <c r="AE70" s="99"/>
      <c r="AF70" s="223"/>
      <c r="AG70" s="224"/>
      <c r="AH70" s="103"/>
      <c r="AI70" s="99"/>
      <c r="AJ70" s="223"/>
      <c r="AK70" s="224"/>
      <c r="AL70" s="103"/>
      <c r="AM70" s="99"/>
      <c r="AN70" s="223"/>
      <c r="AO70" s="224"/>
      <c r="AP70" s="103"/>
      <c r="AQ70" s="99"/>
      <c r="AR70" s="212"/>
      <c r="AS70" s="213"/>
      <c r="AT70" s="103"/>
      <c r="AU70" s="99"/>
      <c r="AV70" s="212"/>
      <c r="AW70" s="213"/>
      <c r="AX70" s="103"/>
    </row>
    <row r="71" spans="3:50" ht="15.75" thickBot="1">
      <c r="C71" s="100"/>
      <c r="D71" s="214"/>
      <c r="E71" s="215"/>
      <c r="F71" s="102"/>
      <c r="G71" s="100"/>
      <c r="H71" s="214"/>
      <c r="I71" s="215"/>
      <c r="J71" s="104"/>
      <c r="K71" s="100"/>
      <c r="L71" s="214"/>
      <c r="M71" s="215"/>
      <c r="N71" s="104"/>
      <c r="O71" s="100"/>
      <c r="P71" s="214"/>
      <c r="Q71" s="215"/>
      <c r="R71" s="104"/>
      <c r="S71" s="100"/>
      <c r="T71" s="225"/>
      <c r="U71" s="226"/>
      <c r="V71" s="104"/>
      <c r="W71" s="100"/>
      <c r="X71" s="237" t="s">
        <v>176</v>
      </c>
      <c r="Y71" s="238"/>
      <c r="Z71" s="104">
        <f>Z70-1484.91-429.89</f>
        <v>1645.1799999999998</v>
      </c>
      <c r="AA71" s="100"/>
      <c r="AB71" s="225"/>
      <c r="AC71" s="226"/>
      <c r="AD71" s="104"/>
      <c r="AE71" s="100"/>
      <c r="AF71" s="225"/>
      <c r="AG71" s="226"/>
      <c r="AH71" s="104"/>
      <c r="AI71" s="100"/>
      <c r="AJ71" s="225"/>
      <c r="AK71" s="226"/>
      <c r="AL71" s="104"/>
      <c r="AM71" s="100"/>
      <c r="AN71" s="225"/>
      <c r="AO71" s="226"/>
      <c r="AP71" s="104"/>
      <c r="AQ71" s="100"/>
      <c r="AR71" s="214"/>
      <c r="AS71" s="215"/>
      <c r="AT71" s="104"/>
      <c r="AU71" s="100"/>
      <c r="AV71" s="214"/>
      <c r="AW71" s="215"/>
      <c r="AX71" s="104"/>
    </row>
    <row r="72" spans="3:50">
      <c r="Z72">
        <f>Z71/Z70</f>
        <v>0.46213180972926809</v>
      </c>
    </row>
    <row r="75" spans="3:50">
      <c r="Z75" s="114"/>
    </row>
  </sheetData>
  <mergeCells count="408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47" workbookViewId="0">
      <selection activeCell="A466" sqref="A466"/>
    </sheetView>
  </sheetViews>
  <sheetFormatPr defaultColWidth="11.42578125" defaultRowHeight="15"/>
  <cols>
    <col min="1" max="1" width="11.42578125" style="92"/>
    <col min="2" max="2" width="10" style="116" customWidth="1"/>
    <col min="3" max="3" width="33.28515625" style="92" customWidth="1"/>
    <col min="4" max="6" width="10" style="116" customWidth="1"/>
    <col min="7" max="7" width="33.28515625" style="92" customWidth="1"/>
    <col min="8" max="9" width="11.42578125" style="92"/>
    <col min="10" max="10" width="31.28515625" style="92" customWidth="1"/>
    <col min="11" max="16384" width="11.42578125" style="92"/>
  </cols>
  <sheetData>
    <row r="1" spans="1:22" ht="16.5" thickBot="1">
      <c r="A1" s="1"/>
      <c r="B1" s="115" t="s">
        <v>244</v>
      </c>
      <c r="C1" s="1"/>
      <c r="D1" s="115"/>
      <c r="E1" s="115"/>
      <c r="F1" s="115"/>
      <c r="G1" s="1"/>
      <c r="H1" s="17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AÑO!A20</f>
        <v>Cártama Gastos</v>
      </c>
      <c r="C2" s="272"/>
      <c r="D2" s="272"/>
      <c r="E2" s="272"/>
      <c r="F2" s="272"/>
      <c r="G2" s="273"/>
      <c r="H2" s="1"/>
      <c r="I2" s="271" t="s">
        <v>4</v>
      </c>
      <c r="J2" s="272"/>
      <c r="K2" s="272"/>
      <c r="L2" s="273"/>
      <c r="M2" s="1"/>
      <c r="N2" s="1"/>
      <c r="R2" s="3"/>
    </row>
    <row r="3" spans="1:22" ht="16.5" thickBot="1">
      <c r="A3" s="1"/>
      <c r="B3" s="274"/>
      <c r="C3" s="275"/>
      <c r="D3" s="275"/>
      <c r="E3" s="275"/>
      <c r="F3" s="275"/>
      <c r="G3" s="276"/>
      <c r="H3" s="1"/>
      <c r="I3" s="274"/>
      <c r="J3" s="275"/>
      <c r="K3" s="275"/>
      <c r="L3" s="276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43" t="s">
        <v>59</v>
      </c>
      <c r="J4" s="108" t="s">
        <v>60</v>
      </c>
      <c r="K4" s="277" t="s">
        <v>61</v>
      </c>
      <c r="L4" s="278"/>
      <c r="M4" s="1"/>
      <c r="N4" s="1"/>
      <c r="R4" s="3"/>
    </row>
    <row r="5" spans="1:22" ht="15.75">
      <c r="A5" s="1" t="s">
        <v>191</v>
      </c>
      <c r="B5" s="135" t="s">
        <v>32</v>
      </c>
      <c r="C5" s="27" t="s">
        <v>33</v>
      </c>
      <c r="D5" s="135" t="s">
        <v>57</v>
      </c>
      <c r="E5" s="139" t="s">
        <v>58</v>
      </c>
      <c r="F5" s="139" t="s">
        <v>32</v>
      </c>
      <c r="G5" s="27" t="s">
        <v>33</v>
      </c>
      <c r="H5" s="1"/>
      <c r="I5" s="109" t="s">
        <v>62</v>
      </c>
      <c r="J5" s="110" t="s">
        <v>63</v>
      </c>
      <c r="K5" s="279"/>
      <c r="L5" s="280"/>
      <c r="M5" s="1"/>
      <c r="N5" s="1"/>
      <c r="R5" s="3"/>
    </row>
    <row r="6" spans="1:22" ht="15.75">
      <c r="A6" s="115">
        <f>'08'!A6+(B6-SUM(D6:F6))</f>
        <v>4401.4900000000007</v>
      </c>
      <c r="B6" s="136">
        <v>399.59</v>
      </c>
      <c r="C6" s="21" t="s">
        <v>188</v>
      </c>
      <c r="D6" s="140"/>
      <c r="E6" s="141"/>
      <c r="F6" s="141"/>
      <c r="G6" s="18" t="s">
        <v>34</v>
      </c>
      <c r="H6" s="1"/>
      <c r="I6" s="111" t="s">
        <v>62</v>
      </c>
      <c r="J6" s="110" t="s">
        <v>64</v>
      </c>
      <c r="K6" s="281">
        <v>550</v>
      </c>
      <c r="L6" s="282"/>
      <c r="M6" s="1" t="s">
        <v>169</v>
      </c>
      <c r="N6" s="1"/>
      <c r="R6" s="3"/>
    </row>
    <row r="7" spans="1:22" ht="15.75">
      <c r="A7" s="115">
        <f>'08'!A7+(B7-SUM(D7:F7))</f>
        <v>869.95000000000027</v>
      </c>
      <c r="B7" s="137">
        <v>70.180000000000007</v>
      </c>
      <c r="C7" s="18" t="s">
        <v>207</v>
      </c>
      <c r="D7" s="140"/>
      <c r="E7" s="141"/>
      <c r="F7" s="141"/>
      <c r="G7" s="18" t="s">
        <v>77</v>
      </c>
      <c r="H7" s="39"/>
      <c r="I7" s="111" t="s">
        <v>65</v>
      </c>
      <c r="J7" s="110" t="s">
        <v>66</v>
      </c>
      <c r="K7" s="281"/>
      <c r="L7" s="282"/>
      <c r="M7" s="1"/>
      <c r="N7" s="1"/>
      <c r="R7" s="3"/>
    </row>
    <row r="8" spans="1:22" ht="15.75">
      <c r="A8" s="115">
        <f>'08'!A8+(B8-SUM(D8:F8))</f>
        <v>0</v>
      </c>
      <c r="B8" s="137">
        <v>0</v>
      </c>
      <c r="C8" s="18" t="s">
        <v>37</v>
      </c>
      <c r="D8" s="140"/>
      <c r="F8" s="141"/>
      <c r="G8" s="18" t="s">
        <v>37</v>
      </c>
      <c r="H8" s="1"/>
      <c r="I8" s="111" t="s">
        <v>65</v>
      </c>
      <c r="J8" s="110" t="s">
        <v>67</v>
      </c>
      <c r="K8" s="281">
        <v>7000</v>
      </c>
      <c r="L8" s="282"/>
      <c r="M8" s="1"/>
      <c r="N8" s="1"/>
      <c r="R8" s="3"/>
    </row>
    <row r="9" spans="1:22" ht="15.75">
      <c r="A9" s="115">
        <f>'08'!A9+(B9-SUM(D9:F9))</f>
        <v>0</v>
      </c>
      <c r="B9" s="137">
        <v>0</v>
      </c>
      <c r="C9" s="18" t="s">
        <v>39</v>
      </c>
      <c r="D9" s="140"/>
      <c r="E9" s="141"/>
      <c r="F9" s="141"/>
      <c r="G9" s="18" t="s">
        <v>39</v>
      </c>
      <c r="H9" s="1"/>
      <c r="I9" s="111" t="s">
        <v>65</v>
      </c>
      <c r="J9" s="110" t="s">
        <v>160</v>
      </c>
      <c r="K9" s="281">
        <v>659.77</v>
      </c>
      <c r="L9" s="282"/>
      <c r="M9" s="1"/>
      <c r="N9" s="1"/>
      <c r="R9" s="3"/>
    </row>
    <row r="10" spans="1:22" ht="15.75">
      <c r="A10" s="115">
        <f>'08'!A10+(B10-SUM(D10:F10))</f>
        <v>120</v>
      </c>
      <c r="B10" s="137">
        <v>12</v>
      </c>
      <c r="C10" s="18" t="s">
        <v>38</v>
      </c>
      <c r="D10" s="140"/>
      <c r="E10" s="141"/>
      <c r="F10" s="141"/>
      <c r="G10" s="18" t="s">
        <v>38</v>
      </c>
      <c r="H10" s="1"/>
      <c r="I10" s="111" t="s">
        <v>65</v>
      </c>
      <c r="J10" s="110" t="s">
        <v>84</v>
      </c>
      <c r="K10" s="281">
        <v>1800.04</v>
      </c>
      <c r="L10" s="282"/>
      <c r="M10" s="1" t="s">
        <v>159</v>
      </c>
      <c r="N10" s="1"/>
      <c r="R10" s="3"/>
    </row>
    <row r="11" spans="1:22" ht="15.75">
      <c r="A11" s="115">
        <f>'08'!A11+(B11-SUM(D11:F11))</f>
        <v>302.3</v>
      </c>
      <c r="B11" s="137">
        <v>30.23</v>
      </c>
      <c r="C11" s="18" t="s">
        <v>36</v>
      </c>
      <c r="D11" s="140"/>
      <c r="E11" s="141"/>
      <c r="F11" s="141"/>
      <c r="G11" s="18" t="s">
        <v>36</v>
      </c>
      <c r="H11" s="1"/>
      <c r="I11" s="111" t="s">
        <v>71</v>
      </c>
      <c r="J11" s="110" t="s">
        <v>72</v>
      </c>
      <c r="K11" s="281"/>
      <c r="L11" s="282"/>
      <c r="M11" s="1"/>
      <c r="N11" s="1"/>
      <c r="R11" s="3"/>
    </row>
    <row r="12" spans="1:22" ht="15.75">
      <c r="A12" s="115">
        <f>'08'!A12+(B12-SUM(D12:F12))</f>
        <v>263.04000000000002</v>
      </c>
      <c r="B12" s="137">
        <v>25</v>
      </c>
      <c r="C12" s="18" t="s">
        <v>213</v>
      </c>
      <c r="D12" s="140"/>
      <c r="E12" s="141"/>
      <c r="F12" s="141"/>
      <c r="G12" s="18"/>
      <c r="H12" s="1"/>
      <c r="I12" s="111" t="s">
        <v>161</v>
      </c>
      <c r="J12" s="110" t="s">
        <v>162</v>
      </c>
      <c r="K12" s="281">
        <v>5092.08</v>
      </c>
      <c r="L12" s="282"/>
      <c r="M12" s="95"/>
      <c r="N12" s="1"/>
      <c r="R12" s="3"/>
    </row>
    <row r="13" spans="1:22" ht="15.75">
      <c r="A13" s="115">
        <f>'08'!A13+(B13-SUM(D13:F13))</f>
        <v>126</v>
      </c>
      <c r="B13" s="137">
        <v>7</v>
      </c>
      <c r="C13" s="18" t="s">
        <v>208</v>
      </c>
      <c r="D13" s="140"/>
      <c r="E13" s="141"/>
      <c r="F13" s="141"/>
      <c r="G13" s="18"/>
      <c r="H13" s="1"/>
      <c r="I13" s="111"/>
      <c r="J13" s="110"/>
      <c r="K13" s="281"/>
      <c r="L13" s="282"/>
      <c r="M13" s="1"/>
      <c r="N13" s="1"/>
      <c r="R13" s="3"/>
    </row>
    <row r="14" spans="1:22" ht="15.75">
      <c r="A14" s="115"/>
      <c r="B14" s="137"/>
      <c r="C14" s="18"/>
      <c r="D14" s="140"/>
      <c r="E14" s="141"/>
      <c r="F14" s="141"/>
      <c r="G14" s="18"/>
      <c r="H14" s="1"/>
      <c r="I14" s="111"/>
      <c r="J14" s="110"/>
      <c r="K14" s="281"/>
      <c r="L14" s="282"/>
      <c r="M14" s="1"/>
      <c r="N14" s="1"/>
      <c r="R14" s="3"/>
    </row>
    <row r="15" spans="1:22" ht="15.75">
      <c r="A15" s="115"/>
      <c r="B15" s="137"/>
      <c r="C15" s="18"/>
      <c r="D15" s="140"/>
      <c r="E15" s="141"/>
      <c r="F15" s="141"/>
      <c r="G15" s="18"/>
      <c r="H15" s="1"/>
      <c r="I15" s="111"/>
      <c r="J15" s="110"/>
      <c r="K15" s="281"/>
      <c r="L15" s="282"/>
      <c r="M15" s="1"/>
      <c r="N15" s="1"/>
      <c r="R15" s="3"/>
    </row>
    <row r="16" spans="1:22" ht="15.75">
      <c r="A16" s="115"/>
      <c r="B16" s="137"/>
      <c r="C16" s="18"/>
      <c r="D16" s="140"/>
      <c r="E16" s="141"/>
      <c r="F16" s="141"/>
      <c r="G16" s="18"/>
      <c r="H16" s="1"/>
      <c r="I16" s="111"/>
      <c r="J16" s="110"/>
      <c r="K16" s="281"/>
      <c r="L16" s="282"/>
      <c r="M16" s="1"/>
      <c r="N16" s="1"/>
      <c r="R16" s="3"/>
    </row>
    <row r="17" spans="1:18" ht="15.75">
      <c r="A17" s="115"/>
      <c r="B17" s="137"/>
      <c r="C17" s="18"/>
      <c r="D17" s="140"/>
      <c r="E17" s="141"/>
      <c r="F17" s="141"/>
      <c r="G17" s="18"/>
      <c r="H17" s="1"/>
      <c r="I17" s="111"/>
      <c r="J17" s="110"/>
      <c r="K17" s="281"/>
      <c r="L17" s="282"/>
      <c r="M17" s="1"/>
      <c r="N17" s="1"/>
      <c r="R17" s="3"/>
    </row>
    <row r="18" spans="1:18" ht="16.5" thickBot="1">
      <c r="A18" s="115"/>
      <c r="B18" s="137"/>
      <c r="C18" s="18"/>
      <c r="D18" s="140"/>
      <c r="E18" s="141"/>
      <c r="F18" s="141"/>
      <c r="G18" s="18"/>
      <c r="H18" s="1"/>
      <c r="I18" s="112"/>
      <c r="J18" s="113"/>
      <c r="K18" s="287"/>
      <c r="L18" s="288"/>
      <c r="M18" s="1"/>
      <c r="N18" s="1"/>
      <c r="R18" s="3"/>
    </row>
    <row r="19" spans="1:18" ht="16.5" thickBot="1">
      <c r="A19" s="115"/>
      <c r="B19" s="138"/>
      <c r="C19" s="19"/>
      <c r="D19" s="138"/>
      <c r="E19" s="142"/>
      <c r="F19" s="142"/>
      <c r="G19" s="19"/>
      <c r="H19" s="1"/>
      <c r="I19" s="28" t="s">
        <v>68</v>
      </c>
      <c r="J19" s="22"/>
      <c r="K19" s="287">
        <f>SUM(K5:K18)</f>
        <v>15101.890000000001</v>
      </c>
      <c r="L19" s="288"/>
      <c r="M19" s="1"/>
      <c r="N19" s="1"/>
      <c r="R19" s="3"/>
    </row>
    <row r="20" spans="1:18" ht="16.5" thickBot="1">
      <c r="A20" s="115">
        <f>SUM(A6:A15)</f>
        <v>6082.7800000000007</v>
      </c>
      <c r="B20" s="138">
        <f>SUM(B6:B19)</f>
        <v>544</v>
      </c>
      <c r="C20" s="19" t="s">
        <v>55</v>
      </c>
      <c r="D20" s="138">
        <f>SUM(D6:D19)</f>
        <v>0</v>
      </c>
      <c r="E20" s="138">
        <f>SUM(E6:E19)</f>
        <v>0</v>
      </c>
      <c r="F20" s="138">
        <f>SUM(F6:F19)</f>
        <v>0</v>
      </c>
      <c r="G20" s="19" t="s">
        <v>55</v>
      </c>
      <c r="H20" s="1"/>
      <c r="I20" s="92" t="s">
        <v>85</v>
      </c>
      <c r="K20" s="116"/>
      <c r="L20" s="116">
        <f>K19-K10-K12</f>
        <v>8209.7700000000023</v>
      </c>
      <c r="M20" s="1"/>
      <c r="R20" s="3"/>
    </row>
    <row r="21" spans="1:18" ht="16.5" thickBot="1">
      <c r="A21" s="1"/>
      <c r="B21" s="115"/>
      <c r="C21" s="1"/>
      <c r="D21" s="115"/>
      <c r="E21" s="115"/>
      <c r="F21" s="115"/>
      <c r="G21" s="1"/>
      <c r="H21" s="1"/>
      <c r="M21" s="1"/>
      <c r="R21" s="3"/>
    </row>
    <row r="22" spans="1:18" ht="15.6" customHeight="1">
      <c r="A22" s="1"/>
      <c r="B22" s="283" t="str">
        <f>AÑO!A21</f>
        <v>Waterloo</v>
      </c>
      <c r="C22" s="272"/>
      <c r="D22" s="272"/>
      <c r="E22" s="272"/>
      <c r="F22" s="272"/>
      <c r="G22" s="273"/>
      <c r="H22" s="1"/>
      <c r="I22" s="271" t="s">
        <v>6</v>
      </c>
      <c r="J22" s="272"/>
      <c r="K22" s="272"/>
      <c r="L22" s="273"/>
      <c r="M22" s="1"/>
      <c r="R22" s="3"/>
    </row>
    <row r="23" spans="1:18" ht="16.149999999999999" customHeight="1" thickBot="1">
      <c r="A23" s="1"/>
      <c r="B23" s="274"/>
      <c r="C23" s="275"/>
      <c r="D23" s="275"/>
      <c r="E23" s="275"/>
      <c r="F23" s="275"/>
      <c r="G23" s="276"/>
      <c r="H23" s="1"/>
      <c r="I23" s="274"/>
      <c r="J23" s="275"/>
      <c r="K23" s="275"/>
      <c r="L23" s="276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43" t="s">
        <v>33</v>
      </c>
      <c r="J24" s="257" t="s">
        <v>90</v>
      </c>
      <c r="K24" s="258"/>
      <c r="L24" s="200" t="s">
        <v>91</v>
      </c>
      <c r="M24" s="1"/>
      <c r="R24" s="3"/>
    </row>
    <row r="25" spans="1:18" ht="15.75">
      <c r="A25" s="1" t="s">
        <v>191</v>
      </c>
      <c r="B25" s="135" t="s">
        <v>32</v>
      </c>
      <c r="C25" s="27" t="s">
        <v>33</v>
      </c>
      <c r="D25" s="135" t="s">
        <v>57</v>
      </c>
      <c r="E25" s="139" t="s">
        <v>58</v>
      </c>
      <c r="F25" s="139" t="s">
        <v>32</v>
      </c>
      <c r="G25" s="27" t="s">
        <v>33</v>
      </c>
      <c r="H25" s="1"/>
      <c r="I25" s="259" t="str">
        <f>AÑO!A8</f>
        <v>Manolo Salario</v>
      </c>
      <c r="J25" s="262"/>
      <c r="K25" s="263"/>
      <c r="L25" s="201"/>
      <c r="M25" s="1"/>
      <c r="R25" s="3"/>
    </row>
    <row r="26" spans="1:18" ht="15.75">
      <c r="A26" s="115">
        <f>'08'!A26+(B26-SUM(D26:F26))</f>
        <v>9000</v>
      </c>
      <c r="B26" s="136">
        <v>900</v>
      </c>
      <c r="C26" s="30" t="s">
        <v>41</v>
      </c>
      <c r="D26" s="140"/>
      <c r="E26" s="141"/>
      <c r="F26" s="141"/>
      <c r="G26" s="18" t="s">
        <v>41</v>
      </c>
      <c r="H26" s="1"/>
      <c r="I26" s="260"/>
      <c r="J26" s="264"/>
      <c r="K26" s="265"/>
      <c r="L26" s="202"/>
      <c r="M26" s="1"/>
      <c r="R26" s="3"/>
    </row>
    <row r="27" spans="1:18" ht="15.75">
      <c r="A27" s="115">
        <f>'08'!A27+(B27-SUM(D27:F27))</f>
        <v>1709</v>
      </c>
      <c r="B27" s="137">
        <v>170</v>
      </c>
      <c r="C27" s="30" t="s">
        <v>42</v>
      </c>
      <c r="D27" s="140"/>
      <c r="E27" s="141"/>
      <c r="F27" s="141"/>
      <c r="G27" s="18" t="s">
        <v>42</v>
      </c>
      <c r="H27" s="1"/>
      <c r="I27" s="260"/>
      <c r="J27" s="264"/>
      <c r="K27" s="265"/>
      <c r="L27" s="202"/>
      <c r="M27" s="1"/>
      <c r="R27" s="3"/>
    </row>
    <row r="28" spans="1:18" ht="15.75">
      <c r="A28" s="115">
        <f>'08'!A28+(B28-SUM(D28:F28))</f>
        <v>503.06</v>
      </c>
      <c r="B28" s="137">
        <v>40</v>
      </c>
      <c r="C28" s="30" t="s">
        <v>43</v>
      </c>
      <c r="D28" s="140"/>
      <c r="E28" s="141"/>
      <c r="F28" s="141"/>
      <c r="G28" s="18" t="s">
        <v>43</v>
      </c>
      <c r="H28" s="1"/>
      <c r="I28" s="260"/>
      <c r="J28" s="264"/>
      <c r="K28" s="265"/>
      <c r="L28" s="202"/>
      <c r="M28" s="1"/>
      <c r="R28" s="3"/>
    </row>
    <row r="29" spans="1:18" ht="15.75">
      <c r="A29" s="115">
        <f>'08'!A29+(B29-SUM(D29:F29))</f>
        <v>181.13</v>
      </c>
      <c r="B29" s="137">
        <v>18</v>
      </c>
      <c r="C29" s="30" t="s">
        <v>40</v>
      </c>
      <c r="D29" s="140"/>
      <c r="E29" s="141"/>
      <c r="F29" s="141"/>
      <c r="G29" s="18" t="s">
        <v>40</v>
      </c>
      <c r="H29" s="1"/>
      <c r="I29" s="268"/>
      <c r="J29" s="269"/>
      <c r="K29" s="270"/>
      <c r="L29" s="204"/>
      <c r="M29" s="1"/>
      <c r="R29" s="3"/>
    </row>
    <row r="30" spans="1:18" ht="15.75">
      <c r="A30" s="115">
        <f>'08'!A30+(B30-SUM(D30:F30))</f>
        <v>593.55999999999995</v>
      </c>
      <c r="B30" s="137">
        <v>0</v>
      </c>
      <c r="C30" s="30" t="s">
        <v>44</v>
      </c>
      <c r="D30" s="140"/>
      <c r="E30" s="141"/>
      <c r="F30" s="141"/>
      <c r="G30" s="18"/>
      <c r="H30" s="1"/>
      <c r="I30" s="259" t="str">
        <f>AÑO!A9</f>
        <v>Rocío Salario</v>
      </c>
      <c r="J30" s="262"/>
      <c r="K30" s="263"/>
      <c r="L30" s="201"/>
      <c r="M30" s="1"/>
      <c r="R30" s="3"/>
    </row>
    <row r="31" spans="1:18" ht="15.75">
      <c r="A31" s="115"/>
      <c r="B31" s="137"/>
      <c r="C31" s="18"/>
      <c r="D31" s="140"/>
      <c r="E31" s="141"/>
      <c r="F31" s="141"/>
      <c r="G31" s="18"/>
      <c r="H31" s="1"/>
      <c r="I31" s="260"/>
      <c r="J31" s="264"/>
      <c r="K31" s="265"/>
      <c r="L31" s="202"/>
      <c r="M31" s="1"/>
      <c r="R31" s="3"/>
    </row>
    <row r="32" spans="1:18" ht="15.75">
      <c r="A32" s="115"/>
      <c r="B32" s="137"/>
      <c r="C32" s="18"/>
      <c r="D32" s="140"/>
      <c r="E32" s="141"/>
      <c r="F32" s="141"/>
      <c r="G32" s="18"/>
      <c r="H32" s="1"/>
      <c r="I32" s="260"/>
      <c r="J32" s="264"/>
      <c r="K32" s="265"/>
      <c r="L32" s="202"/>
      <c r="M32" s="1"/>
      <c r="R32" s="3"/>
    </row>
    <row r="33" spans="1:18" ht="15.75">
      <c r="A33" s="115"/>
      <c r="B33" s="137"/>
      <c r="C33" s="18"/>
      <c r="D33" s="140"/>
      <c r="E33" s="141"/>
      <c r="F33" s="141"/>
      <c r="G33" s="18"/>
      <c r="H33" s="1"/>
      <c r="I33" s="260"/>
      <c r="J33" s="264"/>
      <c r="K33" s="265"/>
      <c r="L33" s="202"/>
      <c r="M33" s="1"/>
      <c r="R33" s="3"/>
    </row>
    <row r="34" spans="1:18" ht="15.75">
      <c r="A34" s="115"/>
      <c r="B34" s="137"/>
      <c r="C34" s="18"/>
      <c r="D34" s="140"/>
      <c r="E34" s="141"/>
      <c r="F34" s="141"/>
      <c r="G34" s="18"/>
      <c r="H34" s="1"/>
      <c r="I34" s="268"/>
      <c r="J34" s="269"/>
      <c r="K34" s="270"/>
      <c r="L34" s="204"/>
      <c r="M34" s="1"/>
      <c r="R34" s="3"/>
    </row>
    <row r="35" spans="1:18" ht="15.75">
      <c r="A35" s="115"/>
      <c r="B35" s="137"/>
      <c r="C35" s="18"/>
      <c r="D35" s="140"/>
      <c r="E35" s="141"/>
      <c r="F35" s="141"/>
      <c r="G35" s="18"/>
      <c r="H35" s="1"/>
      <c r="I35" s="259" t="s">
        <v>227</v>
      </c>
      <c r="J35" s="262"/>
      <c r="K35" s="263"/>
      <c r="L35" s="201"/>
      <c r="M35" s="1"/>
      <c r="R35" s="3"/>
    </row>
    <row r="36" spans="1:18" ht="15.75">
      <c r="A36" s="1"/>
      <c r="B36" s="137"/>
      <c r="C36" s="18"/>
      <c r="D36" s="140"/>
      <c r="E36" s="141"/>
      <c r="F36" s="141"/>
      <c r="G36" s="18"/>
      <c r="H36" s="1"/>
      <c r="I36" s="260"/>
      <c r="J36" s="264"/>
      <c r="K36" s="265"/>
      <c r="L36" s="202"/>
      <c r="M36" s="1"/>
      <c r="R36" s="3"/>
    </row>
    <row r="37" spans="1:18" ht="15.75">
      <c r="A37" s="1"/>
      <c r="B37" s="137"/>
      <c r="C37" s="18"/>
      <c r="D37" s="140"/>
      <c r="E37" s="141"/>
      <c r="F37" s="141"/>
      <c r="G37" s="18"/>
      <c r="H37" s="1"/>
      <c r="I37" s="260"/>
      <c r="J37" s="264"/>
      <c r="K37" s="265"/>
      <c r="L37" s="202"/>
      <c r="M37" s="1"/>
      <c r="R37" s="3"/>
    </row>
    <row r="38" spans="1:18" ht="15.75">
      <c r="A38" s="1"/>
      <c r="B38" s="137"/>
      <c r="C38" s="18"/>
      <c r="D38" s="140"/>
      <c r="E38" s="141"/>
      <c r="F38" s="141"/>
      <c r="G38" s="18"/>
      <c r="H38" s="1"/>
      <c r="I38" s="260"/>
      <c r="J38" s="264"/>
      <c r="K38" s="265"/>
      <c r="L38" s="202"/>
      <c r="M38" s="1"/>
      <c r="R38" s="3"/>
    </row>
    <row r="39" spans="1:18" ht="16.5" thickBot="1">
      <c r="A39" s="1"/>
      <c r="B39" s="138"/>
      <c r="C39" s="19"/>
      <c r="D39" s="138"/>
      <c r="E39" s="142"/>
      <c r="F39" s="142"/>
      <c r="G39" s="19"/>
      <c r="H39" s="1"/>
      <c r="I39" s="268"/>
      <c r="J39" s="269"/>
      <c r="K39" s="270"/>
      <c r="L39" s="204"/>
      <c r="M39" s="1"/>
      <c r="R39" s="3"/>
    </row>
    <row r="40" spans="1:18" ht="16.5" thickBot="1">
      <c r="A40" s="115">
        <f>SUM(A26:A35)</f>
        <v>11986.749999999998</v>
      </c>
      <c r="B40" s="138">
        <f>SUM(B26:B39)</f>
        <v>1128</v>
      </c>
      <c r="C40" s="19" t="s">
        <v>55</v>
      </c>
      <c r="D40" s="138">
        <f>SUM(D26:D39)</f>
        <v>0</v>
      </c>
      <c r="E40" s="138">
        <f>SUM(E26:E39)</f>
        <v>0</v>
      </c>
      <c r="F40" s="138">
        <f>SUM(F26:F39)</f>
        <v>0</v>
      </c>
      <c r="G40" s="19" t="s">
        <v>55</v>
      </c>
      <c r="H40" s="1"/>
      <c r="I40" s="259" t="str">
        <f>AÑO!A11</f>
        <v>Finanazas</v>
      </c>
      <c r="J40" s="262"/>
      <c r="K40" s="263"/>
      <c r="L40" s="201"/>
      <c r="M40" s="1"/>
      <c r="R40" s="3"/>
    </row>
    <row r="41" spans="1:18" ht="16.5" thickBot="1">
      <c r="A41" s="1"/>
      <c r="B41" s="115"/>
      <c r="C41" s="1"/>
      <c r="D41" s="115"/>
      <c r="E41" s="115"/>
      <c r="F41" s="115"/>
      <c r="G41" s="1"/>
      <c r="H41" s="1"/>
      <c r="I41" s="260"/>
      <c r="J41" s="264"/>
      <c r="K41" s="265"/>
      <c r="L41" s="202"/>
      <c r="M41" s="1"/>
      <c r="R41" s="3"/>
    </row>
    <row r="42" spans="1:18" ht="15.6" customHeight="1">
      <c r="A42" s="1"/>
      <c r="B42" s="283" t="str">
        <f>AÑO!A22</f>
        <v>Comida+Limpieza</v>
      </c>
      <c r="C42" s="272"/>
      <c r="D42" s="272"/>
      <c r="E42" s="272"/>
      <c r="F42" s="272"/>
      <c r="G42" s="273"/>
      <c r="H42" s="1"/>
      <c r="I42" s="260"/>
      <c r="J42" s="264"/>
      <c r="K42" s="265"/>
      <c r="L42" s="202"/>
      <c r="M42" s="1"/>
      <c r="R42" s="3"/>
    </row>
    <row r="43" spans="1:18" ht="16.149999999999999" customHeight="1" thickBot="1">
      <c r="A43" s="1"/>
      <c r="B43" s="274"/>
      <c r="C43" s="275"/>
      <c r="D43" s="275"/>
      <c r="E43" s="275"/>
      <c r="F43" s="275"/>
      <c r="G43" s="276"/>
      <c r="H43" s="1"/>
      <c r="I43" s="260"/>
      <c r="J43" s="264"/>
      <c r="K43" s="265"/>
      <c r="L43" s="202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I44" s="268"/>
      <c r="J44" s="269"/>
      <c r="K44" s="270"/>
      <c r="L44" s="204"/>
      <c r="M44" s="1"/>
      <c r="R44" s="3"/>
    </row>
    <row r="45" spans="1:18" ht="15.75">
      <c r="A45" s="1"/>
      <c r="B45" s="135" t="s">
        <v>32</v>
      </c>
      <c r="C45" s="27" t="s">
        <v>33</v>
      </c>
      <c r="D45" s="135" t="s">
        <v>57</v>
      </c>
      <c r="E45" s="139" t="s">
        <v>58</v>
      </c>
      <c r="F45" s="139" t="s">
        <v>32</v>
      </c>
      <c r="G45" s="27" t="s">
        <v>168</v>
      </c>
      <c r="H45" s="1"/>
      <c r="I45" s="259" t="str">
        <f>AÑO!A12</f>
        <v>Regalos</v>
      </c>
      <c r="J45" s="262"/>
      <c r="K45" s="263"/>
      <c r="L45" s="201"/>
      <c r="M45" s="1"/>
      <c r="R45" s="3"/>
    </row>
    <row r="46" spans="1:18" ht="15.75">
      <c r="A46" s="1"/>
      <c r="B46" s="136">
        <v>462</v>
      </c>
      <c r="C46" s="21"/>
      <c r="D46" s="140"/>
      <c r="E46" s="141"/>
      <c r="F46" s="141"/>
      <c r="G46" s="33"/>
      <c r="H46" s="1"/>
      <c r="I46" s="260"/>
      <c r="J46" s="264"/>
      <c r="K46" s="265"/>
      <c r="L46" s="202"/>
      <c r="M46" s="1"/>
      <c r="R46" s="3"/>
    </row>
    <row r="47" spans="1:18" ht="15.75">
      <c r="A47" s="1"/>
      <c r="B47" s="137">
        <v>28</v>
      </c>
      <c r="C47" s="18" t="s">
        <v>81</v>
      </c>
      <c r="D47" s="140"/>
      <c r="E47" s="141"/>
      <c r="F47" s="141"/>
      <c r="G47" s="18"/>
      <c r="H47" s="1"/>
      <c r="I47" s="260"/>
      <c r="J47" s="264"/>
      <c r="K47" s="265"/>
      <c r="L47" s="202"/>
      <c r="M47" s="1"/>
      <c r="R47" s="3"/>
    </row>
    <row r="48" spans="1:18" ht="15.75">
      <c r="A48" s="1"/>
      <c r="B48" s="137"/>
      <c r="C48" s="18"/>
      <c r="D48" s="140"/>
      <c r="E48" s="141"/>
      <c r="F48" s="141"/>
      <c r="G48" s="18"/>
      <c r="H48" s="1"/>
      <c r="I48" s="260"/>
      <c r="J48" s="264"/>
      <c r="K48" s="265"/>
      <c r="L48" s="202"/>
      <c r="M48" s="1"/>
      <c r="R48" s="3"/>
    </row>
    <row r="49" spans="1:18" ht="15.75">
      <c r="A49" s="1"/>
      <c r="B49" s="137"/>
      <c r="C49" s="18"/>
      <c r="D49" s="140"/>
      <c r="E49" s="141"/>
      <c r="F49" s="141"/>
      <c r="G49" s="18"/>
      <c r="H49" s="1"/>
      <c r="I49" s="268"/>
      <c r="J49" s="269"/>
      <c r="K49" s="270"/>
      <c r="L49" s="204"/>
      <c r="M49" s="1"/>
      <c r="R49" s="3"/>
    </row>
    <row r="50" spans="1:18" ht="15.75">
      <c r="A50" s="1"/>
      <c r="B50" s="137"/>
      <c r="C50" s="18"/>
      <c r="D50" s="140"/>
      <c r="E50" s="141"/>
      <c r="F50" s="141"/>
      <c r="G50" s="18"/>
      <c r="H50" s="1"/>
      <c r="I50" s="259" t="str">
        <f>AÑO!A13</f>
        <v>Gubernamental</v>
      </c>
      <c r="J50" s="262"/>
      <c r="K50" s="263"/>
      <c r="L50" s="201"/>
      <c r="M50" s="1"/>
      <c r="R50" s="3"/>
    </row>
    <row r="51" spans="1:18" ht="15.75">
      <c r="A51" s="1"/>
      <c r="B51" s="137"/>
      <c r="C51" s="18"/>
      <c r="D51" s="140"/>
      <c r="E51" s="141"/>
      <c r="F51" s="141"/>
      <c r="G51" s="18"/>
      <c r="H51" s="1"/>
      <c r="I51" s="260"/>
      <c r="J51" s="264"/>
      <c r="K51" s="265"/>
      <c r="L51" s="202"/>
      <c r="M51" s="1"/>
      <c r="R51" s="3"/>
    </row>
    <row r="52" spans="1:18" ht="15.75">
      <c r="A52" s="1"/>
      <c r="B52" s="137"/>
      <c r="C52" s="18"/>
      <c r="D52" s="140"/>
      <c r="E52" s="141"/>
      <c r="F52" s="141"/>
      <c r="G52" s="18"/>
      <c r="H52" s="1"/>
      <c r="I52" s="260"/>
      <c r="J52" s="264"/>
      <c r="K52" s="265"/>
      <c r="L52" s="202"/>
      <c r="M52" s="1"/>
      <c r="R52" s="3"/>
    </row>
    <row r="53" spans="1:18" ht="15.75">
      <c r="A53" s="1"/>
      <c r="B53" s="137"/>
      <c r="C53" s="18"/>
      <c r="D53" s="140"/>
      <c r="E53" s="141"/>
      <c r="F53" s="141"/>
      <c r="G53" s="18"/>
      <c r="H53" s="1"/>
      <c r="I53" s="260"/>
      <c r="J53" s="264"/>
      <c r="K53" s="265"/>
      <c r="L53" s="202"/>
      <c r="M53" s="1"/>
      <c r="R53" s="3"/>
    </row>
    <row r="54" spans="1:18" ht="15.75">
      <c r="A54" s="1"/>
      <c r="B54" s="137"/>
      <c r="C54" s="18"/>
      <c r="D54" s="140"/>
      <c r="E54" s="141"/>
      <c r="F54" s="141"/>
      <c r="G54" s="18"/>
      <c r="H54" s="1"/>
      <c r="I54" s="268"/>
      <c r="J54" s="269"/>
      <c r="K54" s="270"/>
      <c r="L54" s="204"/>
      <c r="M54" s="1"/>
      <c r="R54" s="3"/>
    </row>
    <row r="55" spans="1:18" ht="15.75">
      <c r="A55" s="1"/>
      <c r="B55" s="137"/>
      <c r="C55" s="18"/>
      <c r="D55" s="140"/>
      <c r="E55" s="141"/>
      <c r="F55" s="141"/>
      <c r="G55" s="18"/>
      <c r="H55" s="1"/>
      <c r="I55" s="259" t="str">
        <f>AÑO!A14</f>
        <v>Mutualite/DKV</v>
      </c>
      <c r="J55" s="262"/>
      <c r="K55" s="263"/>
      <c r="L55" s="201"/>
      <c r="M55" s="1"/>
      <c r="R55" s="3"/>
    </row>
    <row r="56" spans="1:18" ht="15.75">
      <c r="A56" s="1"/>
      <c r="B56" s="137"/>
      <c r="C56" s="18"/>
      <c r="D56" s="140"/>
      <c r="E56" s="141"/>
      <c r="F56" s="141"/>
      <c r="G56" s="18"/>
      <c r="H56" s="1"/>
      <c r="I56" s="260"/>
      <c r="J56" s="264"/>
      <c r="K56" s="265"/>
      <c r="L56" s="202"/>
      <c r="M56" s="1"/>
      <c r="R56" s="3"/>
    </row>
    <row r="57" spans="1:18" ht="15.75">
      <c r="A57" s="1"/>
      <c r="B57" s="137"/>
      <c r="C57" s="18"/>
      <c r="D57" s="140"/>
      <c r="E57" s="141"/>
      <c r="F57" s="141"/>
      <c r="G57" s="18"/>
      <c r="H57" s="1"/>
      <c r="I57" s="260"/>
      <c r="J57" s="264"/>
      <c r="K57" s="265"/>
      <c r="L57" s="202"/>
      <c r="M57" s="1"/>
      <c r="R57" s="3"/>
    </row>
    <row r="58" spans="1:18" ht="15.75">
      <c r="A58" s="1"/>
      <c r="B58" s="137"/>
      <c r="C58" s="18"/>
      <c r="D58" s="140"/>
      <c r="E58" s="141"/>
      <c r="F58" s="141"/>
      <c r="G58" s="18"/>
      <c r="H58" s="1"/>
      <c r="I58" s="260"/>
      <c r="J58" s="264"/>
      <c r="K58" s="265"/>
      <c r="L58" s="202"/>
      <c r="M58" s="1"/>
      <c r="R58" s="3"/>
    </row>
    <row r="59" spans="1:18" ht="16.5" thickBot="1">
      <c r="A59" s="1"/>
      <c r="B59" s="138"/>
      <c r="C59" s="19"/>
      <c r="D59" s="138"/>
      <c r="E59" s="142"/>
      <c r="F59" s="142"/>
      <c r="G59" s="19"/>
      <c r="H59" s="1"/>
      <c r="I59" s="268"/>
      <c r="J59" s="269"/>
      <c r="K59" s="270"/>
      <c r="L59" s="204"/>
      <c r="M59" s="1"/>
      <c r="R59" s="3"/>
    </row>
    <row r="60" spans="1:18" ht="16.5" thickBot="1">
      <c r="A60" s="1"/>
      <c r="B60" s="138">
        <f>SUM(B46:B59)</f>
        <v>490</v>
      </c>
      <c r="C60" s="19" t="s">
        <v>55</v>
      </c>
      <c r="D60" s="138">
        <f>SUM(D46:D59)</f>
        <v>0</v>
      </c>
      <c r="E60" s="138">
        <f>SUM(E46:E59)</f>
        <v>0</v>
      </c>
      <c r="F60" s="138">
        <f>SUM(F46:F59)</f>
        <v>0</v>
      </c>
      <c r="G60" s="19" t="s">
        <v>55</v>
      </c>
      <c r="H60" s="1"/>
      <c r="I60" s="259" t="str">
        <f>AÑO!A15</f>
        <v>Alquiler Cartama</v>
      </c>
      <c r="J60" s="262"/>
      <c r="K60" s="263"/>
      <c r="L60" s="201"/>
      <c r="M60" s="1"/>
      <c r="R60" s="3"/>
    </row>
    <row r="61" spans="1:18" ht="16.5" thickBot="1">
      <c r="A61" s="1"/>
      <c r="B61" s="115"/>
      <c r="C61" s="1"/>
      <c r="D61" s="115"/>
      <c r="E61" s="115"/>
      <c r="F61" s="115"/>
      <c r="G61" s="1"/>
      <c r="H61" s="1"/>
      <c r="I61" s="260"/>
      <c r="J61" s="264"/>
      <c r="K61" s="265"/>
      <c r="L61" s="202"/>
      <c r="M61" s="1"/>
      <c r="R61" s="3"/>
    </row>
    <row r="62" spans="1:18" ht="15.6" customHeight="1">
      <c r="A62" s="1"/>
      <c r="B62" s="283" t="str">
        <f>AÑO!A23</f>
        <v>Ocio</v>
      </c>
      <c r="C62" s="272"/>
      <c r="D62" s="272"/>
      <c r="E62" s="272"/>
      <c r="F62" s="272"/>
      <c r="G62" s="273"/>
      <c r="H62" s="1"/>
      <c r="I62" s="260"/>
      <c r="J62" s="264"/>
      <c r="K62" s="265"/>
      <c r="L62" s="202"/>
      <c r="M62" s="1"/>
      <c r="R62" s="3"/>
    </row>
    <row r="63" spans="1:18" ht="16.149999999999999" customHeight="1" thickBot="1">
      <c r="A63" s="1"/>
      <c r="B63" s="274"/>
      <c r="C63" s="275"/>
      <c r="D63" s="275"/>
      <c r="E63" s="275"/>
      <c r="F63" s="275"/>
      <c r="G63" s="276"/>
      <c r="H63" s="1"/>
      <c r="I63" s="260"/>
      <c r="J63" s="264"/>
      <c r="K63" s="265"/>
      <c r="L63" s="202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I64" s="268"/>
      <c r="J64" s="269"/>
      <c r="K64" s="270"/>
      <c r="L64" s="204"/>
      <c r="M64" s="1"/>
      <c r="R64" s="3"/>
    </row>
    <row r="65" spans="1:18" ht="15.75">
      <c r="A65" s="1"/>
      <c r="B65" s="135" t="s">
        <v>32</v>
      </c>
      <c r="C65" s="27" t="s">
        <v>33</v>
      </c>
      <c r="D65" s="135" t="s">
        <v>57</v>
      </c>
      <c r="E65" s="139" t="s">
        <v>58</v>
      </c>
      <c r="F65" s="139" t="s">
        <v>32</v>
      </c>
      <c r="G65" s="27" t="s">
        <v>168</v>
      </c>
      <c r="H65" s="1"/>
      <c r="I65" s="259" t="str">
        <f>AÑO!A16</f>
        <v>Otros</v>
      </c>
      <c r="J65" s="262"/>
      <c r="K65" s="263"/>
      <c r="L65" s="201"/>
      <c r="M65" s="1"/>
      <c r="R65" s="3"/>
    </row>
    <row r="66" spans="1:18" ht="15.75">
      <c r="A66" s="1"/>
      <c r="B66" s="136">
        <v>150</v>
      </c>
      <c r="C66" s="21" t="s">
        <v>35</v>
      </c>
      <c r="D66" s="140"/>
      <c r="E66" s="141"/>
      <c r="F66" s="141"/>
      <c r="G66" s="21"/>
      <c r="H66" s="1"/>
      <c r="I66" s="260"/>
      <c r="J66" s="264"/>
      <c r="K66" s="265"/>
      <c r="L66" s="202"/>
      <c r="M66" s="1"/>
      <c r="R66" s="3"/>
    </row>
    <row r="67" spans="1:18" ht="15.75">
      <c r="A67" s="1"/>
      <c r="B67" s="137"/>
      <c r="C67" s="18"/>
      <c r="D67" s="140"/>
      <c r="E67" s="141"/>
      <c r="F67" s="141"/>
      <c r="G67" s="34"/>
      <c r="H67" s="1"/>
      <c r="I67" s="260"/>
      <c r="J67" s="264"/>
      <c r="K67" s="265"/>
      <c r="L67" s="202"/>
      <c r="M67" s="1"/>
      <c r="R67" s="3"/>
    </row>
    <row r="68" spans="1:18" ht="15.75">
      <c r="A68" s="1"/>
      <c r="B68" s="137"/>
      <c r="C68" s="18"/>
      <c r="D68" s="140"/>
      <c r="E68" s="141"/>
      <c r="F68" s="141"/>
      <c r="G68" s="18"/>
      <c r="H68" s="1"/>
      <c r="I68" s="260"/>
      <c r="J68" s="264"/>
      <c r="K68" s="265"/>
      <c r="L68" s="202"/>
      <c r="M68" s="1"/>
      <c r="R68" s="3"/>
    </row>
    <row r="69" spans="1:18" ht="16.5" thickBot="1">
      <c r="A69" s="1"/>
      <c r="B69" s="137"/>
      <c r="C69" s="18"/>
      <c r="D69" s="140"/>
      <c r="E69" s="141"/>
      <c r="F69" s="141"/>
      <c r="G69" s="18"/>
      <c r="H69" s="1"/>
      <c r="I69" s="261"/>
      <c r="J69" s="266"/>
      <c r="K69" s="267"/>
      <c r="L69" s="203"/>
      <c r="M69" s="1"/>
      <c r="R69" s="3"/>
    </row>
    <row r="70" spans="1:18" ht="15.75">
      <c r="A70" s="1"/>
      <c r="B70" s="137"/>
      <c r="C70" s="18"/>
      <c r="D70" s="140"/>
      <c r="E70" s="141"/>
      <c r="F70" s="141"/>
      <c r="G70" s="18"/>
      <c r="H70" s="1"/>
      <c r="M70" s="1"/>
      <c r="R70" s="3"/>
    </row>
    <row r="71" spans="1:18" ht="15.75">
      <c r="A71" s="1"/>
      <c r="B71" s="137"/>
      <c r="C71" s="18"/>
      <c r="D71" s="140"/>
      <c r="E71" s="141"/>
      <c r="F71" s="141"/>
      <c r="G71" s="18"/>
      <c r="H71" s="1"/>
      <c r="M71" s="1"/>
      <c r="R71" s="3"/>
    </row>
    <row r="72" spans="1:18" ht="15.75">
      <c r="A72" s="1"/>
      <c r="B72" s="137"/>
      <c r="C72" s="18"/>
      <c r="D72" s="140"/>
      <c r="E72" s="141"/>
      <c r="F72" s="141"/>
      <c r="G72" s="18"/>
      <c r="H72" s="1"/>
      <c r="M72" s="1"/>
      <c r="R72" s="3"/>
    </row>
    <row r="73" spans="1:18" ht="15.75">
      <c r="A73" s="1"/>
      <c r="B73" s="137"/>
      <c r="C73" s="18"/>
      <c r="D73" s="140"/>
      <c r="E73" s="141"/>
      <c r="F73" s="141"/>
      <c r="G73" s="18"/>
      <c r="H73" s="1"/>
      <c r="I73" s="90"/>
      <c r="M73" s="1"/>
      <c r="R73" s="3"/>
    </row>
    <row r="74" spans="1:18" ht="15.75">
      <c r="A74" s="1"/>
      <c r="B74" s="137"/>
      <c r="C74" s="18"/>
      <c r="D74" s="140"/>
      <c r="E74" s="141"/>
      <c r="F74" s="141"/>
      <c r="G74" s="18"/>
      <c r="H74" s="1"/>
      <c r="M74" s="1"/>
      <c r="R74" s="3"/>
    </row>
    <row r="75" spans="1:18" ht="15.75">
      <c r="A75" s="1"/>
      <c r="B75" s="137"/>
      <c r="C75" s="18"/>
      <c r="D75" s="140"/>
      <c r="E75" s="141"/>
      <c r="F75" s="141"/>
      <c r="G75" s="18"/>
      <c r="H75" s="1"/>
      <c r="M75" s="1"/>
      <c r="R75" s="3"/>
    </row>
    <row r="76" spans="1:18" ht="15.75">
      <c r="A76" s="1"/>
      <c r="B76" s="137"/>
      <c r="C76" s="18"/>
      <c r="D76" s="140"/>
      <c r="E76" s="141"/>
      <c r="F76" s="141"/>
      <c r="G76" s="18"/>
      <c r="H76" s="1"/>
      <c r="M76" s="1"/>
      <c r="R76" s="3"/>
    </row>
    <row r="77" spans="1:18" ht="15.75">
      <c r="A77" s="1"/>
      <c r="B77" s="137"/>
      <c r="C77" s="18"/>
      <c r="D77" s="140"/>
      <c r="E77" s="141"/>
      <c r="F77" s="141"/>
      <c r="G77" s="18"/>
      <c r="H77" s="1"/>
      <c r="M77" s="1"/>
      <c r="R77" s="3"/>
    </row>
    <row r="78" spans="1:18" ht="15.75">
      <c r="A78" s="1"/>
      <c r="B78" s="137"/>
      <c r="C78" s="18"/>
      <c r="D78" s="140"/>
      <c r="E78" s="141"/>
      <c r="F78" s="141"/>
      <c r="G78" s="18"/>
      <c r="H78" s="1"/>
      <c r="M78" s="1"/>
      <c r="R78" s="3"/>
    </row>
    <row r="79" spans="1:18" ht="16.5" thickBot="1">
      <c r="A79" s="1"/>
      <c r="B79" s="138"/>
      <c r="C79" s="19"/>
      <c r="D79" s="138"/>
      <c r="E79" s="142"/>
      <c r="F79" s="142"/>
      <c r="G79" s="19"/>
      <c r="H79" s="1"/>
      <c r="M79" s="1"/>
      <c r="R79" s="3"/>
    </row>
    <row r="80" spans="1:18" ht="16.5" thickBot="1">
      <c r="A80" s="1"/>
      <c r="B80" s="138">
        <f>SUM(B66:B79)</f>
        <v>150</v>
      </c>
      <c r="C80" s="19" t="s">
        <v>55</v>
      </c>
      <c r="D80" s="138">
        <f>SUM(D66:D79)</f>
        <v>0</v>
      </c>
      <c r="E80" s="138">
        <f>SUM(E66:E79)</f>
        <v>0</v>
      </c>
      <c r="F80" s="138">
        <f>SUM(F66:F79)</f>
        <v>0</v>
      </c>
      <c r="G80" s="19" t="s">
        <v>55</v>
      </c>
      <c r="H80" s="1"/>
      <c r="M80" s="1"/>
      <c r="R80" s="3"/>
    </row>
    <row r="81" spans="1:18" ht="16.5" thickBot="1">
      <c r="A81" s="1"/>
      <c r="B81" s="115"/>
      <c r="C81" s="1"/>
      <c r="D81" s="115"/>
      <c r="E81" s="115"/>
      <c r="F81" s="115"/>
      <c r="G81" s="1"/>
      <c r="H81" s="1"/>
      <c r="M81" s="1"/>
      <c r="R81" s="3"/>
    </row>
    <row r="82" spans="1:18" ht="15.6" customHeight="1">
      <c r="A82" s="1"/>
      <c r="B82" s="283" t="str">
        <f>AÑO!A24</f>
        <v>Transportes</v>
      </c>
      <c r="C82" s="272"/>
      <c r="D82" s="272"/>
      <c r="E82" s="272"/>
      <c r="F82" s="272"/>
      <c r="G82" s="273"/>
      <c r="H82" s="1"/>
      <c r="M82" s="1"/>
      <c r="R82" s="3"/>
    </row>
    <row r="83" spans="1:18" ht="16.149999999999999" customHeight="1" thickBot="1">
      <c r="A83" s="1"/>
      <c r="B83" s="274"/>
      <c r="C83" s="275"/>
      <c r="D83" s="275"/>
      <c r="E83" s="275"/>
      <c r="F83" s="275"/>
      <c r="G83" s="276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135" t="s">
        <v>32</v>
      </c>
      <c r="C85" s="27" t="s">
        <v>33</v>
      </c>
      <c r="D85" s="135" t="s">
        <v>57</v>
      </c>
      <c r="E85" s="139" t="s">
        <v>58</v>
      </c>
      <c r="F85" s="139" t="s">
        <v>32</v>
      </c>
      <c r="G85" s="27" t="s">
        <v>168</v>
      </c>
      <c r="H85" s="1"/>
      <c r="M85" s="1"/>
      <c r="R85" s="3"/>
    </row>
    <row r="86" spans="1:18" ht="15.75">
      <c r="A86" s="1"/>
      <c r="B86" s="136">
        <v>160</v>
      </c>
      <c r="C86" s="21" t="s">
        <v>209</v>
      </c>
      <c r="D86" s="140"/>
      <c r="E86" s="141"/>
      <c r="F86" s="141"/>
      <c r="G86" s="18"/>
      <c r="H86" s="1"/>
      <c r="M86" s="1"/>
      <c r="R86" s="3"/>
    </row>
    <row r="87" spans="1:18" ht="15.75">
      <c r="A87" s="1"/>
      <c r="B87" s="137"/>
      <c r="C87" s="18"/>
      <c r="D87" s="140"/>
      <c r="E87" s="141"/>
      <c r="F87" s="141"/>
      <c r="G87" s="18"/>
      <c r="H87" s="1"/>
      <c r="M87" s="1"/>
      <c r="R87" s="3"/>
    </row>
    <row r="88" spans="1:18" ht="15.75">
      <c r="A88" s="1"/>
      <c r="B88" s="137"/>
      <c r="C88" s="18"/>
      <c r="D88" s="140"/>
      <c r="E88" s="141"/>
      <c r="F88" s="141"/>
      <c r="G88" s="18"/>
      <c r="H88" s="1"/>
      <c r="M88" s="1"/>
      <c r="R88" s="3"/>
    </row>
    <row r="89" spans="1:18" ht="15.75">
      <c r="A89" s="1"/>
      <c r="B89" s="137"/>
      <c r="C89" s="18"/>
      <c r="D89" s="140"/>
      <c r="E89" s="141"/>
      <c r="F89" s="141"/>
      <c r="G89" s="18"/>
      <c r="H89" s="1"/>
      <c r="M89" s="1"/>
      <c r="R89" s="3"/>
    </row>
    <row r="90" spans="1:18" ht="15.75">
      <c r="A90" s="1"/>
      <c r="B90" s="137"/>
      <c r="C90" s="18"/>
      <c r="D90" s="140"/>
      <c r="E90" s="141"/>
      <c r="F90" s="141"/>
      <c r="G90" s="18"/>
      <c r="H90" s="1"/>
      <c r="M90" s="1"/>
      <c r="R90" s="3"/>
    </row>
    <row r="91" spans="1:18" ht="15.75">
      <c r="A91" s="1"/>
      <c r="B91" s="137"/>
      <c r="C91" s="18"/>
      <c r="D91" s="140"/>
      <c r="E91" s="141"/>
      <c r="F91" s="141"/>
      <c r="G91" s="18"/>
      <c r="H91" s="1"/>
      <c r="M91" s="1"/>
      <c r="R91" s="3"/>
    </row>
    <row r="92" spans="1:18" ht="15.75">
      <c r="A92" s="1"/>
      <c r="B92" s="137"/>
      <c r="C92" s="18"/>
      <c r="D92" s="140"/>
      <c r="E92" s="141"/>
      <c r="F92" s="141"/>
      <c r="G92" s="18"/>
      <c r="H92" s="1"/>
      <c r="M92" s="1"/>
      <c r="R92" s="3"/>
    </row>
    <row r="93" spans="1:18" ht="15.75">
      <c r="A93" s="1"/>
      <c r="B93" s="137"/>
      <c r="C93" s="18"/>
      <c r="D93" s="140"/>
      <c r="E93" s="141"/>
      <c r="F93" s="141"/>
      <c r="G93" s="18"/>
      <c r="H93" s="1"/>
      <c r="M93" s="1"/>
      <c r="R93" s="3"/>
    </row>
    <row r="94" spans="1:18" ht="15.75">
      <c r="A94" s="1"/>
      <c r="B94" s="137"/>
      <c r="C94" s="18"/>
      <c r="D94" s="140"/>
      <c r="E94" s="141"/>
      <c r="F94" s="141"/>
      <c r="G94" s="18"/>
      <c r="H94" s="1"/>
      <c r="M94" s="1"/>
      <c r="R94" s="3"/>
    </row>
    <row r="95" spans="1:18" ht="15.75">
      <c r="A95" s="1"/>
      <c r="B95" s="137"/>
      <c r="C95" s="18"/>
      <c r="D95" s="140"/>
      <c r="E95" s="141"/>
      <c r="F95" s="141"/>
      <c r="G95" s="18"/>
      <c r="H95" s="1"/>
      <c r="M95" s="1"/>
      <c r="R95" s="3"/>
    </row>
    <row r="96" spans="1:18" ht="15.75">
      <c r="A96" s="1"/>
      <c r="B96" s="137"/>
      <c r="C96" s="18"/>
      <c r="D96" s="140"/>
      <c r="E96" s="141"/>
      <c r="F96" s="141"/>
      <c r="G96" s="18"/>
      <c r="H96" s="1"/>
      <c r="M96" s="1"/>
      <c r="R96" s="3"/>
    </row>
    <row r="97" spans="1:18" ht="15.75">
      <c r="A97" s="1"/>
      <c r="B97" s="137"/>
      <c r="C97" s="18"/>
      <c r="D97" s="140"/>
      <c r="E97" s="141"/>
      <c r="F97" s="141"/>
      <c r="G97" s="18"/>
      <c r="H97" s="1"/>
      <c r="M97" s="1"/>
      <c r="R97" s="3"/>
    </row>
    <row r="98" spans="1:18" ht="15.75">
      <c r="A98" s="1"/>
      <c r="B98" s="137"/>
      <c r="C98" s="18"/>
      <c r="D98" s="140"/>
      <c r="E98" s="141"/>
      <c r="F98" s="141"/>
      <c r="G98" s="18"/>
      <c r="H98" s="1"/>
      <c r="M98" s="1"/>
      <c r="R98" s="3"/>
    </row>
    <row r="99" spans="1:18" ht="16.5" thickBot="1">
      <c r="A99" s="1"/>
      <c r="B99" s="138"/>
      <c r="C99" s="19"/>
      <c r="D99" s="138"/>
      <c r="E99" s="142"/>
      <c r="F99" s="142"/>
      <c r="G99" s="19"/>
      <c r="H99" s="1"/>
      <c r="M99" s="1"/>
      <c r="R99" s="3"/>
    </row>
    <row r="100" spans="1:18" ht="16.5" thickBot="1">
      <c r="A100" s="1"/>
      <c r="B100" s="138">
        <f>SUM(B86:B99)</f>
        <v>160</v>
      </c>
      <c r="C100" s="19" t="s">
        <v>55</v>
      </c>
      <c r="D100" s="138">
        <f>SUM(D86:D99)</f>
        <v>0</v>
      </c>
      <c r="E100" s="138">
        <f>SUM(E86:E99)</f>
        <v>0</v>
      </c>
      <c r="F100" s="138">
        <f>SUM(F86:F99)</f>
        <v>0</v>
      </c>
      <c r="G100" s="19" t="s">
        <v>55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3" t="str">
        <f>AÑO!A25</f>
        <v>Coche</v>
      </c>
      <c r="C102" s="272"/>
      <c r="D102" s="272"/>
      <c r="E102" s="272"/>
      <c r="F102" s="272"/>
      <c r="G102" s="273"/>
      <c r="H102" s="1"/>
      <c r="M102" s="1"/>
      <c r="R102" s="3"/>
    </row>
    <row r="103" spans="1:18" ht="16.149999999999999" customHeight="1" thickBot="1">
      <c r="A103" s="1"/>
      <c r="B103" s="274"/>
      <c r="C103" s="275"/>
      <c r="D103" s="275"/>
      <c r="E103" s="275"/>
      <c r="F103" s="275"/>
      <c r="G103" s="276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92" t="s">
        <v>191</v>
      </c>
      <c r="B105" s="135" t="s">
        <v>32</v>
      </c>
      <c r="C105" s="27" t="s">
        <v>33</v>
      </c>
      <c r="D105" s="135" t="s">
        <v>57</v>
      </c>
      <c r="E105" s="139" t="s">
        <v>58</v>
      </c>
      <c r="F105" s="139" t="s">
        <v>32</v>
      </c>
      <c r="G105" s="27" t="s">
        <v>33</v>
      </c>
      <c r="H105" s="1"/>
      <c r="M105" s="1"/>
      <c r="R105" s="3"/>
    </row>
    <row r="106" spans="1:18" ht="15.75">
      <c r="A106" s="115">
        <f>'08'!A106+(B106-SUM(D106:F106))</f>
        <v>2584.7000000000007</v>
      </c>
      <c r="B106" s="136">
        <v>258.47000000000003</v>
      </c>
      <c r="C106" s="20" t="s">
        <v>46</v>
      </c>
      <c r="D106" s="140"/>
      <c r="E106" s="141"/>
      <c r="F106" s="141"/>
      <c r="G106" s="34" t="s">
        <v>46</v>
      </c>
      <c r="H106" s="1"/>
      <c r="M106" s="1"/>
      <c r="R106" s="3"/>
    </row>
    <row r="107" spans="1:18" ht="15.75">
      <c r="A107" s="115">
        <f>'08'!A107+(B107-SUM(D107:F107))</f>
        <v>711.3</v>
      </c>
      <c r="B107" s="137">
        <v>71</v>
      </c>
      <c r="C107" s="20" t="s">
        <v>47</v>
      </c>
      <c r="D107" s="140"/>
      <c r="E107" s="141"/>
      <c r="F107" s="141"/>
      <c r="G107" s="34" t="s">
        <v>47</v>
      </c>
      <c r="H107" s="1"/>
      <c r="M107" s="1"/>
      <c r="R107" s="3"/>
    </row>
    <row r="108" spans="1:18" ht="15.75">
      <c r="A108" s="115">
        <f>'08'!A108+(B108-SUM(D108:F108))</f>
        <v>647.09999999999991</v>
      </c>
      <c r="B108" s="137">
        <v>50</v>
      </c>
      <c r="C108" s="20" t="s">
        <v>194</v>
      </c>
      <c r="D108" s="140"/>
      <c r="E108" s="141"/>
      <c r="F108" s="141"/>
      <c r="G108" s="37" t="s">
        <v>69</v>
      </c>
      <c r="H108" s="1"/>
      <c r="M108" s="1"/>
      <c r="R108" s="3"/>
    </row>
    <row r="109" spans="1:18" ht="15.75">
      <c r="A109" s="115">
        <f>'08'!A109+(B109-SUM(D109:F109))</f>
        <v>3009.8000000000025</v>
      </c>
      <c r="B109" s="137">
        <v>25.53</v>
      </c>
      <c r="C109" s="20" t="s">
        <v>212</v>
      </c>
      <c r="D109" s="140"/>
      <c r="E109" s="141"/>
      <c r="F109" s="141"/>
      <c r="G109" s="34"/>
      <c r="H109" s="1"/>
      <c r="M109" s="1"/>
      <c r="R109" s="3"/>
    </row>
    <row r="110" spans="1:18" ht="15.75">
      <c r="B110" s="137"/>
      <c r="C110" s="20"/>
      <c r="D110" s="140"/>
      <c r="E110" s="141"/>
      <c r="F110" s="141"/>
      <c r="G110" s="34"/>
      <c r="H110" s="1"/>
      <c r="M110" s="1"/>
      <c r="R110" s="3"/>
    </row>
    <row r="111" spans="1:18" ht="15.75">
      <c r="B111" s="137"/>
      <c r="C111" s="30"/>
      <c r="D111" s="140"/>
      <c r="E111" s="141"/>
      <c r="F111" s="141"/>
      <c r="G111" s="37"/>
      <c r="H111" s="1"/>
      <c r="M111" s="1"/>
      <c r="R111" s="3"/>
    </row>
    <row r="112" spans="1:18" ht="15.75">
      <c r="B112" s="137"/>
      <c r="C112" s="35"/>
      <c r="D112" s="140"/>
      <c r="E112" s="141"/>
      <c r="F112" s="141"/>
      <c r="G112" s="34"/>
      <c r="H112" s="1"/>
      <c r="M112" s="1"/>
      <c r="R112" s="3"/>
    </row>
    <row r="113" spans="1:18" ht="15.75">
      <c r="B113" s="137"/>
      <c r="C113" s="36"/>
      <c r="D113" s="140"/>
      <c r="E113" s="141"/>
      <c r="F113" s="141"/>
      <c r="G113" s="34"/>
      <c r="H113" s="1"/>
      <c r="M113" s="1"/>
      <c r="R113" s="3"/>
    </row>
    <row r="114" spans="1:18" ht="15.75">
      <c r="B114" s="137"/>
      <c r="C114" s="35"/>
      <c r="D114" s="140"/>
      <c r="E114" s="141"/>
      <c r="F114" s="141"/>
      <c r="G114" s="34"/>
      <c r="H114" s="1"/>
      <c r="M114" s="1"/>
      <c r="R114" s="3"/>
    </row>
    <row r="115" spans="1:18" ht="15.75">
      <c r="B115" s="137"/>
      <c r="C115" s="30"/>
      <c r="D115" s="140"/>
      <c r="E115" s="141"/>
      <c r="F115" s="141"/>
      <c r="G115" s="18"/>
      <c r="H115" s="1"/>
      <c r="M115" s="1"/>
      <c r="R115" s="3"/>
    </row>
    <row r="116" spans="1:18" ht="15.75">
      <c r="B116" s="137"/>
      <c r="C116" s="20"/>
      <c r="D116" s="140"/>
      <c r="E116" s="141"/>
      <c r="F116" s="141"/>
      <c r="G116" s="18"/>
      <c r="H116" s="1"/>
      <c r="M116" s="1"/>
      <c r="R116" s="3"/>
    </row>
    <row r="117" spans="1:18" ht="15.75">
      <c r="B117" s="137"/>
      <c r="C117" s="20"/>
      <c r="D117" s="140"/>
      <c r="E117" s="141"/>
      <c r="F117" s="141"/>
      <c r="G117" s="18"/>
      <c r="H117" s="1"/>
      <c r="M117" s="1"/>
      <c r="R117" s="3"/>
    </row>
    <row r="118" spans="1:18" ht="15.75">
      <c r="B118" s="137"/>
      <c r="C118" s="20"/>
      <c r="D118" s="140"/>
      <c r="E118" s="141"/>
      <c r="F118" s="141"/>
      <c r="G118" s="18"/>
      <c r="H118" s="1"/>
      <c r="M118" s="1"/>
      <c r="R118" s="3"/>
    </row>
    <row r="119" spans="1:18" ht="16.5" thickBot="1">
      <c r="B119" s="138"/>
      <c r="C119" s="22"/>
      <c r="D119" s="138"/>
      <c r="E119" s="142"/>
      <c r="F119" s="142"/>
      <c r="G119" s="19"/>
      <c r="H119" s="1"/>
      <c r="M119" s="1"/>
      <c r="R119" s="3"/>
    </row>
    <row r="120" spans="1:18" ht="16.5" thickBot="1">
      <c r="A120" s="116">
        <f>SUM(A106:A108)</f>
        <v>3943.1000000000008</v>
      </c>
      <c r="B120" s="138">
        <f>SUM(B106:B119)</f>
        <v>405</v>
      </c>
      <c r="C120" s="19" t="s">
        <v>55</v>
      </c>
      <c r="D120" s="138">
        <f>SUM(D106:D119)</f>
        <v>0</v>
      </c>
      <c r="E120" s="138">
        <f>SUM(E106:E119)</f>
        <v>0</v>
      </c>
      <c r="F120" s="138">
        <f>SUM(F106:F119)</f>
        <v>0</v>
      </c>
      <c r="G120" s="19" t="s">
        <v>55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3" t="str">
        <f>AÑO!A26</f>
        <v>Teléfono</v>
      </c>
      <c r="C122" s="272"/>
      <c r="D122" s="272"/>
      <c r="E122" s="272"/>
      <c r="F122" s="272"/>
      <c r="G122" s="273"/>
      <c r="H122" s="1"/>
      <c r="M122" s="1"/>
      <c r="R122" s="3"/>
    </row>
    <row r="123" spans="1:18" ht="16.149999999999999" customHeight="1" thickBot="1">
      <c r="A123" s="1"/>
      <c r="B123" s="274"/>
      <c r="C123" s="275"/>
      <c r="D123" s="275"/>
      <c r="E123" s="275"/>
      <c r="F123" s="275"/>
      <c r="G123" s="276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135" t="s">
        <v>32</v>
      </c>
      <c r="C125" s="27" t="s">
        <v>33</v>
      </c>
      <c r="D125" s="135" t="s">
        <v>57</v>
      </c>
      <c r="E125" s="139" t="s">
        <v>58</v>
      </c>
      <c r="F125" s="139" t="s">
        <v>32</v>
      </c>
      <c r="G125" s="27" t="s">
        <v>33</v>
      </c>
      <c r="H125" s="1"/>
      <c r="M125" s="1"/>
      <c r="R125" s="3"/>
    </row>
    <row r="126" spans="1:18" ht="15.75">
      <c r="A126" s="1"/>
      <c r="B126" s="136">
        <v>27.5</v>
      </c>
      <c r="C126" s="21" t="s">
        <v>48</v>
      </c>
      <c r="D126" s="140"/>
      <c r="E126" s="141"/>
      <c r="F126" s="141"/>
      <c r="G126" s="18" t="s">
        <v>48</v>
      </c>
      <c r="H126" s="1"/>
      <c r="M126" s="1"/>
      <c r="R126" s="3"/>
    </row>
    <row r="127" spans="1:18" ht="15.75">
      <c r="A127" s="1"/>
      <c r="B127" s="137">
        <v>12.5</v>
      </c>
      <c r="C127" s="18" t="s">
        <v>49</v>
      </c>
      <c r="D127" s="140"/>
      <c r="E127" s="141"/>
      <c r="F127" s="141"/>
      <c r="G127" s="18" t="s">
        <v>154</v>
      </c>
      <c r="H127" s="1"/>
      <c r="M127" s="1"/>
      <c r="R127" s="3"/>
    </row>
    <row r="128" spans="1:18" ht="15.75">
      <c r="A128" s="1"/>
      <c r="B128" s="137">
        <v>8</v>
      </c>
      <c r="C128" s="18" t="s">
        <v>165</v>
      </c>
      <c r="D128" s="140"/>
      <c r="E128" s="141"/>
      <c r="F128" s="141"/>
      <c r="G128" s="18" t="s">
        <v>156</v>
      </c>
      <c r="H128" s="1"/>
      <c r="M128" s="1"/>
      <c r="R128" s="3"/>
    </row>
    <row r="129" spans="1:18" ht="15.75">
      <c r="A129" s="1"/>
      <c r="B129" s="137"/>
      <c r="C129" s="18"/>
      <c r="D129" s="140"/>
      <c r="E129" s="141"/>
      <c r="F129" s="141"/>
      <c r="G129" s="18" t="s">
        <v>165</v>
      </c>
      <c r="H129" s="1"/>
      <c r="M129" s="1"/>
      <c r="R129" s="3"/>
    </row>
    <row r="130" spans="1:18" ht="15.75">
      <c r="A130" s="1"/>
      <c r="B130" s="137"/>
      <c r="C130" s="18"/>
      <c r="D130" s="140"/>
      <c r="E130" s="141"/>
      <c r="F130" s="141"/>
      <c r="G130" s="18"/>
      <c r="H130" s="1"/>
      <c r="M130" s="1"/>
      <c r="R130" s="3"/>
    </row>
    <row r="131" spans="1:18" ht="15.75">
      <c r="A131" s="1"/>
      <c r="B131" s="137"/>
      <c r="C131" s="18"/>
      <c r="D131" s="140"/>
      <c r="E131" s="141"/>
      <c r="F131" s="141"/>
      <c r="G131" s="18"/>
      <c r="H131" s="1"/>
      <c r="M131" s="1"/>
      <c r="R131" s="3"/>
    </row>
    <row r="132" spans="1:18" ht="15.75">
      <c r="A132" s="1"/>
      <c r="B132" s="137"/>
      <c r="C132" s="18"/>
      <c r="D132" s="140"/>
      <c r="E132" s="141"/>
      <c r="F132" s="141"/>
      <c r="G132" s="18"/>
      <c r="H132" s="1"/>
      <c r="M132" s="1"/>
      <c r="R132" s="3"/>
    </row>
    <row r="133" spans="1:18" ht="15.75">
      <c r="A133" s="1"/>
      <c r="B133" s="137"/>
      <c r="C133" s="18"/>
      <c r="D133" s="140"/>
      <c r="E133" s="141"/>
      <c r="F133" s="141"/>
      <c r="G133" s="18"/>
      <c r="H133" s="1"/>
      <c r="M133" s="1"/>
      <c r="R133" s="3"/>
    </row>
    <row r="134" spans="1:18" ht="15.75">
      <c r="A134" s="1"/>
      <c r="B134" s="137"/>
      <c r="C134" s="18"/>
      <c r="D134" s="140"/>
      <c r="E134" s="141"/>
      <c r="F134" s="141"/>
      <c r="G134" s="18"/>
      <c r="H134" s="1"/>
      <c r="M134" s="1"/>
      <c r="R134" s="3"/>
    </row>
    <row r="135" spans="1:18" ht="15.75">
      <c r="A135" s="1"/>
      <c r="B135" s="137"/>
      <c r="C135" s="18"/>
      <c r="D135" s="140"/>
      <c r="E135" s="141"/>
      <c r="F135" s="141"/>
      <c r="G135" s="18"/>
      <c r="H135" s="1"/>
      <c r="M135" s="1"/>
      <c r="R135" s="3"/>
    </row>
    <row r="136" spans="1:18" ht="15.75">
      <c r="A136" s="1"/>
      <c r="B136" s="137"/>
      <c r="C136" s="18"/>
      <c r="D136" s="140"/>
      <c r="E136" s="141"/>
      <c r="F136" s="141"/>
      <c r="G136" s="18"/>
      <c r="H136" s="1"/>
      <c r="M136" s="1"/>
      <c r="R136" s="3"/>
    </row>
    <row r="137" spans="1:18" ht="15.75">
      <c r="A137" s="1"/>
      <c r="B137" s="137"/>
      <c r="C137" s="18"/>
      <c r="D137" s="140"/>
      <c r="E137" s="141"/>
      <c r="F137" s="141"/>
      <c r="G137" s="18"/>
      <c r="H137" s="1"/>
      <c r="M137" s="1"/>
      <c r="R137" s="3"/>
    </row>
    <row r="138" spans="1:18" ht="15.75">
      <c r="A138" s="1"/>
      <c r="B138" s="137"/>
      <c r="C138" s="18"/>
      <c r="D138" s="140"/>
      <c r="E138" s="141"/>
      <c r="F138" s="141"/>
      <c r="G138" s="18"/>
      <c r="H138" s="1"/>
      <c r="M138" s="1"/>
      <c r="R138" s="3"/>
    </row>
    <row r="139" spans="1:18" ht="16.5" thickBot="1">
      <c r="A139" s="1"/>
      <c r="B139" s="138"/>
      <c r="C139" s="19"/>
      <c r="D139" s="138"/>
      <c r="E139" s="142"/>
      <c r="F139" s="142"/>
      <c r="G139" s="19"/>
      <c r="H139" s="1"/>
      <c r="M139" s="1"/>
      <c r="R139" s="3"/>
    </row>
    <row r="140" spans="1:18" ht="16.5" thickBot="1">
      <c r="A140" s="1"/>
      <c r="B140" s="138">
        <f>SUM(B126:B139)</f>
        <v>48</v>
      </c>
      <c r="C140" s="19" t="s">
        <v>55</v>
      </c>
      <c r="D140" s="138">
        <f>SUM(D126:D139)</f>
        <v>0</v>
      </c>
      <c r="E140" s="138">
        <f>SUM(E126:E139)</f>
        <v>0</v>
      </c>
      <c r="F140" s="138">
        <f>SUM(F126:F139)</f>
        <v>0</v>
      </c>
      <c r="G140" s="19" t="s">
        <v>55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3" t="str">
        <f>AÑO!A27</f>
        <v>Gatos</v>
      </c>
      <c r="C142" s="272"/>
      <c r="D142" s="272"/>
      <c r="E142" s="272"/>
      <c r="F142" s="272"/>
      <c r="G142" s="273"/>
      <c r="H142" s="1"/>
      <c r="M142" s="1"/>
      <c r="R142" s="3"/>
    </row>
    <row r="143" spans="1:18" ht="16.149999999999999" customHeight="1" thickBot="1">
      <c r="A143" s="1"/>
      <c r="B143" s="274"/>
      <c r="C143" s="275"/>
      <c r="D143" s="275"/>
      <c r="E143" s="275"/>
      <c r="F143" s="275"/>
      <c r="G143" s="276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135" t="s">
        <v>32</v>
      </c>
      <c r="C145" s="27" t="s">
        <v>33</v>
      </c>
      <c r="D145" s="135" t="s">
        <v>57</v>
      </c>
      <c r="E145" s="139" t="s">
        <v>58</v>
      </c>
      <c r="F145" s="139" t="s">
        <v>32</v>
      </c>
      <c r="G145" s="27" t="s">
        <v>168</v>
      </c>
      <c r="H145" s="1"/>
      <c r="M145" s="1"/>
      <c r="R145" s="3"/>
    </row>
    <row r="146" spans="1:22" ht="15.75">
      <c r="A146" s="1"/>
      <c r="B146" s="136">
        <v>50</v>
      </c>
      <c r="C146" s="21" t="s">
        <v>181</v>
      </c>
      <c r="D146" s="140"/>
      <c r="E146" s="141"/>
      <c r="F146" s="141"/>
      <c r="G146" s="18"/>
      <c r="H146" s="1"/>
      <c r="M146" s="1"/>
      <c r="R146" s="3"/>
    </row>
    <row r="147" spans="1:22" ht="15.75">
      <c r="A147" s="1"/>
      <c r="B147" s="137"/>
      <c r="C147" s="18"/>
      <c r="D147" s="140"/>
      <c r="E147" s="141"/>
      <c r="F147" s="141"/>
      <c r="G147" s="18"/>
      <c r="H147" s="1"/>
      <c r="M147" s="1"/>
      <c r="R147" s="3"/>
    </row>
    <row r="148" spans="1:22" ht="15.75">
      <c r="A148" s="1"/>
      <c r="B148" s="137"/>
      <c r="C148" s="18"/>
      <c r="D148" s="140"/>
      <c r="E148" s="141"/>
      <c r="F148" s="141"/>
      <c r="G148" s="18"/>
      <c r="H148" s="1"/>
      <c r="M148" s="1"/>
      <c r="R148" s="3"/>
    </row>
    <row r="149" spans="1:22" ht="15.75">
      <c r="A149" s="1"/>
      <c r="B149" s="137"/>
      <c r="C149" s="18"/>
      <c r="D149" s="140"/>
      <c r="E149" s="141"/>
      <c r="F149" s="141"/>
      <c r="G149" s="18"/>
      <c r="H149" s="1"/>
      <c r="M149" s="1"/>
      <c r="R149" s="3"/>
    </row>
    <row r="150" spans="1:22" ht="15.75">
      <c r="A150" s="1"/>
      <c r="B150" s="137"/>
      <c r="C150" s="18"/>
      <c r="D150" s="140"/>
      <c r="E150" s="141"/>
      <c r="F150" s="141"/>
      <c r="G150" s="18"/>
      <c r="H150" s="1"/>
      <c r="M150" s="1"/>
      <c r="R150" s="3"/>
    </row>
    <row r="151" spans="1:22" ht="15.75">
      <c r="A151" s="1"/>
      <c r="B151" s="137"/>
      <c r="C151" s="18"/>
      <c r="D151" s="140"/>
      <c r="E151" s="141"/>
      <c r="F151" s="141"/>
      <c r="G151" s="18"/>
      <c r="H151" s="1"/>
      <c r="M151" s="1"/>
      <c r="R151" s="3"/>
    </row>
    <row r="152" spans="1:22" ht="15.75">
      <c r="A152" s="1"/>
      <c r="B152" s="137"/>
      <c r="C152" s="18"/>
      <c r="D152" s="140"/>
      <c r="E152" s="141"/>
      <c r="F152" s="141"/>
      <c r="G152" s="18"/>
      <c r="H152" s="1"/>
      <c r="M152" s="1"/>
      <c r="R152" s="3"/>
    </row>
    <row r="153" spans="1:22" ht="15.75">
      <c r="A153" s="1"/>
      <c r="B153" s="137"/>
      <c r="C153" s="18"/>
      <c r="D153" s="140"/>
      <c r="E153" s="141"/>
      <c r="F153" s="141"/>
      <c r="G153" s="18"/>
      <c r="H153" s="1"/>
      <c r="M153" s="1"/>
      <c r="R153" s="3"/>
    </row>
    <row r="154" spans="1:22" ht="15.75">
      <c r="A154" s="1"/>
      <c r="B154" s="137"/>
      <c r="C154" s="18"/>
      <c r="D154" s="140"/>
      <c r="E154" s="141"/>
      <c r="F154" s="141"/>
      <c r="G154" s="18"/>
      <c r="H154" s="1"/>
      <c r="M154" s="1"/>
      <c r="R154" s="3"/>
    </row>
    <row r="155" spans="1:22" ht="15.75">
      <c r="A155" s="1"/>
      <c r="B155" s="137"/>
      <c r="C155" s="18"/>
      <c r="D155" s="140"/>
      <c r="E155" s="141"/>
      <c r="F155" s="141"/>
      <c r="G155" s="18"/>
      <c r="H155" s="1"/>
      <c r="M155" s="1"/>
      <c r="R155" s="3"/>
    </row>
    <row r="156" spans="1:22" ht="15.75">
      <c r="A156" s="1"/>
      <c r="B156" s="137"/>
      <c r="C156" s="18"/>
      <c r="D156" s="140"/>
      <c r="E156" s="141"/>
      <c r="F156" s="141"/>
      <c r="G156" s="18"/>
      <c r="H156" s="1"/>
      <c r="M156" s="1"/>
      <c r="R156" s="3"/>
    </row>
    <row r="157" spans="1:22" ht="15.75">
      <c r="A157" s="1"/>
      <c r="B157" s="137"/>
      <c r="C157" s="18"/>
      <c r="D157" s="140"/>
      <c r="E157" s="141"/>
      <c r="F157" s="141"/>
      <c r="G157" s="18"/>
      <c r="H157" s="1"/>
      <c r="M157" s="1"/>
      <c r="R157" s="3"/>
    </row>
    <row r="158" spans="1:22" ht="15.75">
      <c r="A158" s="1"/>
      <c r="B158" s="137"/>
      <c r="C158" s="18"/>
      <c r="D158" s="140"/>
      <c r="E158" s="141"/>
      <c r="F158" s="141"/>
      <c r="G158" s="18"/>
      <c r="H158" s="1"/>
      <c r="M158" s="1"/>
      <c r="R158" s="3"/>
    </row>
    <row r="159" spans="1:22" ht="16.5" thickBot="1">
      <c r="A159" s="1"/>
      <c r="B159" s="138"/>
      <c r="C159" s="19"/>
      <c r="D159" s="138"/>
      <c r="E159" s="142"/>
      <c r="F159" s="142"/>
      <c r="G159" s="19"/>
      <c r="H159" s="1"/>
      <c r="M159" s="1"/>
      <c r="R159" s="3"/>
    </row>
    <row r="160" spans="1:22" ht="16.5" thickBot="1">
      <c r="A160" s="1"/>
      <c r="B160" s="138">
        <f>SUM(B146:B159)</f>
        <v>50</v>
      </c>
      <c r="C160" s="19" t="s">
        <v>55</v>
      </c>
      <c r="D160" s="138">
        <f>SUM(D146:D159)</f>
        <v>0</v>
      </c>
      <c r="E160" s="138">
        <f>SUM(E146:E159)</f>
        <v>0</v>
      </c>
      <c r="F160" s="138">
        <f>SUM(F146:F159)</f>
        <v>0</v>
      </c>
      <c r="G160" s="19" t="s">
        <v>55</v>
      </c>
      <c r="H160" s="1"/>
      <c r="M160" s="1"/>
      <c r="R160" s="1"/>
      <c r="S160" s="12"/>
      <c r="T160" s="1"/>
      <c r="U160" s="1"/>
      <c r="V160" s="1"/>
    </row>
    <row r="161" spans="1:22" ht="16.5" thickBot="1">
      <c r="A161" s="1"/>
      <c r="B161" s="115"/>
      <c r="C161" s="1"/>
      <c r="D161" s="115"/>
      <c r="E161" s="115"/>
      <c r="F161" s="115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AÑO!A28</f>
        <v>Vacaciones</v>
      </c>
      <c r="C162" s="272"/>
      <c r="D162" s="272"/>
      <c r="E162" s="272"/>
      <c r="F162" s="272"/>
      <c r="G162" s="27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4"/>
      <c r="C163" s="275"/>
      <c r="D163" s="275"/>
      <c r="E163" s="275"/>
      <c r="F163" s="275"/>
      <c r="G163" s="27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5" t="s">
        <v>32</v>
      </c>
      <c r="C165" s="27" t="s">
        <v>33</v>
      </c>
      <c r="D165" s="135" t="s">
        <v>57</v>
      </c>
      <c r="E165" s="139" t="s">
        <v>58</v>
      </c>
      <c r="F165" s="139" t="s">
        <v>32</v>
      </c>
      <c r="G165" s="27" t="s">
        <v>33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6">
        <v>200</v>
      </c>
      <c r="C166" s="21" t="s">
        <v>35</v>
      </c>
      <c r="D166" s="140"/>
      <c r="E166" s="141"/>
      <c r="F166" s="141"/>
      <c r="G166" s="18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7"/>
      <c r="C167" s="18"/>
      <c r="D167" s="140"/>
      <c r="E167" s="141"/>
      <c r="F167" s="141"/>
      <c r="G167" s="1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7"/>
      <c r="C168" s="18"/>
      <c r="D168" s="140"/>
      <c r="E168" s="141"/>
      <c r="F168" s="141"/>
      <c r="G168" s="1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7"/>
      <c r="C169" s="18"/>
      <c r="D169" s="140"/>
      <c r="E169" s="141"/>
      <c r="F169" s="141"/>
      <c r="G169" s="1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7"/>
      <c r="C170" s="18"/>
      <c r="D170" s="140"/>
      <c r="E170" s="141"/>
      <c r="F170" s="141"/>
      <c r="G170" s="1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7"/>
      <c r="C171" s="18"/>
      <c r="D171" s="140"/>
      <c r="E171" s="141"/>
      <c r="F171" s="141"/>
      <c r="G171" s="1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7"/>
      <c r="C172" s="18"/>
      <c r="D172" s="140"/>
      <c r="E172" s="141"/>
      <c r="F172" s="141"/>
      <c r="G172" s="1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7"/>
      <c r="C173" s="18"/>
      <c r="D173" s="140"/>
      <c r="E173" s="141"/>
      <c r="F173" s="141"/>
      <c r="G173" s="1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7"/>
      <c r="C174" s="18"/>
      <c r="D174" s="140"/>
      <c r="E174" s="141"/>
      <c r="F174" s="141"/>
      <c r="G174" s="1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7"/>
      <c r="C175" s="18"/>
      <c r="D175" s="140"/>
      <c r="E175" s="141"/>
      <c r="F175" s="141"/>
      <c r="G175" s="1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7"/>
      <c r="C176" s="18"/>
      <c r="D176" s="140"/>
      <c r="E176" s="141"/>
      <c r="F176" s="141"/>
      <c r="G176" s="1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7"/>
      <c r="C177" s="18"/>
      <c r="D177" s="140"/>
      <c r="E177" s="141"/>
      <c r="F177" s="141"/>
      <c r="G177" s="1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7"/>
      <c r="C178" s="18"/>
      <c r="D178" s="140"/>
      <c r="E178" s="141"/>
      <c r="F178" s="141"/>
      <c r="G178" s="1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8"/>
      <c r="C179" s="19"/>
      <c r="D179" s="138"/>
      <c r="E179" s="142"/>
      <c r="F179" s="142"/>
      <c r="G179" s="1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8">
        <f>SUM(B166:B179)</f>
        <v>200</v>
      </c>
      <c r="C180" s="19" t="s">
        <v>55</v>
      </c>
      <c r="D180" s="138">
        <f>SUM(D166:D179)</f>
        <v>0</v>
      </c>
      <c r="E180" s="138">
        <f>SUM(E166:E179)</f>
        <v>0</v>
      </c>
      <c r="F180" s="138">
        <f>SUM(F166:F179)</f>
        <v>0</v>
      </c>
      <c r="G180" s="19" t="s">
        <v>55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AÑO!A29</f>
        <v>Ropa</v>
      </c>
      <c r="C182" s="272"/>
      <c r="D182" s="272"/>
      <c r="E182" s="272"/>
      <c r="F182" s="272"/>
      <c r="G182" s="27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4"/>
      <c r="C183" s="275"/>
      <c r="D183" s="275"/>
      <c r="E183" s="275"/>
      <c r="F183" s="275"/>
      <c r="G183" s="27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5" t="s">
        <v>32</v>
      </c>
      <c r="C185" s="27" t="s">
        <v>33</v>
      </c>
      <c r="D185" s="135" t="s">
        <v>57</v>
      </c>
      <c r="E185" s="139" t="s">
        <v>58</v>
      </c>
      <c r="F185" s="139" t="s">
        <v>32</v>
      </c>
      <c r="G185" s="27" t="s">
        <v>168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6">
        <v>70</v>
      </c>
      <c r="C186" s="21" t="s">
        <v>183</v>
      </c>
      <c r="D186" s="140"/>
      <c r="E186" s="141"/>
      <c r="F186" s="141"/>
      <c r="G186" s="1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7"/>
      <c r="C187" s="18"/>
      <c r="D187" s="140"/>
      <c r="E187" s="141"/>
      <c r="F187" s="141"/>
      <c r="G187" s="1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7"/>
      <c r="C188" s="18"/>
      <c r="D188" s="140"/>
      <c r="E188" s="141"/>
      <c r="F188" s="141"/>
      <c r="G188" s="18"/>
      <c r="I188" s="1"/>
      <c r="J188" s="1"/>
      <c r="K188" s="1"/>
      <c r="L188" s="1"/>
    </row>
    <row r="189" spans="1:22" ht="15.75">
      <c r="B189" s="137"/>
      <c r="C189" s="18"/>
      <c r="D189" s="140"/>
      <c r="E189" s="141"/>
      <c r="F189" s="141"/>
      <c r="G189" s="18"/>
      <c r="I189" s="1"/>
      <c r="J189" s="1"/>
      <c r="K189" s="1"/>
      <c r="L189" s="1"/>
    </row>
    <row r="190" spans="1:22" ht="15.75">
      <c r="B190" s="137"/>
      <c r="C190" s="18"/>
      <c r="D190" s="140"/>
      <c r="E190" s="141"/>
      <c r="F190" s="141"/>
      <c r="G190" s="18"/>
      <c r="I190" s="1"/>
      <c r="J190" s="1"/>
      <c r="K190" s="1"/>
      <c r="L190" s="1"/>
    </row>
    <row r="191" spans="1:22" ht="15.75">
      <c r="B191" s="137"/>
      <c r="C191" s="18"/>
      <c r="D191" s="140"/>
      <c r="E191" s="141"/>
      <c r="F191" s="141"/>
      <c r="G191" s="18"/>
      <c r="I191" s="1"/>
      <c r="J191" s="1"/>
      <c r="K191" s="1"/>
      <c r="L191" s="1"/>
    </row>
    <row r="192" spans="1:22" ht="15.75">
      <c r="B192" s="137"/>
      <c r="C192" s="18"/>
      <c r="D192" s="140"/>
      <c r="E192" s="141"/>
      <c r="F192" s="141"/>
      <c r="G192" s="18"/>
      <c r="I192" s="1"/>
      <c r="J192" s="1"/>
      <c r="K192" s="1"/>
      <c r="L192" s="1"/>
    </row>
    <row r="193" spans="2:12" ht="15.75">
      <c r="B193" s="137"/>
      <c r="C193" s="18"/>
      <c r="D193" s="140"/>
      <c r="E193" s="141"/>
      <c r="F193" s="141"/>
      <c r="G193" s="18"/>
      <c r="I193" s="1"/>
      <c r="J193" s="1"/>
      <c r="K193" s="1"/>
      <c r="L193" s="1"/>
    </row>
    <row r="194" spans="2:12">
      <c r="B194" s="137"/>
      <c r="C194" s="18"/>
      <c r="D194" s="140"/>
      <c r="E194" s="141"/>
      <c r="F194" s="141"/>
      <c r="G194" s="18"/>
    </row>
    <row r="195" spans="2:12">
      <c r="B195" s="137"/>
      <c r="C195" s="18"/>
      <c r="D195" s="140"/>
      <c r="E195" s="141"/>
      <c r="F195" s="141"/>
      <c r="G195" s="18"/>
    </row>
    <row r="196" spans="2:12">
      <c r="B196" s="137"/>
      <c r="C196" s="18"/>
      <c r="D196" s="140"/>
      <c r="E196" s="141"/>
      <c r="F196" s="141"/>
      <c r="G196" s="18"/>
    </row>
    <row r="197" spans="2:12">
      <c r="B197" s="137"/>
      <c r="C197" s="18"/>
      <c r="D197" s="140"/>
      <c r="E197" s="141"/>
      <c r="F197" s="141"/>
      <c r="G197" s="18"/>
    </row>
    <row r="198" spans="2:12">
      <c r="B198" s="137"/>
      <c r="C198" s="18"/>
      <c r="D198" s="140"/>
      <c r="E198" s="141"/>
      <c r="F198" s="141"/>
      <c r="G198" s="18"/>
    </row>
    <row r="199" spans="2:12" ht="15.75" thickBot="1">
      <c r="B199" s="138"/>
      <c r="C199" s="19"/>
      <c r="D199" s="138"/>
      <c r="E199" s="142"/>
      <c r="F199" s="142"/>
      <c r="G199" s="19"/>
    </row>
    <row r="200" spans="2:12" ht="15.75" thickBot="1">
      <c r="B200" s="138">
        <f>SUM(B186:B199)</f>
        <v>70</v>
      </c>
      <c r="C200" s="19" t="s">
        <v>55</v>
      </c>
      <c r="D200" s="138">
        <f>SUM(D186:D199)</f>
        <v>0</v>
      </c>
      <c r="E200" s="138">
        <f>SUM(E186:E199)</f>
        <v>0</v>
      </c>
      <c r="F200" s="138">
        <f>SUM(F186:F199)</f>
        <v>0</v>
      </c>
      <c r="G200" s="19" t="s">
        <v>55</v>
      </c>
    </row>
    <row r="201" spans="2:12" ht="15.75" thickBot="1">
      <c r="B201" s="5"/>
      <c r="C201" s="3"/>
      <c r="D201" s="5"/>
      <c r="E201" s="5"/>
    </row>
    <row r="202" spans="2:12" ht="14.45" customHeight="1">
      <c r="B202" s="283" t="str">
        <f>AÑO!A30</f>
        <v>Belleza</v>
      </c>
      <c r="C202" s="272"/>
      <c r="D202" s="272"/>
      <c r="E202" s="272"/>
      <c r="F202" s="272"/>
      <c r="G202" s="273"/>
    </row>
    <row r="203" spans="2:12" ht="15" customHeight="1" thickBot="1">
      <c r="B203" s="274"/>
      <c r="C203" s="275"/>
      <c r="D203" s="275"/>
      <c r="E203" s="275"/>
      <c r="F203" s="275"/>
      <c r="G203" s="276"/>
    </row>
    <row r="204" spans="2:12">
      <c r="B204" s="284" t="s">
        <v>10</v>
      </c>
      <c r="C204" s="285"/>
      <c r="D204" s="286" t="s">
        <v>11</v>
      </c>
      <c r="E204" s="286"/>
      <c r="F204" s="286"/>
      <c r="G204" s="285"/>
    </row>
    <row r="205" spans="2:12">
      <c r="B205" s="135" t="s">
        <v>32</v>
      </c>
      <c r="C205" s="27" t="s">
        <v>33</v>
      </c>
      <c r="D205" s="135" t="s">
        <v>57</v>
      </c>
      <c r="E205" s="139" t="s">
        <v>58</v>
      </c>
      <c r="F205" s="139" t="s">
        <v>32</v>
      </c>
      <c r="G205" s="27" t="s">
        <v>168</v>
      </c>
    </row>
    <row r="206" spans="2:12">
      <c r="B206" s="136">
        <v>35</v>
      </c>
      <c r="C206" s="21"/>
      <c r="D206" s="140"/>
      <c r="E206" s="141"/>
      <c r="F206" s="141"/>
      <c r="G206" s="18"/>
    </row>
    <row r="207" spans="2:12">
      <c r="B207" s="137"/>
      <c r="C207" s="18"/>
      <c r="D207" s="140"/>
      <c r="E207" s="141"/>
      <c r="F207" s="141"/>
      <c r="G207" s="18"/>
    </row>
    <row r="208" spans="2:12">
      <c r="B208" s="137"/>
      <c r="C208" s="18"/>
      <c r="D208" s="140"/>
      <c r="E208" s="141"/>
      <c r="F208" s="141"/>
      <c r="G208" s="18"/>
    </row>
    <row r="209" spans="2:7">
      <c r="B209" s="137"/>
      <c r="C209" s="18"/>
      <c r="D209" s="140"/>
      <c r="E209" s="141"/>
      <c r="F209" s="141"/>
      <c r="G209" s="18"/>
    </row>
    <row r="210" spans="2:7">
      <c r="B210" s="137"/>
      <c r="C210" s="18"/>
      <c r="D210" s="140"/>
      <c r="E210" s="141"/>
      <c r="F210" s="141"/>
      <c r="G210" s="18"/>
    </row>
    <row r="211" spans="2:7">
      <c r="B211" s="137"/>
      <c r="C211" s="18"/>
      <c r="D211" s="140"/>
      <c r="E211" s="141"/>
      <c r="F211" s="141"/>
      <c r="G211" s="18"/>
    </row>
    <row r="212" spans="2:7">
      <c r="B212" s="137"/>
      <c r="C212" s="18"/>
      <c r="D212" s="140"/>
      <c r="E212" s="141"/>
      <c r="F212" s="141"/>
      <c r="G212" s="18"/>
    </row>
    <row r="213" spans="2:7">
      <c r="B213" s="137"/>
      <c r="C213" s="18"/>
      <c r="D213" s="140"/>
      <c r="E213" s="141"/>
      <c r="F213" s="141"/>
      <c r="G213" s="18"/>
    </row>
    <row r="214" spans="2:7">
      <c r="B214" s="137"/>
      <c r="C214" s="18"/>
      <c r="D214" s="140"/>
      <c r="E214" s="141"/>
      <c r="F214" s="141"/>
      <c r="G214" s="18"/>
    </row>
    <row r="215" spans="2:7">
      <c r="B215" s="137"/>
      <c r="C215" s="18"/>
      <c r="D215" s="140"/>
      <c r="E215" s="141"/>
      <c r="F215" s="141"/>
      <c r="G215" s="18"/>
    </row>
    <row r="216" spans="2:7">
      <c r="B216" s="137"/>
      <c r="C216" s="18"/>
      <c r="D216" s="140"/>
      <c r="E216" s="141"/>
      <c r="F216" s="141"/>
      <c r="G216" s="18"/>
    </row>
    <row r="217" spans="2:7">
      <c r="B217" s="137"/>
      <c r="C217" s="18"/>
      <c r="D217" s="140"/>
      <c r="E217" s="141"/>
      <c r="F217" s="141"/>
      <c r="G217" s="18"/>
    </row>
    <row r="218" spans="2:7">
      <c r="B218" s="137"/>
      <c r="C218" s="18"/>
      <c r="D218" s="140"/>
      <c r="E218" s="141"/>
      <c r="F218" s="141"/>
      <c r="G218" s="18"/>
    </row>
    <row r="219" spans="2:7" ht="15.75" thickBot="1">
      <c r="B219" s="138"/>
      <c r="C219" s="19"/>
      <c r="D219" s="138"/>
      <c r="E219" s="142"/>
      <c r="F219" s="142"/>
      <c r="G219" s="19"/>
    </row>
    <row r="220" spans="2:7" ht="15.75" thickBot="1">
      <c r="B220" s="138">
        <f>SUM(B206:B219)</f>
        <v>35</v>
      </c>
      <c r="C220" s="19" t="s">
        <v>55</v>
      </c>
      <c r="D220" s="138">
        <f>SUM(D206:D219)</f>
        <v>0</v>
      </c>
      <c r="E220" s="138">
        <f>SUM(E206:E219)</f>
        <v>0</v>
      </c>
      <c r="F220" s="138">
        <f>SUM(F206:F219)</f>
        <v>0</v>
      </c>
      <c r="G220" s="19" t="s">
        <v>55</v>
      </c>
    </row>
    <row r="221" spans="2:7" ht="15.75" thickBot="1">
      <c r="B221" s="5"/>
      <c r="C221" s="3"/>
      <c r="D221" s="5"/>
      <c r="E221" s="5"/>
    </row>
    <row r="222" spans="2:7" ht="14.45" customHeight="1">
      <c r="B222" s="283" t="str">
        <f>AÑO!A31</f>
        <v>Deportes</v>
      </c>
      <c r="C222" s="272"/>
      <c r="D222" s="272"/>
      <c r="E222" s="272"/>
      <c r="F222" s="272"/>
      <c r="G222" s="273"/>
    </row>
    <row r="223" spans="2:7" ht="15" customHeight="1" thickBot="1">
      <c r="B223" s="274"/>
      <c r="C223" s="275"/>
      <c r="D223" s="275"/>
      <c r="E223" s="275"/>
      <c r="F223" s="275"/>
      <c r="G223" s="276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135" t="s">
        <v>32</v>
      </c>
      <c r="C225" s="27" t="s">
        <v>33</v>
      </c>
      <c r="D225" s="135" t="s">
        <v>57</v>
      </c>
      <c r="E225" s="139" t="s">
        <v>58</v>
      </c>
      <c r="F225" s="139" t="s">
        <v>32</v>
      </c>
      <c r="G225" s="27" t="s">
        <v>33</v>
      </c>
    </row>
    <row r="226" spans="2:7">
      <c r="B226" s="136">
        <v>20</v>
      </c>
      <c r="C226" s="21" t="s">
        <v>45</v>
      </c>
      <c r="D226" s="140"/>
      <c r="E226" s="141"/>
      <c r="F226" s="141"/>
      <c r="G226" s="18" t="s">
        <v>45</v>
      </c>
    </row>
    <row r="227" spans="2:7">
      <c r="B227" s="137"/>
      <c r="C227" s="18" t="s">
        <v>44</v>
      </c>
      <c r="D227" s="140"/>
      <c r="E227" s="141"/>
      <c r="F227" s="141"/>
      <c r="G227" s="18"/>
    </row>
    <row r="228" spans="2:7">
      <c r="B228" s="137"/>
      <c r="C228" s="18"/>
      <c r="D228" s="140"/>
      <c r="E228" s="141"/>
      <c r="F228" s="141"/>
      <c r="G228" s="18"/>
    </row>
    <row r="229" spans="2:7">
      <c r="B229" s="137"/>
      <c r="C229" s="18"/>
      <c r="D229" s="140"/>
      <c r="E229" s="141"/>
      <c r="F229" s="141"/>
      <c r="G229" s="18"/>
    </row>
    <row r="230" spans="2:7">
      <c r="B230" s="137"/>
      <c r="C230" s="18"/>
      <c r="D230" s="140"/>
      <c r="E230" s="141"/>
      <c r="F230" s="141"/>
      <c r="G230" s="18"/>
    </row>
    <row r="231" spans="2:7">
      <c r="B231" s="137"/>
      <c r="C231" s="18"/>
      <c r="D231" s="140"/>
      <c r="E231" s="141"/>
      <c r="F231" s="141"/>
      <c r="G231" s="18"/>
    </row>
    <row r="232" spans="2:7">
      <c r="B232" s="137"/>
      <c r="C232" s="18"/>
      <c r="D232" s="140"/>
      <c r="E232" s="141"/>
      <c r="F232" s="141"/>
      <c r="G232" s="18"/>
    </row>
    <row r="233" spans="2:7">
      <c r="B233" s="137"/>
      <c r="C233" s="18"/>
      <c r="D233" s="140"/>
      <c r="E233" s="141"/>
      <c r="F233" s="141"/>
      <c r="G233" s="18"/>
    </row>
    <row r="234" spans="2:7">
      <c r="B234" s="137"/>
      <c r="C234" s="18"/>
      <c r="D234" s="140"/>
      <c r="E234" s="141"/>
      <c r="F234" s="141"/>
      <c r="G234" s="18"/>
    </row>
    <row r="235" spans="2:7">
      <c r="B235" s="137"/>
      <c r="C235" s="18"/>
      <c r="D235" s="140"/>
      <c r="E235" s="141"/>
      <c r="F235" s="141"/>
      <c r="G235" s="18"/>
    </row>
    <row r="236" spans="2:7">
      <c r="B236" s="137"/>
      <c r="C236" s="18"/>
      <c r="D236" s="140"/>
      <c r="E236" s="141"/>
      <c r="F236" s="141"/>
      <c r="G236" s="18"/>
    </row>
    <row r="237" spans="2:7">
      <c r="B237" s="137"/>
      <c r="C237" s="18"/>
      <c r="D237" s="140"/>
      <c r="E237" s="141"/>
      <c r="F237" s="141"/>
      <c r="G237" s="18"/>
    </row>
    <row r="238" spans="2:7">
      <c r="B238" s="137"/>
      <c r="C238" s="18"/>
      <c r="D238" s="140"/>
      <c r="E238" s="141"/>
      <c r="F238" s="141"/>
      <c r="G238" s="18"/>
    </row>
    <row r="239" spans="2:7" ht="15.75" thickBot="1">
      <c r="B239" s="138"/>
      <c r="C239" s="19"/>
      <c r="D239" s="138"/>
      <c r="E239" s="142"/>
      <c r="F239" s="142"/>
      <c r="G239" s="19"/>
    </row>
    <row r="240" spans="2:7" ht="15.75" thickBot="1">
      <c r="B240" s="138">
        <f>SUM(B226:B239)</f>
        <v>20</v>
      </c>
      <c r="C240" s="19" t="s">
        <v>55</v>
      </c>
      <c r="D240" s="138">
        <f>SUM(D226:D239)</f>
        <v>0</v>
      </c>
      <c r="E240" s="138">
        <f>SUM(E226:E239)</f>
        <v>0</v>
      </c>
      <c r="F240" s="138">
        <f>SUM(F226:F239)</f>
        <v>0</v>
      </c>
      <c r="G240" s="19" t="s">
        <v>55</v>
      </c>
    </row>
    <row r="241" spans="2:7" ht="15.75" thickBot="1">
      <c r="B241" s="5"/>
      <c r="C241" s="3"/>
      <c r="D241" s="5"/>
      <c r="E241" s="5"/>
    </row>
    <row r="242" spans="2:7" ht="14.45" customHeight="1">
      <c r="B242" s="283" t="str">
        <f>AÑO!A32</f>
        <v>Hogar</v>
      </c>
      <c r="C242" s="272"/>
      <c r="D242" s="272"/>
      <c r="E242" s="272"/>
      <c r="F242" s="272"/>
      <c r="G242" s="273"/>
    </row>
    <row r="243" spans="2:7" ht="15" customHeight="1" thickBot="1">
      <c r="B243" s="274"/>
      <c r="C243" s="275"/>
      <c r="D243" s="275"/>
      <c r="E243" s="275"/>
      <c r="F243" s="275"/>
      <c r="G243" s="276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135" t="s">
        <v>32</v>
      </c>
      <c r="C245" s="27" t="s">
        <v>33</v>
      </c>
      <c r="D245" s="135" t="s">
        <v>57</v>
      </c>
      <c r="E245" s="139" t="s">
        <v>58</v>
      </c>
      <c r="F245" s="139" t="s">
        <v>32</v>
      </c>
      <c r="G245" s="27" t="s">
        <v>168</v>
      </c>
    </row>
    <row r="246" spans="2:7" ht="15" customHeight="1">
      <c r="B246" s="137">
        <v>50</v>
      </c>
      <c r="C246" s="30"/>
      <c r="D246" s="140"/>
      <c r="E246" s="141"/>
      <c r="F246" s="141"/>
      <c r="G246" s="18"/>
    </row>
    <row r="247" spans="2:7" ht="15" customHeight="1">
      <c r="B247" s="137"/>
      <c r="C247" s="18"/>
      <c r="D247" s="140"/>
      <c r="E247" s="141"/>
      <c r="F247" s="141"/>
      <c r="G247" s="18"/>
    </row>
    <row r="248" spans="2:7">
      <c r="B248" s="137"/>
      <c r="C248" s="18"/>
      <c r="D248" s="140"/>
      <c r="E248" s="141"/>
      <c r="F248" s="141"/>
      <c r="G248" s="18"/>
    </row>
    <row r="249" spans="2:7">
      <c r="B249" s="137"/>
      <c r="C249" s="18"/>
      <c r="D249" s="140"/>
      <c r="E249" s="141"/>
      <c r="F249" s="141"/>
      <c r="G249" s="18"/>
    </row>
    <row r="250" spans="2:7">
      <c r="B250" s="137"/>
      <c r="C250" s="18"/>
      <c r="D250" s="140"/>
      <c r="E250" s="141"/>
      <c r="F250" s="141"/>
      <c r="G250" s="18"/>
    </row>
    <row r="251" spans="2:7">
      <c r="B251" s="137"/>
      <c r="C251" s="18"/>
      <c r="D251" s="140"/>
      <c r="E251" s="141"/>
      <c r="F251" s="141"/>
      <c r="G251" s="18"/>
    </row>
    <row r="252" spans="2:7">
      <c r="B252" s="137"/>
      <c r="C252" s="18"/>
      <c r="D252" s="140"/>
      <c r="E252" s="141"/>
      <c r="F252" s="141"/>
      <c r="G252" s="18"/>
    </row>
    <row r="253" spans="2:7">
      <c r="B253" s="137"/>
      <c r="C253" s="18"/>
      <c r="D253" s="140"/>
      <c r="E253" s="141"/>
      <c r="F253" s="141"/>
      <c r="G253" s="18"/>
    </row>
    <row r="254" spans="2:7">
      <c r="B254" s="137"/>
      <c r="C254" s="18"/>
      <c r="D254" s="140"/>
      <c r="E254" s="141"/>
      <c r="F254" s="141"/>
      <c r="G254" s="18"/>
    </row>
    <row r="255" spans="2:7">
      <c r="B255" s="137"/>
      <c r="C255" s="18"/>
      <c r="D255" s="140"/>
      <c r="E255" s="141"/>
      <c r="F255" s="141"/>
      <c r="G255" s="18"/>
    </row>
    <row r="256" spans="2:7">
      <c r="B256" s="137"/>
      <c r="C256" s="18"/>
      <c r="D256" s="140"/>
      <c r="E256" s="141"/>
      <c r="F256" s="141"/>
      <c r="G256" s="18"/>
    </row>
    <row r="257" spans="2:7">
      <c r="B257" s="137"/>
      <c r="C257" s="18"/>
      <c r="D257" s="140"/>
      <c r="E257" s="141"/>
      <c r="F257" s="141"/>
      <c r="G257" s="18"/>
    </row>
    <row r="258" spans="2:7">
      <c r="B258" s="137"/>
      <c r="C258" s="18"/>
      <c r="D258" s="140"/>
      <c r="E258" s="141"/>
      <c r="F258" s="141"/>
      <c r="G258" s="18"/>
    </row>
    <row r="259" spans="2:7" ht="15.75" thickBot="1">
      <c r="B259" s="138"/>
      <c r="C259" s="19"/>
      <c r="D259" s="138"/>
      <c r="E259" s="142"/>
      <c r="F259" s="142"/>
      <c r="G259" s="19"/>
    </row>
    <row r="260" spans="2:7" ht="15.75" thickBot="1">
      <c r="B260" s="138">
        <f>SUM(B246:B259)</f>
        <v>50</v>
      </c>
      <c r="C260" s="19" t="s">
        <v>55</v>
      </c>
      <c r="D260" s="138">
        <f>SUM(D246:D259)</f>
        <v>0</v>
      </c>
      <c r="E260" s="138">
        <f>SUM(E246:E259)</f>
        <v>0</v>
      </c>
      <c r="F260" s="138">
        <f>SUM(F246:F259)</f>
        <v>0</v>
      </c>
      <c r="G260" s="19" t="s">
        <v>55</v>
      </c>
    </row>
    <row r="261" spans="2:7" ht="15.75" thickBot="1">
      <c r="B261" s="5"/>
      <c r="C261" s="3"/>
      <c r="D261" s="5"/>
      <c r="E261" s="5"/>
    </row>
    <row r="262" spans="2:7" ht="14.45" customHeight="1">
      <c r="B262" s="283" t="str">
        <f>AÑO!A33</f>
        <v>Formación</v>
      </c>
      <c r="C262" s="272"/>
      <c r="D262" s="272"/>
      <c r="E262" s="272"/>
      <c r="F262" s="272"/>
      <c r="G262" s="273"/>
    </row>
    <row r="263" spans="2:7" ht="15" customHeight="1" thickBot="1">
      <c r="B263" s="274"/>
      <c r="C263" s="275"/>
      <c r="D263" s="275"/>
      <c r="E263" s="275"/>
      <c r="F263" s="275"/>
      <c r="G263" s="276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135" t="s">
        <v>32</v>
      </c>
      <c r="C265" s="27" t="s">
        <v>33</v>
      </c>
      <c r="D265" s="135" t="s">
        <v>57</v>
      </c>
      <c r="E265" s="139" t="s">
        <v>58</v>
      </c>
      <c r="F265" s="139" t="s">
        <v>32</v>
      </c>
      <c r="G265" s="27" t="s">
        <v>33</v>
      </c>
    </row>
    <row r="266" spans="2:7">
      <c r="B266" s="136">
        <v>50</v>
      </c>
      <c r="C266" s="21"/>
      <c r="D266" s="140"/>
      <c r="E266" s="141"/>
      <c r="F266" s="141"/>
      <c r="G266" s="18"/>
    </row>
    <row r="267" spans="2:7">
      <c r="B267" s="137"/>
      <c r="C267" s="18"/>
      <c r="D267" s="140"/>
      <c r="E267" s="141"/>
      <c r="F267" s="141"/>
      <c r="G267" s="18"/>
    </row>
    <row r="268" spans="2:7">
      <c r="B268" s="137"/>
      <c r="C268" s="18"/>
      <c r="D268" s="140"/>
      <c r="E268" s="141"/>
      <c r="F268" s="141"/>
      <c r="G268" s="18"/>
    </row>
    <row r="269" spans="2:7">
      <c r="B269" s="137"/>
      <c r="C269" s="18"/>
      <c r="D269" s="140"/>
      <c r="E269" s="141"/>
      <c r="F269" s="141"/>
      <c r="G269" s="18"/>
    </row>
    <row r="270" spans="2:7">
      <c r="B270" s="137"/>
      <c r="C270" s="18"/>
      <c r="D270" s="140"/>
      <c r="E270" s="141"/>
      <c r="F270" s="141"/>
      <c r="G270" s="18"/>
    </row>
    <row r="271" spans="2:7">
      <c r="B271" s="137"/>
      <c r="C271" s="18"/>
      <c r="D271" s="140"/>
      <c r="E271" s="141"/>
      <c r="F271" s="141"/>
      <c r="G271" s="18"/>
    </row>
    <row r="272" spans="2:7">
      <c r="B272" s="137"/>
      <c r="C272" s="18"/>
      <c r="D272" s="140"/>
      <c r="E272" s="141"/>
      <c r="F272" s="141"/>
      <c r="G272" s="18"/>
    </row>
    <row r="273" spans="2:7">
      <c r="B273" s="137"/>
      <c r="C273" s="18"/>
      <c r="D273" s="140"/>
      <c r="E273" s="141"/>
      <c r="F273" s="141"/>
      <c r="G273" s="18"/>
    </row>
    <row r="274" spans="2:7">
      <c r="B274" s="137"/>
      <c r="C274" s="18"/>
      <c r="D274" s="140"/>
      <c r="E274" s="141"/>
      <c r="F274" s="141"/>
      <c r="G274" s="18"/>
    </row>
    <row r="275" spans="2:7">
      <c r="B275" s="137"/>
      <c r="C275" s="18"/>
      <c r="D275" s="140"/>
      <c r="E275" s="141"/>
      <c r="F275" s="141"/>
      <c r="G275" s="18"/>
    </row>
    <row r="276" spans="2:7">
      <c r="B276" s="137"/>
      <c r="C276" s="18"/>
      <c r="D276" s="140"/>
      <c r="E276" s="141"/>
      <c r="F276" s="141"/>
      <c r="G276" s="18"/>
    </row>
    <row r="277" spans="2:7">
      <c r="B277" s="137"/>
      <c r="C277" s="18"/>
      <c r="D277" s="140"/>
      <c r="E277" s="141"/>
      <c r="F277" s="141"/>
      <c r="G277" s="18"/>
    </row>
    <row r="278" spans="2:7">
      <c r="B278" s="137"/>
      <c r="C278" s="18"/>
      <c r="D278" s="140"/>
      <c r="E278" s="141"/>
      <c r="F278" s="141"/>
      <c r="G278" s="18"/>
    </row>
    <row r="279" spans="2:7" ht="15.75" thickBot="1">
      <c r="B279" s="138"/>
      <c r="C279" s="19"/>
      <c r="D279" s="138"/>
      <c r="E279" s="142"/>
      <c r="F279" s="142"/>
      <c r="G279" s="19"/>
    </row>
    <row r="280" spans="2:7" ht="15.75" thickBot="1">
      <c r="B280" s="138">
        <f>SUM(B266:B279)</f>
        <v>50</v>
      </c>
      <c r="C280" s="19" t="s">
        <v>55</v>
      </c>
      <c r="D280" s="138">
        <f>SUM(D266:D279)</f>
        <v>0</v>
      </c>
      <c r="E280" s="138">
        <f>SUM(E266:E279)</f>
        <v>0</v>
      </c>
      <c r="F280" s="138">
        <f>SUM(F266:F279)</f>
        <v>0</v>
      </c>
      <c r="G280" s="19" t="s">
        <v>55</v>
      </c>
    </row>
    <row r="281" spans="2:7" ht="15.75" thickBot="1">
      <c r="B281" s="5"/>
      <c r="C281" s="3"/>
      <c r="D281" s="5"/>
      <c r="E281" s="5"/>
    </row>
    <row r="282" spans="2:7" ht="14.45" customHeight="1">
      <c r="B282" s="283" t="str">
        <f>AÑO!A34</f>
        <v>Regalos</v>
      </c>
      <c r="C282" s="272"/>
      <c r="D282" s="272"/>
      <c r="E282" s="272"/>
      <c r="F282" s="272"/>
      <c r="G282" s="273"/>
    </row>
    <row r="283" spans="2:7" ht="15" customHeight="1" thickBot="1">
      <c r="B283" s="274"/>
      <c r="C283" s="275"/>
      <c r="D283" s="275"/>
      <c r="E283" s="275"/>
      <c r="F283" s="275"/>
      <c r="G283" s="276"/>
    </row>
    <row r="284" spans="2:7">
      <c r="B284" s="284" t="s">
        <v>10</v>
      </c>
      <c r="C284" s="285"/>
      <c r="D284" s="286" t="s">
        <v>11</v>
      </c>
      <c r="E284" s="286"/>
      <c r="F284" s="286"/>
      <c r="G284" s="285"/>
    </row>
    <row r="285" spans="2:7">
      <c r="B285" s="135" t="s">
        <v>32</v>
      </c>
      <c r="C285" s="27" t="s">
        <v>33</v>
      </c>
      <c r="D285" s="135" t="s">
        <v>57</v>
      </c>
      <c r="E285" s="139" t="s">
        <v>58</v>
      </c>
      <c r="F285" s="139" t="s">
        <v>32</v>
      </c>
      <c r="G285" s="27" t="s">
        <v>168</v>
      </c>
    </row>
    <row r="286" spans="2:7">
      <c r="B286" s="136">
        <v>90</v>
      </c>
      <c r="C286" s="21" t="s">
        <v>35</v>
      </c>
      <c r="D286" s="140"/>
      <c r="E286" s="141"/>
      <c r="F286" s="141"/>
      <c r="G286" s="18"/>
    </row>
    <row r="287" spans="2:7">
      <c r="B287" s="137"/>
      <c r="C287" s="18"/>
      <c r="D287" s="140"/>
      <c r="E287" s="141"/>
      <c r="F287" s="141"/>
      <c r="G287" s="18"/>
    </row>
    <row r="288" spans="2:7">
      <c r="B288" s="137"/>
      <c r="C288" s="18"/>
      <c r="D288" s="140"/>
      <c r="E288" s="141"/>
      <c r="F288" s="141"/>
      <c r="G288" s="18"/>
    </row>
    <row r="289" spans="2:7">
      <c r="B289" s="137"/>
      <c r="C289" s="18"/>
      <c r="D289" s="140"/>
      <c r="E289" s="141"/>
      <c r="F289" s="141"/>
      <c r="G289" s="18"/>
    </row>
    <row r="290" spans="2:7">
      <c r="B290" s="137"/>
      <c r="C290" s="18"/>
      <c r="D290" s="140"/>
      <c r="E290" s="141"/>
      <c r="F290" s="141"/>
      <c r="G290" s="18"/>
    </row>
    <row r="291" spans="2:7">
      <c r="B291" s="137"/>
      <c r="C291" s="18"/>
      <c r="D291" s="140"/>
      <c r="E291" s="141"/>
      <c r="F291" s="141"/>
      <c r="G291" s="18"/>
    </row>
    <row r="292" spans="2:7">
      <c r="B292" s="137"/>
      <c r="C292" s="18"/>
      <c r="D292" s="140"/>
      <c r="E292" s="141"/>
      <c r="F292" s="141"/>
      <c r="G292" s="18"/>
    </row>
    <row r="293" spans="2:7">
      <c r="B293" s="137"/>
      <c r="C293" s="18"/>
      <c r="D293" s="140"/>
      <c r="E293" s="141"/>
      <c r="F293" s="141"/>
      <c r="G293" s="18"/>
    </row>
    <row r="294" spans="2:7">
      <c r="B294" s="137"/>
      <c r="C294" s="18"/>
      <c r="D294" s="140"/>
      <c r="E294" s="141"/>
      <c r="F294" s="141"/>
      <c r="G294" s="18"/>
    </row>
    <row r="295" spans="2:7">
      <c r="B295" s="137"/>
      <c r="C295" s="18"/>
      <c r="D295" s="140"/>
      <c r="E295" s="141"/>
      <c r="F295" s="141"/>
      <c r="G295" s="18"/>
    </row>
    <row r="296" spans="2:7">
      <c r="B296" s="137"/>
      <c r="C296" s="18"/>
      <c r="D296" s="140"/>
      <c r="E296" s="141"/>
      <c r="F296" s="141"/>
      <c r="G296" s="18"/>
    </row>
    <row r="297" spans="2:7">
      <c r="B297" s="137"/>
      <c r="C297" s="18"/>
      <c r="D297" s="140"/>
      <c r="E297" s="141"/>
      <c r="F297" s="141"/>
      <c r="G297" s="18"/>
    </row>
    <row r="298" spans="2:7">
      <c r="B298" s="137"/>
      <c r="C298" s="18"/>
      <c r="D298" s="140"/>
      <c r="E298" s="141"/>
      <c r="F298" s="141"/>
      <c r="G298" s="18"/>
    </row>
    <row r="299" spans="2:7" ht="15.75" thickBot="1">
      <c r="B299" s="138"/>
      <c r="C299" s="19"/>
      <c r="D299" s="138"/>
      <c r="E299" s="142"/>
      <c r="F299" s="142"/>
      <c r="G299" s="19"/>
    </row>
    <row r="300" spans="2:7" ht="15.75" thickBot="1">
      <c r="B300" s="138">
        <f>SUM(B286:B299)</f>
        <v>90</v>
      </c>
      <c r="C300" s="19" t="s">
        <v>55</v>
      </c>
      <c r="D300" s="138">
        <f>SUM(D286:D299)</f>
        <v>0</v>
      </c>
      <c r="E300" s="138">
        <f>SUM(E286:E299)</f>
        <v>0</v>
      </c>
      <c r="F300" s="138">
        <f>SUM(F286:F299)</f>
        <v>0</v>
      </c>
      <c r="G300" s="19" t="s">
        <v>55</v>
      </c>
    </row>
    <row r="301" spans="2:7" ht="15.75" thickBot="1">
      <c r="B301" s="5"/>
      <c r="C301" s="3"/>
      <c r="D301" s="5"/>
      <c r="E301" s="5"/>
    </row>
    <row r="302" spans="2:7" ht="14.45" customHeight="1">
      <c r="B302" s="283" t="str">
        <f>AÑO!A35</f>
        <v>Salud</v>
      </c>
      <c r="C302" s="272"/>
      <c r="D302" s="272"/>
      <c r="E302" s="272"/>
      <c r="F302" s="272"/>
      <c r="G302" s="273"/>
    </row>
    <row r="303" spans="2:7" ht="15" customHeight="1" thickBot="1">
      <c r="B303" s="274"/>
      <c r="C303" s="275"/>
      <c r="D303" s="275"/>
      <c r="E303" s="275"/>
      <c r="F303" s="275"/>
      <c r="G303" s="276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135" t="s">
        <v>32</v>
      </c>
      <c r="C305" s="27" t="s">
        <v>33</v>
      </c>
      <c r="D305" s="135" t="s">
        <v>57</v>
      </c>
      <c r="E305" s="139" t="s">
        <v>58</v>
      </c>
      <c r="F305" s="139" t="s">
        <v>32</v>
      </c>
      <c r="G305" s="27" t="s">
        <v>168</v>
      </c>
    </row>
    <row r="306" spans="2:7">
      <c r="B306" s="136">
        <v>100</v>
      </c>
      <c r="C306" s="21" t="s">
        <v>178</v>
      </c>
      <c r="D306" s="140"/>
      <c r="E306" s="141"/>
      <c r="F306" s="141"/>
      <c r="G306" s="18"/>
    </row>
    <row r="307" spans="2:7">
      <c r="B307" s="137">
        <v>15</v>
      </c>
      <c r="C307" s="30"/>
      <c r="D307" s="140"/>
      <c r="E307" s="141"/>
      <c r="F307" s="141"/>
      <c r="G307" s="18"/>
    </row>
    <row r="308" spans="2:7">
      <c r="B308" s="137"/>
      <c r="C308" s="30"/>
      <c r="D308" s="140"/>
      <c r="E308" s="141"/>
      <c r="F308" s="141"/>
      <c r="G308" s="18"/>
    </row>
    <row r="309" spans="2:7">
      <c r="B309" s="137"/>
      <c r="C309" s="18"/>
      <c r="D309" s="140"/>
      <c r="E309" s="141"/>
      <c r="F309" s="141"/>
      <c r="G309" s="18"/>
    </row>
    <row r="310" spans="2:7">
      <c r="B310" s="137"/>
      <c r="C310" s="18"/>
      <c r="D310" s="140"/>
      <c r="E310" s="141"/>
      <c r="F310" s="141"/>
      <c r="G310" s="18"/>
    </row>
    <row r="311" spans="2:7">
      <c r="B311" s="137"/>
      <c r="C311" s="18"/>
      <c r="D311" s="140"/>
      <c r="E311" s="141"/>
      <c r="F311" s="141"/>
      <c r="G311" s="18"/>
    </row>
    <row r="312" spans="2:7">
      <c r="B312" s="137"/>
      <c r="C312" s="18"/>
      <c r="D312" s="140"/>
      <c r="E312" s="141"/>
      <c r="F312" s="141"/>
      <c r="G312" s="18"/>
    </row>
    <row r="313" spans="2:7">
      <c r="B313" s="137"/>
      <c r="C313" s="18"/>
      <c r="D313" s="140"/>
      <c r="E313" s="141"/>
      <c r="F313" s="141"/>
      <c r="G313" s="18"/>
    </row>
    <row r="314" spans="2:7">
      <c r="B314" s="137"/>
      <c r="C314" s="18"/>
      <c r="D314" s="140"/>
      <c r="E314" s="141"/>
      <c r="F314" s="141"/>
      <c r="G314" s="18"/>
    </row>
    <row r="315" spans="2:7">
      <c r="B315" s="137"/>
      <c r="C315" s="18"/>
      <c r="D315" s="140"/>
      <c r="E315" s="141"/>
      <c r="F315" s="141"/>
      <c r="G315" s="18"/>
    </row>
    <row r="316" spans="2:7">
      <c r="B316" s="137"/>
      <c r="C316" s="18"/>
      <c r="D316" s="140"/>
      <c r="E316" s="141"/>
      <c r="F316" s="141"/>
      <c r="G316" s="18"/>
    </row>
    <row r="317" spans="2:7">
      <c r="B317" s="137"/>
      <c r="C317" s="18"/>
      <c r="D317" s="140"/>
      <c r="E317" s="141"/>
      <c r="F317" s="141"/>
      <c r="G317" s="18"/>
    </row>
    <row r="318" spans="2:7">
      <c r="B318" s="137"/>
      <c r="C318" s="18"/>
      <c r="D318" s="140"/>
      <c r="E318" s="141"/>
      <c r="F318" s="141"/>
      <c r="G318" s="18"/>
    </row>
    <row r="319" spans="2:7" ht="15.75" thickBot="1">
      <c r="B319" s="138"/>
      <c r="C319" s="19"/>
      <c r="D319" s="138"/>
      <c r="E319" s="142"/>
      <c r="F319" s="142"/>
      <c r="G319" s="19"/>
    </row>
    <row r="320" spans="2:7" ht="15.75" thickBot="1">
      <c r="B320" s="138">
        <f>SUM(B306:B319)</f>
        <v>115</v>
      </c>
      <c r="C320" s="19" t="s">
        <v>55</v>
      </c>
      <c r="D320" s="138">
        <f>SUM(D306:D319)</f>
        <v>0</v>
      </c>
      <c r="E320" s="138">
        <f>SUM(E306:E319)</f>
        <v>0</v>
      </c>
      <c r="F320" s="138">
        <f>SUM(F306:F319)</f>
        <v>0</v>
      </c>
      <c r="G320" s="19" t="s">
        <v>55</v>
      </c>
    </row>
    <row r="321" spans="2:7" ht="15.75" thickBot="1"/>
    <row r="322" spans="2:7" ht="14.45" customHeight="1">
      <c r="B322" s="283" t="str">
        <f>AÑO!A36</f>
        <v>Martina</v>
      </c>
      <c r="C322" s="272"/>
      <c r="D322" s="272"/>
      <c r="E322" s="272"/>
      <c r="F322" s="272"/>
      <c r="G322" s="273"/>
    </row>
    <row r="323" spans="2:7" ht="15" customHeight="1" thickBot="1">
      <c r="B323" s="274"/>
      <c r="C323" s="275"/>
      <c r="D323" s="275"/>
      <c r="E323" s="275"/>
      <c r="F323" s="275"/>
      <c r="G323" s="276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135" t="s">
        <v>32</v>
      </c>
      <c r="C325" s="27" t="s">
        <v>33</v>
      </c>
      <c r="D325" s="135" t="s">
        <v>57</v>
      </c>
      <c r="E325" s="139" t="s">
        <v>58</v>
      </c>
      <c r="F325" s="139" t="s">
        <v>32</v>
      </c>
      <c r="G325" s="27" t="s">
        <v>168</v>
      </c>
    </row>
    <row r="326" spans="2:7">
      <c r="B326" s="136">
        <v>90</v>
      </c>
      <c r="C326" s="21"/>
      <c r="D326" s="140"/>
      <c r="E326" s="141"/>
      <c r="F326" s="141"/>
      <c r="G326" s="18"/>
    </row>
    <row r="327" spans="2:7">
      <c r="B327" s="137"/>
      <c r="C327" s="18"/>
      <c r="D327" s="140"/>
      <c r="E327" s="141"/>
      <c r="F327" s="141"/>
      <c r="G327" s="18"/>
    </row>
    <row r="328" spans="2:7">
      <c r="B328" s="137"/>
      <c r="C328" s="18"/>
      <c r="D328" s="140"/>
      <c r="E328" s="141"/>
      <c r="F328" s="141"/>
      <c r="G328" s="18"/>
    </row>
    <row r="329" spans="2:7">
      <c r="B329" s="137"/>
      <c r="C329" s="18"/>
      <c r="D329" s="140"/>
      <c r="E329" s="141"/>
      <c r="F329" s="141"/>
      <c r="G329" s="18"/>
    </row>
    <row r="330" spans="2:7">
      <c r="B330" s="137"/>
      <c r="C330" s="18"/>
      <c r="D330" s="140"/>
      <c r="E330" s="141"/>
      <c r="F330" s="141"/>
      <c r="G330" s="18"/>
    </row>
    <row r="331" spans="2:7">
      <c r="B331" s="137"/>
      <c r="C331" s="18"/>
      <c r="D331" s="140"/>
      <c r="E331" s="141"/>
      <c r="F331" s="141"/>
      <c r="G331" s="18"/>
    </row>
    <row r="332" spans="2:7">
      <c r="B332" s="137"/>
      <c r="C332" s="18"/>
      <c r="D332" s="140"/>
      <c r="E332" s="141"/>
      <c r="F332" s="141"/>
      <c r="G332" s="18"/>
    </row>
    <row r="333" spans="2:7">
      <c r="B333" s="137"/>
      <c r="C333" s="18"/>
      <c r="D333" s="140"/>
      <c r="E333" s="141"/>
      <c r="F333" s="141"/>
      <c r="G333" s="18"/>
    </row>
    <row r="334" spans="2:7">
      <c r="B334" s="137"/>
      <c r="C334" s="18"/>
      <c r="D334" s="140"/>
      <c r="E334" s="141"/>
      <c r="F334" s="141"/>
      <c r="G334" s="18"/>
    </row>
    <row r="335" spans="2:7">
      <c r="B335" s="137"/>
      <c r="C335" s="18"/>
      <c r="D335" s="140"/>
      <c r="E335" s="141"/>
      <c r="F335" s="141"/>
      <c r="G335" s="18"/>
    </row>
    <row r="336" spans="2:7">
      <c r="B336" s="137"/>
      <c r="C336" s="18"/>
      <c r="D336" s="140"/>
      <c r="E336" s="141"/>
      <c r="F336" s="141"/>
      <c r="G336" s="18"/>
    </row>
    <row r="337" spans="2:7">
      <c r="B337" s="137"/>
      <c r="C337" s="18"/>
      <c r="D337" s="140"/>
      <c r="E337" s="141"/>
      <c r="F337" s="141"/>
      <c r="G337" s="18"/>
    </row>
    <row r="338" spans="2:7">
      <c r="B338" s="137"/>
      <c r="C338" s="18"/>
      <c r="D338" s="140"/>
      <c r="E338" s="141"/>
      <c r="F338" s="141"/>
      <c r="G338" s="18"/>
    </row>
    <row r="339" spans="2:7" ht="15.75" thickBot="1">
      <c r="B339" s="138"/>
      <c r="C339" s="19"/>
      <c r="D339" s="138"/>
      <c r="E339" s="142"/>
      <c r="F339" s="142"/>
      <c r="G339" s="19"/>
    </row>
    <row r="340" spans="2:7" ht="15.75" thickBot="1">
      <c r="B340" s="138">
        <f>SUM(B326:B339)</f>
        <v>90</v>
      </c>
      <c r="C340" s="19" t="s">
        <v>55</v>
      </c>
      <c r="D340" s="138">
        <f>SUM(D326:D339)</f>
        <v>0</v>
      </c>
      <c r="E340" s="138">
        <f>SUM(E326:E339)</f>
        <v>0</v>
      </c>
      <c r="F340" s="138">
        <f>SUM(F326:F339)</f>
        <v>0</v>
      </c>
      <c r="G340" s="19" t="s">
        <v>55</v>
      </c>
    </row>
    <row r="341" spans="2:7" ht="15.75" thickBot="1">
      <c r="B341" s="5"/>
      <c r="C341" s="3"/>
      <c r="D341" s="5"/>
      <c r="E341" s="5"/>
    </row>
    <row r="342" spans="2:7" ht="14.45" customHeight="1">
      <c r="B342" s="283" t="str">
        <f>AÑO!A37</f>
        <v>Impuestos</v>
      </c>
      <c r="C342" s="272"/>
      <c r="D342" s="272"/>
      <c r="E342" s="272"/>
      <c r="F342" s="272"/>
      <c r="G342" s="273"/>
    </row>
    <row r="343" spans="2:7" ht="15" customHeight="1" thickBot="1">
      <c r="B343" s="274"/>
      <c r="C343" s="275"/>
      <c r="D343" s="275"/>
      <c r="E343" s="275"/>
      <c r="F343" s="275"/>
      <c r="G343" s="276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135" t="s">
        <v>32</v>
      </c>
      <c r="C345" s="27" t="s">
        <v>33</v>
      </c>
      <c r="D345" s="135" t="s">
        <v>57</v>
      </c>
      <c r="E345" s="139" t="s">
        <v>58</v>
      </c>
      <c r="F345" s="139" t="s">
        <v>32</v>
      </c>
      <c r="G345" s="27" t="s">
        <v>168</v>
      </c>
    </row>
    <row r="346" spans="2:7">
      <c r="B346" s="136">
        <v>45</v>
      </c>
      <c r="C346" s="21" t="s">
        <v>206</v>
      </c>
      <c r="D346" s="140"/>
      <c r="E346" s="141"/>
      <c r="F346" s="141"/>
      <c r="G346" s="18"/>
    </row>
    <row r="347" spans="2:7">
      <c r="B347" s="137"/>
      <c r="C347" s="18"/>
      <c r="D347" s="140"/>
      <c r="E347" s="141"/>
      <c r="F347" s="141"/>
      <c r="G347" s="18"/>
    </row>
    <row r="348" spans="2:7">
      <c r="B348" s="137"/>
      <c r="C348" s="18"/>
      <c r="D348" s="140"/>
      <c r="E348" s="141"/>
      <c r="F348" s="141"/>
      <c r="G348" s="18"/>
    </row>
    <row r="349" spans="2:7">
      <c r="B349" s="137"/>
      <c r="C349" s="18"/>
      <c r="D349" s="140"/>
      <c r="E349" s="141"/>
      <c r="F349" s="141"/>
      <c r="G349" s="18"/>
    </row>
    <row r="350" spans="2:7">
      <c r="B350" s="137"/>
      <c r="C350" s="18"/>
      <c r="D350" s="140"/>
      <c r="E350" s="141"/>
      <c r="F350" s="141"/>
      <c r="G350" s="18"/>
    </row>
    <row r="351" spans="2:7">
      <c r="B351" s="137"/>
      <c r="C351" s="18"/>
      <c r="D351" s="140"/>
      <c r="E351" s="141"/>
      <c r="F351" s="141"/>
      <c r="G351" s="18"/>
    </row>
    <row r="352" spans="2:7">
      <c r="B352" s="137"/>
      <c r="C352" s="18"/>
      <c r="D352" s="140"/>
      <c r="E352" s="141"/>
      <c r="F352" s="141"/>
      <c r="G352" s="18"/>
    </row>
    <row r="353" spans="2:7">
      <c r="B353" s="137"/>
      <c r="C353" s="18"/>
      <c r="D353" s="140"/>
      <c r="E353" s="141"/>
      <c r="F353" s="141"/>
      <c r="G353" s="18"/>
    </row>
    <row r="354" spans="2:7">
      <c r="B354" s="137"/>
      <c r="C354" s="18"/>
      <c r="D354" s="140"/>
      <c r="E354" s="141"/>
      <c r="F354" s="141"/>
      <c r="G354" s="18"/>
    </row>
    <row r="355" spans="2:7">
      <c r="B355" s="137"/>
      <c r="C355" s="18"/>
      <c r="D355" s="140"/>
      <c r="E355" s="141"/>
      <c r="F355" s="141"/>
      <c r="G355" s="18"/>
    </row>
    <row r="356" spans="2:7">
      <c r="B356" s="137"/>
      <c r="C356" s="18"/>
      <c r="D356" s="140"/>
      <c r="E356" s="141"/>
      <c r="F356" s="141"/>
      <c r="G356" s="18"/>
    </row>
    <row r="357" spans="2:7">
      <c r="B357" s="137"/>
      <c r="C357" s="18"/>
      <c r="D357" s="140"/>
      <c r="E357" s="141"/>
      <c r="F357" s="141"/>
      <c r="G357" s="18"/>
    </row>
    <row r="358" spans="2:7">
      <c r="B358" s="137"/>
      <c r="C358" s="18"/>
      <c r="D358" s="140"/>
      <c r="E358" s="141"/>
      <c r="F358" s="141"/>
      <c r="G358" s="18"/>
    </row>
    <row r="359" spans="2:7" ht="15.75" thickBot="1">
      <c r="B359" s="138"/>
      <c r="C359" s="19"/>
      <c r="D359" s="138"/>
      <c r="E359" s="142"/>
      <c r="F359" s="142"/>
      <c r="G359" s="19"/>
    </row>
    <row r="360" spans="2:7" ht="15.75" thickBot="1">
      <c r="B360" s="138">
        <f>SUM(B346:B359)</f>
        <v>45</v>
      </c>
      <c r="C360" s="19" t="s">
        <v>55</v>
      </c>
      <c r="D360" s="138">
        <f>SUM(D346:D359)</f>
        <v>0</v>
      </c>
      <c r="E360" s="138">
        <f>SUM(E346:E359)</f>
        <v>0</v>
      </c>
      <c r="F360" s="138">
        <f>SUM(F346:F359)</f>
        <v>0</v>
      </c>
      <c r="G360" s="19" t="s">
        <v>55</v>
      </c>
    </row>
    <row r="361" spans="2:7" ht="15.75" thickBot="1">
      <c r="B361" s="5"/>
      <c r="C361" s="3"/>
      <c r="D361" s="5"/>
      <c r="E361" s="5"/>
    </row>
    <row r="362" spans="2:7" ht="14.45" customHeight="1">
      <c r="B362" s="283" t="str">
        <f>AÑO!A38</f>
        <v>Gastos Curros</v>
      </c>
      <c r="C362" s="272"/>
      <c r="D362" s="272"/>
      <c r="E362" s="272"/>
      <c r="F362" s="272"/>
      <c r="G362" s="273"/>
    </row>
    <row r="363" spans="2:7" ht="15" customHeight="1" thickBot="1">
      <c r="B363" s="274"/>
      <c r="C363" s="275"/>
      <c r="D363" s="275"/>
      <c r="E363" s="275"/>
      <c r="F363" s="275"/>
      <c r="G363" s="276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135" t="s">
        <v>32</v>
      </c>
      <c r="C365" s="27" t="s">
        <v>33</v>
      </c>
      <c r="D365" s="135" t="s">
        <v>57</v>
      </c>
      <c r="E365" s="139" t="s">
        <v>58</v>
      </c>
      <c r="F365" s="139" t="s">
        <v>32</v>
      </c>
      <c r="G365" s="27" t="s">
        <v>168</v>
      </c>
    </row>
    <row r="366" spans="2:7">
      <c r="B366" s="136">
        <v>70</v>
      </c>
      <c r="C366" s="21" t="s">
        <v>35</v>
      </c>
      <c r="D366" s="140"/>
      <c r="E366" s="141"/>
      <c r="F366" s="141"/>
      <c r="G366" s="34" t="s">
        <v>70</v>
      </c>
    </row>
    <row r="367" spans="2:7">
      <c r="B367" s="137"/>
      <c r="C367" s="18"/>
      <c r="D367" s="140"/>
      <c r="E367" s="141"/>
      <c r="F367" s="141"/>
      <c r="G367" s="34"/>
    </row>
    <row r="368" spans="2:7">
      <c r="B368" s="137"/>
      <c r="C368" s="18"/>
      <c r="D368" s="140"/>
      <c r="E368" s="141"/>
      <c r="F368" s="141"/>
      <c r="G368" s="18"/>
    </row>
    <row r="369" spans="2:7">
      <c r="B369" s="137"/>
      <c r="C369" s="18"/>
      <c r="D369" s="140"/>
      <c r="E369" s="141"/>
      <c r="F369" s="141"/>
      <c r="G369" s="18"/>
    </row>
    <row r="370" spans="2:7">
      <c r="B370" s="137"/>
      <c r="C370" s="18"/>
      <c r="D370" s="140"/>
      <c r="E370" s="141"/>
      <c r="F370" s="141"/>
      <c r="G370" s="18"/>
    </row>
    <row r="371" spans="2:7">
      <c r="B371" s="137"/>
      <c r="C371" s="18"/>
      <c r="D371" s="140"/>
      <c r="E371" s="141"/>
      <c r="F371" s="141"/>
      <c r="G371" s="18"/>
    </row>
    <row r="372" spans="2:7">
      <c r="B372" s="137"/>
      <c r="C372" s="18"/>
      <c r="D372" s="140"/>
      <c r="E372" s="141"/>
      <c r="F372" s="141"/>
      <c r="G372" s="18"/>
    </row>
    <row r="373" spans="2:7">
      <c r="B373" s="137"/>
      <c r="C373" s="18"/>
      <c r="D373" s="140"/>
      <c r="E373" s="141"/>
      <c r="F373" s="141"/>
      <c r="G373" s="18"/>
    </row>
    <row r="374" spans="2:7">
      <c r="B374" s="137"/>
      <c r="C374" s="18"/>
      <c r="D374" s="140"/>
      <c r="E374" s="141"/>
      <c r="F374" s="141"/>
      <c r="G374" s="18"/>
    </row>
    <row r="375" spans="2:7">
      <c r="B375" s="137"/>
      <c r="C375" s="18"/>
      <c r="D375" s="140"/>
      <c r="E375" s="141"/>
      <c r="F375" s="141"/>
      <c r="G375" s="18"/>
    </row>
    <row r="376" spans="2:7">
      <c r="B376" s="137"/>
      <c r="C376" s="18"/>
      <c r="D376" s="140"/>
      <c r="E376" s="141"/>
      <c r="F376" s="141"/>
      <c r="G376" s="18"/>
    </row>
    <row r="377" spans="2:7">
      <c r="B377" s="137"/>
      <c r="C377" s="18"/>
      <c r="D377" s="140"/>
      <c r="E377" s="141"/>
      <c r="F377" s="141"/>
      <c r="G377" s="18"/>
    </row>
    <row r="378" spans="2:7">
      <c r="B378" s="137"/>
      <c r="C378" s="18"/>
      <c r="D378" s="140"/>
      <c r="E378" s="141"/>
      <c r="F378" s="141"/>
      <c r="G378" s="18"/>
    </row>
    <row r="379" spans="2:7" ht="15.75" thickBot="1">
      <c r="B379" s="138"/>
      <c r="C379" s="19"/>
      <c r="D379" s="138"/>
      <c r="E379" s="142"/>
      <c r="F379" s="142"/>
      <c r="G379" s="19"/>
    </row>
    <row r="380" spans="2:7" ht="15.75" thickBot="1">
      <c r="B380" s="138">
        <f>SUM(B366:B379)</f>
        <v>70</v>
      </c>
      <c r="C380" s="19" t="s">
        <v>55</v>
      </c>
      <c r="D380" s="138">
        <f>SUM(D366:D379)</f>
        <v>0</v>
      </c>
      <c r="E380" s="138">
        <f>SUM(E366:E379)</f>
        <v>0</v>
      </c>
      <c r="F380" s="138">
        <f>SUM(F366:F379)</f>
        <v>0</v>
      </c>
      <c r="G380" s="19" t="s">
        <v>55</v>
      </c>
    </row>
    <row r="381" spans="2:7" ht="15.75" thickBot="1">
      <c r="B381" s="5"/>
      <c r="C381" s="3"/>
      <c r="D381" s="5"/>
      <c r="E381" s="5"/>
    </row>
    <row r="382" spans="2:7" ht="14.45" customHeight="1">
      <c r="B382" s="283" t="str">
        <f>AÑO!A39</f>
        <v>Dreamed Holidays</v>
      </c>
      <c r="C382" s="272"/>
      <c r="D382" s="272"/>
      <c r="E382" s="272"/>
      <c r="F382" s="272"/>
      <c r="G382" s="273"/>
    </row>
    <row r="383" spans="2:7" ht="15" customHeight="1" thickBot="1">
      <c r="B383" s="274"/>
      <c r="C383" s="275"/>
      <c r="D383" s="275"/>
      <c r="E383" s="275"/>
      <c r="F383" s="275"/>
      <c r="G383" s="276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135" t="s">
        <v>32</v>
      </c>
      <c r="C385" s="27" t="s">
        <v>33</v>
      </c>
      <c r="D385" s="135" t="s">
        <v>57</v>
      </c>
      <c r="E385" s="139" t="s">
        <v>58</v>
      </c>
      <c r="F385" s="139" t="s">
        <v>32</v>
      </c>
      <c r="G385" s="27" t="s">
        <v>33</v>
      </c>
    </row>
    <row r="386" spans="2:7">
      <c r="B386" s="136">
        <v>20</v>
      </c>
      <c r="C386" s="21"/>
      <c r="D386" s="140"/>
      <c r="E386" s="141"/>
      <c r="F386" s="141"/>
      <c r="G386" s="18"/>
    </row>
    <row r="387" spans="2:7">
      <c r="B387" s="137"/>
      <c r="C387" s="18"/>
      <c r="D387" s="140"/>
      <c r="E387" s="141"/>
      <c r="F387" s="141"/>
      <c r="G387" s="18"/>
    </row>
    <row r="388" spans="2:7">
      <c r="B388" s="137"/>
      <c r="C388" s="18"/>
      <c r="D388" s="140"/>
      <c r="E388" s="141"/>
      <c r="F388" s="141"/>
      <c r="G388" s="18"/>
    </row>
    <row r="389" spans="2:7">
      <c r="B389" s="137"/>
      <c r="C389" s="18"/>
      <c r="D389" s="140"/>
      <c r="E389" s="141"/>
      <c r="F389" s="141"/>
      <c r="G389" s="18"/>
    </row>
    <row r="390" spans="2:7">
      <c r="B390" s="137"/>
      <c r="C390" s="18"/>
      <c r="D390" s="140"/>
      <c r="E390" s="141"/>
      <c r="F390" s="141"/>
      <c r="G390" s="18"/>
    </row>
    <row r="391" spans="2:7">
      <c r="B391" s="137"/>
      <c r="C391" s="18"/>
      <c r="D391" s="140"/>
      <c r="E391" s="141"/>
      <c r="F391" s="141"/>
      <c r="G391" s="18"/>
    </row>
    <row r="392" spans="2:7">
      <c r="B392" s="137"/>
      <c r="C392" s="18"/>
      <c r="D392" s="140"/>
      <c r="E392" s="141"/>
      <c r="F392" s="141"/>
      <c r="G392" s="18"/>
    </row>
    <row r="393" spans="2:7">
      <c r="B393" s="137"/>
      <c r="C393" s="18"/>
      <c r="D393" s="140"/>
      <c r="E393" s="141"/>
      <c r="F393" s="141"/>
      <c r="G393" s="18"/>
    </row>
    <row r="394" spans="2:7">
      <c r="B394" s="137"/>
      <c r="C394" s="18"/>
      <c r="D394" s="140"/>
      <c r="E394" s="141"/>
      <c r="F394" s="141"/>
      <c r="G394" s="18"/>
    </row>
    <row r="395" spans="2:7">
      <c r="B395" s="137"/>
      <c r="C395" s="18"/>
      <c r="D395" s="140"/>
      <c r="E395" s="141"/>
      <c r="F395" s="141"/>
      <c r="G395" s="18"/>
    </row>
    <row r="396" spans="2:7">
      <c r="B396" s="137"/>
      <c r="C396" s="18"/>
      <c r="D396" s="140"/>
      <c r="E396" s="141"/>
      <c r="F396" s="141"/>
      <c r="G396" s="18"/>
    </row>
    <row r="397" spans="2:7">
      <c r="B397" s="137"/>
      <c r="C397" s="18"/>
      <c r="D397" s="140"/>
      <c r="E397" s="141"/>
      <c r="F397" s="141"/>
      <c r="G397" s="18"/>
    </row>
    <row r="398" spans="2:7">
      <c r="B398" s="137"/>
      <c r="C398" s="18"/>
      <c r="D398" s="140"/>
      <c r="E398" s="141"/>
      <c r="F398" s="141"/>
      <c r="G398" s="18"/>
    </row>
    <row r="399" spans="2:7" ht="15.75" thickBot="1">
      <c r="B399" s="138"/>
      <c r="C399" s="19"/>
      <c r="D399" s="138"/>
      <c r="E399" s="142"/>
      <c r="F399" s="142"/>
      <c r="G399" s="19"/>
    </row>
    <row r="400" spans="2:7" ht="15.75" thickBot="1">
      <c r="B400" s="138">
        <f>SUM(B386:B399)</f>
        <v>20</v>
      </c>
      <c r="C400" s="19" t="s">
        <v>55</v>
      </c>
      <c r="D400" s="138">
        <f>SUM(D386:D399)</f>
        <v>0</v>
      </c>
      <c r="E400" s="138">
        <f>SUM(E386:E399)</f>
        <v>0</v>
      </c>
      <c r="F400" s="138">
        <f>SUM(F386:F399)</f>
        <v>0</v>
      </c>
      <c r="G400" s="19" t="s">
        <v>55</v>
      </c>
    </row>
    <row r="401" spans="2:7" ht="15.75" thickBot="1">
      <c r="B401" s="5"/>
      <c r="C401" s="3"/>
      <c r="D401" s="5"/>
      <c r="E401" s="5"/>
    </row>
    <row r="402" spans="2:7" ht="14.45" customHeight="1">
      <c r="B402" s="283" t="str">
        <f>AÑO!A40</f>
        <v>Financieros</v>
      </c>
      <c r="C402" s="272"/>
      <c r="D402" s="272"/>
      <c r="E402" s="272"/>
      <c r="F402" s="272"/>
      <c r="G402" s="273"/>
    </row>
    <row r="403" spans="2:7" ht="15" customHeight="1" thickBot="1">
      <c r="B403" s="274"/>
      <c r="C403" s="275"/>
      <c r="D403" s="275"/>
      <c r="E403" s="275"/>
      <c r="F403" s="275"/>
      <c r="G403" s="276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135" t="s">
        <v>32</v>
      </c>
      <c r="C405" s="27" t="s">
        <v>33</v>
      </c>
      <c r="D405" s="135" t="s">
        <v>57</v>
      </c>
      <c r="E405" s="139" t="s">
        <v>58</v>
      </c>
      <c r="F405" s="139" t="s">
        <v>32</v>
      </c>
      <c r="G405" s="27" t="s">
        <v>33</v>
      </c>
    </row>
    <row r="406" spans="2:7">
      <c r="B406" s="136">
        <v>20</v>
      </c>
      <c r="C406" s="21"/>
      <c r="D406" s="140"/>
      <c r="E406" s="141"/>
      <c r="F406" s="141"/>
      <c r="G406" s="18"/>
    </row>
    <row r="407" spans="2:7">
      <c r="B407" s="137"/>
      <c r="C407" s="18"/>
      <c r="D407" s="140"/>
      <c r="E407" s="141"/>
      <c r="F407" s="141"/>
      <c r="G407" s="18"/>
    </row>
    <row r="408" spans="2:7">
      <c r="B408" s="137"/>
      <c r="C408" s="18"/>
      <c r="D408" s="140"/>
      <c r="E408" s="141"/>
      <c r="F408" s="141"/>
      <c r="G408" s="18"/>
    </row>
    <row r="409" spans="2:7">
      <c r="B409" s="137"/>
      <c r="C409" s="18"/>
      <c r="D409" s="140"/>
      <c r="E409" s="141"/>
      <c r="F409" s="141"/>
      <c r="G409" s="18"/>
    </row>
    <row r="410" spans="2:7">
      <c r="B410" s="137"/>
      <c r="C410" s="18"/>
      <c r="D410" s="140"/>
      <c r="E410" s="141"/>
      <c r="F410" s="141"/>
      <c r="G410" s="18"/>
    </row>
    <row r="411" spans="2:7">
      <c r="B411" s="137"/>
      <c r="C411" s="18"/>
      <c r="D411" s="140"/>
      <c r="E411" s="141"/>
      <c r="F411" s="141"/>
      <c r="G411" s="18"/>
    </row>
    <row r="412" spans="2:7">
      <c r="B412" s="137"/>
      <c r="C412" s="18"/>
      <c r="D412" s="140"/>
      <c r="E412" s="141"/>
      <c r="F412" s="141"/>
      <c r="G412" s="18"/>
    </row>
    <row r="413" spans="2:7">
      <c r="B413" s="137"/>
      <c r="C413" s="18"/>
      <c r="D413" s="140"/>
      <c r="E413" s="141"/>
      <c r="F413" s="141"/>
      <c r="G413" s="18"/>
    </row>
    <row r="414" spans="2:7">
      <c r="B414" s="137"/>
      <c r="C414" s="18"/>
      <c r="D414" s="140"/>
      <c r="E414" s="141"/>
      <c r="F414" s="141"/>
      <c r="G414" s="18"/>
    </row>
    <row r="415" spans="2:7">
      <c r="B415" s="137"/>
      <c r="C415" s="18"/>
      <c r="D415" s="140"/>
      <c r="E415" s="141"/>
      <c r="F415" s="141"/>
      <c r="G415" s="18"/>
    </row>
    <row r="416" spans="2:7">
      <c r="B416" s="137"/>
      <c r="C416" s="18"/>
      <c r="D416" s="140"/>
      <c r="E416" s="141"/>
      <c r="F416" s="141"/>
      <c r="G416" s="18"/>
    </row>
    <row r="417" spans="1:7">
      <c r="B417" s="137"/>
      <c r="C417" s="18"/>
      <c r="D417" s="140"/>
      <c r="E417" s="141"/>
      <c r="F417" s="141"/>
      <c r="G417" s="18"/>
    </row>
    <row r="418" spans="1:7">
      <c r="B418" s="137"/>
      <c r="C418" s="18"/>
      <c r="D418" s="140"/>
      <c r="E418" s="141"/>
      <c r="F418" s="141"/>
      <c r="G418" s="18"/>
    </row>
    <row r="419" spans="1:7" ht="15.75" thickBot="1">
      <c r="B419" s="138"/>
      <c r="C419" s="19"/>
      <c r="D419" s="138"/>
      <c r="E419" s="142"/>
      <c r="F419" s="142"/>
      <c r="G419" s="19"/>
    </row>
    <row r="420" spans="1:7" ht="15.75" thickBot="1">
      <c r="B420" s="138">
        <f>SUM(B406:B419)</f>
        <v>20</v>
      </c>
      <c r="C420" s="19" t="s">
        <v>55</v>
      </c>
      <c r="D420" s="138">
        <f>SUM(D406:D419)</f>
        <v>0</v>
      </c>
      <c r="E420" s="138">
        <f>SUM(E406:E419)</f>
        <v>0</v>
      </c>
      <c r="F420" s="138">
        <f>SUM(F406:F419)</f>
        <v>0</v>
      </c>
      <c r="G420" s="19" t="s">
        <v>55</v>
      </c>
    </row>
    <row r="421" spans="1:7" ht="15.75" thickBot="1">
      <c r="B421" s="5"/>
      <c r="C421" s="3"/>
      <c r="D421" s="5"/>
      <c r="E421" s="5"/>
    </row>
    <row r="422" spans="1:7" ht="14.45" customHeight="1">
      <c r="B422" s="283" t="str">
        <f>AÑO!A41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84" t="s">
        <v>10</v>
      </c>
      <c r="C424" s="285"/>
      <c r="D424" s="286" t="s">
        <v>11</v>
      </c>
      <c r="E424" s="286"/>
      <c r="F424" s="286"/>
      <c r="G424" s="285"/>
    </row>
    <row r="425" spans="1:7">
      <c r="A425" s="92" t="s">
        <v>245</v>
      </c>
      <c r="B425" s="135" t="s">
        <v>32</v>
      </c>
      <c r="C425" s="27" t="s">
        <v>33</v>
      </c>
      <c r="D425" s="135" t="s">
        <v>57</v>
      </c>
      <c r="E425" s="139" t="s">
        <v>58</v>
      </c>
      <c r="F425" s="139" t="s">
        <v>32</v>
      </c>
      <c r="G425" s="27" t="s">
        <v>33</v>
      </c>
    </row>
    <row r="426" spans="1:7" ht="15.75">
      <c r="A426" s="115">
        <v>3900</v>
      </c>
      <c r="B426" s="137">
        <f>AÑO!AI17 -A426</f>
        <v>-3900</v>
      </c>
      <c r="C426" s="21" t="s">
        <v>205</v>
      </c>
      <c r="D426" s="140"/>
      <c r="E426" s="141"/>
      <c r="F426" s="141"/>
      <c r="G426" s="18"/>
    </row>
    <row r="427" spans="1:7">
      <c r="A427" s="116"/>
      <c r="B427" s="137"/>
      <c r="C427" s="18"/>
      <c r="D427" s="140"/>
      <c r="E427" s="141"/>
      <c r="F427" s="141"/>
      <c r="G427" s="18"/>
    </row>
    <row r="428" spans="1:7">
      <c r="A428" s="116"/>
      <c r="B428" s="137"/>
      <c r="C428" s="18"/>
      <c r="D428" s="140"/>
      <c r="E428" s="141"/>
      <c r="F428" s="141"/>
      <c r="G428" s="18"/>
    </row>
    <row r="429" spans="1:7">
      <c r="A429" s="116"/>
      <c r="B429" s="137"/>
      <c r="C429" s="18"/>
      <c r="D429" s="140"/>
      <c r="E429" s="141"/>
      <c r="F429" s="141"/>
      <c r="G429" s="18"/>
    </row>
    <row r="430" spans="1:7">
      <c r="A430" s="116"/>
      <c r="B430" s="137"/>
      <c r="C430" s="18"/>
      <c r="D430" s="140"/>
      <c r="E430" s="141"/>
      <c r="F430" s="141"/>
      <c r="G430" s="18"/>
    </row>
    <row r="431" spans="1:7">
      <c r="B431" s="137"/>
      <c r="C431" s="18"/>
      <c r="D431" s="140"/>
      <c r="E431" s="141"/>
      <c r="F431" s="141"/>
      <c r="G431" s="18"/>
    </row>
    <row r="432" spans="1:7">
      <c r="B432" s="137"/>
      <c r="C432" s="18"/>
      <c r="D432" s="140"/>
      <c r="E432" s="141"/>
      <c r="F432" s="141"/>
      <c r="G432" s="18"/>
    </row>
    <row r="433" spans="2:7">
      <c r="B433" s="137"/>
      <c r="C433" s="18"/>
      <c r="D433" s="140"/>
      <c r="E433" s="141"/>
      <c r="F433" s="141"/>
      <c r="G433" s="18"/>
    </row>
    <row r="434" spans="2:7">
      <c r="B434" s="137"/>
      <c r="C434" s="18"/>
      <c r="D434" s="140"/>
      <c r="E434" s="141"/>
      <c r="F434" s="141"/>
      <c r="G434" s="18"/>
    </row>
    <row r="435" spans="2:7">
      <c r="B435" s="137"/>
      <c r="C435" s="18"/>
      <c r="D435" s="140"/>
      <c r="E435" s="141"/>
      <c r="F435" s="141"/>
      <c r="G435" s="18"/>
    </row>
    <row r="436" spans="2:7">
      <c r="B436" s="137"/>
      <c r="C436" s="18"/>
      <c r="D436" s="140"/>
      <c r="E436" s="141"/>
      <c r="F436" s="141"/>
      <c r="G436" s="18"/>
    </row>
    <row r="437" spans="2:7">
      <c r="B437" s="137"/>
      <c r="C437" s="18"/>
      <c r="D437" s="140"/>
      <c r="E437" s="141"/>
      <c r="F437" s="141"/>
      <c r="G437" s="18"/>
    </row>
    <row r="438" spans="2:7">
      <c r="B438" s="137"/>
      <c r="C438" s="18"/>
      <c r="D438" s="140"/>
      <c r="E438" s="141"/>
      <c r="F438" s="141"/>
      <c r="G438" s="18"/>
    </row>
    <row r="439" spans="2:7" ht="15.75" thickBot="1">
      <c r="B439" s="138"/>
      <c r="C439" s="19"/>
      <c r="D439" s="138"/>
      <c r="E439" s="142"/>
      <c r="F439" s="142"/>
      <c r="G439" s="19"/>
    </row>
    <row r="440" spans="2:7" ht="15.75" thickBot="1">
      <c r="B440" s="138">
        <f>SUM(B426:B439)</f>
        <v>-3900</v>
      </c>
      <c r="C440" s="19" t="s">
        <v>55</v>
      </c>
      <c r="D440" s="138">
        <f>SUM(D426:D439)</f>
        <v>0</v>
      </c>
      <c r="E440" s="138">
        <f>SUM(E426:E439)</f>
        <v>0</v>
      </c>
      <c r="F440" s="138">
        <f>SUM(F426:F439)</f>
        <v>0</v>
      </c>
      <c r="G440" s="19" t="s">
        <v>55</v>
      </c>
    </row>
    <row r="441" spans="2:7" ht="15.75" thickBot="1">
      <c r="B441" s="5"/>
      <c r="C441" s="3"/>
      <c r="D441" s="5"/>
      <c r="E441" s="5"/>
    </row>
    <row r="442" spans="2:7" ht="14.45" customHeight="1">
      <c r="B442" s="283" t="str">
        <f>AÑO!A42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135" t="s">
        <v>32</v>
      </c>
      <c r="C445" s="27" t="s">
        <v>33</v>
      </c>
      <c r="D445" s="135" t="s">
        <v>57</v>
      </c>
      <c r="E445" s="139" t="s">
        <v>58</v>
      </c>
      <c r="F445" s="139" t="s">
        <v>32</v>
      </c>
      <c r="G445" s="27" t="s">
        <v>33</v>
      </c>
    </row>
    <row r="446" spans="2:7">
      <c r="B446" s="136"/>
      <c r="C446" s="21"/>
      <c r="D446" s="140"/>
      <c r="E446" s="141"/>
      <c r="F446" s="141"/>
      <c r="G446" s="18"/>
    </row>
    <row r="447" spans="2:7">
      <c r="B447" s="137"/>
      <c r="C447" s="18"/>
      <c r="D447" s="140"/>
      <c r="E447" s="141"/>
      <c r="F447" s="141"/>
      <c r="G447" s="18"/>
    </row>
    <row r="448" spans="2:7">
      <c r="B448" s="137"/>
      <c r="C448" s="18"/>
      <c r="D448" s="140"/>
      <c r="E448" s="141"/>
      <c r="F448" s="141"/>
      <c r="G448" s="18"/>
    </row>
    <row r="449" spans="2:7">
      <c r="B449" s="137"/>
      <c r="C449" s="18"/>
      <c r="D449" s="140"/>
      <c r="E449" s="141"/>
      <c r="F449" s="141"/>
      <c r="G449" s="18"/>
    </row>
    <row r="450" spans="2:7">
      <c r="B450" s="137"/>
      <c r="C450" s="18"/>
      <c r="D450" s="140"/>
      <c r="E450" s="141"/>
      <c r="F450" s="141"/>
      <c r="G450" s="18"/>
    </row>
    <row r="451" spans="2:7">
      <c r="B451" s="137"/>
      <c r="C451" s="18"/>
      <c r="D451" s="140"/>
      <c r="E451" s="141"/>
      <c r="F451" s="141"/>
      <c r="G451" s="18"/>
    </row>
    <row r="452" spans="2:7">
      <c r="B452" s="137"/>
      <c r="C452" s="18"/>
      <c r="D452" s="140"/>
      <c r="E452" s="141"/>
      <c r="F452" s="141"/>
      <c r="G452" s="18"/>
    </row>
    <row r="453" spans="2:7">
      <c r="B453" s="137"/>
      <c r="C453" s="18"/>
      <c r="D453" s="140"/>
      <c r="E453" s="141"/>
      <c r="F453" s="141"/>
      <c r="G453" s="18"/>
    </row>
    <row r="454" spans="2:7">
      <c r="B454" s="137"/>
      <c r="C454" s="18"/>
      <c r="D454" s="140"/>
      <c r="E454" s="141"/>
      <c r="F454" s="141"/>
      <c r="G454" s="18"/>
    </row>
    <row r="455" spans="2:7">
      <c r="B455" s="137"/>
      <c r="C455" s="18"/>
      <c r="D455" s="140"/>
      <c r="E455" s="141"/>
      <c r="F455" s="141"/>
      <c r="G455" s="18"/>
    </row>
    <row r="456" spans="2:7">
      <c r="B456" s="137"/>
      <c r="C456" s="18"/>
      <c r="D456" s="140"/>
      <c r="E456" s="141"/>
      <c r="F456" s="141"/>
      <c r="G456" s="18"/>
    </row>
    <row r="457" spans="2:7">
      <c r="B457" s="137"/>
      <c r="C457" s="18"/>
      <c r="D457" s="140"/>
      <c r="E457" s="141"/>
      <c r="F457" s="141"/>
      <c r="G457" s="18"/>
    </row>
    <row r="458" spans="2:7">
      <c r="B458" s="137"/>
      <c r="C458" s="18"/>
      <c r="D458" s="140"/>
      <c r="E458" s="141"/>
      <c r="F458" s="141"/>
      <c r="G458" s="18"/>
    </row>
    <row r="459" spans="2:7" ht="15.75" thickBot="1">
      <c r="B459" s="138"/>
      <c r="C459" s="19"/>
      <c r="D459" s="138"/>
      <c r="E459" s="142"/>
      <c r="F459" s="142"/>
      <c r="G459" s="19"/>
    </row>
    <row r="460" spans="2:7" ht="15.75" thickBot="1">
      <c r="B460" s="138">
        <f>SUM(B446:B459)</f>
        <v>0</v>
      </c>
      <c r="C460" s="19" t="s">
        <v>55</v>
      </c>
      <c r="D460" s="138">
        <f>SUM(D446:D459)</f>
        <v>0</v>
      </c>
      <c r="E460" s="138">
        <f>SUM(E446:E459)</f>
        <v>0</v>
      </c>
      <c r="F460" s="138">
        <f>SUM(F446:F459)</f>
        <v>0</v>
      </c>
      <c r="G460" s="19" t="s">
        <v>55</v>
      </c>
    </row>
    <row r="461" spans="2:7" ht="15.75" thickBot="1">
      <c r="B461" s="5"/>
      <c r="C461" s="3"/>
      <c r="D461" s="5"/>
      <c r="E461" s="5"/>
    </row>
    <row r="462" spans="2:7" ht="14.45" customHeight="1">
      <c r="B462" s="283" t="str">
        <f>AÑO!A43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1:8">
      <c r="A465" s="92" t="s">
        <v>191</v>
      </c>
      <c r="B465" s="135" t="s">
        <v>32</v>
      </c>
      <c r="C465" s="27" t="s">
        <v>33</v>
      </c>
      <c r="D465" s="135" t="s">
        <v>57</v>
      </c>
      <c r="E465" s="139" t="s">
        <v>58</v>
      </c>
      <c r="F465" s="139" t="s">
        <v>32</v>
      </c>
      <c r="G465" s="27" t="s">
        <v>33</v>
      </c>
    </row>
    <row r="466" spans="1:8" ht="15.75">
      <c r="A466" s="115">
        <f>'08'!A466+(B466-SUM(D466:F466))</f>
        <v>571</v>
      </c>
      <c r="B466" s="137">
        <v>25</v>
      </c>
      <c r="C466" s="18" t="s">
        <v>180</v>
      </c>
      <c r="D466" s="140"/>
      <c r="E466" s="141"/>
      <c r="F466" s="141"/>
      <c r="G466" s="18"/>
      <c r="H466" s="92" t="s">
        <v>187</v>
      </c>
    </row>
    <row r="467" spans="1:8" ht="15.75">
      <c r="A467" s="115">
        <f>'08'!A467+(B467-SUM(D467:F467))</f>
        <v>235</v>
      </c>
      <c r="B467" s="137">
        <v>20</v>
      </c>
      <c r="C467" s="18" t="s">
        <v>192</v>
      </c>
      <c r="D467" s="140"/>
      <c r="E467" s="141"/>
      <c r="F467" s="141"/>
      <c r="G467" s="18"/>
    </row>
    <row r="468" spans="1:8" ht="15.75">
      <c r="A468" s="115">
        <f>'08'!A468+(B468-SUM(D468:F468))</f>
        <v>60</v>
      </c>
      <c r="B468" s="137">
        <v>5</v>
      </c>
      <c r="C468" s="18" t="s">
        <v>193</v>
      </c>
      <c r="D468" s="140"/>
      <c r="E468" s="141"/>
      <c r="F468" s="141"/>
      <c r="G468" s="18"/>
    </row>
    <row r="469" spans="1:8">
      <c r="B469" s="137"/>
      <c r="C469" s="18"/>
      <c r="D469" s="140"/>
      <c r="E469" s="141"/>
      <c r="F469" s="141"/>
      <c r="G469" s="18"/>
    </row>
    <row r="470" spans="1:8">
      <c r="B470" s="137"/>
      <c r="C470" s="18"/>
      <c r="D470" s="140"/>
      <c r="E470" s="141"/>
      <c r="F470" s="141"/>
      <c r="G470" s="18"/>
    </row>
    <row r="471" spans="1:8">
      <c r="B471" s="137"/>
      <c r="C471" s="18"/>
      <c r="D471" s="140"/>
      <c r="E471" s="141"/>
      <c r="F471" s="141"/>
      <c r="G471" s="18"/>
    </row>
    <row r="472" spans="1:8">
      <c r="B472" s="137"/>
      <c r="C472" s="18"/>
      <c r="D472" s="140"/>
      <c r="E472" s="141"/>
      <c r="F472" s="141"/>
      <c r="G472" s="18"/>
    </row>
    <row r="473" spans="1:8">
      <c r="B473" s="137"/>
      <c r="C473" s="18"/>
      <c r="D473" s="140"/>
      <c r="E473" s="141"/>
      <c r="F473" s="141"/>
      <c r="G473" s="18"/>
    </row>
    <row r="474" spans="1:8">
      <c r="B474" s="137"/>
      <c r="C474" s="18"/>
      <c r="D474" s="140"/>
      <c r="E474" s="141"/>
      <c r="F474" s="141"/>
      <c r="G474" s="18"/>
    </row>
    <row r="475" spans="1:8">
      <c r="B475" s="137"/>
      <c r="C475" s="18"/>
      <c r="D475" s="140"/>
      <c r="E475" s="141"/>
      <c r="F475" s="141"/>
      <c r="G475" s="18"/>
    </row>
    <row r="476" spans="1:8">
      <c r="B476" s="137"/>
      <c r="C476" s="18"/>
      <c r="D476" s="140"/>
      <c r="E476" s="141"/>
      <c r="F476" s="141"/>
      <c r="G476" s="18"/>
    </row>
    <row r="477" spans="1:8">
      <c r="B477" s="137"/>
      <c r="C477" s="18"/>
      <c r="D477" s="140"/>
      <c r="E477" s="141"/>
      <c r="F477" s="141"/>
      <c r="G477" s="18"/>
    </row>
    <row r="478" spans="1:8">
      <c r="B478" s="137"/>
      <c r="C478" s="18"/>
      <c r="D478" s="140"/>
      <c r="E478" s="141"/>
      <c r="F478" s="141"/>
      <c r="G478" s="18"/>
    </row>
    <row r="479" spans="1:8" ht="15.75" thickBot="1">
      <c r="B479" s="138"/>
      <c r="C479" s="19"/>
      <c r="D479" s="138"/>
      <c r="E479" s="142"/>
      <c r="F479" s="142"/>
      <c r="G479" s="19"/>
    </row>
    <row r="480" spans="1:8" ht="15.75" thickBot="1">
      <c r="A480" s="116">
        <f>SUM(A466:A468)</f>
        <v>866</v>
      </c>
      <c r="B480" s="138">
        <f>SUM(B466:B479)</f>
        <v>50</v>
      </c>
      <c r="C480" s="19" t="s">
        <v>55</v>
      </c>
      <c r="D480" s="138">
        <f>SUM(D466:D479)</f>
        <v>0</v>
      </c>
      <c r="E480" s="138">
        <f>SUM(E466:E479)</f>
        <v>0</v>
      </c>
      <c r="F480" s="138">
        <f>SUM(F466:F479)</f>
        <v>0</v>
      </c>
      <c r="G480" s="19" t="s">
        <v>55</v>
      </c>
    </row>
    <row r="481" spans="2:7" ht="15.75" thickBot="1"/>
    <row r="482" spans="2:7" ht="14.45" customHeight="1">
      <c r="B482" s="283" t="str">
        <f>AÑO!A44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135" t="s">
        <v>32</v>
      </c>
      <c r="C485" s="27" t="s">
        <v>33</v>
      </c>
      <c r="D485" s="135" t="s">
        <v>57</v>
      </c>
      <c r="E485" s="139" t="s">
        <v>58</v>
      </c>
      <c r="F485" s="139" t="s">
        <v>32</v>
      </c>
      <c r="G485" s="27" t="s">
        <v>33</v>
      </c>
    </row>
    <row r="486" spans="2:7">
      <c r="B486" s="136"/>
      <c r="C486" s="21"/>
      <c r="D486" s="140"/>
      <c r="E486" s="141"/>
      <c r="F486" s="141"/>
      <c r="G486" s="18"/>
    </row>
    <row r="487" spans="2:7">
      <c r="B487" s="137"/>
      <c r="C487" s="18"/>
      <c r="D487" s="140"/>
      <c r="E487" s="141"/>
      <c r="F487" s="141"/>
      <c r="G487" s="18"/>
    </row>
    <row r="488" spans="2:7">
      <c r="B488" s="137"/>
      <c r="C488" s="18"/>
      <c r="D488" s="140"/>
      <c r="E488" s="141"/>
      <c r="F488" s="141"/>
      <c r="G488" s="18"/>
    </row>
    <row r="489" spans="2:7">
      <c r="B489" s="137"/>
      <c r="C489" s="18"/>
      <c r="D489" s="140"/>
      <c r="E489" s="141"/>
      <c r="F489" s="141"/>
      <c r="G489" s="18"/>
    </row>
    <row r="490" spans="2:7">
      <c r="B490" s="137"/>
      <c r="C490" s="18"/>
      <c r="D490" s="140"/>
      <c r="E490" s="141"/>
      <c r="F490" s="141"/>
      <c r="G490" s="18"/>
    </row>
    <row r="491" spans="2:7">
      <c r="B491" s="137"/>
      <c r="C491" s="18"/>
      <c r="D491" s="140"/>
      <c r="E491" s="141"/>
      <c r="F491" s="141"/>
      <c r="G491" s="18"/>
    </row>
    <row r="492" spans="2:7">
      <c r="B492" s="137"/>
      <c r="C492" s="18"/>
      <c r="D492" s="140"/>
      <c r="E492" s="141"/>
      <c r="F492" s="141"/>
      <c r="G492" s="18"/>
    </row>
    <row r="493" spans="2:7">
      <c r="B493" s="137"/>
      <c r="C493" s="18"/>
      <c r="D493" s="140"/>
      <c r="E493" s="141"/>
      <c r="F493" s="141"/>
      <c r="G493" s="18"/>
    </row>
    <row r="494" spans="2:7">
      <c r="B494" s="137"/>
      <c r="C494" s="18"/>
      <c r="D494" s="140"/>
      <c r="E494" s="141"/>
      <c r="F494" s="141"/>
      <c r="G494" s="18"/>
    </row>
    <row r="495" spans="2:7">
      <c r="B495" s="137"/>
      <c r="C495" s="18"/>
      <c r="D495" s="140"/>
      <c r="E495" s="141"/>
      <c r="F495" s="141"/>
      <c r="G495" s="18"/>
    </row>
    <row r="496" spans="2:7">
      <c r="B496" s="137"/>
      <c r="C496" s="18"/>
      <c r="D496" s="140"/>
      <c r="E496" s="141"/>
      <c r="F496" s="141"/>
      <c r="G496" s="18"/>
    </row>
    <row r="497" spans="2:7">
      <c r="B497" s="137"/>
      <c r="C497" s="18"/>
      <c r="D497" s="140"/>
      <c r="E497" s="141"/>
      <c r="F497" s="141"/>
      <c r="G497" s="18"/>
    </row>
    <row r="498" spans="2:7">
      <c r="B498" s="137"/>
      <c r="C498" s="18"/>
      <c r="D498" s="140"/>
      <c r="E498" s="141"/>
      <c r="F498" s="141"/>
      <c r="G498" s="18"/>
    </row>
    <row r="499" spans="2:7" ht="15.75" thickBot="1">
      <c r="B499" s="138"/>
      <c r="C499" s="19"/>
      <c r="D499" s="138"/>
      <c r="E499" s="142"/>
      <c r="F499" s="142"/>
      <c r="G499" s="19"/>
    </row>
    <row r="500" spans="2:7" ht="15.75" thickBot="1">
      <c r="B500" s="138">
        <f>SUM(B486:B499)</f>
        <v>0</v>
      </c>
      <c r="C500" s="19" t="s">
        <v>55</v>
      </c>
      <c r="D500" s="138">
        <f>SUM(D486:D499)</f>
        <v>0</v>
      </c>
      <c r="E500" s="138">
        <f>SUM(E486:E499)</f>
        <v>0</v>
      </c>
      <c r="F500" s="138">
        <f>SUM(F486:F499)</f>
        <v>0</v>
      </c>
      <c r="G500" s="19" t="s">
        <v>55</v>
      </c>
    </row>
    <row r="501" spans="2:7" ht="15.75" thickBot="1">
      <c r="B501" s="5"/>
      <c r="C501" s="3"/>
      <c r="D501" s="5"/>
      <c r="E501" s="5"/>
    </row>
    <row r="502" spans="2:7" ht="14.45" customHeight="1">
      <c r="B502" s="283" t="str">
        <f>AÑO!A45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135" t="s">
        <v>32</v>
      </c>
      <c r="C505" s="27" t="s">
        <v>33</v>
      </c>
      <c r="D505" s="135" t="s">
        <v>57</v>
      </c>
      <c r="E505" s="139" t="s">
        <v>58</v>
      </c>
      <c r="F505" s="139" t="s">
        <v>32</v>
      </c>
      <c r="G505" s="27" t="s">
        <v>33</v>
      </c>
    </row>
    <row r="506" spans="2:7">
      <c r="B506" s="136"/>
      <c r="C506" s="21"/>
      <c r="D506" s="140"/>
      <c r="E506" s="141"/>
      <c r="F506" s="141"/>
      <c r="G506" s="18"/>
    </row>
    <row r="507" spans="2:7">
      <c r="B507" s="137"/>
      <c r="C507" s="18"/>
      <c r="D507" s="140"/>
      <c r="E507" s="141"/>
      <c r="F507" s="141"/>
      <c r="G507" s="18"/>
    </row>
    <row r="508" spans="2:7">
      <c r="B508" s="137"/>
      <c r="C508" s="18"/>
      <c r="D508" s="140"/>
      <c r="E508" s="141"/>
      <c r="F508" s="141"/>
      <c r="G508" s="18"/>
    </row>
    <row r="509" spans="2:7">
      <c r="B509" s="137"/>
      <c r="C509" s="18"/>
      <c r="D509" s="140"/>
      <c r="E509" s="141"/>
      <c r="F509" s="141"/>
      <c r="G509" s="18"/>
    </row>
    <row r="510" spans="2:7">
      <c r="B510" s="137"/>
      <c r="C510" s="18"/>
      <c r="D510" s="140"/>
      <c r="E510" s="141"/>
      <c r="F510" s="141"/>
      <c r="G510" s="18"/>
    </row>
    <row r="511" spans="2:7">
      <c r="B511" s="137"/>
      <c r="C511" s="18"/>
      <c r="D511" s="140"/>
      <c r="E511" s="141"/>
      <c r="F511" s="141"/>
      <c r="G511" s="18"/>
    </row>
    <row r="512" spans="2:7">
      <c r="B512" s="137"/>
      <c r="C512" s="18"/>
      <c r="D512" s="140"/>
      <c r="E512" s="141"/>
      <c r="F512" s="141"/>
      <c r="G512" s="18"/>
    </row>
    <row r="513" spans="2:7">
      <c r="B513" s="137"/>
      <c r="C513" s="18"/>
      <c r="D513" s="140"/>
      <c r="E513" s="141"/>
      <c r="F513" s="141"/>
      <c r="G513" s="18"/>
    </row>
    <row r="514" spans="2:7">
      <c r="B514" s="137"/>
      <c r="C514" s="18"/>
      <c r="D514" s="140"/>
      <c r="E514" s="141"/>
      <c r="F514" s="141"/>
      <c r="G514" s="18"/>
    </row>
    <row r="515" spans="2:7">
      <c r="B515" s="137"/>
      <c r="C515" s="18"/>
      <c r="D515" s="140"/>
      <c r="E515" s="141"/>
      <c r="F515" s="141"/>
      <c r="G515" s="18"/>
    </row>
    <row r="516" spans="2:7">
      <c r="B516" s="137"/>
      <c r="C516" s="18"/>
      <c r="D516" s="140"/>
      <c r="E516" s="141"/>
      <c r="F516" s="141"/>
      <c r="G516" s="18"/>
    </row>
    <row r="517" spans="2:7">
      <c r="B517" s="137"/>
      <c r="C517" s="18"/>
      <c r="D517" s="140"/>
      <c r="E517" s="141"/>
      <c r="F517" s="141"/>
      <c r="G517" s="18"/>
    </row>
    <row r="518" spans="2:7">
      <c r="B518" s="137"/>
      <c r="C518" s="18"/>
      <c r="D518" s="140"/>
      <c r="E518" s="141"/>
      <c r="F518" s="141"/>
      <c r="G518" s="18"/>
    </row>
    <row r="519" spans="2:7" ht="15.75" thickBot="1">
      <c r="B519" s="138"/>
      <c r="C519" s="19"/>
      <c r="D519" s="138"/>
      <c r="E519" s="142"/>
      <c r="F519" s="142"/>
      <c r="G519" s="19"/>
    </row>
    <row r="520" spans="2:7" ht="15.75" thickBot="1">
      <c r="B520" s="138">
        <f>SUM(B506:B519)</f>
        <v>0</v>
      </c>
      <c r="C520" s="19" t="s">
        <v>55</v>
      </c>
      <c r="D520" s="138">
        <f>SUM(D506:D519)</f>
        <v>0</v>
      </c>
      <c r="E520" s="138">
        <f>SUM(E506:E519)</f>
        <v>0</v>
      </c>
      <c r="F520" s="138">
        <f>SUM(F506:F519)</f>
        <v>0</v>
      </c>
      <c r="G520" s="19" t="s">
        <v>55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A489CAF5-D466-4CF0-BF99-CCF2085375FF}"/>
    <hyperlink ref="I22:L23" location="'2018'!C7:F7" display="INGRESOS" xr:uid="{4A0D2406-A274-44A9-A98B-D60318AC375F}"/>
    <hyperlink ref="I2" location="Trimestre!C39:F40" display="TELÉFONO" xr:uid="{D0505FAB-6F43-445D-999B-CDCD34C091E9}"/>
    <hyperlink ref="I2:L3" location="'2018'!AU4:AX4" display="SALDO REAL" xr:uid="{5A96FC09-F7C7-417A-8191-8A02146DAB0A}"/>
    <hyperlink ref="B2" location="Trimestre!C25:F26" display="HIPOTECA" xr:uid="{C3013666-C206-44D0-8001-5FEE23351987}"/>
    <hyperlink ref="B2:G3" location="'2018'!AU20:AX20" display="'2018'!AU20:AX20" xr:uid="{1E9A1A2B-452D-4EF6-8DCE-02E55D707195}"/>
    <hyperlink ref="B22" location="Trimestre!C25:F26" display="HIPOTECA" xr:uid="{3A38D074-AF27-4A9C-A968-4017F1C698F0}"/>
    <hyperlink ref="B22:G23" location="'2018'!AU21:AX21" display="'2018'!AU21:AX21" xr:uid="{B109EDCB-22B1-4EE6-9C83-78F46113C7FA}"/>
    <hyperlink ref="B42" location="Trimestre!C25:F26" display="HIPOTECA" xr:uid="{C57C6D3B-99D1-42A7-9232-F5EDDFE6F8D1}"/>
    <hyperlink ref="B42:G43" location="'2018'!AU22:AX22" display="'2018'!AU22:AX22" xr:uid="{A7A58D84-7000-4C84-9036-E5CC1F755624}"/>
    <hyperlink ref="B62" location="Trimestre!C25:F26" display="HIPOTECA" xr:uid="{DDF260C2-1493-4D24-9976-E12F1331DF25}"/>
    <hyperlink ref="B62:G63" location="'2018'!AU23:AX23" display="'2018'!AU23:AX23" xr:uid="{2A278D98-F158-4774-B035-4D8136D7CD28}"/>
    <hyperlink ref="B82" location="Trimestre!C25:F26" display="HIPOTECA" xr:uid="{58C724CB-E1E0-4AB3-85ED-1FA797444860}"/>
    <hyperlink ref="B82:G83" location="'2018'!AU24:AX24" display="'2018'!AU24:AX24" xr:uid="{A3204278-6815-4885-B7CE-F7D9BACF20AA}"/>
    <hyperlink ref="B102" location="Trimestre!C25:F26" display="HIPOTECA" xr:uid="{A59A412A-4015-4270-AD32-57A5BB05A7C2}"/>
    <hyperlink ref="B102:G103" location="'2018'!AU25:AX25" display="'2018'!AU25:AX25" xr:uid="{835AD040-0954-47D5-A46E-1A7BCA3B9AA0}"/>
    <hyperlink ref="B122" location="Trimestre!C25:F26" display="HIPOTECA" xr:uid="{6C02CCAE-0758-44D1-A103-EC19FF417BEF}"/>
    <hyperlink ref="B122:G123" location="'2018'!AU26:AX26" display="'2018'!AU26:AX26" xr:uid="{6A528896-6794-4557-AC43-A2F43C917D90}"/>
    <hyperlink ref="B142" location="Trimestre!C25:F26" display="HIPOTECA" xr:uid="{4E601092-9FCF-48C5-9AF7-1428E4F9E974}"/>
    <hyperlink ref="B142:G143" location="'2018'!AU27:AX27" display="'2018'!AU27:AX27" xr:uid="{6DE20D04-109B-417F-B069-C34E1712E407}"/>
    <hyperlink ref="B162" location="Trimestre!C25:F26" display="HIPOTECA" xr:uid="{FBD0D43B-B201-4CC2-9AE3-2C237A73BE5E}"/>
    <hyperlink ref="B162:G163" location="'2018'!AU28:AX28" display="'2018'!AU28:AX28" xr:uid="{5710AD2C-D73F-48F2-8597-40C51E0A9448}"/>
    <hyperlink ref="B182" location="Trimestre!C25:F26" display="HIPOTECA" xr:uid="{54D6A584-5E28-4C76-88C0-BD6BF67022F2}"/>
    <hyperlink ref="B182:G183" location="'2018'!AU29:AX29" display="'2018'!AU29:AX29" xr:uid="{065160FA-A21C-4011-BE0A-3F7CE517A876}"/>
    <hyperlink ref="B202" location="Trimestre!C25:F26" display="HIPOTECA" xr:uid="{3880D3A2-3EFB-49A3-BE8D-EB16FFAE968A}"/>
    <hyperlink ref="B202:G203" location="'2018'!AU30:AX30" display="'2018'!AU30:AX30" xr:uid="{DE426308-1A13-43EF-BD8F-92487ED87D03}"/>
    <hyperlink ref="B222" location="Trimestre!C25:F26" display="HIPOTECA" xr:uid="{55876E9C-6FDD-482D-9F0A-997A58D097F6}"/>
    <hyperlink ref="B222:G223" location="'2018'!AU31:AX31" display="'2018'!AU31:AX31" xr:uid="{959B19B5-0A5A-48BF-AE07-C6451236F71E}"/>
    <hyperlink ref="B242" location="Trimestre!C25:F26" display="HIPOTECA" xr:uid="{4C099FBE-2463-4DCF-9D2B-C609DDCCF7E5}"/>
    <hyperlink ref="B242:G243" location="'2018'!AU32:AX32" display="'2018'!AU32:AX32" xr:uid="{A19585D8-7B0F-42C8-8891-6964DA518CCF}"/>
    <hyperlink ref="B262" location="Trimestre!C25:F26" display="HIPOTECA" xr:uid="{32C276C6-DBD8-4F24-BBF2-A23E2A92F31E}"/>
    <hyperlink ref="B262:G263" location="'2018'!AU33:AX33" display="'2018'!AU33:AX33" xr:uid="{F18F2CCA-8ABE-4A9D-AD62-49609943AF2A}"/>
    <hyperlink ref="B282" location="Trimestre!C25:F26" display="HIPOTECA" xr:uid="{B0AC2FC2-8ACA-4626-B98A-A72B632935FF}"/>
    <hyperlink ref="B282:G283" location="'2018'!AU34:AX34" display="'2018'!AU34:AX34" xr:uid="{E0D582C6-F372-44E1-A026-14578A10009D}"/>
    <hyperlink ref="B302" location="Trimestre!C25:F26" display="HIPOTECA" xr:uid="{F6223A81-4EA0-4E8C-A34B-FB4C3FBCE8A6}"/>
    <hyperlink ref="B302:G303" location="'2018'!AU35:AX35" display="'2018'!AU35:AX35" xr:uid="{9D228A4B-E520-402F-921A-4A67F759AC15}"/>
    <hyperlink ref="B322" location="Trimestre!C25:F26" display="HIPOTECA" xr:uid="{2D6ED55A-20F8-4EAF-8B8B-502C94039BF9}"/>
    <hyperlink ref="B322:G323" location="'2018'!AU36:AX36" display="'2018'!AU36:AX36" xr:uid="{3D41466E-B481-47F3-8DBB-53A910C035E6}"/>
    <hyperlink ref="B342" location="Trimestre!C25:F26" display="HIPOTECA" xr:uid="{EF3F239C-6B12-4C4E-ADB0-6B3C80795E65}"/>
    <hyperlink ref="B342:G343" location="'2018'!AU37:AX37" display="'2018'!AU37:AX37" xr:uid="{43C87D92-8C0C-454E-ACFA-8FD9BA7E05A8}"/>
    <hyperlink ref="B362" location="Trimestre!C25:F26" display="HIPOTECA" xr:uid="{0E2ED1D7-40B2-41E7-A7E6-485C759781B2}"/>
    <hyperlink ref="B362:G363" location="'2018'!AU38:AX38" display="'2018'!AU38:AX38" xr:uid="{20CC623B-BFBB-4E4D-A508-EA27D0A1E481}"/>
    <hyperlink ref="B382" location="Trimestre!C25:F26" display="HIPOTECA" xr:uid="{E8DC6FF1-B036-4491-8EA9-79B3899D7CC4}"/>
    <hyperlink ref="B382:G383" location="'2018'!AU39:AX39" display="'2018'!AU39:AX39" xr:uid="{C0D0A498-4433-48C0-91C0-0070C818B659}"/>
    <hyperlink ref="B402" location="Trimestre!C25:F26" display="HIPOTECA" xr:uid="{D45D92B1-034A-4605-996C-08BE529E46D6}"/>
    <hyperlink ref="B402:G403" location="'2018'!AU40:AX40" display="'2018'!AU40:AX40" xr:uid="{D0806AFF-A5A0-40E7-8709-A59C4E93CFE1}"/>
    <hyperlink ref="B422" location="Trimestre!C25:F26" display="HIPOTECA" xr:uid="{839E0550-DA71-49F0-928C-1B33B89AF6C8}"/>
    <hyperlink ref="B422:G423" location="'2018'!AU41:AX41" display="'2018'!AU41:AX41" xr:uid="{A377B5BA-0D04-4432-A4E5-8ECB0DD2C704}"/>
    <hyperlink ref="B442" location="Trimestre!C25:F26" display="HIPOTECA" xr:uid="{0B65D05A-26A6-4F98-920E-54591A561BAC}"/>
    <hyperlink ref="B442:G443" location="'2018'!AU42:AX42" display="'2018'!AU42:AX42" xr:uid="{6294D622-658C-4282-81CA-AAEE11F09932}"/>
    <hyperlink ref="B462" location="Trimestre!C25:F26" display="HIPOTECA" xr:uid="{7C1BD571-4C37-443A-A8AE-0CE106791F3B}"/>
    <hyperlink ref="B462:G463" location="'2018'!AU43:AX43" display="'2018'!AU43:AX43" xr:uid="{6C2EB756-2A1E-4D3C-BA17-29A469CA8746}"/>
    <hyperlink ref="B482" location="Trimestre!C25:F26" display="HIPOTECA" xr:uid="{CFE80677-99BC-4893-B1F7-9A1CD72FC3B1}"/>
    <hyperlink ref="B482:G483" location="'2018'!AU44:AX44" display="'2018'!AU44:AX44" xr:uid="{57D3B8D9-11E6-48F7-8F94-2923C4CD1F85}"/>
    <hyperlink ref="B502" location="Trimestre!C25:F26" display="HIPOTECA" xr:uid="{C90E1C64-C6D3-4759-9523-1185B0CA7112}"/>
    <hyperlink ref="B502:G503" location="'2018'!AU45:AX45" display="'2018'!AU45:AX45" xr:uid="{E686E13F-5FA9-45F8-88BC-69E517EB4EBC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97" workbookViewId="0">
      <selection activeCell="B102" sqref="B102:G120"/>
    </sheetView>
  </sheetViews>
  <sheetFormatPr defaultColWidth="11.42578125" defaultRowHeight="15"/>
  <cols>
    <col min="1" max="1" width="11.42578125" style="92"/>
    <col min="2" max="2" width="10" style="116" customWidth="1"/>
    <col min="3" max="3" width="33.28515625" style="92" customWidth="1"/>
    <col min="4" max="6" width="10" style="116" customWidth="1"/>
    <col min="7" max="7" width="33.28515625" style="92" customWidth="1"/>
    <col min="8" max="9" width="11.42578125" style="92"/>
    <col min="10" max="10" width="31.28515625" style="92" customWidth="1"/>
    <col min="11" max="16384" width="11.42578125" style="92"/>
  </cols>
  <sheetData>
    <row r="1" spans="1:22" ht="16.5" thickBot="1">
      <c r="A1" s="1"/>
      <c r="B1" s="115" t="s">
        <v>246</v>
      </c>
      <c r="C1" s="1"/>
      <c r="D1" s="115"/>
      <c r="E1" s="115"/>
      <c r="F1" s="115"/>
      <c r="G1" s="1"/>
      <c r="H1" s="17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AÑO!A20</f>
        <v>Cártama Gastos</v>
      </c>
      <c r="C2" s="272"/>
      <c r="D2" s="272"/>
      <c r="E2" s="272"/>
      <c r="F2" s="272"/>
      <c r="G2" s="273"/>
      <c r="H2" s="1"/>
      <c r="I2" s="271" t="s">
        <v>4</v>
      </c>
      <c r="J2" s="272"/>
      <c r="K2" s="272"/>
      <c r="L2" s="273"/>
      <c r="M2" s="1"/>
      <c r="N2" s="1"/>
      <c r="R2" s="3"/>
    </row>
    <row r="3" spans="1:22" ht="16.5" thickBot="1">
      <c r="A3" s="1"/>
      <c r="B3" s="274"/>
      <c r="C3" s="275"/>
      <c r="D3" s="275"/>
      <c r="E3" s="275"/>
      <c r="F3" s="275"/>
      <c r="G3" s="276"/>
      <c r="H3" s="1"/>
      <c r="I3" s="274"/>
      <c r="J3" s="275"/>
      <c r="K3" s="275"/>
      <c r="L3" s="276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43" t="s">
        <v>59</v>
      </c>
      <c r="J4" s="108" t="s">
        <v>60</v>
      </c>
      <c r="K4" s="277" t="s">
        <v>61</v>
      </c>
      <c r="L4" s="278"/>
      <c r="M4" s="1"/>
      <c r="N4" s="1"/>
      <c r="R4" s="3"/>
    </row>
    <row r="5" spans="1:22" ht="15.75">
      <c r="A5" s="1" t="s">
        <v>191</v>
      </c>
      <c r="B5" s="135" t="s">
        <v>32</v>
      </c>
      <c r="C5" s="27" t="s">
        <v>33</v>
      </c>
      <c r="D5" s="135" t="s">
        <v>57</v>
      </c>
      <c r="E5" s="139" t="s">
        <v>58</v>
      </c>
      <c r="F5" s="139" t="s">
        <v>32</v>
      </c>
      <c r="G5" s="27" t="s">
        <v>33</v>
      </c>
      <c r="H5" s="1"/>
      <c r="I5" s="109" t="s">
        <v>62</v>
      </c>
      <c r="J5" s="110" t="s">
        <v>63</v>
      </c>
      <c r="K5" s="279"/>
      <c r="L5" s="280"/>
      <c r="M5" s="1"/>
      <c r="N5" s="1" t="s">
        <v>163</v>
      </c>
      <c r="O5" s="92">
        <f>M5-500</f>
        <v>-500</v>
      </c>
      <c r="R5" s="3"/>
    </row>
    <row r="6" spans="1:22" ht="15.75">
      <c r="A6" s="115">
        <f>'09'!A6+(B6-SUM(D6:F6))</f>
        <v>4801.0800000000008</v>
      </c>
      <c r="B6" s="136">
        <v>399.59</v>
      </c>
      <c r="C6" s="21" t="s">
        <v>188</v>
      </c>
      <c r="D6" s="140"/>
      <c r="E6" s="141"/>
      <c r="F6" s="141"/>
      <c r="G6" s="18" t="s">
        <v>34</v>
      </c>
      <c r="H6" s="1"/>
      <c r="I6" s="111" t="s">
        <v>62</v>
      </c>
      <c r="J6" s="110" t="s">
        <v>64</v>
      </c>
      <c r="K6" s="281">
        <v>550</v>
      </c>
      <c r="L6" s="282"/>
      <c r="M6" s="1" t="s">
        <v>169</v>
      </c>
      <c r="N6" s="1"/>
      <c r="R6" s="3"/>
    </row>
    <row r="7" spans="1:22" ht="15.75">
      <c r="A7" s="115">
        <f>'09'!A7+(B7-SUM(D7:F7))</f>
        <v>940.13000000000034</v>
      </c>
      <c r="B7" s="137">
        <v>70.180000000000007</v>
      </c>
      <c r="C7" s="18" t="s">
        <v>207</v>
      </c>
      <c r="D7" s="140"/>
      <c r="E7" s="141"/>
      <c r="F7" s="141"/>
      <c r="G7" s="18" t="s">
        <v>77</v>
      </c>
      <c r="H7" s="39"/>
      <c r="I7" s="111" t="s">
        <v>65</v>
      </c>
      <c r="J7" s="110" t="s">
        <v>66</v>
      </c>
      <c r="K7" s="281"/>
      <c r="L7" s="282"/>
      <c r="M7" s="1"/>
      <c r="N7" s="1"/>
      <c r="R7" s="3"/>
    </row>
    <row r="8" spans="1:22" ht="15.75">
      <c r="A8" s="115">
        <f>'09'!A8+(B8-SUM(D8:F8))</f>
        <v>0</v>
      </c>
      <c r="B8" s="137">
        <v>0</v>
      </c>
      <c r="C8" s="18" t="s">
        <v>37</v>
      </c>
      <c r="D8" s="140"/>
      <c r="F8" s="141"/>
      <c r="G8" s="18" t="s">
        <v>37</v>
      </c>
      <c r="H8" s="1"/>
      <c r="I8" s="111" t="s">
        <v>65</v>
      </c>
      <c r="J8" s="110" t="s">
        <v>67</v>
      </c>
      <c r="K8" s="281">
        <v>7000</v>
      </c>
      <c r="L8" s="282"/>
      <c r="M8" s="1"/>
      <c r="N8" s="1"/>
      <c r="R8" s="3"/>
    </row>
    <row r="9" spans="1:22" ht="15.75">
      <c r="A9" s="115">
        <f>'09'!A9+(B9-SUM(D9:F9))</f>
        <v>0</v>
      </c>
      <c r="B9" s="137">
        <v>0</v>
      </c>
      <c r="C9" s="18" t="s">
        <v>39</v>
      </c>
      <c r="D9" s="140"/>
      <c r="E9" s="141"/>
      <c r="F9" s="141"/>
      <c r="G9" s="18" t="s">
        <v>39</v>
      </c>
      <c r="H9" s="1"/>
      <c r="I9" s="111" t="s">
        <v>65</v>
      </c>
      <c r="J9" s="110" t="s">
        <v>160</v>
      </c>
      <c r="K9" s="281">
        <v>659.77</v>
      </c>
      <c r="L9" s="282"/>
      <c r="M9" s="1"/>
      <c r="N9" s="1"/>
      <c r="R9" s="3"/>
    </row>
    <row r="10" spans="1:22" ht="15.75">
      <c r="A10" s="115">
        <f>'09'!A10+(B10-SUM(D10:F10))</f>
        <v>132</v>
      </c>
      <c r="B10" s="137">
        <v>12</v>
      </c>
      <c r="C10" s="18" t="s">
        <v>38</v>
      </c>
      <c r="D10" s="140"/>
      <c r="E10" s="141"/>
      <c r="F10" s="141"/>
      <c r="G10" s="18" t="s">
        <v>38</v>
      </c>
      <c r="H10" s="1"/>
      <c r="I10" s="111" t="s">
        <v>65</v>
      </c>
      <c r="J10" s="110" t="s">
        <v>84</v>
      </c>
      <c r="K10" s="281">
        <v>1800.04</v>
      </c>
      <c r="L10" s="282"/>
      <c r="M10" s="1" t="s">
        <v>159</v>
      </c>
      <c r="N10" s="1"/>
      <c r="R10" s="3"/>
    </row>
    <row r="11" spans="1:22" ht="15.75">
      <c r="A11" s="115">
        <f>'09'!A11+(B11-SUM(D11:F11))</f>
        <v>332.53000000000003</v>
      </c>
      <c r="B11" s="137">
        <v>30.23</v>
      </c>
      <c r="C11" s="18" t="s">
        <v>36</v>
      </c>
      <c r="D11" s="140"/>
      <c r="E11" s="141"/>
      <c r="F11" s="141"/>
      <c r="G11" s="18" t="s">
        <v>36</v>
      </c>
      <c r="H11" s="1"/>
      <c r="I11" s="111" t="s">
        <v>71</v>
      </c>
      <c r="J11" s="110" t="s">
        <v>72</v>
      </c>
      <c r="K11" s="281"/>
      <c r="L11" s="282"/>
      <c r="M11" s="1"/>
      <c r="N11" s="1"/>
      <c r="R11" s="3"/>
    </row>
    <row r="12" spans="1:22" ht="15.75">
      <c r="A12" s="115">
        <f>'09'!A12+(B12-SUM(D12:F12))</f>
        <v>288.04000000000002</v>
      </c>
      <c r="B12" s="137">
        <v>25</v>
      </c>
      <c r="C12" s="18" t="s">
        <v>213</v>
      </c>
      <c r="D12" s="140"/>
      <c r="E12" s="141"/>
      <c r="F12" s="141"/>
      <c r="G12" s="18"/>
      <c r="H12" s="115"/>
      <c r="I12" s="111" t="s">
        <v>161</v>
      </c>
      <c r="J12" s="110" t="s">
        <v>162</v>
      </c>
      <c r="K12" s="281">
        <v>5092.08</v>
      </c>
      <c r="L12" s="282"/>
      <c r="M12" s="95"/>
      <c r="N12" s="1"/>
      <c r="R12" s="3"/>
    </row>
    <row r="13" spans="1:22" ht="15.75">
      <c r="A13" s="115">
        <f>'09'!A13+(B13-SUM(D13:F13))</f>
        <v>133</v>
      </c>
      <c r="B13" s="137">
        <v>7</v>
      </c>
      <c r="C13" s="18" t="s">
        <v>208</v>
      </c>
      <c r="D13" s="140"/>
      <c r="E13" s="141"/>
      <c r="F13" s="141"/>
      <c r="G13" s="18"/>
      <c r="H13" s="1"/>
      <c r="I13" s="111"/>
      <c r="J13" s="110"/>
      <c r="K13" s="281"/>
      <c r="L13" s="282"/>
      <c r="M13" s="1"/>
      <c r="N13" s="1"/>
      <c r="R13" s="3"/>
    </row>
    <row r="14" spans="1:22" ht="15.75">
      <c r="A14" s="115"/>
      <c r="B14" s="137"/>
      <c r="C14" s="18"/>
      <c r="D14" s="140"/>
      <c r="E14" s="141"/>
      <c r="F14" s="141"/>
      <c r="G14" s="18"/>
      <c r="H14" s="1"/>
      <c r="I14" s="111"/>
      <c r="J14" s="110"/>
      <c r="K14" s="281"/>
      <c r="L14" s="282"/>
      <c r="M14" s="1"/>
      <c r="N14" s="1"/>
      <c r="R14" s="3"/>
    </row>
    <row r="15" spans="1:22" ht="15.75">
      <c r="A15" s="115"/>
      <c r="B15" s="137"/>
      <c r="C15" s="18"/>
      <c r="D15" s="140"/>
      <c r="E15" s="141"/>
      <c r="F15" s="141"/>
      <c r="G15" s="18"/>
      <c r="H15" s="1"/>
      <c r="I15" s="111"/>
      <c r="J15" s="110"/>
      <c r="K15" s="281"/>
      <c r="L15" s="282"/>
      <c r="M15" s="1"/>
      <c r="N15" s="1"/>
      <c r="R15" s="3"/>
    </row>
    <row r="16" spans="1:22" ht="15.75">
      <c r="A16" s="115"/>
      <c r="B16" s="137"/>
      <c r="C16" s="18"/>
      <c r="D16" s="140"/>
      <c r="E16" s="141"/>
      <c r="F16" s="141"/>
      <c r="G16" s="18"/>
      <c r="H16" s="1"/>
      <c r="I16" s="111"/>
      <c r="J16" s="110"/>
      <c r="K16" s="281"/>
      <c r="L16" s="282"/>
      <c r="M16" s="1"/>
      <c r="N16" s="1"/>
      <c r="R16" s="3"/>
    </row>
    <row r="17" spans="1:18" ht="15.75">
      <c r="A17" s="115"/>
      <c r="B17" s="137"/>
      <c r="C17" s="18"/>
      <c r="D17" s="140"/>
      <c r="E17" s="141"/>
      <c r="F17" s="141"/>
      <c r="G17" s="18"/>
      <c r="H17" s="1"/>
      <c r="I17" s="111"/>
      <c r="J17" s="110"/>
      <c r="K17" s="281"/>
      <c r="L17" s="282"/>
      <c r="M17" s="1"/>
      <c r="N17" s="1"/>
      <c r="R17" s="3"/>
    </row>
    <row r="18" spans="1:18" ht="16.5" thickBot="1">
      <c r="A18" s="115"/>
      <c r="B18" s="137"/>
      <c r="C18" s="18"/>
      <c r="D18" s="140"/>
      <c r="E18" s="141"/>
      <c r="F18" s="141"/>
      <c r="G18" s="18"/>
      <c r="H18" s="1"/>
      <c r="I18" s="112"/>
      <c r="J18" s="113"/>
      <c r="K18" s="287"/>
      <c r="L18" s="288"/>
      <c r="M18" s="1"/>
      <c r="N18" s="1"/>
      <c r="R18" s="3"/>
    </row>
    <row r="19" spans="1:18" ht="16.5" thickBot="1">
      <c r="A19" s="115"/>
      <c r="B19" s="138"/>
      <c r="C19" s="19"/>
      <c r="D19" s="138"/>
      <c r="E19" s="142"/>
      <c r="F19" s="142"/>
      <c r="G19" s="19"/>
      <c r="H19" s="1"/>
      <c r="I19" s="28" t="s">
        <v>68</v>
      </c>
      <c r="J19" s="22"/>
      <c r="K19" s="287">
        <f>SUM(K5:K18)</f>
        <v>15101.890000000001</v>
      </c>
      <c r="L19" s="288"/>
      <c r="M19" s="1"/>
      <c r="N19" s="1"/>
      <c r="R19" s="3"/>
    </row>
    <row r="20" spans="1:18" ht="16.5" thickBot="1">
      <c r="A20" s="115">
        <f>SUM(A6:A15)</f>
        <v>6626.7800000000007</v>
      </c>
      <c r="B20" s="138">
        <f>SUM(B6:B19)</f>
        <v>544</v>
      </c>
      <c r="C20" s="19" t="s">
        <v>55</v>
      </c>
      <c r="D20" s="138">
        <f>SUM(D6:D19)</f>
        <v>0</v>
      </c>
      <c r="E20" s="138">
        <f>SUM(E6:E19)</f>
        <v>0</v>
      </c>
      <c r="F20" s="138">
        <f>SUM(F6:F19)</f>
        <v>0</v>
      </c>
      <c r="G20" s="19" t="s">
        <v>55</v>
      </c>
      <c r="H20" s="1"/>
      <c r="I20" s="92" t="s">
        <v>85</v>
      </c>
      <c r="K20" s="116"/>
      <c r="L20" s="116">
        <f>K19-K10-K12</f>
        <v>8209.7700000000023</v>
      </c>
      <c r="M20" s="1"/>
      <c r="R20" s="3"/>
    </row>
    <row r="21" spans="1:18" ht="16.5" thickBot="1">
      <c r="A21" s="1"/>
      <c r="B21" s="115"/>
      <c r="C21" s="1"/>
      <c r="D21" s="115"/>
      <c r="E21" s="115"/>
      <c r="F21" s="115"/>
      <c r="G21" s="1"/>
      <c r="H21" s="1"/>
      <c r="M21" s="1"/>
      <c r="R21" s="3"/>
    </row>
    <row r="22" spans="1:18" ht="15.6" customHeight="1">
      <c r="A22" s="1"/>
      <c r="B22" s="283" t="str">
        <f>AÑO!A21</f>
        <v>Waterloo</v>
      </c>
      <c r="C22" s="272"/>
      <c r="D22" s="272"/>
      <c r="E22" s="272"/>
      <c r="F22" s="272"/>
      <c r="G22" s="273"/>
      <c r="H22" s="1"/>
      <c r="I22" s="271" t="s">
        <v>6</v>
      </c>
      <c r="J22" s="272"/>
      <c r="K22" s="272"/>
      <c r="L22" s="273"/>
      <c r="M22" s="1"/>
      <c r="R22" s="3"/>
    </row>
    <row r="23" spans="1:18" ht="16.149999999999999" customHeight="1" thickBot="1">
      <c r="A23" s="1"/>
      <c r="B23" s="274"/>
      <c r="C23" s="275"/>
      <c r="D23" s="275"/>
      <c r="E23" s="275"/>
      <c r="F23" s="275"/>
      <c r="G23" s="276"/>
      <c r="H23" s="1"/>
      <c r="I23" s="274"/>
      <c r="J23" s="275"/>
      <c r="K23" s="275"/>
      <c r="L23" s="276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43" t="s">
        <v>33</v>
      </c>
      <c r="J24" s="257" t="s">
        <v>90</v>
      </c>
      <c r="K24" s="258"/>
      <c r="L24" s="200" t="s">
        <v>91</v>
      </c>
      <c r="M24" s="1"/>
      <c r="R24" s="3"/>
    </row>
    <row r="25" spans="1:18" ht="15.75">
      <c r="A25" s="1" t="s">
        <v>191</v>
      </c>
      <c r="B25" s="135" t="s">
        <v>32</v>
      </c>
      <c r="C25" s="27" t="s">
        <v>33</v>
      </c>
      <c r="D25" s="135" t="s">
        <v>57</v>
      </c>
      <c r="E25" s="139" t="s">
        <v>58</v>
      </c>
      <c r="F25" s="139" t="s">
        <v>32</v>
      </c>
      <c r="G25" s="27" t="s">
        <v>33</v>
      </c>
      <c r="H25" s="1"/>
      <c r="I25" s="259" t="str">
        <f>AÑO!A8</f>
        <v>Manolo Salario</v>
      </c>
      <c r="J25" s="262"/>
      <c r="K25" s="263"/>
      <c r="L25" s="201"/>
      <c r="M25" s="1"/>
      <c r="R25" s="3"/>
    </row>
    <row r="26" spans="1:18" ht="15.75">
      <c r="A26" s="115">
        <f>'09'!A26+(B26-SUM(D26:F26))</f>
        <v>9900</v>
      </c>
      <c r="B26" s="136">
        <v>900</v>
      </c>
      <c r="C26" s="30" t="s">
        <v>41</v>
      </c>
      <c r="D26" s="140"/>
      <c r="E26" s="141"/>
      <c r="F26" s="141"/>
      <c r="G26" s="18" t="s">
        <v>41</v>
      </c>
      <c r="H26" s="1"/>
      <c r="I26" s="260"/>
      <c r="J26" s="264"/>
      <c r="K26" s="265"/>
      <c r="L26" s="202"/>
      <c r="M26" s="1"/>
      <c r="R26" s="3"/>
    </row>
    <row r="27" spans="1:18" ht="15.75">
      <c r="A27" s="115">
        <f>'09'!A27+(B27-SUM(D27:F27))</f>
        <v>1879</v>
      </c>
      <c r="B27" s="137">
        <v>170</v>
      </c>
      <c r="C27" s="30" t="s">
        <v>42</v>
      </c>
      <c r="D27" s="140"/>
      <c r="E27" s="141"/>
      <c r="F27" s="141"/>
      <c r="G27" s="18" t="s">
        <v>42</v>
      </c>
      <c r="H27" s="1"/>
      <c r="I27" s="260"/>
      <c r="J27" s="264"/>
      <c r="K27" s="265"/>
      <c r="L27" s="202"/>
      <c r="M27" s="1"/>
      <c r="R27" s="3"/>
    </row>
    <row r="28" spans="1:18" ht="15.75">
      <c r="A28" s="115">
        <f>'09'!A28+(B28-SUM(D28:F28))</f>
        <v>543.05999999999995</v>
      </c>
      <c r="B28" s="137">
        <v>40</v>
      </c>
      <c r="C28" s="30" t="s">
        <v>43</v>
      </c>
      <c r="D28" s="140"/>
      <c r="E28" s="141"/>
      <c r="F28" s="141"/>
      <c r="G28" s="18" t="s">
        <v>43</v>
      </c>
      <c r="H28" s="1"/>
      <c r="I28" s="260"/>
      <c r="J28" s="264"/>
      <c r="K28" s="265"/>
      <c r="L28" s="202"/>
      <c r="M28" s="1"/>
      <c r="R28" s="3"/>
    </row>
    <row r="29" spans="1:18" ht="15.75">
      <c r="A29" s="115">
        <f>'09'!A29+(B29-SUM(D29:F29))</f>
        <v>199.13</v>
      </c>
      <c r="B29" s="137">
        <v>18</v>
      </c>
      <c r="C29" s="30" t="s">
        <v>40</v>
      </c>
      <c r="D29" s="140"/>
      <c r="E29" s="141"/>
      <c r="F29" s="141"/>
      <c r="G29" s="18" t="s">
        <v>40</v>
      </c>
      <c r="H29" s="1"/>
      <c r="I29" s="268"/>
      <c r="J29" s="269"/>
      <c r="K29" s="270"/>
      <c r="L29" s="204"/>
      <c r="M29" s="1"/>
      <c r="R29" s="3"/>
    </row>
    <row r="30" spans="1:18" ht="15.75">
      <c r="A30" s="115">
        <f>'09'!A30+(B30-SUM(D30:F30))</f>
        <v>593.55999999999995</v>
      </c>
      <c r="B30" s="137">
        <v>0</v>
      </c>
      <c r="C30" s="30" t="s">
        <v>44</v>
      </c>
      <c r="D30" s="140"/>
      <c r="E30" s="141"/>
      <c r="F30" s="141"/>
      <c r="G30" s="18"/>
      <c r="H30" s="1"/>
      <c r="I30" s="259" t="str">
        <f>AÑO!A9</f>
        <v>Rocío Salario</v>
      </c>
      <c r="J30" s="262"/>
      <c r="K30" s="263"/>
      <c r="L30" s="201"/>
      <c r="M30" s="1"/>
      <c r="R30" s="3"/>
    </row>
    <row r="31" spans="1:18" ht="15.75">
      <c r="A31" s="115"/>
      <c r="B31" s="137"/>
      <c r="C31" s="18"/>
      <c r="D31" s="140"/>
      <c r="E31" s="141"/>
      <c r="F31" s="141"/>
      <c r="G31" s="18"/>
      <c r="H31" s="1"/>
      <c r="I31" s="260"/>
      <c r="J31" s="264"/>
      <c r="K31" s="265"/>
      <c r="L31" s="202"/>
      <c r="M31" s="1"/>
      <c r="R31" s="3"/>
    </row>
    <row r="32" spans="1:18" ht="15.75">
      <c r="A32" s="115"/>
      <c r="B32" s="137"/>
      <c r="C32" s="18"/>
      <c r="D32" s="140"/>
      <c r="E32" s="141"/>
      <c r="F32" s="141"/>
      <c r="G32" s="18"/>
      <c r="H32" s="1"/>
      <c r="I32" s="260"/>
      <c r="J32" s="264"/>
      <c r="K32" s="265"/>
      <c r="L32" s="202"/>
      <c r="M32" s="1"/>
      <c r="R32" s="3"/>
    </row>
    <row r="33" spans="1:18" ht="15.75">
      <c r="A33" s="115"/>
      <c r="B33" s="137"/>
      <c r="C33" s="18"/>
      <c r="D33" s="140"/>
      <c r="E33" s="141"/>
      <c r="F33" s="141"/>
      <c r="G33" s="18"/>
      <c r="H33" s="1"/>
      <c r="I33" s="260"/>
      <c r="J33" s="264"/>
      <c r="K33" s="265"/>
      <c r="L33" s="202"/>
      <c r="M33" s="1"/>
      <c r="R33" s="3"/>
    </row>
    <row r="34" spans="1:18" ht="15.75">
      <c r="A34" s="115"/>
      <c r="B34" s="137"/>
      <c r="C34" s="18"/>
      <c r="D34" s="140"/>
      <c r="E34" s="141"/>
      <c r="F34" s="141"/>
      <c r="G34" s="18"/>
      <c r="H34" s="1"/>
      <c r="I34" s="268"/>
      <c r="J34" s="269"/>
      <c r="K34" s="270"/>
      <c r="L34" s="204"/>
      <c r="M34" s="1"/>
      <c r="R34" s="3"/>
    </row>
    <row r="35" spans="1:18" ht="15.75">
      <c r="A35" s="115"/>
      <c r="B35" s="137"/>
      <c r="C35" s="18"/>
      <c r="D35" s="140"/>
      <c r="E35" s="141"/>
      <c r="F35" s="141"/>
      <c r="G35" s="18"/>
      <c r="H35" s="1"/>
      <c r="I35" s="259" t="s">
        <v>227</v>
      </c>
      <c r="J35" s="262"/>
      <c r="K35" s="263"/>
      <c r="L35" s="201"/>
      <c r="M35" s="1"/>
      <c r="R35" s="3"/>
    </row>
    <row r="36" spans="1:18" ht="15.75">
      <c r="A36" s="1"/>
      <c r="B36" s="137"/>
      <c r="C36" s="18"/>
      <c r="D36" s="140"/>
      <c r="E36" s="141"/>
      <c r="F36" s="141"/>
      <c r="G36" s="18"/>
      <c r="H36" s="1"/>
      <c r="I36" s="260"/>
      <c r="J36" s="264"/>
      <c r="K36" s="265"/>
      <c r="L36" s="202"/>
      <c r="M36" s="1"/>
      <c r="R36" s="3"/>
    </row>
    <row r="37" spans="1:18" ht="15.75">
      <c r="A37" s="1"/>
      <c r="B37" s="137"/>
      <c r="C37" s="18"/>
      <c r="D37" s="140"/>
      <c r="E37" s="141"/>
      <c r="F37" s="141"/>
      <c r="G37" s="18"/>
      <c r="H37" s="1"/>
      <c r="I37" s="260"/>
      <c r="J37" s="264"/>
      <c r="K37" s="265"/>
      <c r="L37" s="202"/>
      <c r="M37" s="1"/>
      <c r="R37" s="3"/>
    </row>
    <row r="38" spans="1:18" ht="15.75">
      <c r="A38" s="1"/>
      <c r="B38" s="137"/>
      <c r="C38" s="18"/>
      <c r="D38" s="140"/>
      <c r="E38" s="141"/>
      <c r="F38" s="141"/>
      <c r="G38" s="18"/>
      <c r="H38" s="1"/>
      <c r="I38" s="260"/>
      <c r="J38" s="264"/>
      <c r="K38" s="265"/>
      <c r="L38" s="202"/>
      <c r="M38" s="1"/>
      <c r="R38" s="3"/>
    </row>
    <row r="39" spans="1:18" ht="16.5" thickBot="1">
      <c r="A39" s="1"/>
      <c r="B39" s="138"/>
      <c r="C39" s="19"/>
      <c r="D39" s="138"/>
      <c r="E39" s="142"/>
      <c r="F39" s="142"/>
      <c r="G39" s="19"/>
      <c r="H39" s="1"/>
      <c r="I39" s="268"/>
      <c r="J39" s="269"/>
      <c r="K39" s="270"/>
      <c r="L39" s="204"/>
      <c r="M39" s="1"/>
      <c r="R39" s="3"/>
    </row>
    <row r="40" spans="1:18" ht="16.5" thickBot="1">
      <c r="A40" s="115">
        <f>SUM(A26:A35)</f>
        <v>13114.749999999998</v>
      </c>
      <c r="B40" s="138">
        <f>SUM(B26:B39)</f>
        <v>1128</v>
      </c>
      <c r="C40" s="19" t="s">
        <v>55</v>
      </c>
      <c r="D40" s="138">
        <f>SUM(D26:D39)</f>
        <v>0</v>
      </c>
      <c r="E40" s="138">
        <f>SUM(E26:E39)</f>
        <v>0</v>
      </c>
      <c r="F40" s="138">
        <f>SUM(F26:F39)</f>
        <v>0</v>
      </c>
      <c r="G40" s="19" t="s">
        <v>55</v>
      </c>
      <c r="H40" s="1"/>
      <c r="I40" s="259" t="str">
        <f>AÑO!A11</f>
        <v>Finanazas</v>
      </c>
      <c r="J40" s="262"/>
      <c r="K40" s="263"/>
      <c r="L40" s="201"/>
      <c r="M40" s="1"/>
      <c r="R40" s="3"/>
    </row>
    <row r="41" spans="1:18" ht="16.5" thickBot="1">
      <c r="A41" s="1"/>
      <c r="B41" s="115"/>
      <c r="C41" s="1"/>
      <c r="D41" s="115"/>
      <c r="E41" s="115"/>
      <c r="F41" s="115"/>
      <c r="G41" s="1"/>
      <c r="H41" s="1"/>
      <c r="I41" s="260"/>
      <c r="J41" s="264"/>
      <c r="K41" s="265"/>
      <c r="L41" s="202"/>
      <c r="M41" s="1"/>
      <c r="R41" s="3"/>
    </row>
    <row r="42" spans="1:18" ht="15.6" customHeight="1">
      <c r="A42" s="1"/>
      <c r="B42" s="283" t="str">
        <f>AÑO!A22</f>
        <v>Comida+Limpieza</v>
      </c>
      <c r="C42" s="272"/>
      <c r="D42" s="272"/>
      <c r="E42" s="272"/>
      <c r="F42" s="272"/>
      <c r="G42" s="273"/>
      <c r="H42" s="1"/>
      <c r="I42" s="260"/>
      <c r="J42" s="264"/>
      <c r="K42" s="265"/>
      <c r="L42" s="202"/>
      <c r="M42" s="1"/>
      <c r="R42" s="3"/>
    </row>
    <row r="43" spans="1:18" ht="16.149999999999999" customHeight="1" thickBot="1">
      <c r="A43" s="1"/>
      <c r="B43" s="274"/>
      <c r="C43" s="275"/>
      <c r="D43" s="275"/>
      <c r="E43" s="275"/>
      <c r="F43" s="275"/>
      <c r="G43" s="276"/>
      <c r="H43" s="1"/>
      <c r="I43" s="260"/>
      <c r="J43" s="264"/>
      <c r="K43" s="265"/>
      <c r="L43" s="202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I44" s="268"/>
      <c r="J44" s="269"/>
      <c r="K44" s="270"/>
      <c r="L44" s="204"/>
      <c r="M44" s="1"/>
      <c r="R44" s="3"/>
    </row>
    <row r="45" spans="1:18" ht="15.75">
      <c r="A45" s="1"/>
      <c r="B45" s="135" t="s">
        <v>32</v>
      </c>
      <c r="C45" s="27" t="s">
        <v>33</v>
      </c>
      <c r="D45" s="135" t="s">
        <v>57</v>
      </c>
      <c r="E45" s="139" t="s">
        <v>58</v>
      </c>
      <c r="F45" s="139" t="s">
        <v>32</v>
      </c>
      <c r="G45" s="27" t="s">
        <v>168</v>
      </c>
      <c r="H45" s="1"/>
      <c r="I45" s="259" t="str">
        <f>AÑO!A12</f>
        <v>Regalos</v>
      </c>
      <c r="J45" s="262"/>
      <c r="K45" s="263"/>
      <c r="L45" s="201"/>
      <c r="M45" s="1"/>
      <c r="R45" s="3"/>
    </row>
    <row r="46" spans="1:18" ht="15.75">
      <c r="A46" s="1"/>
      <c r="B46" s="136">
        <v>462</v>
      </c>
      <c r="C46" s="21"/>
      <c r="D46" s="140"/>
      <c r="E46" s="141"/>
      <c r="F46" s="141"/>
      <c r="G46" s="33"/>
      <c r="H46" s="1"/>
      <c r="I46" s="260"/>
      <c r="J46" s="264"/>
      <c r="K46" s="265"/>
      <c r="L46" s="202"/>
      <c r="M46" s="1"/>
      <c r="R46" s="3"/>
    </row>
    <row r="47" spans="1:18" ht="15.75">
      <c r="A47" s="1"/>
      <c r="B47" s="137">
        <v>28</v>
      </c>
      <c r="C47" s="18" t="s">
        <v>81</v>
      </c>
      <c r="D47" s="140"/>
      <c r="E47" s="141"/>
      <c r="F47" s="141"/>
      <c r="G47" s="18"/>
      <c r="H47" s="1"/>
      <c r="I47" s="260"/>
      <c r="J47" s="264"/>
      <c r="K47" s="265"/>
      <c r="L47" s="202"/>
      <c r="M47" s="1"/>
      <c r="R47" s="3"/>
    </row>
    <row r="48" spans="1:18" ht="15.75">
      <c r="A48" s="1"/>
      <c r="B48" s="137"/>
      <c r="C48" s="18"/>
      <c r="D48" s="140"/>
      <c r="E48" s="141"/>
      <c r="F48" s="141"/>
      <c r="G48" s="18"/>
      <c r="H48" s="1"/>
      <c r="I48" s="260"/>
      <c r="J48" s="264"/>
      <c r="K48" s="265"/>
      <c r="L48" s="202"/>
      <c r="M48" s="1"/>
      <c r="R48" s="3"/>
    </row>
    <row r="49" spans="1:18" ht="15.75">
      <c r="A49" s="1"/>
      <c r="B49" s="137"/>
      <c r="C49" s="18"/>
      <c r="D49" s="140"/>
      <c r="E49" s="141"/>
      <c r="F49" s="141"/>
      <c r="G49" s="18"/>
      <c r="H49" s="1"/>
      <c r="I49" s="268"/>
      <c r="J49" s="269"/>
      <c r="K49" s="270"/>
      <c r="L49" s="204"/>
      <c r="M49" s="1"/>
      <c r="R49" s="3"/>
    </row>
    <row r="50" spans="1:18" ht="15.75">
      <c r="A50" s="1"/>
      <c r="B50" s="137"/>
      <c r="C50" s="18"/>
      <c r="D50" s="140"/>
      <c r="E50" s="141"/>
      <c r="F50" s="141"/>
      <c r="G50" s="18"/>
      <c r="H50" s="1"/>
      <c r="I50" s="259" t="str">
        <f>AÑO!A13</f>
        <v>Gubernamental</v>
      </c>
      <c r="J50" s="262"/>
      <c r="K50" s="263"/>
      <c r="L50" s="201"/>
      <c r="M50" s="1"/>
      <c r="R50" s="3"/>
    </row>
    <row r="51" spans="1:18" ht="15.75">
      <c r="A51" s="1"/>
      <c r="B51" s="137"/>
      <c r="C51" s="18"/>
      <c r="D51" s="140"/>
      <c r="E51" s="141"/>
      <c r="F51" s="141"/>
      <c r="G51" s="18"/>
      <c r="H51" s="1"/>
      <c r="I51" s="260"/>
      <c r="J51" s="264"/>
      <c r="K51" s="265"/>
      <c r="L51" s="202"/>
      <c r="M51" s="1"/>
      <c r="R51" s="3"/>
    </row>
    <row r="52" spans="1:18" ht="15.75">
      <c r="A52" s="1"/>
      <c r="B52" s="137"/>
      <c r="C52" s="18"/>
      <c r="D52" s="140"/>
      <c r="E52" s="141"/>
      <c r="F52" s="141"/>
      <c r="G52" s="18"/>
      <c r="H52" s="1"/>
      <c r="I52" s="260"/>
      <c r="J52" s="264"/>
      <c r="K52" s="265"/>
      <c r="L52" s="202"/>
      <c r="M52" s="1"/>
      <c r="R52" s="3"/>
    </row>
    <row r="53" spans="1:18" ht="15.75">
      <c r="A53" s="1"/>
      <c r="B53" s="137"/>
      <c r="C53" s="18"/>
      <c r="D53" s="140"/>
      <c r="E53" s="141"/>
      <c r="F53" s="141"/>
      <c r="G53" s="18"/>
      <c r="H53" s="1"/>
      <c r="I53" s="260"/>
      <c r="J53" s="264"/>
      <c r="K53" s="265"/>
      <c r="L53" s="202"/>
      <c r="M53" s="1"/>
      <c r="R53" s="3"/>
    </row>
    <row r="54" spans="1:18" ht="15.75">
      <c r="A54" s="1"/>
      <c r="B54" s="137"/>
      <c r="C54" s="18"/>
      <c r="D54" s="140"/>
      <c r="E54" s="141"/>
      <c r="F54" s="141"/>
      <c r="G54" s="18"/>
      <c r="H54" s="1"/>
      <c r="I54" s="268"/>
      <c r="J54" s="269"/>
      <c r="K54" s="270"/>
      <c r="L54" s="204"/>
      <c r="M54" s="1"/>
      <c r="R54" s="3"/>
    </row>
    <row r="55" spans="1:18" ht="15.75">
      <c r="A55" s="1"/>
      <c r="B55" s="137"/>
      <c r="C55" s="18"/>
      <c r="D55" s="140"/>
      <c r="E55" s="141"/>
      <c r="F55" s="141"/>
      <c r="G55" s="18"/>
      <c r="H55" s="1"/>
      <c r="I55" s="259" t="str">
        <f>AÑO!A14</f>
        <v>Mutualite/DKV</v>
      </c>
      <c r="J55" s="262"/>
      <c r="K55" s="263"/>
      <c r="L55" s="201"/>
      <c r="M55" s="1"/>
      <c r="R55" s="3"/>
    </row>
    <row r="56" spans="1:18" ht="15.75">
      <c r="A56" s="1"/>
      <c r="B56" s="137"/>
      <c r="C56" s="18"/>
      <c r="D56" s="140"/>
      <c r="E56" s="141"/>
      <c r="F56" s="141"/>
      <c r="G56" s="18"/>
      <c r="H56" s="1"/>
      <c r="I56" s="260"/>
      <c r="J56" s="264"/>
      <c r="K56" s="265"/>
      <c r="L56" s="202"/>
      <c r="M56" s="1"/>
      <c r="R56" s="3"/>
    </row>
    <row r="57" spans="1:18" ht="15.75">
      <c r="A57" s="1"/>
      <c r="B57" s="137"/>
      <c r="C57" s="18"/>
      <c r="D57" s="140"/>
      <c r="E57" s="141"/>
      <c r="F57" s="141"/>
      <c r="G57" s="18"/>
      <c r="H57" s="1"/>
      <c r="I57" s="260"/>
      <c r="J57" s="264"/>
      <c r="K57" s="265"/>
      <c r="L57" s="202"/>
      <c r="M57" s="1"/>
      <c r="R57" s="3"/>
    </row>
    <row r="58" spans="1:18" ht="15.75">
      <c r="A58" s="1"/>
      <c r="B58" s="137"/>
      <c r="C58" s="18"/>
      <c r="D58" s="140"/>
      <c r="E58" s="141"/>
      <c r="F58" s="141"/>
      <c r="G58" s="18"/>
      <c r="H58" s="1"/>
      <c r="I58" s="260"/>
      <c r="J58" s="264"/>
      <c r="K58" s="265"/>
      <c r="L58" s="202"/>
      <c r="M58" s="1"/>
      <c r="R58" s="3"/>
    </row>
    <row r="59" spans="1:18" ht="16.5" thickBot="1">
      <c r="A59" s="1"/>
      <c r="B59" s="138"/>
      <c r="C59" s="19"/>
      <c r="D59" s="138"/>
      <c r="E59" s="142"/>
      <c r="F59" s="142"/>
      <c r="G59" s="19"/>
      <c r="H59" s="1"/>
      <c r="I59" s="268"/>
      <c r="J59" s="269"/>
      <c r="K59" s="270"/>
      <c r="L59" s="204"/>
      <c r="M59" s="1"/>
      <c r="R59" s="3"/>
    </row>
    <row r="60" spans="1:18" ht="16.5" thickBot="1">
      <c r="A60" s="1"/>
      <c r="B60" s="138">
        <f>SUM(B46:B59)</f>
        <v>490</v>
      </c>
      <c r="C60" s="19" t="s">
        <v>55</v>
      </c>
      <c r="D60" s="138">
        <f>SUM(D46:D59)</f>
        <v>0</v>
      </c>
      <c r="E60" s="138">
        <f>SUM(E46:E59)</f>
        <v>0</v>
      </c>
      <c r="F60" s="138">
        <f>SUM(F46:F59)</f>
        <v>0</v>
      </c>
      <c r="G60" s="19" t="s">
        <v>55</v>
      </c>
      <c r="H60" s="1"/>
      <c r="I60" s="259" t="str">
        <f>AÑO!A15</f>
        <v>Alquiler Cartama</v>
      </c>
      <c r="J60" s="262"/>
      <c r="K60" s="263"/>
      <c r="L60" s="201"/>
      <c r="M60" s="1"/>
      <c r="R60" s="3"/>
    </row>
    <row r="61" spans="1:18" ht="16.5" thickBot="1">
      <c r="A61" s="1"/>
      <c r="B61" s="115"/>
      <c r="C61" s="1"/>
      <c r="D61" s="115"/>
      <c r="E61" s="115"/>
      <c r="F61" s="115"/>
      <c r="G61" s="1"/>
      <c r="H61" s="1"/>
      <c r="I61" s="260"/>
      <c r="J61" s="264"/>
      <c r="K61" s="265"/>
      <c r="L61" s="202"/>
      <c r="M61" s="1"/>
      <c r="R61" s="3"/>
    </row>
    <row r="62" spans="1:18" ht="15.6" customHeight="1">
      <c r="A62" s="1"/>
      <c r="B62" s="283" t="str">
        <f>AÑO!A23</f>
        <v>Ocio</v>
      </c>
      <c r="C62" s="272"/>
      <c r="D62" s="272"/>
      <c r="E62" s="272"/>
      <c r="F62" s="272"/>
      <c r="G62" s="273"/>
      <c r="H62" s="1"/>
      <c r="I62" s="260"/>
      <c r="J62" s="264"/>
      <c r="K62" s="265"/>
      <c r="L62" s="202"/>
      <c r="M62" s="1"/>
      <c r="R62" s="3"/>
    </row>
    <row r="63" spans="1:18" ht="16.149999999999999" customHeight="1" thickBot="1">
      <c r="A63" s="1"/>
      <c r="B63" s="274"/>
      <c r="C63" s="275"/>
      <c r="D63" s="275"/>
      <c r="E63" s="275"/>
      <c r="F63" s="275"/>
      <c r="G63" s="276"/>
      <c r="H63" s="1"/>
      <c r="I63" s="260"/>
      <c r="J63" s="264"/>
      <c r="K63" s="265"/>
      <c r="L63" s="202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I64" s="268"/>
      <c r="J64" s="269"/>
      <c r="K64" s="270"/>
      <c r="L64" s="204"/>
      <c r="M64" s="1"/>
      <c r="R64" s="3"/>
    </row>
    <row r="65" spans="1:18" ht="15.75">
      <c r="A65" s="1"/>
      <c r="B65" s="135" t="s">
        <v>32</v>
      </c>
      <c r="C65" s="27" t="s">
        <v>33</v>
      </c>
      <c r="D65" s="135" t="s">
        <v>57</v>
      </c>
      <c r="E65" s="139" t="s">
        <v>58</v>
      </c>
      <c r="F65" s="139" t="s">
        <v>32</v>
      </c>
      <c r="G65" s="27" t="s">
        <v>168</v>
      </c>
      <c r="H65" s="1"/>
      <c r="I65" s="259" t="str">
        <f>AÑO!A16</f>
        <v>Otros</v>
      </c>
      <c r="J65" s="262"/>
      <c r="K65" s="263"/>
      <c r="L65" s="201"/>
      <c r="M65" s="1"/>
      <c r="R65" s="3"/>
    </row>
    <row r="66" spans="1:18" ht="15.75">
      <c r="A66" s="1"/>
      <c r="B66" s="136">
        <v>150</v>
      </c>
      <c r="C66" s="21" t="s">
        <v>35</v>
      </c>
      <c r="D66" s="140"/>
      <c r="E66" s="141"/>
      <c r="F66" s="141"/>
      <c r="G66" s="21"/>
      <c r="H66" s="1"/>
      <c r="I66" s="260"/>
      <c r="J66" s="264"/>
      <c r="K66" s="265"/>
      <c r="L66" s="202"/>
      <c r="M66" s="1"/>
      <c r="R66" s="3"/>
    </row>
    <row r="67" spans="1:18" ht="15.75">
      <c r="A67" s="1"/>
      <c r="B67" s="137"/>
      <c r="C67" s="18"/>
      <c r="D67" s="140"/>
      <c r="E67" s="141"/>
      <c r="F67" s="141"/>
      <c r="G67" s="34"/>
      <c r="H67" s="1"/>
      <c r="I67" s="260"/>
      <c r="J67" s="264"/>
      <c r="K67" s="265"/>
      <c r="L67" s="202"/>
      <c r="M67" s="1"/>
      <c r="R67" s="3"/>
    </row>
    <row r="68" spans="1:18" ht="15.75">
      <c r="A68" s="1"/>
      <c r="B68" s="137"/>
      <c r="C68" s="18"/>
      <c r="D68" s="140"/>
      <c r="E68" s="141"/>
      <c r="F68" s="141"/>
      <c r="G68" s="18"/>
      <c r="H68" s="1"/>
      <c r="I68" s="260"/>
      <c r="J68" s="264"/>
      <c r="K68" s="265"/>
      <c r="L68" s="202"/>
      <c r="M68" s="1"/>
      <c r="R68" s="3"/>
    </row>
    <row r="69" spans="1:18" ht="16.5" thickBot="1">
      <c r="A69" s="1"/>
      <c r="B69" s="137"/>
      <c r="C69" s="18"/>
      <c r="D69" s="140"/>
      <c r="E69" s="141"/>
      <c r="F69" s="141"/>
      <c r="G69" s="18"/>
      <c r="H69" s="1"/>
      <c r="I69" s="261"/>
      <c r="J69" s="266"/>
      <c r="K69" s="267"/>
      <c r="L69" s="203"/>
      <c r="M69" s="1"/>
      <c r="R69" s="3"/>
    </row>
    <row r="70" spans="1:18" ht="15.75">
      <c r="A70" s="1"/>
      <c r="B70" s="137"/>
      <c r="C70" s="18"/>
      <c r="D70" s="140"/>
      <c r="E70" s="141"/>
      <c r="F70" s="141"/>
      <c r="G70" s="18"/>
      <c r="H70" s="1"/>
      <c r="M70" s="1"/>
      <c r="R70" s="3"/>
    </row>
    <row r="71" spans="1:18" ht="15.75">
      <c r="A71" s="1"/>
      <c r="B71" s="137"/>
      <c r="C71" s="18"/>
      <c r="D71" s="140"/>
      <c r="E71" s="141"/>
      <c r="F71" s="141"/>
      <c r="G71" s="18"/>
      <c r="H71" s="1"/>
      <c r="M71" s="1"/>
      <c r="R71" s="3"/>
    </row>
    <row r="72" spans="1:18" ht="15.75">
      <c r="A72" s="1"/>
      <c r="B72" s="137"/>
      <c r="C72" s="18"/>
      <c r="D72" s="140"/>
      <c r="E72" s="141"/>
      <c r="F72" s="141"/>
      <c r="G72" s="18"/>
      <c r="H72" s="1"/>
      <c r="M72" s="1"/>
      <c r="R72" s="3"/>
    </row>
    <row r="73" spans="1:18" ht="15.75">
      <c r="A73" s="1"/>
      <c r="B73" s="137"/>
      <c r="C73" s="18"/>
      <c r="D73" s="140"/>
      <c r="E73" s="141"/>
      <c r="F73" s="141"/>
      <c r="G73" s="18"/>
      <c r="H73" s="1"/>
      <c r="I73" s="90"/>
      <c r="M73" s="1"/>
      <c r="R73" s="3"/>
    </row>
    <row r="74" spans="1:18" ht="15.75">
      <c r="A74" s="1"/>
      <c r="B74" s="137"/>
      <c r="C74" s="18"/>
      <c r="D74" s="140"/>
      <c r="E74" s="141"/>
      <c r="F74" s="141"/>
      <c r="G74" s="18"/>
      <c r="H74" s="1"/>
      <c r="M74" s="1"/>
      <c r="R74" s="3"/>
    </row>
    <row r="75" spans="1:18" ht="15.75">
      <c r="A75" s="1"/>
      <c r="B75" s="137"/>
      <c r="C75" s="18"/>
      <c r="D75" s="140"/>
      <c r="E75" s="141"/>
      <c r="F75" s="141"/>
      <c r="G75" s="18"/>
      <c r="H75" s="1"/>
      <c r="M75" s="1"/>
      <c r="R75" s="3"/>
    </row>
    <row r="76" spans="1:18" ht="15.75">
      <c r="A76" s="1"/>
      <c r="B76" s="137"/>
      <c r="C76" s="18"/>
      <c r="D76" s="140"/>
      <c r="E76" s="141"/>
      <c r="F76" s="141"/>
      <c r="G76" s="18"/>
      <c r="H76" s="1"/>
      <c r="M76" s="1"/>
      <c r="R76" s="3"/>
    </row>
    <row r="77" spans="1:18" ht="15.75">
      <c r="A77" s="1"/>
      <c r="B77" s="137"/>
      <c r="C77" s="18"/>
      <c r="D77" s="140"/>
      <c r="E77" s="141"/>
      <c r="F77" s="141"/>
      <c r="G77" s="18"/>
      <c r="H77" s="1"/>
      <c r="M77" s="1"/>
      <c r="R77" s="3"/>
    </row>
    <row r="78" spans="1:18" ht="15.75">
      <c r="A78" s="1"/>
      <c r="B78" s="137"/>
      <c r="C78" s="18"/>
      <c r="D78" s="140"/>
      <c r="E78" s="141"/>
      <c r="F78" s="141"/>
      <c r="G78" s="18"/>
      <c r="H78" s="1"/>
      <c r="M78" s="1"/>
      <c r="R78" s="3"/>
    </row>
    <row r="79" spans="1:18" ht="16.5" thickBot="1">
      <c r="A79" s="1"/>
      <c r="B79" s="138"/>
      <c r="C79" s="19"/>
      <c r="D79" s="138"/>
      <c r="E79" s="142"/>
      <c r="F79" s="142"/>
      <c r="G79" s="19"/>
      <c r="H79" s="1"/>
      <c r="M79" s="1"/>
      <c r="R79" s="3"/>
    </row>
    <row r="80" spans="1:18" ht="16.5" thickBot="1">
      <c r="A80" s="1"/>
      <c r="B80" s="138">
        <f>SUM(B66:B79)</f>
        <v>150</v>
      </c>
      <c r="C80" s="19" t="s">
        <v>55</v>
      </c>
      <c r="D80" s="138">
        <f>SUM(D66:D79)</f>
        <v>0</v>
      </c>
      <c r="E80" s="138">
        <f>SUM(E66:E79)</f>
        <v>0</v>
      </c>
      <c r="F80" s="138">
        <f>SUM(F66:F79)</f>
        <v>0</v>
      </c>
      <c r="G80" s="19" t="s">
        <v>55</v>
      </c>
      <c r="H80" s="1"/>
      <c r="M80" s="1"/>
      <c r="R80" s="3"/>
    </row>
    <row r="81" spans="1:18" ht="16.5" thickBot="1">
      <c r="A81" s="1"/>
      <c r="B81" s="115"/>
      <c r="C81" s="1"/>
      <c r="D81" s="115"/>
      <c r="E81" s="115"/>
      <c r="F81" s="115"/>
      <c r="G81" s="1"/>
      <c r="H81" s="1"/>
      <c r="M81" s="1"/>
      <c r="R81" s="3"/>
    </row>
    <row r="82" spans="1:18" ht="15.6" customHeight="1">
      <c r="A82" s="1"/>
      <c r="B82" s="283" t="str">
        <f>AÑO!A24</f>
        <v>Transportes</v>
      </c>
      <c r="C82" s="272"/>
      <c r="D82" s="272"/>
      <c r="E82" s="272"/>
      <c r="F82" s="272"/>
      <c r="G82" s="273"/>
      <c r="H82" s="1"/>
      <c r="M82" s="1"/>
      <c r="R82" s="3"/>
    </row>
    <row r="83" spans="1:18" ht="16.149999999999999" customHeight="1" thickBot="1">
      <c r="A83" s="1"/>
      <c r="B83" s="274"/>
      <c r="C83" s="275"/>
      <c r="D83" s="275"/>
      <c r="E83" s="275"/>
      <c r="F83" s="275"/>
      <c r="G83" s="276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135" t="s">
        <v>32</v>
      </c>
      <c r="C85" s="27" t="s">
        <v>33</v>
      </c>
      <c r="D85" s="135" t="s">
        <v>57</v>
      </c>
      <c r="E85" s="139" t="s">
        <v>58</v>
      </c>
      <c r="F85" s="139" t="s">
        <v>32</v>
      </c>
      <c r="G85" s="27" t="s">
        <v>168</v>
      </c>
      <c r="H85" s="1"/>
      <c r="M85" s="1"/>
      <c r="R85" s="3"/>
    </row>
    <row r="86" spans="1:18" ht="15.75">
      <c r="A86" s="1"/>
      <c r="B86" s="136">
        <v>160</v>
      </c>
      <c r="C86" s="21" t="s">
        <v>209</v>
      </c>
      <c r="D86" s="140"/>
      <c r="E86" s="141"/>
      <c r="F86" s="141"/>
      <c r="G86" s="18"/>
      <c r="H86" s="1"/>
      <c r="M86" s="1"/>
      <c r="R86" s="3"/>
    </row>
    <row r="87" spans="1:18" ht="15.75">
      <c r="A87" s="1"/>
      <c r="B87" s="137"/>
      <c r="C87" s="18"/>
      <c r="D87" s="140"/>
      <c r="E87" s="141"/>
      <c r="F87" s="141"/>
      <c r="G87" s="18"/>
      <c r="H87" s="1"/>
      <c r="M87" s="1"/>
      <c r="R87" s="3"/>
    </row>
    <row r="88" spans="1:18" ht="15.75">
      <c r="A88" s="1"/>
      <c r="B88" s="137"/>
      <c r="C88" s="18"/>
      <c r="D88" s="140"/>
      <c r="E88" s="141"/>
      <c r="F88" s="141"/>
      <c r="G88" s="18"/>
      <c r="H88" s="1"/>
      <c r="M88" s="1"/>
      <c r="R88" s="3"/>
    </row>
    <row r="89" spans="1:18" ht="15.75">
      <c r="A89" s="1"/>
      <c r="B89" s="137"/>
      <c r="C89" s="18"/>
      <c r="D89" s="140"/>
      <c r="E89" s="141"/>
      <c r="F89" s="141"/>
      <c r="G89" s="18"/>
      <c r="H89" s="1"/>
      <c r="M89" s="1"/>
      <c r="R89" s="3"/>
    </row>
    <row r="90" spans="1:18" ht="15.75">
      <c r="A90" s="1"/>
      <c r="B90" s="137"/>
      <c r="C90" s="18"/>
      <c r="D90" s="140"/>
      <c r="E90" s="141"/>
      <c r="F90" s="141"/>
      <c r="G90" s="18"/>
      <c r="H90" s="1"/>
      <c r="M90" s="1"/>
      <c r="R90" s="3"/>
    </row>
    <row r="91" spans="1:18" ht="15.75">
      <c r="A91" s="1"/>
      <c r="B91" s="137"/>
      <c r="C91" s="18"/>
      <c r="D91" s="140"/>
      <c r="E91" s="141"/>
      <c r="F91" s="141"/>
      <c r="G91" s="18"/>
      <c r="H91" s="1"/>
      <c r="M91" s="1"/>
      <c r="R91" s="3"/>
    </row>
    <row r="92" spans="1:18" ht="15.75">
      <c r="A92" s="1"/>
      <c r="B92" s="137"/>
      <c r="C92" s="18"/>
      <c r="D92" s="140"/>
      <c r="E92" s="141"/>
      <c r="F92" s="141"/>
      <c r="G92" s="18"/>
      <c r="H92" s="1"/>
      <c r="M92" s="1"/>
      <c r="R92" s="3"/>
    </row>
    <row r="93" spans="1:18" ht="15.75">
      <c r="A93" s="1"/>
      <c r="B93" s="137"/>
      <c r="C93" s="18"/>
      <c r="D93" s="140"/>
      <c r="E93" s="141"/>
      <c r="F93" s="141"/>
      <c r="G93" s="18"/>
      <c r="H93" s="1"/>
      <c r="M93" s="1"/>
      <c r="R93" s="3"/>
    </row>
    <row r="94" spans="1:18" ht="15.75">
      <c r="A94" s="1"/>
      <c r="B94" s="137"/>
      <c r="C94" s="18"/>
      <c r="D94" s="140"/>
      <c r="E94" s="141"/>
      <c r="F94" s="141"/>
      <c r="G94" s="18"/>
      <c r="H94" s="1"/>
      <c r="M94" s="1"/>
      <c r="R94" s="3"/>
    </row>
    <row r="95" spans="1:18" ht="15.75">
      <c r="A95" s="1"/>
      <c r="B95" s="137"/>
      <c r="C95" s="18"/>
      <c r="D95" s="140"/>
      <c r="E95" s="141"/>
      <c r="F95" s="141"/>
      <c r="G95" s="18"/>
      <c r="H95" s="1"/>
      <c r="M95" s="1"/>
      <c r="R95" s="3"/>
    </row>
    <row r="96" spans="1:18" ht="15.75">
      <c r="A96" s="1"/>
      <c r="B96" s="137"/>
      <c r="C96" s="18"/>
      <c r="D96" s="140"/>
      <c r="E96" s="141"/>
      <c r="F96" s="141"/>
      <c r="G96" s="18"/>
      <c r="H96" s="1"/>
      <c r="M96" s="1"/>
      <c r="R96" s="3"/>
    </row>
    <row r="97" spans="1:18" ht="15.75">
      <c r="A97" s="1"/>
      <c r="B97" s="137"/>
      <c r="C97" s="18"/>
      <c r="D97" s="140"/>
      <c r="E97" s="141"/>
      <c r="F97" s="141"/>
      <c r="G97" s="18"/>
      <c r="H97" s="1"/>
      <c r="M97" s="1"/>
      <c r="R97" s="3"/>
    </row>
    <row r="98" spans="1:18" ht="15.75">
      <c r="A98" s="1"/>
      <c r="B98" s="137"/>
      <c r="C98" s="18"/>
      <c r="D98" s="140"/>
      <c r="E98" s="141"/>
      <c r="F98" s="141"/>
      <c r="G98" s="18"/>
      <c r="H98" s="1"/>
      <c r="M98" s="1"/>
      <c r="R98" s="3"/>
    </row>
    <row r="99" spans="1:18" ht="16.5" thickBot="1">
      <c r="A99" s="1"/>
      <c r="B99" s="138"/>
      <c r="C99" s="19"/>
      <c r="D99" s="138"/>
      <c r="E99" s="142"/>
      <c r="F99" s="142"/>
      <c r="G99" s="19"/>
      <c r="H99" s="1"/>
      <c r="M99" s="1"/>
      <c r="R99" s="3"/>
    </row>
    <row r="100" spans="1:18" ht="16.5" thickBot="1">
      <c r="A100" s="1"/>
      <c r="B100" s="138">
        <f>SUM(B86:B99)</f>
        <v>160</v>
      </c>
      <c r="C100" s="19" t="s">
        <v>55</v>
      </c>
      <c r="D100" s="138">
        <f>SUM(D86:D99)</f>
        <v>0</v>
      </c>
      <c r="E100" s="138">
        <f>SUM(E86:E99)</f>
        <v>0</v>
      </c>
      <c r="F100" s="138">
        <f>SUM(F86:F99)</f>
        <v>0</v>
      </c>
      <c r="G100" s="19" t="s">
        <v>55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3" t="str">
        <f>AÑO!A25</f>
        <v>Coche</v>
      </c>
      <c r="C102" s="272"/>
      <c r="D102" s="272"/>
      <c r="E102" s="272"/>
      <c r="F102" s="272"/>
      <c r="G102" s="273"/>
      <c r="H102" s="1"/>
      <c r="M102" s="1"/>
      <c r="R102" s="3"/>
    </row>
    <row r="103" spans="1:18" ht="16.149999999999999" customHeight="1" thickBot="1">
      <c r="A103" s="1"/>
      <c r="B103" s="274"/>
      <c r="C103" s="275"/>
      <c r="D103" s="275"/>
      <c r="E103" s="275"/>
      <c r="F103" s="275"/>
      <c r="G103" s="276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92" t="s">
        <v>191</v>
      </c>
      <c r="B105" s="135" t="s">
        <v>32</v>
      </c>
      <c r="C105" s="27" t="s">
        <v>33</v>
      </c>
      <c r="D105" s="135" t="s">
        <v>57</v>
      </c>
      <c r="E105" s="139" t="s">
        <v>58</v>
      </c>
      <c r="F105" s="139" t="s">
        <v>32</v>
      </c>
      <c r="G105" s="27" t="s">
        <v>33</v>
      </c>
      <c r="H105" s="1"/>
      <c r="M105" s="1"/>
      <c r="R105" s="3"/>
    </row>
    <row r="106" spans="1:18" ht="15.75">
      <c r="A106" s="115">
        <f>'09'!A106+(B106-SUM(D106:F106))</f>
        <v>2843.170000000001</v>
      </c>
      <c r="B106" s="136">
        <v>258.47000000000003</v>
      </c>
      <c r="C106" s="20" t="s">
        <v>46</v>
      </c>
      <c r="D106" s="140"/>
      <c r="E106" s="141"/>
      <c r="F106" s="141"/>
      <c r="G106" s="34" t="s">
        <v>46</v>
      </c>
      <c r="H106" s="1"/>
      <c r="M106" s="1"/>
      <c r="R106" s="3"/>
    </row>
    <row r="107" spans="1:18" ht="15.75">
      <c r="A107" s="115">
        <f>'09'!A107+(B107-SUM(D107:F107))</f>
        <v>782.3</v>
      </c>
      <c r="B107" s="137">
        <v>71</v>
      </c>
      <c r="C107" s="20" t="s">
        <v>47</v>
      </c>
      <c r="D107" s="140"/>
      <c r="E107" s="141"/>
      <c r="F107" s="141"/>
      <c r="G107" s="34" t="s">
        <v>47</v>
      </c>
      <c r="H107" s="1"/>
      <c r="M107" s="1"/>
      <c r="R107" s="3"/>
    </row>
    <row r="108" spans="1:18" ht="15.75">
      <c r="A108" s="115">
        <f>'09'!A108+(B108-SUM(D108:F108))</f>
        <v>697.09999999999991</v>
      </c>
      <c r="B108" s="137">
        <v>50</v>
      </c>
      <c r="C108" s="20" t="s">
        <v>194</v>
      </c>
      <c r="D108" s="140"/>
      <c r="E108" s="141"/>
      <c r="F108" s="141"/>
      <c r="G108" s="37" t="s">
        <v>69</v>
      </c>
      <c r="H108" s="1"/>
      <c r="M108" s="1"/>
      <c r="R108" s="3"/>
    </row>
    <row r="109" spans="1:18" ht="15.75">
      <c r="A109" s="115">
        <f>'09'!A109+(B109-SUM(D109:F109))</f>
        <v>3035.3300000000027</v>
      </c>
      <c r="B109" s="137">
        <v>25.53</v>
      </c>
      <c r="C109" s="20" t="s">
        <v>212</v>
      </c>
      <c r="D109" s="140"/>
      <c r="E109" s="141"/>
      <c r="F109" s="141"/>
      <c r="G109" s="34"/>
      <c r="H109" s="1"/>
      <c r="M109" s="1"/>
      <c r="R109" s="3"/>
    </row>
    <row r="110" spans="1:18" ht="15.75">
      <c r="B110" s="137"/>
      <c r="C110" s="20"/>
      <c r="D110" s="140"/>
      <c r="E110" s="141"/>
      <c r="F110" s="141"/>
      <c r="G110" s="34"/>
      <c r="H110" s="1"/>
      <c r="M110" s="1"/>
      <c r="R110" s="3"/>
    </row>
    <row r="111" spans="1:18" ht="15.75">
      <c r="B111" s="137"/>
      <c r="C111" s="30"/>
      <c r="D111" s="140"/>
      <c r="E111" s="141"/>
      <c r="F111" s="141"/>
      <c r="G111" s="37"/>
      <c r="H111" s="1"/>
      <c r="M111" s="1"/>
      <c r="R111" s="3"/>
    </row>
    <row r="112" spans="1:18" ht="15.75">
      <c r="B112" s="137"/>
      <c r="C112" s="35"/>
      <c r="D112" s="140"/>
      <c r="E112" s="141"/>
      <c r="F112" s="141"/>
      <c r="G112" s="34"/>
      <c r="H112" s="1"/>
      <c r="M112" s="1"/>
      <c r="R112" s="3"/>
    </row>
    <row r="113" spans="1:18" ht="15.75">
      <c r="B113" s="137"/>
      <c r="C113" s="36"/>
      <c r="D113" s="140"/>
      <c r="E113" s="141"/>
      <c r="F113" s="141"/>
      <c r="G113" s="34"/>
      <c r="H113" s="1"/>
      <c r="M113" s="1"/>
      <c r="R113" s="3"/>
    </row>
    <row r="114" spans="1:18" ht="15.75">
      <c r="B114" s="137"/>
      <c r="C114" s="35"/>
      <c r="D114" s="140"/>
      <c r="E114" s="141"/>
      <c r="F114" s="141"/>
      <c r="G114" s="34"/>
      <c r="H114" s="1"/>
      <c r="M114" s="1"/>
      <c r="R114" s="3"/>
    </row>
    <row r="115" spans="1:18" ht="15.75">
      <c r="B115" s="137"/>
      <c r="C115" s="30"/>
      <c r="D115" s="140"/>
      <c r="E115" s="141"/>
      <c r="F115" s="141"/>
      <c r="G115" s="18"/>
      <c r="H115" s="1"/>
      <c r="M115" s="1"/>
      <c r="R115" s="3"/>
    </row>
    <row r="116" spans="1:18" ht="15.75">
      <c r="B116" s="137"/>
      <c r="C116" s="20"/>
      <c r="D116" s="140"/>
      <c r="E116" s="141"/>
      <c r="F116" s="141"/>
      <c r="G116" s="18"/>
      <c r="H116" s="1"/>
      <c r="M116" s="1"/>
      <c r="R116" s="3"/>
    </row>
    <row r="117" spans="1:18" ht="15.75">
      <c r="B117" s="137"/>
      <c r="C117" s="20"/>
      <c r="D117" s="140"/>
      <c r="E117" s="141"/>
      <c r="F117" s="141"/>
      <c r="G117" s="18"/>
      <c r="H117" s="1"/>
      <c r="M117" s="1"/>
      <c r="R117" s="3"/>
    </row>
    <row r="118" spans="1:18" ht="15.75">
      <c r="B118" s="137"/>
      <c r="C118" s="20"/>
      <c r="D118" s="140"/>
      <c r="E118" s="141"/>
      <c r="F118" s="141"/>
      <c r="G118" s="18"/>
      <c r="H118" s="1"/>
      <c r="M118" s="1"/>
      <c r="R118" s="3"/>
    </row>
    <row r="119" spans="1:18" ht="16.5" thickBot="1">
      <c r="B119" s="138"/>
      <c r="C119" s="22"/>
      <c r="D119" s="138"/>
      <c r="E119" s="142"/>
      <c r="F119" s="142"/>
      <c r="G119" s="19"/>
      <c r="H119" s="1"/>
      <c r="M119" s="1"/>
      <c r="R119" s="3"/>
    </row>
    <row r="120" spans="1:18" ht="16.5" thickBot="1">
      <c r="A120" s="116">
        <f>SUM(A106:A108)</f>
        <v>4322.5700000000015</v>
      </c>
      <c r="B120" s="138">
        <f>SUM(B106:B119)</f>
        <v>405</v>
      </c>
      <c r="C120" s="19" t="s">
        <v>55</v>
      </c>
      <c r="D120" s="138">
        <f>SUM(D106:D119)</f>
        <v>0</v>
      </c>
      <c r="E120" s="138">
        <f>SUM(E106:E119)</f>
        <v>0</v>
      </c>
      <c r="F120" s="138">
        <f>SUM(F106:F119)</f>
        <v>0</v>
      </c>
      <c r="G120" s="19" t="s">
        <v>55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3" t="str">
        <f>AÑO!A26</f>
        <v>Teléfono</v>
      </c>
      <c r="C122" s="272"/>
      <c r="D122" s="272"/>
      <c r="E122" s="272"/>
      <c r="F122" s="272"/>
      <c r="G122" s="273"/>
      <c r="H122" s="1"/>
      <c r="M122" s="1"/>
      <c r="R122" s="3"/>
    </row>
    <row r="123" spans="1:18" ht="16.149999999999999" customHeight="1" thickBot="1">
      <c r="A123" s="1"/>
      <c r="B123" s="274"/>
      <c r="C123" s="275"/>
      <c r="D123" s="275"/>
      <c r="E123" s="275"/>
      <c r="F123" s="275"/>
      <c r="G123" s="276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135" t="s">
        <v>32</v>
      </c>
      <c r="C125" s="27" t="s">
        <v>33</v>
      </c>
      <c r="D125" s="135" t="s">
        <v>57</v>
      </c>
      <c r="E125" s="139" t="s">
        <v>58</v>
      </c>
      <c r="F125" s="139" t="s">
        <v>32</v>
      </c>
      <c r="G125" s="27" t="s">
        <v>33</v>
      </c>
      <c r="H125" s="1"/>
      <c r="M125" s="1"/>
      <c r="R125" s="3"/>
    </row>
    <row r="126" spans="1:18" ht="15.75">
      <c r="A126" s="1"/>
      <c r="B126" s="136">
        <v>27.5</v>
      </c>
      <c r="C126" s="21" t="s">
        <v>48</v>
      </c>
      <c r="D126" s="140"/>
      <c r="E126" s="141"/>
      <c r="F126" s="141"/>
      <c r="G126" s="18" t="s">
        <v>48</v>
      </c>
      <c r="H126" s="1"/>
      <c r="M126" s="1"/>
      <c r="R126" s="3"/>
    </row>
    <row r="127" spans="1:18" ht="15.75">
      <c r="A127" s="1"/>
      <c r="B127" s="137">
        <v>12.5</v>
      </c>
      <c r="C127" s="18" t="s">
        <v>49</v>
      </c>
      <c r="D127" s="140"/>
      <c r="E127" s="141"/>
      <c r="F127" s="141"/>
      <c r="G127" s="18" t="s">
        <v>154</v>
      </c>
      <c r="H127" s="1"/>
      <c r="M127" s="1"/>
      <c r="R127" s="3"/>
    </row>
    <row r="128" spans="1:18" ht="15.75">
      <c r="A128" s="1"/>
      <c r="B128" s="137">
        <v>8</v>
      </c>
      <c r="C128" s="18" t="s">
        <v>165</v>
      </c>
      <c r="D128" s="140"/>
      <c r="E128" s="141"/>
      <c r="F128" s="141"/>
      <c r="G128" s="18" t="s">
        <v>156</v>
      </c>
      <c r="H128" s="1"/>
      <c r="M128" s="1"/>
      <c r="R128" s="3"/>
    </row>
    <row r="129" spans="1:18" ht="15.75">
      <c r="A129" s="1"/>
      <c r="B129" s="137"/>
      <c r="C129" s="18"/>
      <c r="D129" s="140"/>
      <c r="E129" s="141"/>
      <c r="F129" s="141"/>
      <c r="G129" s="18" t="s">
        <v>165</v>
      </c>
      <c r="H129" s="1"/>
      <c r="M129" s="1"/>
      <c r="R129" s="3"/>
    </row>
    <row r="130" spans="1:18" ht="15.75">
      <c r="A130" s="1"/>
      <c r="B130" s="137"/>
      <c r="C130" s="18"/>
      <c r="D130" s="140"/>
      <c r="E130" s="141"/>
      <c r="F130" s="141"/>
      <c r="G130" s="18"/>
      <c r="H130" s="1"/>
      <c r="M130" s="1"/>
      <c r="R130" s="3"/>
    </row>
    <row r="131" spans="1:18" ht="15.75">
      <c r="A131" s="1"/>
      <c r="B131" s="137"/>
      <c r="C131" s="18"/>
      <c r="D131" s="140"/>
      <c r="E131" s="141"/>
      <c r="F131" s="141"/>
      <c r="G131" s="18"/>
      <c r="H131" s="1"/>
      <c r="M131" s="1"/>
      <c r="R131" s="3"/>
    </row>
    <row r="132" spans="1:18" ht="15.75">
      <c r="A132" s="1"/>
      <c r="B132" s="137"/>
      <c r="C132" s="18"/>
      <c r="D132" s="140"/>
      <c r="E132" s="141"/>
      <c r="F132" s="141"/>
      <c r="G132" s="18"/>
      <c r="H132" s="1"/>
      <c r="M132" s="1"/>
      <c r="R132" s="3"/>
    </row>
    <row r="133" spans="1:18" ht="15.75">
      <c r="A133" s="1"/>
      <c r="B133" s="137"/>
      <c r="C133" s="18"/>
      <c r="D133" s="140"/>
      <c r="E133" s="141"/>
      <c r="F133" s="141"/>
      <c r="G133" s="18"/>
      <c r="H133" s="1"/>
      <c r="M133" s="1"/>
      <c r="R133" s="3"/>
    </row>
    <row r="134" spans="1:18" ht="15.75">
      <c r="A134" s="1"/>
      <c r="B134" s="137"/>
      <c r="C134" s="18"/>
      <c r="D134" s="140"/>
      <c r="E134" s="141"/>
      <c r="F134" s="141"/>
      <c r="G134" s="18"/>
      <c r="H134" s="1"/>
      <c r="M134" s="1"/>
      <c r="R134" s="3"/>
    </row>
    <row r="135" spans="1:18" ht="15.75">
      <c r="A135" s="1"/>
      <c r="B135" s="137"/>
      <c r="C135" s="18"/>
      <c r="D135" s="140"/>
      <c r="E135" s="141"/>
      <c r="F135" s="141"/>
      <c r="G135" s="18"/>
      <c r="H135" s="1"/>
      <c r="M135" s="1"/>
      <c r="R135" s="3"/>
    </row>
    <row r="136" spans="1:18" ht="15.75">
      <c r="A136" s="1"/>
      <c r="B136" s="137"/>
      <c r="C136" s="18"/>
      <c r="D136" s="140"/>
      <c r="E136" s="141"/>
      <c r="F136" s="141"/>
      <c r="G136" s="18"/>
      <c r="H136" s="1"/>
      <c r="M136" s="1"/>
      <c r="R136" s="3"/>
    </row>
    <row r="137" spans="1:18" ht="15.75">
      <c r="A137" s="1"/>
      <c r="B137" s="137"/>
      <c r="C137" s="18"/>
      <c r="D137" s="140"/>
      <c r="E137" s="141"/>
      <c r="F137" s="141"/>
      <c r="G137" s="18"/>
      <c r="H137" s="1"/>
      <c r="M137" s="1"/>
      <c r="R137" s="3"/>
    </row>
    <row r="138" spans="1:18" ht="15.75">
      <c r="A138" s="1"/>
      <c r="B138" s="137"/>
      <c r="C138" s="18"/>
      <c r="D138" s="140"/>
      <c r="E138" s="141"/>
      <c r="F138" s="141"/>
      <c r="G138" s="18"/>
      <c r="H138" s="1"/>
      <c r="M138" s="1"/>
      <c r="R138" s="3"/>
    </row>
    <row r="139" spans="1:18" ht="16.5" thickBot="1">
      <c r="A139" s="1"/>
      <c r="B139" s="138"/>
      <c r="C139" s="19"/>
      <c r="D139" s="138"/>
      <c r="E139" s="142"/>
      <c r="F139" s="142"/>
      <c r="G139" s="19"/>
      <c r="H139" s="1"/>
      <c r="M139" s="1"/>
      <c r="R139" s="3"/>
    </row>
    <row r="140" spans="1:18" ht="16.5" thickBot="1">
      <c r="A140" s="1"/>
      <c r="B140" s="138">
        <f>SUM(B126:B139)</f>
        <v>48</v>
      </c>
      <c r="C140" s="19" t="s">
        <v>55</v>
      </c>
      <c r="D140" s="138">
        <f>SUM(D126:D139)</f>
        <v>0</v>
      </c>
      <c r="E140" s="138">
        <f>SUM(E126:E139)</f>
        <v>0</v>
      </c>
      <c r="F140" s="138">
        <f>SUM(F126:F139)</f>
        <v>0</v>
      </c>
      <c r="G140" s="19" t="s">
        <v>55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3" t="str">
        <f>AÑO!A27</f>
        <v>Gatos</v>
      </c>
      <c r="C142" s="272"/>
      <c r="D142" s="272"/>
      <c r="E142" s="272"/>
      <c r="F142" s="272"/>
      <c r="G142" s="273"/>
      <c r="H142" s="1"/>
      <c r="M142" s="1"/>
      <c r="R142" s="3"/>
    </row>
    <row r="143" spans="1:18" ht="16.149999999999999" customHeight="1" thickBot="1">
      <c r="A143" s="1"/>
      <c r="B143" s="274"/>
      <c r="C143" s="275"/>
      <c r="D143" s="275"/>
      <c r="E143" s="275"/>
      <c r="F143" s="275"/>
      <c r="G143" s="276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135" t="s">
        <v>32</v>
      </c>
      <c r="C145" s="27" t="s">
        <v>33</v>
      </c>
      <c r="D145" s="135" t="s">
        <v>57</v>
      </c>
      <c r="E145" s="139" t="s">
        <v>58</v>
      </c>
      <c r="F145" s="139" t="s">
        <v>32</v>
      </c>
      <c r="G145" s="27" t="s">
        <v>168</v>
      </c>
      <c r="H145" s="1"/>
      <c r="M145" s="1"/>
      <c r="R145" s="3"/>
    </row>
    <row r="146" spans="1:22" ht="15.75">
      <c r="A146" s="1"/>
      <c r="B146" s="136">
        <v>50</v>
      </c>
      <c r="C146" s="21" t="s">
        <v>181</v>
      </c>
      <c r="D146" s="140"/>
      <c r="E146" s="141"/>
      <c r="F146" s="141"/>
      <c r="G146" s="18"/>
      <c r="H146" s="1"/>
      <c r="M146" s="1"/>
      <c r="R146" s="3"/>
    </row>
    <row r="147" spans="1:22" ht="15.75">
      <c r="A147" s="1"/>
      <c r="B147" s="137"/>
      <c r="C147" s="18"/>
      <c r="D147" s="140"/>
      <c r="E147" s="141"/>
      <c r="F147" s="141"/>
      <c r="G147" s="18"/>
      <c r="H147" s="1"/>
      <c r="M147" s="1"/>
      <c r="R147" s="3"/>
    </row>
    <row r="148" spans="1:22" ht="15.75">
      <c r="A148" s="1"/>
      <c r="B148" s="137"/>
      <c r="C148" s="18"/>
      <c r="D148" s="140"/>
      <c r="E148" s="141"/>
      <c r="F148" s="141"/>
      <c r="G148" s="18"/>
      <c r="H148" s="1"/>
      <c r="M148" s="1"/>
      <c r="R148" s="3"/>
    </row>
    <row r="149" spans="1:22" ht="15.75">
      <c r="A149" s="1"/>
      <c r="B149" s="137"/>
      <c r="C149" s="18"/>
      <c r="D149" s="140"/>
      <c r="E149" s="141"/>
      <c r="F149" s="141"/>
      <c r="G149" s="18"/>
      <c r="H149" s="1"/>
      <c r="M149" s="1"/>
      <c r="R149" s="3"/>
    </row>
    <row r="150" spans="1:22" ht="15.75">
      <c r="A150" s="1"/>
      <c r="B150" s="137"/>
      <c r="C150" s="18"/>
      <c r="D150" s="140"/>
      <c r="E150" s="141"/>
      <c r="F150" s="141"/>
      <c r="G150" s="18"/>
      <c r="H150" s="1"/>
      <c r="M150" s="1"/>
      <c r="R150" s="3"/>
    </row>
    <row r="151" spans="1:22" ht="15.75">
      <c r="A151" s="1"/>
      <c r="B151" s="137"/>
      <c r="C151" s="18"/>
      <c r="D151" s="140"/>
      <c r="E151" s="141"/>
      <c r="F151" s="141"/>
      <c r="G151" s="18"/>
      <c r="H151" s="1"/>
      <c r="M151" s="1"/>
      <c r="R151" s="3"/>
    </row>
    <row r="152" spans="1:22" ht="15.75">
      <c r="A152" s="1"/>
      <c r="B152" s="137"/>
      <c r="C152" s="18"/>
      <c r="D152" s="140"/>
      <c r="E152" s="141"/>
      <c r="F152" s="141"/>
      <c r="G152" s="18"/>
      <c r="H152" s="1"/>
      <c r="M152" s="1"/>
      <c r="R152" s="3"/>
    </row>
    <row r="153" spans="1:22" ht="15.75">
      <c r="A153" s="1"/>
      <c r="B153" s="137"/>
      <c r="C153" s="18"/>
      <c r="D153" s="140"/>
      <c r="E153" s="141"/>
      <c r="F153" s="141"/>
      <c r="G153" s="18"/>
      <c r="H153" s="1"/>
      <c r="M153" s="1"/>
      <c r="R153" s="3"/>
    </row>
    <row r="154" spans="1:22" ht="15.75">
      <c r="A154" s="1"/>
      <c r="B154" s="137"/>
      <c r="C154" s="18"/>
      <c r="D154" s="140"/>
      <c r="E154" s="141"/>
      <c r="F154" s="141"/>
      <c r="G154" s="18"/>
      <c r="H154" s="1"/>
      <c r="M154" s="1"/>
      <c r="R154" s="3"/>
    </row>
    <row r="155" spans="1:22" ht="15.75">
      <c r="A155" s="1"/>
      <c r="B155" s="137"/>
      <c r="C155" s="18"/>
      <c r="D155" s="140"/>
      <c r="E155" s="141"/>
      <c r="F155" s="141"/>
      <c r="G155" s="18"/>
      <c r="H155" s="1"/>
      <c r="M155" s="1"/>
      <c r="R155" s="3"/>
    </row>
    <row r="156" spans="1:22" ht="15.75">
      <c r="A156" s="1"/>
      <c r="B156" s="137"/>
      <c r="C156" s="18"/>
      <c r="D156" s="140"/>
      <c r="E156" s="141"/>
      <c r="F156" s="141"/>
      <c r="G156" s="18"/>
      <c r="H156" s="1"/>
      <c r="M156" s="1"/>
      <c r="R156" s="3"/>
    </row>
    <row r="157" spans="1:22" ht="15.75">
      <c r="A157" s="1"/>
      <c r="B157" s="137"/>
      <c r="C157" s="18"/>
      <c r="D157" s="140"/>
      <c r="E157" s="141"/>
      <c r="F157" s="141"/>
      <c r="G157" s="18"/>
      <c r="H157" s="1"/>
      <c r="M157" s="1"/>
      <c r="R157" s="3"/>
    </row>
    <row r="158" spans="1:22" ht="15.75">
      <c r="A158" s="1"/>
      <c r="B158" s="137"/>
      <c r="C158" s="18"/>
      <c r="D158" s="140"/>
      <c r="E158" s="141"/>
      <c r="F158" s="141"/>
      <c r="G158" s="18"/>
      <c r="H158" s="1"/>
      <c r="M158" s="1"/>
      <c r="R158" s="3"/>
    </row>
    <row r="159" spans="1:22" ht="16.5" thickBot="1">
      <c r="A159" s="1"/>
      <c r="B159" s="138"/>
      <c r="C159" s="19"/>
      <c r="D159" s="138"/>
      <c r="E159" s="142"/>
      <c r="F159" s="142"/>
      <c r="G159" s="19"/>
      <c r="H159" s="1"/>
      <c r="M159" s="1"/>
      <c r="R159" s="3"/>
    </row>
    <row r="160" spans="1:22" ht="16.5" thickBot="1">
      <c r="A160" s="1"/>
      <c r="B160" s="138">
        <f>SUM(B146:B159)</f>
        <v>50</v>
      </c>
      <c r="C160" s="19" t="s">
        <v>55</v>
      </c>
      <c r="D160" s="138">
        <f>SUM(D146:D159)</f>
        <v>0</v>
      </c>
      <c r="E160" s="138">
        <f>SUM(E146:E159)</f>
        <v>0</v>
      </c>
      <c r="F160" s="138">
        <f>SUM(F146:F159)</f>
        <v>0</v>
      </c>
      <c r="G160" s="19" t="s">
        <v>55</v>
      </c>
      <c r="H160" s="1"/>
      <c r="M160" s="1"/>
      <c r="R160" s="1"/>
      <c r="S160" s="12"/>
      <c r="T160" s="1"/>
      <c r="U160" s="1"/>
      <c r="V160" s="1"/>
    </row>
    <row r="161" spans="1:22" ht="16.5" thickBot="1">
      <c r="A161" s="1"/>
      <c r="B161" s="115"/>
      <c r="C161" s="1"/>
      <c r="D161" s="115"/>
      <c r="E161" s="115"/>
      <c r="F161" s="115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AÑO!A28</f>
        <v>Vacaciones</v>
      </c>
      <c r="C162" s="272"/>
      <c r="D162" s="272"/>
      <c r="E162" s="272"/>
      <c r="F162" s="272"/>
      <c r="G162" s="27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4"/>
      <c r="C163" s="275"/>
      <c r="D163" s="275"/>
      <c r="E163" s="275"/>
      <c r="F163" s="275"/>
      <c r="G163" s="27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5" t="s">
        <v>32</v>
      </c>
      <c r="C165" s="27" t="s">
        <v>33</v>
      </c>
      <c r="D165" s="135" t="s">
        <v>57</v>
      </c>
      <c r="E165" s="139" t="s">
        <v>58</v>
      </c>
      <c r="F165" s="139" t="s">
        <v>32</v>
      </c>
      <c r="G165" s="27" t="s">
        <v>33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6">
        <v>200</v>
      </c>
      <c r="C166" s="21" t="s">
        <v>35</v>
      </c>
      <c r="D166" s="140"/>
      <c r="E166" s="141"/>
      <c r="F166" s="141"/>
      <c r="G166" s="18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7"/>
      <c r="C167" s="18"/>
      <c r="D167" s="140"/>
      <c r="E167" s="141"/>
      <c r="F167" s="141"/>
      <c r="G167" s="1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7"/>
      <c r="C168" s="18"/>
      <c r="D168" s="140"/>
      <c r="E168" s="141"/>
      <c r="F168" s="141"/>
      <c r="G168" s="1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7"/>
      <c r="C169" s="18"/>
      <c r="D169" s="140"/>
      <c r="E169" s="141"/>
      <c r="F169" s="141"/>
      <c r="G169" s="1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7"/>
      <c r="C170" s="18"/>
      <c r="D170" s="140"/>
      <c r="E170" s="141"/>
      <c r="F170" s="141"/>
      <c r="G170" s="1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7"/>
      <c r="C171" s="18"/>
      <c r="D171" s="140"/>
      <c r="E171" s="141"/>
      <c r="F171" s="141"/>
      <c r="G171" s="1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7"/>
      <c r="C172" s="18"/>
      <c r="D172" s="140"/>
      <c r="E172" s="141"/>
      <c r="F172" s="141"/>
      <c r="G172" s="1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7"/>
      <c r="C173" s="18"/>
      <c r="D173" s="140"/>
      <c r="E173" s="141"/>
      <c r="F173" s="141"/>
      <c r="G173" s="1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7"/>
      <c r="C174" s="18"/>
      <c r="D174" s="140"/>
      <c r="E174" s="141"/>
      <c r="F174" s="141"/>
      <c r="G174" s="1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7"/>
      <c r="C175" s="18"/>
      <c r="D175" s="140"/>
      <c r="E175" s="141"/>
      <c r="F175" s="141"/>
      <c r="G175" s="1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7"/>
      <c r="C176" s="18"/>
      <c r="D176" s="140"/>
      <c r="E176" s="141"/>
      <c r="F176" s="141"/>
      <c r="G176" s="1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7"/>
      <c r="C177" s="18"/>
      <c r="D177" s="140"/>
      <c r="E177" s="141"/>
      <c r="F177" s="141"/>
      <c r="G177" s="1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7"/>
      <c r="C178" s="18"/>
      <c r="D178" s="140"/>
      <c r="E178" s="141"/>
      <c r="F178" s="141"/>
      <c r="G178" s="1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8"/>
      <c r="C179" s="19"/>
      <c r="D179" s="138"/>
      <c r="E179" s="142"/>
      <c r="F179" s="142"/>
      <c r="G179" s="1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8">
        <f>SUM(B166:B179)</f>
        <v>200</v>
      </c>
      <c r="C180" s="19" t="s">
        <v>55</v>
      </c>
      <c r="D180" s="138">
        <f>SUM(D166:D179)</f>
        <v>0</v>
      </c>
      <c r="E180" s="138">
        <f>SUM(E166:E179)</f>
        <v>0</v>
      </c>
      <c r="F180" s="138">
        <f>SUM(F166:F179)</f>
        <v>0</v>
      </c>
      <c r="G180" s="19" t="s">
        <v>55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AÑO!A29</f>
        <v>Ropa</v>
      </c>
      <c r="C182" s="272"/>
      <c r="D182" s="272"/>
      <c r="E182" s="272"/>
      <c r="F182" s="272"/>
      <c r="G182" s="27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4"/>
      <c r="C183" s="275"/>
      <c r="D183" s="275"/>
      <c r="E183" s="275"/>
      <c r="F183" s="275"/>
      <c r="G183" s="27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5" t="s">
        <v>32</v>
      </c>
      <c r="C185" s="27" t="s">
        <v>33</v>
      </c>
      <c r="D185" s="135" t="s">
        <v>57</v>
      </c>
      <c r="E185" s="139" t="s">
        <v>58</v>
      </c>
      <c r="F185" s="139" t="s">
        <v>32</v>
      </c>
      <c r="G185" s="27" t="s">
        <v>168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6">
        <v>70</v>
      </c>
      <c r="C186" s="21" t="s">
        <v>183</v>
      </c>
      <c r="D186" s="140"/>
      <c r="E186" s="141"/>
      <c r="F186" s="141"/>
      <c r="G186" s="1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7"/>
      <c r="C187" s="18"/>
      <c r="D187" s="140"/>
      <c r="E187" s="141"/>
      <c r="F187" s="141"/>
      <c r="G187" s="1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7"/>
      <c r="C188" s="18"/>
      <c r="D188" s="140"/>
      <c r="E188" s="141"/>
      <c r="F188" s="141"/>
      <c r="G188" s="18"/>
      <c r="I188" s="1"/>
      <c r="J188" s="1"/>
      <c r="K188" s="1"/>
      <c r="L188" s="1"/>
    </row>
    <row r="189" spans="1:22" ht="15.75">
      <c r="B189" s="137"/>
      <c r="C189" s="18"/>
      <c r="D189" s="140"/>
      <c r="E189" s="141"/>
      <c r="F189" s="141"/>
      <c r="G189" s="18"/>
      <c r="I189" s="1"/>
      <c r="J189" s="1"/>
      <c r="K189" s="1"/>
      <c r="L189" s="1"/>
    </row>
    <row r="190" spans="1:22" ht="15.75">
      <c r="B190" s="137"/>
      <c r="C190" s="18"/>
      <c r="D190" s="140"/>
      <c r="E190" s="141"/>
      <c r="F190" s="141"/>
      <c r="G190" s="18"/>
      <c r="I190" s="1"/>
      <c r="J190" s="1"/>
      <c r="K190" s="1"/>
      <c r="L190" s="1"/>
    </row>
    <row r="191" spans="1:22" ht="15.75">
      <c r="B191" s="137"/>
      <c r="C191" s="18"/>
      <c r="D191" s="140"/>
      <c r="E191" s="141"/>
      <c r="F191" s="141"/>
      <c r="G191" s="18"/>
      <c r="I191" s="1"/>
      <c r="J191" s="1"/>
      <c r="K191" s="1"/>
      <c r="L191" s="1"/>
    </row>
    <row r="192" spans="1:22" ht="15.75">
      <c r="B192" s="137"/>
      <c r="C192" s="18"/>
      <c r="D192" s="140"/>
      <c r="E192" s="141"/>
      <c r="F192" s="141"/>
      <c r="G192" s="18"/>
      <c r="I192" s="1"/>
      <c r="J192" s="1"/>
      <c r="K192" s="1"/>
      <c r="L192" s="1"/>
    </row>
    <row r="193" spans="2:12" ht="15.75">
      <c r="B193" s="137"/>
      <c r="C193" s="18"/>
      <c r="D193" s="140"/>
      <c r="E193" s="141"/>
      <c r="F193" s="141"/>
      <c r="G193" s="18"/>
      <c r="I193" s="1"/>
      <c r="J193" s="1"/>
      <c r="K193" s="1"/>
      <c r="L193" s="1"/>
    </row>
    <row r="194" spans="2:12">
      <c r="B194" s="137"/>
      <c r="C194" s="18"/>
      <c r="D194" s="140"/>
      <c r="E194" s="141"/>
      <c r="F194" s="141"/>
      <c r="G194" s="18"/>
    </row>
    <row r="195" spans="2:12">
      <c r="B195" s="137"/>
      <c r="C195" s="18"/>
      <c r="D195" s="140"/>
      <c r="E195" s="141"/>
      <c r="F195" s="141"/>
      <c r="G195" s="18"/>
    </row>
    <row r="196" spans="2:12">
      <c r="B196" s="137"/>
      <c r="C196" s="18"/>
      <c r="D196" s="140"/>
      <c r="E196" s="141"/>
      <c r="F196" s="141"/>
      <c r="G196" s="18"/>
    </row>
    <row r="197" spans="2:12">
      <c r="B197" s="137"/>
      <c r="C197" s="18"/>
      <c r="D197" s="140"/>
      <c r="E197" s="141"/>
      <c r="F197" s="141"/>
      <c r="G197" s="18"/>
    </row>
    <row r="198" spans="2:12">
      <c r="B198" s="137"/>
      <c r="C198" s="18"/>
      <c r="D198" s="140"/>
      <c r="E198" s="141"/>
      <c r="F198" s="141"/>
      <c r="G198" s="18"/>
    </row>
    <row r="199" spans="2:12" ht="15.75" thickBot="1">
      <c r="B199" s="138"/>
      <c r="C199" s="19"/>
      <c r="D199" s="138"/>
      <c r="E199" s="142"/>
      <c r="F199" s="142"/>
      <c r="G199" s="19"/>
    </row>
    <row r="200" spans="2:12" ht="15.75" thickBot="1">
      <c r="B200" s="138">
        <f>SUM(B186:B199)</f>
        <v>70</v>
      </c>
      <c r="C200" s="19" t="s">
        <v>55</v>
      </c>
      <c r="D200" s="138">
        <f>SUM(D186:D199)</f>
        <v>0</v>
      </c>
      <c r="E200" s="138">
        <f>SUM(E186:E199)</f>
        <v>0</v>
      </c>
      <c r="F200" s="138">
        <f>SUM(F186:F199)</f>
        <v>0</v>
      </c>
      <c r="G200" s="19" t="s">
        <v>55</v>
      </c>
    </row>
    <row r="201" spans="2:12" ht="15.75" thickBot="1">
      <c r="B201" s="5"/>
      <c r="C201" s="3"/>
      <c r="D201" s="5"/>
      <c r="E201" s="5"/>
    </row>
    <row r="202" spans="2:12" ht="14.45" customHeight="1">
      <c r="B202" s="283" t="str">
        <f>AÑO!A30</f>
        <v>Belleza</v>
      </c>
      <c r="C202" s="272"/>
      <c r="D202" s="272"/>
      <c r="E202" s="272"/>
      <c r="F202" s="272"/>
      <c r="G202" s="273"/>
    </row>
    <row r="203" spans="2:12" ht="15" customHeight="1" thickBot="1">
      <c r="B203" s="274"/>
      <c r="C203" s="275"/>
      <c r="D203" s="275"/>
      <c r="E203" s="275"/>
      <c r="F203" s="275"/>
      <c r="G203" s="276"/>
    </row>
    <row r="204" spans="2:12">
      <c r="B204" s="284" t="s">
        <v>10</v>
      </c>
      <c r="C204" s="285"/>
      <c r="D204" s="286" t="s">
        <v>11</v>
      </c>
      <c r="E204" s="286"/>
      <c r="F204" s="286"/>
      <c r="G204" s="285"/>
    </row>
    <row r="205" spans="2:12">
      <c r="B205" s="135" t="s">
        <v>32</v>
      </c>
      <c r="C205" s="27" t="s">
        <v>33</v>
      </c>
      <c r="D205" s="135" t="s">
        <v>57</v>
      </c>
      <c r="E205" s="139" t="s">
        <v>58</v>
      </c>
      <c r="F205" s="139" t="s">
        <v>32</v>
      </c>
      <c r="G205" s="27" t="s">
        <v>168</v>
      </c>
    </row>
    <row r="206" spans="2:12">
      <c r="B206" s="136">
        <v>35</v>
      </c>
      <c r="C206" s="21"/>
      <c r="D206" s="140"/>
      <c r="E206" s="141"/>
      <c r="F206" s="141"/>
      <c r="G206" s="18"/>
    </row>
    <row r="207" spans="2:12">
      <c r="B207" s="137"/>
      <c r="C207" s="18"/>
      <c r="D207" s="140"/>
      <c r="E207" s="141"/>
      <c r="F207" s="141"/>
      <c r="G207" s="18"/>
    </row>
    <row r="208" spans="2:12">
      <c r="B208" s="137"/>
      <c r="C208" s="18"/>
      <c r="D208" s="140"/>
      <c r="E208" s="141"/>
      <c r="F208" s="141"/>
      <c r="G208" s="18"/>
    </row>
    <row r="209" spans="2:7">
      <c r="B209" s="137"/>
      <c r="C209" s="18"/>
      <c r="D209" s="140"/>
      <c r="E209" s="141"/>
      <c r="F209" s="141"/>
      <c r="G209" s="18"/>
    </row>
    <row r="210" spans="2:7">
      <c r="B210" s="137"/>
      <c r="C210" s="18"/>
      <c r="D210" s="140"/>
      <c r="E210" s="141"/>
      <c r="F210" s="141"/>
      <c r="G210" s="18"/>
    </row>
    <row r="211" spans="2:7">
      <c r="B211" s="137"/>
      <c r="C211" s="18"/>
      <c r="D211" s="140"/>
      <c r="E211" s="141"/>
      <c r="F211" s="141"/>
      <c r="G211" s="18"/>
    </row>
    <row r="212" spans="2:7">
      <c r="B212" s="137"/>
      <c r="C212" s="18"/>
      <c r="D212" s="140"/>
      <c r="E212" s="141"/>
      <c r="F212" s="141"/>
      <c r="G212" s="18"/>
    </row>
    <row r="213" spans="2:7">
      <c r="B213" s="137"/>
      <c r="C213" s="18"/>
      <c r="D213" s="140"/>
      <c r="E213" s="141"/>
      <c r="F213" s="141"/>
      <c r="G213" s="18"/>
    </row>
    <row r="214" spans="2:7">
      <c r="B214" s="137"/>
      <c r="C214" s="18"/>
      <c r="D214" s="140"/>
      <c r="E214" s="141"/>
      <c r="F214" s="141"/>
      <c r="G214" s="18"/>
    </row>
    <row r="215" spans="2:7">
      <c r="B215" s="137"/>
      <c r="C215" s="18"/>
      <c r="D215" s="140"/>
      <c r="E215" s="141"/>
      <c r="F215" s="141"/>
      <c r="G215" s="18"/>
    </row>
    <row r="216" spans="2:7">
      <c r="B216" s="137"/>
      <c r="C216" s="18"/>
      <c r="D216" s="140"/>
      <c r="E216" s="141"/>
      <c r="F216" s="141"/>
      <c r="G216" s="18"/>
    </row>
    <row r="217" spans="2:7">
      <c r="B217" s="137"/>
      <c r="C217" s="18"/>
      <c r="D217" s="140"/>
      <c r="E217" s="141"/>
      <c r="F217" s="141"/>
      <c r="G217" s="18"/>
    </row>
    <row r="218" spans="2:7">
      <c r="B218" s="137"/>
      <c r="C218" s="18"/>
      <c r="D218" s="140"/>
      <c r="E218" s="141"/>
      <c r="F218" s="141"/>
      <c r="G218" s="18"/>
    </row>
    <row r="219" spans="2:7" ht="15.75" thickBot="1">
      <c r="B219" s="138"/>
      <c r="C219" s="19"/>
      <c r="D219" s="138"/>
      <c r="E219" s="142"/>
      <c r="F219" s="142"/>
      <c r="G219" s="19"/>
    </row>
    <row r="220" spans="2:7" ht="15.75" thickBot="1">
      <c r="B220" s="138">
        <f>SUM(B206:B219)</f>
        <v>35</v>
      </c>
      <c r="C220" s="19" t="s">
        <v>55</v>
      </c>
      <c r="D220" s="138">
        <f>SUM(D206:D219)</f>
        <v>0</v>
      </c>
      <c r="E220" s="138">
        <f>SUM(E206:E219)</f>
        <v>0</v>
      </c>
      <c r="F220" s="138">
        <f>SUM(F206:F219)</f>
        <v>0</v>
      </c>
      <c r="G220" s="19" t="s">
        <v>55</v>
      </c>
    </row>
    <row r="221" spans="2:7" ht="15.75" thickBot="1">
      <c r="B221" s="5"/>
      <c r="C221" s="3"/>
      <c r="D221" s="5"/>
      <c r="E221" s="5"/>
    </row>
    <row r="222" spans="2:7" ht="14.45" customHeight="1">
      <c r="B222" s="283" t="str">
        <f>AÑO!A31</f>
        <v>Deportes</v>
      </c>
      <c r="C222" s="272"/>
      <c r="D222" s="272"/>
      <c r="E222" s="272"/>
      <c r="F222" s="272"/>
      <c r="G222" s="273"/>
    </row>
    <row r="223" spans="2:7" ht="15" customHeight="1" thickBot="1">
      <c r="B223" s="274"/>
      <c r="C223" s="275"/>
      <c r="D223" s="275"/>
      <c r="E223" s="275"/>
      <c r="F223" s="275"/>
      <c r="G223" s="276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135" t="s">
        <v>32</v>
      </c>
      <c r="C225" s="27" t="s">
        <v>33</v>
      </c>
      <c r="D225" s="135" t="s">
        <v>57</v>
      </c>
      <c r="E225" s="139" t="s">
        <v>58</v>
      </c>
      <c r="F225" s="139" t="s">
        <v>32</v>
      </c>
      <c r="G225" s="27" t="s">
        <v>33</v>
      </c>
    </row>
    <row r="226" spans="2:7">
      <c r="B226" s="136">
        <v>20</v>
      </c>
      <c r="C226" s="21" t="s">
        <v>45</v>
      </c>
      <c r="D226" s="140"/>
      <c r="E226" s="141"/>
      <c r="F226" s="141"/>
      <c r="G226" s="18" t="s">
        <v>45</v>
      </c>
    </row>
    <row r="227" spans="2:7">
      <c r="B227" s="137"/>
      <c r="C227" s="18" t="s">
        <v>44</v>
      </c>
      <c r="D227" s="140"/>
      <c r="E227" s="141"/>
      <c r="F227" s="141"/>
      <c r="G227" s="18"/>
    </row>
    <row r="228" spans="2:7">
      <c r="B228" s="137"/>
      <c r="C228" s="18"/>
      <c r="D228" s="140"/>
      <c r="E228" s="141"/>
      <c r="F228" s="141"/>
      <c r="G228" s="18"/>
    </row>
    <row r="229" spans="2:7">
      <c r="B229" s="137"/>
      <c r="C229" s="18"/>
      <c r="D229" s="140"/>
      <c r="E229" s="141"/>
      <c r="F229" s="141"/>
      <c r="G229" s="18"/>
    </row>
    <row r="230" spans="2:7">
      <c r="B230" s="137"/>
      <c r="C230" s="18"/>
      <c r="D230" s="140"/>
      <c r="E230" s="141"/>
      <c r="F230" s="141"/>
      <c r="G230" s="18"/>
    </row>
    <row r="231" spans="2:7">
      <c r="B231" s="137"/>
      <c r="C231" s="18"/>
      <c r="D231" s="140"/>
      <c r="E231" s="141"/>
      <c r="F231" s="141"/>
      <c r="G231" s="18"/>
    </row>
    <row r="232" spans="2:7">
      <c r="B232" s="137"/>
      <c r="C232" s="18"/>
      <c r="D232" s="140"/>
      <c r="E232" s="141"/>
      <c r="F232" s="141"/>
      <c r="G232" s="18"/>
    </row>
    <row r="233" spans="2:7">
      <c r="B233" s="137"/>
      <c r="C233" s="18"/>
      <c r="D233" s="140"/>
      <c r="E233" s="141"/>
      <c r="F233" s="141"/>
      <c r="G233" s="18"/>
    </row>
    <row r="234" spans="2:7">
      <c r="B234" s="137"/>
      <c r="C234" s="18"/>
      <c r="D234" s="140"/>
      <c r="E234" s="141"/>
      <c r="F234" s="141"/>
      <c r="G234" s="18"/>
    </row>
    <row r="235" spans="2:7">
      <c r="B235" s="137"/>
      <c r="C235" s="18"/>
      <c r="D235" s="140"/>
      <c r="E235" s="141"/>
      <c r="F235" s="141"/>
      <c r="G235" s="18"/>
    </row>
    <row r="236" spans="2:7">
      <c r="B236" s="137"/>
      <c r="C236" s="18"/>
      <c r="D236" s="140"/>
      <c r="E236" s="141"/>
      <c r="F236" s="141"/>
      <c r="G236" s="18"/>
    </row>
    <row r="237" spans="2:7">
      <c r="B237" s="137"/>
      <c r="C237" s="18"/>
      <c r="D237" s="140"/>
      <c r="E237" s="141"/>
      <c r="F237" s="141"/>
      <c r="G237" s="18"/>
    </row>
    <row r="238" spans="2:7">
      <c r="B238" s="137"/>
      <c r="C238" s="18"/>
      <c r="D238" s="140"/>
      <c r="E238" s="141"/>
      <c r="F238" s="141"/>
      <c r="G238" s="18"/>
    </row>
    <row r="239" spans="2:7" ht="15.75" thickBot="1">
      <c r="B239" s="138"/>
      <c r="C239" s="19"/>
      <c r="D239" s="138"/>
      <c r="E239" s="142"/>
      <c r="F239" s="142"/>
      <c r="G239" s="19"/>
    </row>
    <row r="240" spans="2:7" ht="15.75" thickBot="1">
      <c r="B240" s="138">
        <f>SUM(B226:B239)</f>
        <v>20</v>
      </c>
      <c r="C240" s="19" t="s">
        <v>55</v>
      </c>
      <c r="D240" s="138">
        <f>SUM(D226:D239)</f>
        <v>0</v>
      </c>
      <c r="E240" s="138">
        <f>SUM(E226:E239)</f>
        <v>0</v>
      </c>
      <c r="F240" s="138">
        <f>SUM(F226:F239)</f>
        <v>0</v>
      </c>
      <c r="G240" s="19" t="s">
        <v>55</v>
      </c>
    </row>
    <row r="241" spans="2:7" ht="15.75" thickBot="1">
      <c r="B241" s="5"/>
      <c r="C241" s="3"/>
      <c r="D241" s="5"/>
      <c r="E241" s="5"/>
    </row>
    <row r="242" spans="2:7" ht="14.45" customHeight="1">
      <c r="B242" s="283" t="str">
        <f>AÑO!A32</f>
        <v>Hogar</v>
      </c>
      <c r="C242" s="272"/>
      <c r="D242" s="272"/>
      <c r="E242" s="272"/>
      <c r="F242" s="272"/>
      <c r="G242" s="273"/>
    </row>
    <row r="243" spans="2:7" ht="15" customHeight="1" thickBot="1">
      <c r="B243" s="274"/>
      <c r="C243" s="275"/>
      <c r="D243" s="275"/>
      <c r="E243" s="275"/>
      <c r="F243" s="275"/>
      <c r="G243" s="276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135" t="s">
        <v>32</v>
      </c>
      <c r="C245" s="27" t="s">
        <v>33</v>
      </c>
      <c r="D245" s="135" t="s">
        <v>57</v>
      </c>
      <c r="E245" s="139" t="s">
        <v>58</v>
      </c>
      <c r="F245" s="139" t="s">
        <v>32</v>
      </c>
      <c r="G245" s="27" t="s">
        <v>168</v>
      </c>
    </row>
    <row r="246" spans="2:7" ht="15" customHeight="1">
      <c r="B246" s="137">
        <v>50</v>
      </c>
      <c r="C246" s="30"/>
      <c r="D246" s="140"/>
      <c r="E246" s="141"/>
      <c r="F246" s="141"/>
      <c r="G246" s="18"/>
    </row>
    <row r="247" spans="2:7" ht="15" customHeight="1">
      <c r="B247" s="137"/>
      <c r="C247" s="18"/>
      <c r="D247" s="140"/>
      <c r="E247" s="141"/>
      <c r="F247" s="141"/>
      <c r="G247" s="18"/>
    </row>
    <row r="248" spans="2:7">
      <c r="B248" s="137"/>
      <c r="C248" s="18"/>
      <c r="D248" s="140"/>
      <c r="E248" s="141"/>
      <c r="F248" s="141"/>
      <c r="G248" s="18"/>
    </row>
    <row r="249" spans="2:7">
      <c r="B249" s="137"/>
      <c r="C249" s="18"/>
      <c r="D249" s="140"/>
      <c r="E249" s="141"/>
      <c r="F249" s="141"/>
      <c r="G249" s="18"/>
    </row>
    <row r="250" spans="2:7">
      <c r="B250" s="137"/>
      <c r="C250" s="18"/>
      <c r="D250" s="140"/>
      <c r="E250" s="141"/>
      <c r="F250" s="141"/>
      <c r="G250" s="18"/>
    </row>
    <row r="251" spans="2:7">
      <c r="B251" s="137"/>
      <c r="C251" s="18"/>
      <c r="D251" s="140"/>
      <c r="E251" s="141"/>
      <c r="F251" s="141"/>
      <c r="G251" s="18"/>
    </row>
    <row r="252" spans="2:7">
      <c r="B252" s="137"/>
      <c r="C252" s="18"/>
      <c r="D252" s="140"/>
      <c r="E252" s="141"/>
      <c r="F252" s="141"/>
      <c r="G252" s="18"/>
    </row>
    <row r="253" spans="2:7">
      <c r="B253" s="137"/>
      <c r="C253" s="18"/>
      <c r="D253" s="140"/>
      <c r="E253" s="141"/>
      <c r="F253" s="141"/>
      <c r="G253" s="18"/>
    </row>
    <row r="254" spans="2:7">
      <c r="B254" s="137"/>
      <c r="C254" s="18"/>
      <c r="D254" s="140"/>
      <c r="E254" s="141"/>
      <c r="F254" s="141"/>
      <c r="G254" s="18"/>
    </row>
    <row r="255" spans="2:7">
      <c r="B255" s="137"/>
      <c r="C255" s="18"/>
      <c r="D255" s="140"/>
      <c r="E255" s="141"/>
      <c r="F255" s="141"/>
      <c r="G255" s="18"/>
    </row>
    <row r="256" spans="2:7">
      <c r="B256" s="137"/>
      <c r="C256" s="18"/>
      <c r="D256" s="140"/>
      <c r="E256" s="141"/>
      <c r="F256" s="141"/>
      <c r="G256" s="18"/>
    </row>
    <row r="257" spans="2:7">
      <c r="B257" s="137"/>
      <c r="C257" s="18"/>
      <c r="D257" s="140"/>
      <c r="E257" s="141"/>
      <c r="F257" s="141"/>
      <c r="G257" s="18"/>
    </row>
    <row r="258" spans="2:7">
      <c r="B258" s="137"/>
      <c r="C258" s="18"/>
      <c r="D258" s="140"/>
      <c r="E258" s="141"/>
      <c r="F258" s="141"/>
      <c r="G258" s="18"/>
    </row>
    <row r="259" spans="2:7" ht="15.75" thickBot="1">
      <c r="B259" s="138"/>
      <c r="C259" s="19"/>
      <c r="D259" s="138"/>
      <c r="E259" s="142"/>
      <c r="F259" s="142"/>
      <c r="G259" s="19"/>
    </row>
    <row r="260" spans="2:7" ht="15.75" thickBot="1">
      <c r="B260" s="138">
        <f>SUM(B246:B259)</f>
        <v>50</v>
      </c>
      <c r="C260" s="19" t="s">
        <v>55</v>
      </c>
      <c r="D260" s="138">
        <f>SUM(D246:D259)</f>
        <v>0</v>
      </c>
      <c r="E260" s="138">
        <f>SUM(E246:E259)</f>
        <v>0</v>
      </c>
      <c r="F260" s="138">
        <f>SUM(F246:F259)</f>
        <v>0</v>
      </c>
      <c r="G260" s="19" t="s">
        <v>55</v>
      </c>
    </row>
    <row r="261" spans="2:7" ht="15.75" thickBot="1">
      <c r="B261" s="5"/>
      <c r="C261" s="3"/>
      <c r="D261" s="5"/>
      <c r="E261" s="5"/>
    </row>
    <row r="262" spans="2:7" ht="14.45" customHeight="1">
      <c r="B262" s="283" t="str">
        <f>AÑO!A33</f>
        <v>Formación</v>
      </c>
      <c r="C262" s="272"/>
      <c r="D262" s="272"/>
      <c r="E262" s="272"/>
      <c r="F262" s="272"/>
      <c r="G262" s="273"/>
    </row>
    <row r="263" spans="2:7" ht="15" customHeight="1" thickBot="1">
      <c r="B263" s="274"/>
      <c r="C263" s="275"/>
      <c r="D263" s="275"/>
      <c r="E263" s="275"/>
      <c r="F263" s="275"/>
      <c r="G263" s="276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135" t="s">
        <v>32</v>
      </c>
      <c r="C265" s="27" t="s">
        <v>33</v>
      </c>
      <c r="D265" s="135" t="s">
        <v>57</v>
      </c>
      <c r="E265" s="139" t="s">
        <v>58</v>
      </c>
      <c r="F265" s="139" t="s">
        <v>32</v>
      </c>
      <c r="G265" s="27" t="s">
        <v>33</v>
      </c>
    </row>
    <row r="266" spans="2:7">
      <c r="B266" s="136">
        <v>50</v>
      </c>
      <c r="C266" s="21"/>
      <c r="D266" s="140"/>
      <c r="E266" s="141"/>
      <c r="F266" s="141"/>
      <c r="G266" s="18"/>
    </row>
    <row r="267" spans="2:7">
      <c r="B267" s="137"/>
      <c r="C267" s="18"/>
      <c r="D267" s="140"/>
      <c r="E267" s="141"/>
      <c r="F267" s="141"/>
      <c r="G267" s="18"/>
    </row>
    <row r="268" spans="2:7">
      <c r="B268" s="137"/>
      <c r="C268" s="18"/>
      <c r="D268" s="140"/>
      <c r="E268" s="141"/>
      <c r="F268" s="141"/>
      <c r="G268" s="18"/>
    </row>
    <row r="269" spans="2:7">
      <c r="B269" s="137"/>
      <c r="C269" s="18"/>
      <c r="D269" s="140"/>
      <c r="E269" s="141"/>
      <c r="F269" s="141"/>
      <c r="G269" s="18"/>
    </row>
    <row r="270" spans="2:7">
      <c r="B270" s="137"/>
      <c r="C270" s="18"/>
      <c r="D270" s="140"/>
      <c r="E270" s="141"/>
      <c r="F270" s="141"/>
      <c r="G270" s="18"/>
    </row>
    <row r="271" spans="2:7">
      <c r="B271" s="137"/>
      <c r="C271" s="18"/>
      <c r="D271" s="140"/>
      <c r="E271" s="141"/>
      <c r="F271" s="141"/>
      <c r="G271" s="18"/>
    </row>
    <row r="272" spans="2:7">
      <c r="B272" s="137"/>
      <c r="C272" s="18"/>
      <c r="D272" s="140"/>
      <c r="E272" s="141"/>
      <c r="F272" s="141"/>
      <c r="G272" s="18"/>
    </row>
    <row r="273" spans="2:7">
      <c r="B273" s="137"/>
      <c r="C273" s="18"/>
      <c r="D273" s="140"/>
      <c r="E273" s="141"/>
      <c r="F273" s="141"/>
      <c r="G273" s="18"/>
    </row>
    <row r="274" spans="2:7">
      <c r="B274" s="137"/>
      <c r="C274" s="18"/>
      <c r="D274" s="140"/>
      <c r="E274" s="141"/>
      <c r="F274" s="141"/>
      <c r="G274" s="18"/>
    </row>
    <row r="275" spans="2:7">
      <c r="B275" s="137"/>
      <c r="C275" s="18"/>
      <c r="D275" s="140"/>
      <c r="E275" s="141"/>
      <c r="F275" s="141"/>
      <c r="G275" s="18"/>
    </row>
    <row r="276" spans="2:7">
      <c r="B276" s="137"/>
      <c r="C276" s="18"/>
      <c r="D276" s="140"/>
      <c r="E276" s="141"/>
      <c r="F276" s="141"/>
      <c r="G276" s="18"/>
    </row>
    <row r="277" spans="2:7">
      <c r="B277" s="137"/>
      <c r="C277" s="18"/>
      <c r="D277" s="140"/>
      <c r="E277" s="141"/>
      <c r="F277" s="141"/>
      <c r="G277" s="18"/>
    </row>
    <row r="278" spans="2:7">
      <c r="B278" s="137"/>
      <c r="C278" s="18"/>
      <c r="D278" s="140"/>
      <c r="E278" s="141"/>
      <c r="F278" s="141"/>
      <c r="G278" s="18"/>
    </row>
    <row r="279" spans="2:7" ht="15.75" thickBot="1">
      <c r="B279" s="138"/>
      <c r="C279" s="19"/>
      <c r="D279" s="138"/>
      <c r="E279" s="142"/>
      <c r="F279" s="142"/>
      <c r="G279" s="19"/>
    </row>
    <row r="280" spans="2:7" ht="15.75" thickBot="1">
      <c r="B280" s="138">
        <f>SUM(B266:B279)</f>
        <v>50</v>
      </c>
      <c r="C280" s="19" t="s">
        <v>55</v>
      </c>
      <c r="D280" s="138">
        <f>SUM(D266:D279)</f>
        <v>0</v>
      </c>
      <c r="E280" s="138">
        <f>SUM(E266:E279)</f>
        <v>0</v>
      </c>
      <c r="F280" s="138">
        <f>SUM(F266:F279)</f>
        <v>0</v>
      </c>
      <c r="G280" s="19" t="s">
        <v>55</v>
      </c>
    </row>
    <row r="281" spans="2:7" ht="15.75" thickBot="1">
      <c r="B281" s="5"/>
      <c r="C281" s="3"/>
      <c r="D281" s="5"/>
      <c r="E281" s="5"/>
    </row>
    <row r="282" spans="2:7" ht="14.45" customHeight="1">
      <c r="B282" s="283" t="str">
        <f>AÑO!A34</f>
        <v>Regalos</v>
      </c>
      <c r="C282" s="272"/>
      <c r="D282" s="272"/>
      <c r="E282" s="272"/>
      <c r="F282" s="272"/>
      <c r="G282" s="273"/>
    </row>
    <row r="283" spans="2:7" ht="15" customHeight="1" thickBot="1">
      <c r="B283" s="274"/>
      <c r="C283" s="275"/>
      <c r="D283" s="275"/>
      <c r="E283" s="275"/>
      <c r="F283" s="275"/>
      <c r="G283" s="276"/>
    </row>
    <row r="284" spans="2:7">
      <c r="B284" s="284" t="s">
        <v>10</v>
      </c>
      <c r="C284" s="285"/>
      <c r="D284" s="286" t="s">
        <v>11</v>
      </c>
      <c r="E284" s="286"/>
      <c r="F284" s="286"/>
      <c r="G284" s="285"/>
    </row>
    <row r="285" spans="2:7">
      <c r="B285" s="135" t="s">
        <v>32</v>
      </c>
      <c r="C285" s="27" t="s">
        <v>33</v>
      </c>
      <c r="D285" s="135" t="s">
        <v>57</v>
      </c>
      <c r="E285" s="139" t="s">
        <v>58</v>
      </c>
      <c r="F285" s="139" t="s">
        <v>32</v>
      </c>
      <c r="G285" s="27" t="s">
        <v>168</v>
      </c>
    </row>
    <row r="286" spans="2:7">
      <c r="B286" s="136">
        <v>90</v>
      </c>
      <c r="C286" s="21" t="s">
        <v>35</v>
      </c>
      <c r="D286" s="140"/>
      <c r="E286" s="141"/>
      <c r="F286" s="141"/>
      <c r="G286" s="18"/>
    </row>
    <row r="287" spans="2:7">
      <c r="B287" s="137"/>
      <c r="C287" s="18"/>
      <c r="D287" s="140"/>
      <c r="E287" s="141"/>
      <c r="F287" s="141"/>
      <c r="G287" s="18"/>
    </row>
    <row r="288" spans="2:7">
      <c r="B288" s="137"/>
      <c r="C288" s="18"/>
      <c r="D288" s="140"/>
      <c r="E288" s="141"/>
      <c r="F288" s="141"/>
      <c r="G288" s="18"/>
    </row>
    <row r="289" spans="2:7">
      <c r="B289" s="137"/>
      <c r="C289" s="18"/>
      <c r="D289" s="140"/>
      <c r="E289" s="141"/>
      <c r="F289" s="141"/>
      <c r="G289" s="18"/>
    </row>
    <row r="290" spans="2:7">
      <c r="B290" s="137"/>
      <c r="C290" s="18"/>
      <c r="D290" s="140"/>
      <c r="E290" s="141"/>
      <c r="F290" s="141"/>
      <c r="G290" s="18"/>
    </row>
    <row r="291" spans="2:7">
      <c r="B291" s="137"/>
      <c r="C291" s="18"/>
      <c r="D291" s="140"/>
      <c r="E291" s="141"/>
      <c r="F291" s="141"/>
      <c r="G291" s="18"/>
    </row>
    <row r="292" spans="2:7">
      <c r="B292" s="137"/>
      <c r="C292" s="18"/>
      <c r="D292" s="140"/>
      <c r="E292" s="141"/>
      <c r="F292" s="141"/>
      <c r="G292" s="18"/>
    </row>
    <row r="293" spans="2:7">
      <c r="B293" s="137"/>
      <c r="C293" s="18"/>
      <c r="D293" s="140"/>
      <c r="E293" s="141"/>
      <c r="F293" s="141"/>
      <c r="G293" s="18"/>
    </row>
    <row r="294" spans="2:7">
      <c r="B294" s="137"/>
      <c r="C294" s="18"/>
      <c r="D294" s="140"/>
      <c r="E294" s="141"/>
      <c r="F294" s="141"/>
      <c r="G294" s="18"/>
    </row>
    <row r="295" spans="2:7">
      <c r="B295" s="137"/>
      <c r="C295" s="18"/>
      <c r="D295" s="140"/>
      <c r="E295" s="141"/>
      <c r="F295" s="141"/>
      <c r="G295" s="18"/>
    </row>
    <row r="296" spans="2:7">
      <c r="B296" s="137"/>
      <c r="C296" s="18"/>
      <c r="D296" s="140"/>
      <c r="E296" s="141"/>
      <c r="F296" s="141"/>
      <c r="G296" s="18"/>
    </row>
    <row r="297" spans="2:7">
      <c r="B297" s="137"/>
      <c r="C297" s="18"/>
      <c r="D297" s="140"/>
      <c r="E297" s="141"/>
      <c r="F297" s="141"/>
      <c r="G297" s="18"/>
    </row>
    <row r="298" spans="2:7">
      <c r="B298" s="137"/>
      <c r="C298" s="18"/>
      <c r="D298" s="140"/>
      <c r="E298" s="141"/>
      <c r="F298" s="141"/>
      <c r="G298" s="18"/>
    </row>
    <row r="299" spans="2:7" ht="15.75" thickBot="1">
      <c r="B299" s="138"/>
      <c r="C299" s="19"/>
      <c r="D299" s="138"/>
      <c r="E299" s="142"/>
      <c r="F299" s="142"/>
      <c r="G299" s="19"/>
    </row>
    <row r="300" spans="2:7" ht="15.75" thickBot="1">
      <c r="B300" s="138">
        <f>SUM(B286:B299)</f>
        <v>90</v>
      </c>
      <c r="C300" s="19" t="s">
        <v>55</v>
      </c>
      <c r="D300" s="138">
        <f>SUM(D286:D299)</f>
        <v>0</v>
      </c>
      <c r="E300" s="138">
        <f>SUM(E286:E299)</f>
        <v>0</v>
      </c>
      <c r="F300" s="138">
        <f>SUM(F286:F299)</f>
        <v>0</v>
      </c>
      <c r="G300" s="19" t="s">
        <v>55</v>
      </c>
    </row>
    <row r="301" spans="2:7" ht="15.75" thickBot="1">
      <c r="B301" s="5"/>
      <c r="C301" s="3"/>
      <c r="D301" s="5"/>
      <c r="E301" s="5"/>
    </row>
    <row r="302" spans="2:7" ht="14.45" customHeight="1">
      <c r="B302" s="283" t="str">
        <f>AÑO!A35</f>
        <v>Salud</v>
      </c>
      <c r="C302" s="272"/>
      <c r="D302" s="272"/>
      <c r="E302" s="272"/>
      <c r="F302" s="272"/>
      <c r="G302" s="273"/>
    </row>
    <row r="303" spans="2:7" ht="15" customHeight="1" thickBot="1">
      <c r="B303" s="274"/>
      <c r="C303" s="275"/>
      <c r="D303" s="275"/>
      <c r="E303" s="275"/>
      <c r="F303" s="275"/>
      <c r="G303" s="276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135" t="s">
        <v>32</v>
      </c>
      <c r="C305" s="27" t="s">
        <v>33</v>
      </c>
      <c r="D305" s="135" t="s">
        <v>57</v>
      </c>
      <c r="E305" s="139" t="s">
        <v>58</v>
      </c>
      <c r="F305" s="139" t="s">
        <v>32</v>
      </c>
      <c r="G305" s="27" t="s">
        <v>168</v>
      </c>
    </row>
    <row r="306" spans="2:7">
      <c r="B306" s="136">
        <v>100</v>
      </c>
      <c r="C306" s="21" t="s">
        <v>178</v>
      </c>
      <c r="D306" s="140"/>
      <c r="E306" s="141"/>
      <c r="F306" s="141"/>
      <c r="G306" s="18"/>
    </row>
    <row r="307" spans="2:7">
      <c r="B307" s="137">
        <v>15</v>
      </c>
      <c r="C307" s="30"/>
      <c r="D307" s="140"/>
      <c r="E307" s="141"/>
      <c r="F307" s="141"/>
      <c r="G307" s="18"/>
    </row>
    <row r="308" spans="2:7">
      <c r="B308" s="137"/>
      <c r="C308" s="30"/>
      <c r="D308" s="140"/>
      <c r="E308" s="141"/>
      <c r="F308" s="141"/>
      <c r="G308" s="18"/>
    </row>
    <row r="309" spans="2:7">
      <c r="B309" s="137"/>
      <c r="C309" s="18"/>
      <c r="D309" s="140"/>
      <c r="E309" s="141"/>
      <c r="F309" s="141"/>
      <c r="G309" s="18"/>
    </row>
    <row r="310" spans="2:7">
      <c r="B310" s="137"/>
      <c r="C310" s="18"/>
      <c r="D310" s="140"/>
      <c r="E310" s="141"/>
      <c r="F310" s="141"/>
      <c r="G310" s="18"/>
    </row>
    <row r="311" spans="2:7">
      <c r="B311" s="137"/>
      <c r="C311" s="18"/>
      <c r="D311" s="140"/>
      <c r="E311" s="141"/>
      <c r="F311" s="141"/>
      <c r="G311" s="18"/>
    </row>
    <row r="312" spans="2:7">
      <c r="B312" s="137"/>
      <c r="C312" s="18"/>
      <c r="D312" s="140"/>
      <c r="E312" s="141"/>
      <c r="F312" s="141"/>
      <c r="G312" s="18"/>
    </row>
    <row r="313" spans="2:7">
      <c r="B313" s="137"/>
      <c r="C313" s="18"/>
      <c r="D313" s="140"/>
      <c r="E313" s="141"/>
      <c r="F313" s="141"/>
      <c r="G313" s="18"/>
    </row>
    <row r="314" spans="2:7">
      <c r="B314" s="137"/>
      <c r="C314" s="18"/>
      <c r="D314" s="140"/>
      <c r="E314" s="141"/>
      <c r="F314" s="141"/>
      <c r="G314" s="18"/>
    </row>
    <row r="315" spans="2:7">
      <c r="B315" s="137"/>
      <c r="C315" s="18"/>
      <c r="D315" s="140"/>
      <c r="E315" s="141"/>
      <c r="F315" s="141"/>
      <c r="G315" s="18"/>
    </row>
    <row r="316" spans="2:7">
      <c r="B316" s="137"/>
      <c r="C316" s="18"/>
      <c r="D316" s="140"/>
      <c r="E316" s="141"/>
      <c r="F316" s="141"/>
      <c r="G316" s="18"/>
    </row>
    <row r="317" spans="2:7">
      <c r="B317" s="137"/>
      <c r="C317" s="18"/>
      <c r="D317" s="140"/>
      <c r="E317" s="141"/>
      <c r="F317" s="141"/>
      <c r="G317" s="18"/>
    </row>
    <row r="318" spans="2:7">
      <c r="B318" s="137"/>
      <c r="C318" s="18"/>
      <c r="D318" s="140"/>
      <c r="E318" s="141"/>
      <c r="F318" s="141"/>
      <c r="G318" s="18"/>
    </row>
    <row r="319" spans="2:7" ht="15.75" thickBot="1">
      <c r="B319" s="138"/>
      <c r="C319" s="19"/>
      <c r="D319" s="138"/>
      <c r="E319" s="142"/>
      <c r="F319" s="142"/>
      <c r="G319" s="19"/>
    </row>
    <row r="320" spans="2:7" ht="15.75" thickBot="1">
      <c r="B320" s="138">
        <f>SUM(B306:B319)</f>
        <v>115</v>
      </c>
      <c r="C320" s="19" t="s">
        <v>55</v>
      </c>
      <c r="D320" s="138">
        <f>SUM(D306:D319)</f>
        <v>0</v>
      </c>
      <c r="E320" s="138">
        <f>SUM(E306:E319)</f>
        <v>0</v>
      </c>
      <c r="F320" s="138">
        <f>SUM(F306:F319)</f>
        <v>0</v>
      </c>
      <c r="G320" s="19" t="s">
        <v>55</v>
      </c>
    </row>
    <row r="321" spans="2:7" ht="15.75" thickBot="1"/>
    <row r="322" spans="2:7" ht="14.45" customHeight="1">
      <c r="B322" s="283" t="str">
        <f>AÑO!A36</f>
        <v>Martina</v>
      </c>
      <c r="C322" s="272"/>
      <c r="D322" s="272"/>
      <c r="E322" s="272"/>
      <c r="F322" s="272"/>
      <c r="G322" s="273"/>
    </row>
    <row r="323" spans="2:7" ht="15" customHeight="1" thickBot="1">
      <c r="B323" s="274"/>
      <c r="C323" s="275"/>
      <c r="D323" s="275"/>
      <c r="E323" s="275"/>
      <c r="F323" s="275"/>
      <c r="G323" s="276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135" t="s">
        <v>32</v>
      </c>
      <c r="C325" s="27" t="s">
        <v>33</v>
      </c>
      <c r="D325" s="135" t="s">
        <v>57</v>
      </c>
      <c r="E325" s="139" t="s">
        <v>58</v>
      </c>
      <c r="F325" s="139" t="s">
        <v>32</v>
      </c>
      <c r="G325" s="27" t="s">
        <v>168</v>
      </c>
    </row>
    <row r="326" spans="2:7">
      <c r="B326" s="136">
        <v>90</v>
      </c>
      <c r="C326" s="21"/>
      <c r="D326" s="140"/>
      <c r="E326" s="141"/>
      <c r="F326" s="141"/>
      <c r="G326" s="18"/>
    </row>
    <row r="327" spans="2:7">
      <c r="B327" s="137"/>
      <c r="C327" s="18"/>
      <c r="D327" s="140"/>
      <c r="E327" s="141"/>
      <c r="F327" s="141"/>
      <c r="G327" s="18"/>
    </row>
    <row r="328" spans="2:7">
      <c r="B328" s="137"/>
      <c r="C328" s="18"/>
      <c r="D328" s="140"/>
      <c r="E328" s="141"/>
      <c r="F328" s="141"/>
      <c r="G328" s="18"/>
    </row>
    <row r="329" spans="2:7">
      <c r="B329" s="137"/>
      <c r="C329" s="18"/>
      <c r="D329" s="140"/>
      <c r="E329" s="141"/>
      <c r="F329" s="141"/>
      <c r="G329" s="18"/>
    </row>
    <row r="330" spans="2:7">
      <c r="B330" s="137"/>
      <c r="C330" s="18"/>
      <c r="D330" s="140"/>
      <c r="E330" s="141"/>
      <c r="F330" s="141"/>
      <c r="G330" s="18"/>
    </row>
    <row r="331" spans="2:7">
      <c r="B331" s="137"/>
      <c r="C331" s="18"/>
      <c r="D331" s="140"/>
      <c r="E331" s="141"/>
      <c r="F331" s="141"/>
      <c r="G331" s="18"/>
    </row>
    <row r="332" spans="2:7">
      <c r="B332" s="137"/>
      <c r="C332" s="18"/>
      <c r="D332" s="140"/>
      <c r="E332" s="141"/>
      <c r="F332" s="141"/>
      <c r="G332" s="18"/>
    </row>
    <row r="333" spans="2:7">
      <c r="B333" s="137"/>
      <c r="C333" s="18"/>
      <c r="D333" s="140"/>
      <c r="E333" s="141"/>
      <c r="F333" s="141"/>
      <c r="G333" s="18"/>
    </row>
    <row r="334" spans="2:7">
      <c r="B334" s="137"/>
      <c r="C334" s="18"/>
      <c r="D334" s="140"/>
      <c r="E334" s="141"/>
      <c r="F334" s="141"/>
      <c r="G334" s="18"/>
    </row>
    <row r="335" spans="2:7">
      <c r="B335" s="137"/>
      <c r="C335" s="18"/>
      <c r="D335" s="140"/>
      <c r="E335" s="141"/>
      <c r="F335" s="141"/>
      <c r="G335" s="18"/>
    </row>
    <row r="336" spans="2:7">
      <c r="B336" s="137"/>
      <c r="C336" s="18"/>
      <c r="D336" s="140"/>
      <c r="E336" s="141"/>
      <c r="F336" s="141"/>
      <c r="G336" s="18"/>
    </row>
    <row r="337" spans="2:7">
      <c r="B337" s="137"/>
      <c r="C337" s="18"/>
      <c r="D337" s="140"/>
      <c r="E337" s="141"/>
      <c r="F337" s="141"/>
      <c r="G337" s="18"/>
    </row>
    <row r="338" spans="2:7">
      <c r="B338" s="137"/>
      <c r="C338" s="18"/>
      <c r="D338" s="140"/>
      <c r="E338" s="141"/>
      <c r="F338" s="141"/>
      <c r="G338" s="18"/>
    </row>
    <row r="339" spans="2:7" ht="15.75" thickBot="1">
      <c r="B339" s="138"/>
      <c r="C339" s="19"/>
      <c r="D339" s="138"/>
      <c r="E339" s="142"/>
      <c r="F339" s="142"/>
      <c r="G339" s="19"/>
    </row>
    <row r="340" spans="2:7" ht="15.75" thickBot="1">
      <c r="B340" s="138">
        <f>SUM(B326:B339)</f>
        <v>90</v>
      </c>
      <c r="C340" s="19" t="s">
        <v>55</v>
      </c>
      <c r="D340" s="138">
        <f>SUM(D326:D339)</f>
        <v>0</v>
      </c>
      <c r="E340" s="138">
        <f>SUM(E326:E339)</f>
        <v>0</v>
      </c>
      <c r="F340" s="138">
        <f>SUM(F326:F339)</f>
        <v>0</v>
      </c>
      <c r="G340" s="19" t="s">
        <v>55</v>
      </c>
    </row>
    <row r="341" spans="2:7" ht="15.75" thickBot="1">
      <c r="B341" s="5"/>
      <c r="C341" s="3"/>
      <c r="D341" s="5"/>
      <c r="E341" s="5"/>
    </row>
    <row r="342" spans="2:7" ht="14.45" customHeight="1">
      <c r="B342" s="283" t="str">
        <f>AÑO!A37</f>
        <v>Impuestos</v>
      </c>
      <c r="C342" s="272"/>
      <c r="D342" s="272"/>
      <c r="E342" s="272"/>
      <c r="F342" s="272"/>
      <c r="G342" s="273"/>
    </row>
    <row r="343" spans="2:7" ht="15" customHeight="1" thickBot="1">
      <c r="B343" s="274"/>
      <c r="C343" s="275"/>
      <c r="D343" s="275"/>
      <c r="E343" s="275"/>
      <c r="F343" s="275"/>
      <c r="G343" s="276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135" t="s">
        <v>32</v>
      </c>
      <c r="C345" s="27" t="s">
        <v>33</v>
      </c>
      <c r="D345" s="135" t="s">
        <v>57</v>
      </c>
      <c r="E345" s="139" t="s">
        <v>58</v>
      </c>
      <c r="F345" s="139" t="s">
        <v>32</v>
      </c>
      <c r="G345" s="27" t="s">
        <v>168</v>
      </c>
    </row>
    <row r="346" spans="2:7">
      <c r="B346" s="136">
        <v>45</v>
      </c>
      <c r="C346" s="21" t="s">
        <v>206</v>
      </c>
      <c r="D346" s="140"/>
      <c r="E346" s="141"/>
      <c r="F346" s="141"/>
      <c r="G346" s="18"/>
    </row>
    <row r="347" spans="2:7">
      <c r="B347" s="137"/>
      <c r="C347" s="18"/>
      <c r="D347" s="140"/>
      <c r="E347" s="141"/>
      <c r="F347" s="141"/>
      <c r="G347" s="18"/>
    </row>
    <row r="348" spans="2:7">
      <c r="B348" s="137"/>
      <c r="C348" s="18"/>
      <c r="D348" s="140"/>
      <c r="E348" s="141"/>
      <c r="F348" s="141"/>
      <c r="G348" s="18"/>
    </row>
    <row r="349" spans="2:7">
      <c r="B349" s="137"/>
      <c r="C349" s="18"/>
      <c r="D349" s="140"/>
      <c r="E349" s="141"/>
      <c r="F349" s="141"/>
      <c r="G349" s="18"/>
    </row>
    <row r="350" spans="2:7">
      <c r="B350" s="137"/>
      <c r="C350" s="18"/>
      <c r="D350" s="140"/>
      <c r="E350" s="141"/>
      <c r="F350" s="141"/>
      <c r="G350" s="18"/>
    </row>
    <row r="351" spans="2:7">
      <c r="B351" s="137"/>
      <c r="C351" s="18"/>
      <c r="D351" s="140"/>
      <c r="E351" s="141"/>
      <c r="F351" s="141"/>
      <c r="G351" s="18"/>
    </row>
    <row r="352" spans="2:7">
      <c r="B352" s="137"/>
      <c r="C352" s="18"/>
      <c r="D352" s="140"/>
      <c r="E352" s="141"/>
      <c r="F352" s="141"/>
      <c r="G352" s="18"/>
    </row>
    <row r="353" spans="2:7">
      <c r="B353" s="137"/>
      <c r="C353" s="18"/>
      <c r="D353" s="140"/>
      <c r="E353" s="141"/>
      <c r="F353" s="141"/>
      <c r="G353" s="18"/>
    </row>
    <row r="354" spans="2:7">
      <c r="B354" s="137"/>
      <c r="C354" s="18"/>
      <c r="D354" s="140"/>
      <c r="E354" s="141"/>
      <c r="F354" s="141"/>
      <c r="G354" s="18"/>
    </row>
    <row r="355" spans="2:7">
      <c r="B355" s="137"/>
      <c r="C355" s="18"/>
      <c r="D355" s="140"/>
      <c r="E355" s="141"/>
      <c r="F355" s="141"/>
      <c r="G355" s="18"/>
    </row>
    <row r="356" spans="2:7">
      <c r="B356" s="137"/>
      <c r="C356" s="18"/>
      <c r="D356" s="140"/>
      <c r="E356" s="141"/>
      <c r="F356" s="141"/>
      <c r="G356" s="18"/>
    </row>
    <row r="357" spans="2:7">
      <c r="B357" s="137"/>
      <c r="C357" s="18"/>
      <c r="D357" s="140"/>
      <c r="E357" s="141"/>
      <c r="F357" s="141"/>
      <c r="G357" s="18"/>
    </row>
    <row r="358" spans="2:7">
      <c r="B358" s="137"/>
      <c r="C358" s="18"/>
      <c r="D358" s="140"/>
      <c r="E358" s="141"/>
      <c r="F358" s="141"/>
      <c r="G358" s="18"/>
    </row>
    <row r="359" spans="2:7" ht="15.75" thickBot="1">
      <c r="B359" s="138"/>
      <c r="C359" s="19"/>
      <c r="D359" s="138"/>
      <c r="E359" s="142"/>
      <c r="F359" s="142"/>
      <c r="G359" s="19"/>
    </row>
    <row r="360" spans="2:7" ht="15.75" thickBot="1">
      <c r="B360" s="138">
        <f>SUM(B346:B359)</f>
        <v>45</v>
      </c>
      <c r="C360" s="19" t="s">
        <v>55</v>
      </c>
      <c r="D360" s="138">
        <f>SUM(D346:D359)</f>
        <v>0</v>
      </c>
      <c r="E360" s="138">
        <f>SUM(E346:E359)</f>
        <v>0</v>
      </c>
      <c r="F360" s="138">
        <f>SUM(F346:F359)</f>
        <v>0</v>
      </c>
      <c r="G360" s="19" t="s">
        <v>55</v>
      </c>
    </row>
    <row r="361" spans="2:7" ht="15.75" thickBot="1">
      <c r="B361" s="5"/>
      <c r="C361" s="3"/>
      <c r="D361" s="5"/>
      <c r="E361" s="5"/>
    </row>
    <row r="362" spans="2:7" ht="14.45" customHeight="1">
      <c r="B362" s="283" t="str">
        <f>AÑO!A38</f>
        <v>Gastos Curros</v>
      </c>
      <c r="C362" s="272"/>
      <c r="D362" s="272"/>
      <c r="E362" s="272"/>
      <c r="F362" s="272"/>
      <c r="G362" s="273"/>
    </row>
    <row r="363" spans="2:7" ht="15" customHeight="1" thickBot="1">
      <c r="B363" s="274"/>
      <c r="C363" s="275"/>
      <c r="D363" s="275"/>
      <c r="E363" s="275"/>
      <c r="F363" s="275"/>
      <c r="G363" s="276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135" t="s">
        <v>32</v>
      </c>
      <c r="C365" s="27" t="s">
        <v>33</v>
      </c>
      <c r="D365" s="135" t="s">
        <v>57</v>
      </c>
      <c r="E365" s="139" t="s">
        <v>58</v>
      </c>
      <c r="F365" s="139" t="s">
        <v>32</v>
      </c>
      <c r="G365" s="27" t="s">
        <v>168</v>
      </c>
    </row>
    <row r="366" spans="2:7">
      <c r="B366" s="136">
        <v>70</v>
      </c>
      <c r="C366" s="21" t="s">
        <v>35</v>
      </c>
      <c r="D366" s="140"/>
      <c r="E366" s="141"/>
      <c r="F366" s="141"/>
      <c r="G366" s="34" t="s">
        <v>70</v>
      </c>
    </row>
    <row r="367" spans="2:7">
      <c r="B367" s="137"/>
      <c r="C367" s="18"/>
      <c r="D367" s="140"/>
      <c r="E367" s="141"/>
      <c r="F367" s="141"/>
      <c r="G367" s="34"/>
    </row>
    <row r="368" spans="2:7">
      <c r="B368" s="137"/>
      <c r="C368" s="18"/>
      <c r="D368" s="140"/>
      <c r="E368" s="141"/>
      <c r="F368" s="141"/>
      <c r="G368" s="18"/>
    </row>
    <row r="369" spans="2:7">
      <c r="B369" s="137"/>
      <c r="C369" s="18"/>
      <c r="D369" s="140"/>
      <c r="E369" s="141"/>
      <c r="F369" s="141"/>
      <c r="G369" s="18"/>
    </row>
    <row r="370" spans="2:7">
      <c r="B370" s="137"/>
      <c r="C370" s="18"/>
      <c r="D370" s="140"/>
      <c r="E370" s="141"/>
      <c r="F370" s="141"/>
      <c r="G370" s="18"/>
    </row>
    <row r="371" spans="2:7">
      <c r="B371" s="137"/>
      <c r="C371" s="18"/>
      <c r="D371" s="140"/>
      <c r="E371" s="141"/>
      <c r="F371" s="141"/>
      <c r="G371" s="18"/>
    </row>
    <row r="372" spans="2:7">
      <c r="B372" s="137"/>
      <c r="C372" s="18"/>
      <c r="D372" s="140"/>
      <c r="E372" s="141"/>
      <c r="F372" s="141"/>
      <c r="G372" s="18"/>
    </row>
    <row r="373" spans="2:7">
      <c r="B373" s="137"/>
      <c r="C373" s="18"/>
      <c r="D373" s="140"/>
      <c r="E373" s="141"/>
      <c r="F373" s="141"/>
      <c r="G373" s="18"/>
    </row>
    <row r="374" spans="2:7">
      <c r="B374" s="137"/>
      <c r="C374" s="18"/>
      <c r="D374" s="140"/>
      <c r="E374" s="141"/>
      <c r="F374" s="141"/>
      <c r="G374" s="18"/>
    </row>
    <row r="375" spans="2:7">
      <c r="B375" s="137"/>
      <c r="C375" s="18"/>
      <c r="D375" s="140"/>
      <c r="E375" s="141"/>
      <c r="F375" s="141"/>
      <c r="G375" s="18"/>
    </row>
    <row r="376" spans="2:7">
      <c r="B376" s="137"/>
      <c r="C376" s="18"/>
      <c r="D376" s="140"/>
      <c r="E376" s="141"/>
      <c r="F376" s="141"/>
      <c r="G376" s="18"/>
    </row>
    <row r="377" spans="2:7">
      <c r="B377" s="137"/>
      <c r="C377" s="18"/>
      <c r="D377" s="140"/>
      <c r="E377" s="141"/>
      <c r="F377" s="141"/>
      <c r="G377" s="18"/>
    </row>
    <row r="378" spans="2:7">
      <c r="B378" s="137"/>
      <c r="C378" s="18"/>
      <c r="D378" s="140"/>
      <c r="E378" s="141"/>
      <c r="F378" s="141"/>
      <c r="G378" s="18"/>
    </row>
    <row r="379" spans="2:7" ht="15.75" thickBot="1">
      <c r="B379" s="138"/>
      <c r="C379" s="19"/>
      <c r="D379" s="138"/>
      <c r="E379" s="142"/>
      <c r="F379" s="142"/>
      <c r="G379" s="19"/>
    </row>
    <row r="380" spans="2:7" ht="15.75" thickBot="1">
      <c r="B380" s="138">
        <f>SUM(B366:B379)</f>
        <v>70</v>
      </c>
      <c r="C380" s="19" t="s">
        <v>55</v>
      </c>
      <c r="D380" s="138">
        <f>SUM(D366:D379)</f>
        <v>0</v>
      </c>
      <c r="E380" s="138">
        <f>SUM(E366:E379)</f>
        <v>0</v>
      </c>
      <c r="F380" s="138">
        <f>SUM(F366:F379)</f>
        <v>0</v>
      </c>
      <c r="G380" s="19" t="s">
        <v>55</v>
      </c>
    </row>
    <row r="381" spans="2:7" ht="15.75" thickBot="1">
      <c r="B381" s="5"/>
      <c r="C381" s="3"/>
      <c r="D381" s="5"/>
      <c r="E381" s="5"/>
    </row>
    <row r="382" spans="2:7" ht="14.45" customHeight="1">
      <c r="B382" s="283" t="str">
        <f>AÑO!A39</f>
        <v>Dreamed Holidays</v>
      </c>
      <c r="C382" s="272"/>
      <c r="D382" s="272"/>
      <c r="E382" s="272"/>
      <c r="F382" s="272"/>
      <c r="G382" s="273"/>
    </row>
    <row r="383" spans="2:7" ht="15" customHeight="1" thickBot="1">
      <c r="B383" s="274"/>
      <c r="C383" s="275"/>
      <c r="D383" s="275"/>
      <c r="E383" s="275"/>
      <c r="F383" s="275"/>
      <c r="G383" s="276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135" t="s">
        <v>32</v>
      </c>
      <c r="C385" s="27" t="s">
        <v>33</v>
      </c>
      <c r="D385" s="135" t="s">
        <v>57</v>
      </c>
      <c r="E385" s="139" t="s">
        <v>58</v>
      </c>
      <c r="F385" s="139" t="s">
        <v>32</v>
      </c>
      <c r="G385" s="27" t="s">
        <v>33</v>
      </c>
    </row>
    <row r="386" spans="2:7">
      <c r="B386" s="136">
        <v>20</v>
      </c>
      <c r="C386" s="21"/>
      <c r="D386" s="140"/>
      <c r="E386" s="141"/>
      <c r="F386" s="141"/>
      <c r="G386" s="18"/>
    </row>
    <row r="387" spans="2:7">
      <c r="B387" s="137"/>
      <c r="C387" s="18"/>
      <c r="D387" s="140"/>
      <c r="E387" s="141"/>
      <c r="F387" s="141"/>
      <c r="G387" s="18"/>
    </row>
    <row r="388" spans="2:7">
      <c r="B388" s="137"/>
      <c r="C388" s="18"/>
      <c r="D388" s="140"/>
      <c r="E388" s="141"/>
      <c r="F388" s="141"/>
      <c r="G388" s="18"/>
    </row>
    <row r="389" spans="2:7">
      <c r="B389" s="137"/>
      <c r="C389" s="18"/>
      <c r="D389" s="140"/>
      <c r="E389" s="141"/>
      <c r="F389" s="141"/>
      <c r="G389" s="18"/>
    </row>
    <row r="390" spans="2:7">
      <c r="B390" s="137"/>
      <c r="C390" s="18"/>
      <c r="D390" s="140"/>
      <c r="E390" s="141"/>
      <c r="F390" s="141"/>
      <c r="G390" s="18"/>
    </row>
    <row r="391" spans="2:7">
      <c r="B391" s="137"/>
      <c r="C391" s="18"/>
      <c r="D391" s="140"/>
      <c r="E391" s="141"/>
      <c r="F391" s="141"/>
      <c r="G391" s="18"/>
    </row>
    <row r="392" spans="2:7">
      <c r="B392" s="137"/>
      <c r="C392" s="18"/>
      <c r="D392" s="140"/>
      <c r="E392" s="141"/>
      <c r="F392" s="141"/>
      <c r="G392" s="18"/>
    </row>
    <row r="393" spans="2:7">
      <c r="B393" s="137"/>
      <c r="C393" s="18"/>
      <c r="D393" s="140"/>
      <c r="E393" s="141"/>
      <c r="F393" s="141"/>
      <c r="G393" s="18"/>
    </row>
    <row r="394" spans="2:7">
      <c r="B394" s="137"/>
      <c r="C394" s="18"/>
      <c r="D394" s="140"/>
      <c r="E394" s="141"/>
      <c r="F394" s="141"/>
      <c r="G394" s="18"/>
    </row>
    <row r="395" spans="2:7">
      <c r="B395" s="137"/>
      <c r="C395" s="18"/>
      <c r="D395" s="140"/>
      <c r="E395" s="141"/>
      <c r="F395" s="141"/>
      <c r="G395" s="18"/>
    </row>
    <row r="396" spans="2:7">
      <c r="B396" s="137"/>
      <c r="C396" s="18"/>
      <c r="D396" s="140"/>
      <c r="E396" s="141"/>
      <c r="F396" s="141"/>
      <c r="G396" s="18"/>
    </row>
    <row r="397" spans="2:7">
      <c r="B397" s="137"/>
      <c r="C397" s="18"/>
      <c r="D397" s="140"/>
      <c r="E397" s="141"/>
      <c r="F397" s="141"/>
      <c r="G397" s="18"/>
    </row>
    <row r="398" spans="2:7">
      <c r="B398" s="137"/>
      <c r="C398" s="18"/>
      <c r="D398" s="140"/>
      <c r="E398" s="141"/>
      <c r="F398" s="141"/>
      <c r="G398" s="18"/>
    </row>
    <row r="399" spans="2:7" ht="15.75" thickBot="1">
      <c r="B399" s="138"/>
      <c r="C399" s="19"/>
      <c r="D399" s="138"/>
      <c r="E399" s="142"/>
      <c r="F399" s="142"/>
      <c r="G399" s="19"/>
    </row>
    <row r="400" spans="2:7" ht="15.75" thickBot="1">
      <c r="B400" s="138">
        <f>SUM(B386:B399)</f>
        <v>20</v>
      </c>
      <c r="C400" s="19" t="s">
        <v>55</v>
      </c>
      <c r="D400" s="138">
        <f>SUM(D386:D399)</f>
        <v>0</v>
      </c>
      <c r="E400" s="138">
        <f>SUM(E386:E399)</f>
        <v>0</v>
      </c>
      <c r="F400" s="138">
        <f>SUM(F386:F399)</f>
        <v>0</v>
      </c>
      <c r="G400" s="19" t="s">
        <v>55</v>
      </c>
    </row>
    <row r="401" spans="2:7" ht="15.75" thickBot="1">
      <c r="B401" s="5"/>
      <c r="C401" s="3"/>
      <c r="D401" s="5"/>
      <c r="E401" s="5"/>
    </row>
    <row r="402" spans="2:7" ht="14.45" customHeight="1">
      <c r="B402" s="283" t="str">
        <f>AÑO!A40</f>
        <v>Financieros</v>
      </c>
      <c r="C402" s="272"/>
      <c r="D402" s="272"/>
      <c r="E402" s="272"/>
      <c r="F402" s="272"/>
      <c r="G402" s="273"/>
    </row>
    <row r="403" spans="2:7" ht="15" customHeight="1" thickBot="1">
      <c r="B403" s="274"/>
      <c r="C403" s="275"/>
      <c r="D403" s="275"/>
      <c r="E403" s="275"/>
      <c r="F403" s="275"/>
      <c r="G403" s="276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135" t="s">
        <v>32</v>
      </c>
      <c r="C405" s="27" t="s">
        <v>33</v>
      </c>
      <c r="D405" s="135" t="s">
        <v>57</v>
      </c>
      <c r="E405" s="139" t="s">
        <v>58</v>
      </c>
      <c r="F405" s="139" t="s">
        <v>32</v>
      </c>
      <c r="G405" s="27" t="s">
        <v>33</v>
      </c>
    </row>
    <row r="406" spans="2:7">
      <c r="B406" s="136">
        <v>20</v>
      </c>
      <c r="C406" s="21"/>
      <c r="D406" s="140"/>
      <c r="E406" s="141"/>
      <c r="F406" s="141"/>
      <c r="G406" s="18"/>
    </row>
    <row r="407" spans="2:7">
      <c r="B407" s="137"/>
      <c r="C407" s="18"/>
      <c r="D407" s="140"/>
      <c r="E407" s="141"/>
      <c r="F407" s="141"/>
      <c r="G407" s="18"/>
    </row>
    <row r="408" spans="2:7">
      <c r="B408" s="137"/>
      <c r="C408" s="18"/>
      <c r="D408" s="140"/>
      <c r="E408" s="141"/>
      <c r="F408" s="141"/>
      <c r="G408" s="18"/>
    </row>
    <row r="409" spans="2:7">
      <c r="B409" s="137"/>
      <c r="C409" s="18"/>
      <c r="D409" s="140"/>
      <c r="E409" s="141"/>
      <c r="F409" s="141"/>
      <c r="G409" s="18"/>
    </row>
    <row r="410" spans="2:7">
      <c r="B410" s="137"/>
      <c r="C410" s="18"/>
      <c r="D410" s="140"/>
      <c r="E410" s="141"/>
      <c r="F410" s="141"/>
      <c r="G410" s="18"/>
    </row>
    <row r="411" spans="2:7">
      <c r="B411" s="137"/>
      <c r="C411" s="18"/>
      <c r="D411" s="140"/>
      <c r="E411" s="141"/>
      <c r="F411" s="141"/>
      <c r="G411" s="18"/>
    </row>
    <row r="412" spans="2:7">
      <c r="B412" s="137"/>
      <c r="C412" s="18"/>
      <c r="D412" s="140"/>
      <c r="E412" s="141"/>
      <c r="F412" s="141"/>
      <c r="G412" s="18"/>
    </row>
    <row r="413" spans="2:7">
      <c r="B413" s="137"/>
      <c r="C413" s="18"/>
      <c r="D413" s="140"/>
      <c r="E413" s="141"/>
      <c r="F413" s="141"/>
      <c r="G413" s="18"/>
    </row>
    <row r="414" spans="2:7">
      <c r="B414" s="137"/>
      <c r="C414" s="18"/>
      <c r="D414" s="140"/>
      <c r="E414" s="141"/>
      <c r="F414" s="141"/>
      <c r="G414" s="18"/>
    </row>
    <row r="415" spans="2:7">
      <c r="B415" s="137"/>
      <c r="C415" s="18"/>
      <c r="D415" s="140"/>
      <c r="E415" s="141"/>
      <c r="F415" s="141"/>
      <c r="G415" s="18"/>
    </row>
    <row r="416" spans="2:7">
      <c r="B416" s="137"/>
      <c r="C416" s="18"/>
      <c r="D416" s="140"/>
      <c r="E416" s="141"/>
      <c r="F416" s="141"/>
      <c r="G416" s="18"/>
    </row>
    <row r="417" spans="1:7">
      <c r="B417" s="137"/>
      <c r="C417" s="18"/>
      <c r="D417" s="140"/>
      <c r="E417" s="141"/>
      <c r="F417" s="141"/>
      <c r="G417" s="18"/>
    </row>
    <row r="418" spans="1:7">
      <c r="B418" s="137"/>
      <c r="C418" s="18"/>
      <c r="D418" s="140"/>
      <c r="E418" s="141"/>
      <c r="F418" s="141"/>
      <c r="G418" s="18"/>
    </row>
    <row r="419" spans="1:7" ht="15.75" thickBot="1">
      <c r="B419" s="138"/>
      <c r="C419" s="19"/>
      <c r="D419" s="138"/>
      <c r="E419" s="142"/>
      <c r="F419" s="142"/>
      <c r="G419" s="19"/>
    </row>
    <row r="420" spans="1:7" ht="15.75" thickBot="1">
      <c r="B420" s="138">
        <f>SUM(B406:B419)</f>
        <v>20</v>
      </c>
      <c r="C420" s="19" t="s">
        <v>55</v>
      </c>
      <c r="D420" s="138">
        <f>SUM(D406:D419)</f>
        <v>0</v>
      </c>
      <c r="E420" s="138">
        <f>SUM(E406:E419)</f>
        <v>0</v>
      </c>
      <c r="F420" s="138">
        <f>SUM(F406:F419)</f>
        <v>0</v>
      </c>
      <c r="G420" s="19" t="s">
        <v>55</v>
      </c>
    </row>
    <row r="421" spans="1:7" ht="15.75" thickBot="1">
      <c r="B421" s="5"/>
      <c r="C421" s="3"/>
      <c r="D421" s="5"/>
      <c r="E421" s="5"/>
    </row>
    <row r="422" spans="1:7" ht="14.45" customHeight="1">
      <c r="B422" s="283" t="str">
        <f>AÑO!A41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84" t="s">
        <v>10</v>
      </c>
      <c r="C424" s="285"/>
      <c r="D424" s="286" t="s">
        <v>11</v>
      </c>
      <c r="E424" s="286"/>
      <c r="F424" s="286"/>
      <c r="G424" s="285"/>
    </row>
    <row r="425" spans="1:7">
      <c r="A425" s="92" t="s">
        <v>216</v>
      </c>
      <c r="B425" s="135" t="s">
        <v>32</v>
      </c>
      <c r="C425" s="27" t="s">
        <v>33</v>
      </c>
      <c r="D425" s="135" t="s">
        <v>57</v>
      </c>
      <c r="E425" s="139" t="s">
        <v>58</v>
      </c>
      <c r="F425" s="139" t="s">
        <v>32</v>
      </c>
      <c r="G425" s="27" t="s">
        <v>33</v>
      </c>
    </row>
    <row r="426" spans="1:7" ht="15.75">
      <c r="A426" s="115">
        <v>3900</v>
      </c>
      <c r="B426" s="137">
        <f>AÑO!AM17 -A426</f>
        <v>-3900</v>
      </c>
      <c r="C426" s="21" t="s">
        <v>205</v>
      </c>
      <c r="D426" s="140"/>
      <c r="E426" s="141"/>
      <c r="F426" s="141"/>
      <c r="G426" s="18"/>
    </row>
    <row r="427" spans="1:7">
      <c r="A427" s="116"/>
      <c r="B427" s="137"/>
      <c r="C427" s="18"/>
      <c r="D427" s="140"/>
      <c r="E427" s="141"/>
      <c r="F427" s="141"/>
      <c r="G427" s="18"/>
    </row>
    <row r="428" spans="1:7">
      <c r="A428" s="116"/>
      <c r="B428" s="137"/>
      <c r="C428" s="18"/>
      <c r="D428" s="140"/>
      <c r="E428" s="141"/>
      <c r="F428" s="141"/>
      <c r="G428" s="18"/>
    </row>
    <row r="429" spans="1:7">
      <c r="A429" s="116"/>
      <c r="B429" s="137"/>
      <c r="C429" s="18"/>
      <c r="D429" s="140"/>
      <c r="E429" s="141"/>
      <c r="F429" s="141"/>
      <c r="G429" s="18"/>
    </row>
    <row r="430" spans="1:7">
      <c r="A430" s="116"/>
      <c r="B430" s="137"/>
      <c r="C430" s="18"/>
      <c r="D430" s="140"/>
      <c r="E430" s="141"/>
      <c r="F430" s="141"/>
      <c r="G430" s="18"/>
    </row>
    <row r="431" spans="1:7">
      <c r="B431" s="137"/>
      <c r="C431" s="18"/>
      <c r="D431" s="140"/>
      <c r="E431" s="141"/>
      <c r="F431" s="141"/>
      <c r="G431" s="18"/>
    </row>
    <row r="432" spans="1:7">
      <c r="B432" s="137"/>
      <c r="C432" s="18"/>
      <c r="D432" s="140"/>
      <c r="E432" s="141"/>
      <c r="F432" s="141"/>
      <c r="G432" s="18"/>
    </row>
    <row r="433" spans="2:7">
      <c r="B433" s="137"/>
      <c r="C433" s="18"/>
      <c r="D433" s="140"/>
      <c r="E433" s="141"/>
      <c r="F433" s="141"/>
      <c r="G433" s="18"/>
    </row>
    <row r="434" spans="2:7">
      <c r="B434" s="137"/>
      <c r="C434" s="18"/>
      <c r="D434" s="140"/>
      <c r="E434" s="141"/>
      <c r="F434" s="141"/>
      <c r="G434" s="18"/>
    </row>
    <row r="435" spans="2:7">
      <c r="B435" s="137"/>
      <c r="C435" s="18"/>
      <c r="D435" s="140"/>
      <c r="E435" s="141"/>
      <c r="F435" s="141"/>
      <c r="G435" s="18"/>
    </row>
    <row r="436" spans="2:7">
      <c r="B436" s="137"/>
      <c r="C436" s="18"/>
      <c r="D436" s="140"/>
      <c r="E436" s="141"/>
      <c r="F436" s="141"/>
      <c r="G436" s="18"/>
    </row>
    <row r="437" spans="2:7">
      <c r="B437" s="137"/>
      <c r="C437" s="18"/>
      <c r="D437" s="140"/>
      <c r="E437" s="141"/>
      <c r="F437" s="141"/>
      <c r="G437" s="18"/>
    </row>
    <row r="438" spans="2:7">
      <c r="B438" s="137"/>
      <c r="C438" s="18"/>
      <c r="D438" s="140"/>
      <c r="E438" s="141"/>
      <c r="F438" s="141"/>
      <c r="G438" s="18"/>
    </row>
    <row r="439" spans="2:7" ht="15.75" thickBot="1">
      <c r="B439" s="138"/>
      <c r="C439" s="19"/>
      <c r="D439" s="138"/>
      <c r="E439" s="142"/>
      <c r="F439" s="142"/>
      <c r="G439" s="19"/>
    </row>
    <row r="440" spans="2:7" ht="15.75" thickBot="1">
      <c r="B440" s="138">
        <f>SUM(B426:B439)</f>
        <v>-3900</v>
      </c>
      <c r="C440" s="19" t="s">
        <v>55</v>
      </c>
      <c r="D440" s="138">
        <f>SUM(D426:D439)</f>
        <v>0</v>
      </c>
      <c r="E440" s="138">
        <f>SUM(E426:E439)</f>
        <v>0</v>
      </c>
      <c r="F440" s="138">
        <f>SUM(F426:F439)</f>
        <v>0</v>
      </c>
      <c r="G440" s="19" t="s">
        <v>55</v>
      </c>
    </row>
    <row r="441" spans="2:7" ht="15.75" thickBot="1">
      <c r="B441" s="5"/>
      <c r="C441" s="3"/>
      <c r="D441" s="5"/>
      <c r="E441" s="5"/>
    </row>
    <row r="442" spans="2:7" ht="14.45" customHeight="1">
      <c r="B442" s="283" t="str">
        <f>AÑO!A42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135" t="s">
        <v>32</v>
      </c>
      <c r="C445" s="27" t="s">
        <v>33</v>
      </c>
      <c r="D445" s="135" t="s">
        <v>57</v>
      </c>
      <c r="E445" s="139" t="s">
        <v>58</v>
      </c>
      <c r="F445" s="139" t="s">
        <v>32</v>
      </c>
      <c r="G445" s="27" t="s">
        <v>33</v>
      </c>
    </row>
    <row r="446" spans="2:7">
      <c r="B446" s="136"/>
      <c r="C446" s="21"/>
      <c r="D446" s="140"/>
      <c r="E446" s="141"/>
      <c r="F446" s="141"/>
      <c r="G446" s="18"/>
    </row>
    <row r="447" spans="2:7">
      <c r="B447" s="137"/>
      <c r="C447" s="18"/>
      <c r="D447" s="140"/>
      <c r="E447" s="141"/>
      <c r="F447" s="141"/>
      <c r="G447" s="18"/>
    </row>
    <row r="448" spans="2:7">
      <c r="B448" s="137"/>
      <c r="C448" s="18"/>
      <c r="D448" s="140"/>
      <c r="E448" s="141"/>
      <c r="F448" s="141"/>
      <c r="G448" s="18"/>
    </row>
    <row r="449" spans="2:7">
      <c r="B449" s="137"/>
      <c r="C449" s="18"/>
      <c r="D449" s="140"/>
      <c r="E449" s="141"/>
      <c r="F449" s="141"/>
      <c r="G449" s="18"/>
    </row>
    <row r="450" spans="2:7">
      <c r="B450" s="137"/>
      <c r="C450" s="18"/>
      <c r="D450" s="140"/>
      <c r="E450" s="141"/>
      <c r="F450" s="141"/>
      <c r="G450" s="18"/>
    </row>
    <row r="451" spans="2:7">
      <c r="B451" s="137"/>
      <c r="C451" s="18"/>
      <c r="D451" s="140"/>
      <c r="E451" s="141"/>
      <c r="F451" s="141"/>
      <c r="G451" s="18"/>
    </row>
    <row r="452" spans="2:7">
      <c r="B452" s="137"/>
      <c r="C452" s="18"/>
      <c r="D452" s="140"/>
      <c r="E452" s="141"/>
      <c r="F452" s="141"/>
      <c r="G452" s="18"/>
    </row>
    <row r="453" spans="2:7">
      <c r="B453" s="137"/>
      <c r="C453" s="18"/>
      <c r="D453" s="140"/>
      <c r="E453" s="141"/>
      <c r="F453" s="141"/>
      <c r="G453" s="18"/>
    </row>
    <row r="454" spans="2:7">
      <c r="B454" s="137"/>
      <c r="C454" s="18"/>
      <c r="D454" s="140"/>
      <c r="E454" s="141"/>
      <c r="F454" s="141"/>
      <c r="G454" s="18"/>
    </row>
    <row r="455" spans="2:7">
      <c r="B455" s="137"/>
      <c r="C455" s="18"/>
      <c r="D455" s="140"/>
      <c r="E455" s="141"/>
      <c r="F455" s="141"/>
      <c r="G455" s="18"/>
    </row>
    <row r="456" spans="2:7">
      <c r="B456" s="137"/>
      <c r="C456" s="18"/>
      <c r="D456" s="140"/>
      <c r="E456" s="141"/>
      <c r="F456" s="141"/>
      <c r="G456" s="18"/>
    </row>
    <row r="457" spans="2:7">
      <c r="B457" s="137"/>
      <c r="C457" s="18"/>
      <c r="D457" s="140"/>
      <c r="E457" s="141"/>
      <c r="F457" s="141"/>
      <c r="G457" s="18"/>
    </row>
    <row r="458" spans="2:7">
      <c r="B458" s="137"/>
      <c r="C458" s="18"/>
      <c r="D458" s="140"/>
      <c r="E458" s="141"/>
      <c r="F458" s="141"/>
      <c r="G458" s="18"/>
    </row>
    <row r="459" spans="2:7" ht="15.75" thickBot="1">
      <c r="B459" s="138"/>
      <c r="C459" s="19"/>
      <c r="D459" s="138"/>
      <c r="E459" s="142"/>
      <c r="F459" s="142"/>
      <c r="G459" s="19"/>
    </row>
    <row r="460" spans="2:7" ht="15.75" thickBot="1">
      <c r="B460" s="138">
        <f>SUM(B446:B459)</f>
        <v>0</v>
      </c>
      <c r="C460" s="19" t="s">
        <v>55</v>
      </c>
      <c r="D460" s="138">
        <f>SUM(D446:D459)</f>
        <v>0</v>
      </c>
      <c r="E460" s="138">
        <f>SUM(E446:E459)</f>
        <v>0</v>
      </c>
      <c r="F460" s="138">
        <f>SUM(F446:F459)</f>
        <v>0</v>
      </c>
      <c r="G460" s="19" t="s">
        <v>55</v>
      </c>
    </row>
    <row r="461" spans="2:7" ht="15.75" thickBot="1">
      <c r="B461" s="5"/>
      <c r="C461" s="3"/>
      <c r="D461" s="5"/>
      <c r="E461" s="5"/>
    </row>
    <row r="462" spans="2:7" ht="14.45" customHeight="1">
      <c r="B462" s="283" t="str">
        <f>AÑO!A43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1:7">
      <c r="A465" s="92" t="s">
        <v>191</v>
      </c>
      <c r="B465" s="135" t="s">
        <v>32</v>
      </c>
      <c r="C465" s="27" t="s">
        <v>33</v>
      </c>
      <c r="D465" s="135" t="s">
        <v>57</v>
      </c>
      <c r="E465" s="139" t="s">
        <v>58</v>
      </c>
      <c r="F465" s="139" t="s">
        <v>32</v>
      </c>
      <c r="G465" s="27" t="s">
        <v>33</v>
      </c>
    </row>
    <row r="466" spans="1:7" ht="15.75">
      <c r="A466" s="115">
        <f>'09'!A466+(B466-SUM(D466:F466))</f>
        <v>596</v>
      </c>
      <c r="B466" s="137">
        <v>25</v>
      </c>
      <c r="C466" s="18" t="s">
        <v>180</v>
      </c>
      <c r="D466" s="140"/>
      <c r="E466" s="141"/>
      <c r="F466" s="141"/>
      <c r="G466" s="18"/>
    </row>
    <row r="467" spans="1:7" ht="15.75">
      <c r="A467" s="115">
        <f>'09'!A467+(B467-SUM(D467:F467))</f>
        <v>255</v>
      </c>
      <c r="B467" s="137">
        <v>20</v>
      </c>
      <c r="C467" s="18" t="s">
        <v>192</v>
      </c>
      <c r="D467" s="140"/>
      <c r="E467" s="141"/>
      <c r="F467" s="141"/>
      <c r="G467" s="18"/>
    </row>
    <row r="468" spans="1:7" ht="15.75">
      <c r="A468" s="115">
        <f>'09'!A468+(B468-SUM(D468:F468))</f>
        <v>65</v>
      </c>
      <c r="B468" s="137">
        <v>5</v>
      </c>
      <c r="C468" s="18" t="s">
        <v>193</v>
      </c>
      <c r="D468" s="140"/>
      <c r="E468" s="141"/>
      <c r="F468" s="141"/>
      <c r="G468" s="18"/>
    </row>
    <row r="469" spans="1:7">
      <c r="B469" s="137"/>
      <c r="C469" s="18"/>
      <c r="D469" s="140"/>
      <c r="E469" s="141"/>
      <c r="F469" s="141"/>
      <c r="G469" s="18"/>
    </row>
    <row r="470" spans="1:7">
      <c r="B470" s="137"/>
      <c r="C470" s="18"/>
      <c r="D470" s="140"/>
      <c r="E470" s="141"/>
      <c r="F470" s="141"/>
      <c r="G470" s="18"/>
    </row>
    <row r="471" spans="1:7">
      <c r="B471" s="137"/>
      <c r="C471" s="18"/>
      <c r="D471" s="140"/>
      <c r="E471" s="141"/>
      <c r="F471" s="141"/>
      <c r="G471" s="18"/>
    </row>
    <row r="472" spans="1:7">
      <c r="B472" s="137"/>
      <c r="C472" s="18"/>
      <c r="D472" s="140"/>
      <c r="E472" s="141"/>
      <c r="F472" s="141"/>
      <c r="G472" s="18"/>
    </row>
    <row r="473" spans="1:7">
      <c r="B473" s="137"/>
      <c r="C473" s="18"/>
      <c r="D473" s="140"/>
      <c r="E473" s="141"/>
      <c r="F473" s="141"/>
      <c r="G473" s="18"/>
    </row>
    <row r="474" spans="1:7">
      <c r="B474" s="137"/>
      <c r="C474" s="18"/>
      <c r="D474" s="140"/>
      <c r="E474" s="141"/>
      <c r="F474" s="141"/>
      <c r="G474" s="18"/>
    </row>
    <row r="475" spans="1:7">
      <c r="B475" s="137"/>
      <c r="C475" s="18"/>
      <c r="D475" s="140"/>
      <c r="E475" s="141"/>
      <c r="F475" s="141"/>
      <c r="G475" s="18"/>
    </row>
    <row r="476" spans="1:7">
      <c r="B476" s="137"/>
      <c r="C476" s="18"/>
      <c r="D476" s="140"/>
      <c r="E476" s="141"/>
      <c r="F476" s="141"/>
      <c r="G476" s="18"/>
    </row>
    <row r="477" spans="1:7">
      <c r="B477" s="137"/>
      <c r="C477" s="18"/>
      <c r="D477" s="140"/>
      <c r="E477" s="141"/>
      <c r="F477" s="141"/>
      <c r="G477" s="18"/>
    </row>
    <row r="478" spans="1:7">
      <c r="B478" s="137"/>
      <c r="C478" s="18"/>
      <c r="D478" s="140"/>
      <c r="E478" s="141"/>
      <c r="F478" s="141"/>
      <c r="G478" s="18"/>
    </row>
    <row r="479" spans="1:7" ht="15.75" thickBot="1">
      <c r="B479" s="138"/>
      <c r="C479" s="19"/>
      <c r="D479" s="138"/>
      <c r="E479" s="142"/>
      <c r="F479" s="142"/>
      <c r="G479" s="19"/>
    </row>
    <row r="480" spans="1:7" ht="15.75" thickBot="1">
      <c r="A480" s="116">
        <f>SUM(A466:A468)</f>
        <v>916</v>
      </c>
      <c r="B480" s="138">
        <f>SUM(B466:B479)</f>
        <v>50</v>
      </c>
      <c r="C480" s="19" t="s">
        <v>55</v>
      </c>
      <c r="D480" s="138">
        <f>SUM(D466:D479)</f>
        <v>0</v>
      </c>
      <c r="E480" s="138">
        <f>SUM(E466:E479)</f>
        <v>0</v>
      </c>
      <c r="F480" s="138">
        <f>SUM(F466:F479)</f>
        <v>0</v>
      </c>
      <c r="G480" s="19" t="s">
        <v>55</v>
      </c>
    </row>
    <row r="481" spans="2:7" ht="15.75" thickBot="1"/>
    <row r="482" spans="2:7" ht="14.45" customHeight="1">
      <c r="B482" s="283" t="str">
        <f>AÑO!A44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135" t="s">
        <v>32</v>
      </c>
      <c r="C485" s="27" t="s">
        <v>33</v>
      </c>
      <c r="D485" s="135" t="s">
        <v>57</v>
      </c>
      <c r="E485" s="139" t="s">
        <v>58</v>
      </c>
      <c r="F485" s="139" t="s">
        <v>32</v>
      </c>
      <c r="G485" s="27" t="s">
        <v>33</v>
      </c>
    </row>
    <row r="486" spans="2:7">
      <c r="B486" s="136"/>
      <c r="C486" s="21"/>
      <c r="D486" s="140"/>
      <c r="E486" s="141"/>
      <c r="F486" s="141"/>
      <c r="G486" s="18"/>
    </row>
    <row r="487" spans="2:7">
      <c r="B487" s="137"/>
      <c r="C487" s="18"/>
      <c r="D487" s="140"/>
      <c r="E487" s="141"/>
      <c r="F487" s="141"/>
      <c r="G487" s="18"/>
    </row>
    <row r="488" spans="2:7">
      <c r="B488" s="137"/>
      <c r="C488" s="18"/>
      <c r="D488" s="140"/>
      <c r="E488" s="141"/>
      <c r="F488" s="141"/>
      <c r="G488" s="18"/>
    </row>
    <row r="489" spans="2:7">
      <c r="B489" s="137"/>
      <c r="C489" s="18"/>
      <c r="D489" s="140"/>
      <c r="E489" s="141"/>
      <c r="F489" s="141"/>
      <c r="G489" s="18"/>
    </row>
    <row r="490" spans="2:7">
      <c r="B490" s="137"/>
      <c r="C490" s="18"/>
      <c r="D490" s="140"/>
      <c r="E490" s="141"/>
      <c r="F490" s="141"/>
      <c r="G490" s="18"/>
    </row>
    <row r="491" spans="2:7">
      <c r="B491" s="137"/>
      <c r="C491" s="18"/>
      <c r="D491" s="140"/>
      <c r="E491" s="141"/>
      <c r="F491" s="141"/>
      <c r="G491" s="18"/>
    </row>
    <row r="492" spans="2:7">
      <c r="B492" s="137"/>
      <c r="C492" s="18"/>
      <c r="D492" s="140"/>
      <c r="E492" s="141"/>
      <c r="F492" s="141"/>
      <c r="G492" s="18"/>
    </row>
    <row r="493" spans="2:7">
      <c r="B493" s="137"/>
      <c r="C493" s="18"/>
      <c r="D493" s="140"/>
      <c r="E493" s="141"/>
      <c r="F493" s="141"/>
      <c r="G493" s="18"/>
    </row>
    <row r="494" spans="2:7">
      <c r="B494" s="137"/>
      <c r="C494" s="18"/>
      <c r="D494" s="140"/>
      <c r="E494" s="141"/>
      <c r="F494" s="141"/>
      <c r="G494" s="18"/>
    </row>
    <row r="495" spans="2:7">
      <c r="B495" s="137"/>
      <c r="C495" s="18"/>
      <c r="D495" s="140"/>
      <c r="E495" s="141"/>
      <c r="F495" s="141"/>
      <c r="G495" s="18"/>
    </row>
    <row r="496" spans="2:7">
      <c r="B496" s="137"/>
      <c r="C496" s="18"/>
      <c r="D496" s="140"/>
      <c r="E496" s="141"/>
      <c r="F496" s="141"/>
      <c r="G496" s="18"/>
    </row>
    <row r="497" spans="2:7">
      <c r="B497" s="137"/>
      <c r="C497" s="18"/>
      <c r="D497" s="140"/>
      <c r="E497" s="141"/>
      <c r="F497" s="141"/>
      <c r="G497" s="18"/>
    </row>
    <row r="498" spans="2:7">
      <c r="B498" s="137"/>
      <c r="C498" s="18"/>
      <c r="D498" s="140"/>
      <c r="E498" s="141"/>
      <c r="F498" s="141"/>
      <c r="G498" s="18"/>
    </row>
    <row r="499" spans="2:7" ht="15.75" thickBot="1">
      <c r="B499" s="138"/>
      <c r="C499" s="19"/>
      <c r="D499" s="138"/>
      <c r="E499" s="142"/>
      <c r="F499" s="142"/>
      <c r="G499" s="19"/>
    </row>
    <row r="500" spans="2:7" ht="15.75" thickBot="1">
      <c r="B500" s="138">
        <f>SUM(B486:B499)</f>
        <v>0</v>
      </c>
      <c r="C500" s="19" t="s">
        <v>55</v>
      </c>
      <c r="D500" s="138">
        <f>SUM(D486:D499)</f>
        <v>0</v>
      </c>
      <c r="E500" s="138">
        <f>SUM(E486:E499)</f>
        <v>0</v>
      </c>
      <c r="F500" s="138">
        <f>SUM(F486:F499)</f>
        <v>0</v>
      </c>
      <c r="G500" s="19" t="s">
        <v>55</v>
      </c>
    </row>
    <row r="501" spans="2:7" ht="15.75" thickBot="1">
      <c r="B501" s="5"/>
      <c r="C501" s="3"/>
      <c r="D501" s="5"/>
      <c r="E501" s="5"/>
    </row>
    <row r="502" spans="2:7" ht="14.45" customHeight="1">
      <c r="B502" s="283" t="str">
        <f>AÑO!A45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135" t="s">
        <v>32</v>
      </c>
      <c r="C505" s="27" t="s">
        <v>33</v>
      </c>
      <c r="D505" s="135" t="s">
        <v>57</v>
      </c>
      <c r="E505" s="139" t="s">
        <v>58</v>
      </c>
      <c r="F505" s="139" t="s">
        <v>32</v>
      </c>
      <c r="G505" s="27" t="s">
        <v>33</v>
      </c>
    </row>
    <row r="506" spans="2:7">
      <c r="B506" s="136"/>
      <c r="C506" s="21"/>
      <c r="D506" s="140"/>
      <c r="E506" s="141"/>
      <c r="F506" s="141"/>
      <c r="G506" s="18"/>
    </row>
    <row r="507" spans="2:7">
      <c r="B507" s="137"/>
      <c r="C507" s="18"/>
      <c r="D507" s="140"/>
      <c r="E507" s="141"/>
      <c r="F507" s="141"/>
      <c r="G507" s="18"/>
    </row>
    <row r="508" spans="2:7">
      <c r="B508" s="137"/>
      <c r="C508" s="18"/>
      <c r="D508" s="140"/>
      <c r="E508" s="141"/>
      <c r="F508" s="141"/>
      <c r="G508" s="18"/>
    </row>
    <row r="509" spans="2:7">
      <c r="B509" s="137"/>
      <c r="C509" s="18"/>
      <c r="D509" s="140"/>
      <c r="E509" s="141"/>
      <c r="F509" s="141"/>
      <c r="G509" s="18"/>
    </row>
    <row r="510" spans="2:7">
      <c r="B510" s="137"/>
      <c r="C510" s="18"/>
      <c r="D510" s="140"/>
      <c r="E510" s="141"/>
      <c r="F510" s="141"/>
      <c r="G510" s="18"/>
    </row>
    <row r="511" spans="2:7">
      <c r="B511" s="137"/>
      <c r="C511" s="18"/>
      <c r="D511" s="140"/>
      <c r="E511" s="141"/>
      <c r="F511" s="141"/>
      <c r="G511" s="18"/>
    </row>
    <row r="512" spans="2:7">
      <c r="B512" s="137"/>
      <c r="C512" s="18"/>
      <c r="D512" s="140"/>
      <c r="E512" s="141"/>
      <c r="F512" s="141"/>
      <c r="G512" s="18"/>
    </row>
    <row r="513" spans="2:7">
      <c r="B513" s="137"/>
      <c r="C513" s="18"/>
      <c r="D513" s="140"/>
      <c r="E513" s="141"/>
      <c r="F513" s="141"/>
      <c r="G513" s="18"/>
    </row>
    <row r="514" spans="2:7">
      <c r="B514" s="137"/>
      <c r="C514" s="18"/>
      <c r="D514" s="140"/>
      <c r="E514" s="141"/>
      <c r="F514" s="141"/>
      <c r="G514" s="18"/>
    </row>
    <row r="515" spans="2:7">
      <c r="B515" s="137"/>
      <c r="C515" s="18"/>
      <c r="D515" s="140"/>
      <c r="E515" s="141"/>
      <c r="F515" s="141"/>
      <c r="G515" s="18"/>
    </row>
    <row r="516" spans="2:7">
      <c r="B516" s="137"/>
      <c r="C516" s="18"/>
      <c r="D516" s="140"/>
      <c r="E516" s="141"/>
      <c r="F516" s="141"/>
      <c r="G516" s="18"/>
    </row>
    <row r="517" spans="2:7">
      <c r="B517" s="137"/>
      <c r="C517" s="18"/>
      <c r="D517" s="140"/>
      <c r="E517" s="141"/>
      <c r="F517" s="141"/>
      <c r="G517" s="18"/>
    </row>
    <row r="518" spans="2:7">
      <c r="B518" s="137"/>
      <c r="C518" s="18"/>
      <c r="D518" s="140"/>
      <c r="E518" s="141"/>
      <c r="F518" s="141"/>
      <c r="G518" s="18"/>
    </row>
    <row r="519" spans="2:7" ht="15.75" thickBot="1">
      <c r="B519" s="138"/>
      <c r="C519" s="19"/>
      <c r="D519" s="138"/>
      <c r="E519" s="142"/>
      <c r="F519" s="142"/>
      <c r="G519" s="19"/>
    </row>
    <row r="520" spans="2:7" ht="15.75" thickBot="1">
      <c r="B520" s="138">
        <f>SUM(B506:B519)</f>
        <v>0</v>
      </c>
      <c r="C520" s="19" t="s">
        <v>55</v>
      </c>
      <c r="D520" s="138">
        <f>SUM(D506:D519)</f>
        <v>0</v>
      </c>
      <c r="E520" s="138">
        <f>SUM(E506:E519)</f>
        <v>0</v>
      </c>
      <c r="F520" s="138">
        <f>SUM(F506:F519)</f>
        <v>0</v>
      </c>
      <c r="G520" s="19" t="s">
        <v>55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6CA64F7B-2B1F-42C8-B023-4996BE91D272}"/>
    <hyperlink ref="I22:L23" location="'2018'!C7:F7" display="INGRESOS" xr:uid="{20FC579C-9EED-47A0-923E-4CF24F55FEB3}"/>
    <hyperlink ref="I2" location="Trimestre!C39:F40" display="TELÉFONO" xr:uid="{FC009C8F-BFD8-44B3-BA80-0F60A2CFC2A0}"/>
    <hyperlink ref="I2:L3" location="'2018'!AU4:AX4" display="SALDO REAL" xr:uid="{30380538-7002-446E-B4DA-4186CDBAAD2E}"/>
    <hyperlink ref="B2" location="Trimestre!C25:F26" display="HIPOTECA" xr:uid="{EE7F04D3-FE29-4305-A8F1-339CE9F2B507}"/>
    <hyperlink ref="B2:G3" location="'2018'!AU20:AX20" display="'2018'!AU20:AX20" xr:uid="{340CB9E6-FCEA-4BC1-AA36-366526794D00}"/>
    <hyperlink ref="B22" location="Trimestre!C25:F26" display="HIPOTECA" xr:uid="{9C08B5BE-158A-4BF8-AF76-CFE75986B5C1}"/>
    <hyperlink ref="B22:G23" location="'2018'!AU21:AX21" display="'2018'!AU21:AX21" xr:uid="{CFF6042A-29D1-4435-9F58-9AB8DBEA852E}"/>
    <hyperlink ref="B42" location="Trimestre!C25:F26" display="HIPOTECA" xr:uid="{39A5EAD1-F1AD-4090-BD0D-A95DB2E2A9B9}"/>
    <hyperlink ref="B42:G43" location="'2018'!AU22:AX22" display="'2018'!AU22:AX22" xr:uid="{2DFD33D0-87DC-4E18-AB2A-4BE9E9860FC4}"/>
    <hyperlink ref="B62" location="Trimestre!C25:F26" display="HIPOTECA" xr:uid="{F8A7C664-041D-4F16-B601-F03B72420AD5}"/>
    <hyperlink ref="B62:G63" location="'2018'!AU23:AX23" display="'2018'!AU23:AX23" xr:uid="{E2F9B418-E300-4060-9D9C-72D199E707CA}"/>
    <hyperlink ref="B82" location="Trimestre!C25:F26" display="HIPOTECA" xr:uid="{52624731-3104-49E3-BE7E-FB95BCD2BDA3}"/>
    <hyperlink ref="B82:G83" location="'2018'!AU24:AX24" display="'2018'!AU24:AX24" xr:uid="{63B1F334-3C0C-48CA-A5CC-986CA08213F7}"/>
    <hyperlink ref="B102" location="Trimestre!C25:F26" display="HIPOTECA" xr:uid="{EDE2D6E0-586B-4B51-A516-A8E7AE513197}"/>
    <hyperlink ref="B102:G103" location="'2018'!AU25:AX25" display="'2018'!AU25:AX25" xr:uid="{01689498-2478-4F99-85A8-CDC5C488316D}"/>
    <hyperlink ref="B122" location="Trimestre!C25:F26" display="HIPOTECA" xr:uid="{265CDB87-7F26-48AA-8785-C1E9548B8B10}"/>
    <hyperlink ref="B122:G123" location="'2018'!AU26:AX26" display="'2018'!AU26:AX26" xr:uid="{5381FC98-D131-427D-A7B6-56D308D5D543}"/>
    <hyperlink ref="B142" location="Trimestre!C25:F26" display="HIPOTECA" xr:uid="{3BBAE711-AC4C-4EF7-BC9A-9300402444E6}"/>
    <hyperlink ref="B142:G143" location="'2018'!AU27:AX27" display="'2018'!AU27:AX27" xr:uid="{A2F3D1EF-BF80-423C-9BD4-14135425FC35}"/>
    <hyperlink ref="B162" location="Trimestre!C25:F26" display="HIPOTECA" xr:uid="{A59439A2-AF06-4FEB-B106-9C27786D088B}"/>
    <hyperlink ref="B162:G163" location="'2018'!AU28:AX28" display="'2018'!AU28:AX28" xr:uid="{89BB39C3-4FDC-417E-872F-41B78DE2BAB8}"/>
    <hyperlink ref="B182" location="Trimestre!C25:F26" display="HIPOTECA" xr:uid="{4FB01B3F-5168-496A-9D0E-B626904C4FB4}"/>
    <hyperlink ref="B182:G183" location="'2018'!AU29:AX29" display="'2018'!AU29:AX29" xr:uid="{821C8DCF-CC3B-4153-B082-65E57EE46705}"/>
    <hyperlink ref="B202" location="Trimestre!C25:F26" display="HIPOTECA" xr:uid="{AE4D1415-B463-4CDC-9190-8BB0281EC0CD}"/>
    <hyperlink ref="B202:G203" location="'2018'!AU30:AX30" display="'2018'!AU30:AX30" xr:uid="{6EC17EEA-2764-429D-89B1-8A3BE8029265}"/>
    <hyperlink ref="B222" location="Trimestre!C25:F26" display="HIPOTECA" xr:uid="{A5AC63AD-1F22-4F2F-889C-838B8F21B2CA}"/>
    <hyperlink ref="B222:G223" location="'2018'!AU31:AX31" display="'2018'!AU31:AX31" xr:uid="{3F905134-A557-4E3A-9B3F-7EA3EA8E9405}"/>
    <hyperlink ref="B242" location="Trimestre!C25:F26" display="HIPOTECA" xr:uid="{D14FC1C4-3778-4694-9232-CBBED9594582}"/>
    <hyperlink ref="B242:G243" location="'2018'!AU32:AX32" display="'2018'!AU32:AX32" xr:uid="{2C785007-3632-400C-B30A-32FB68E8840F}"/>
    <hyperlink ref="B262" location="Trimestre!C25:F26" display="HIPOTECA" xr:uid="{2D4CF5D1-3A86-47BD-83A6-217CA2AC1017}"/>
    <hyperlink ref="B262:G263" location="'2018'!AU33:AX33" display="'2018'!AU33:AX33" xr:uid="{7CF27149-9DA5-4B42-92D5-70D3283358DB}"/>
    <hyperlink ref="B282" location="Trimestre!C25:F26" display="HIPOTECA" xr:uid="{CA36803D-0B76-4E84-A265-C6BEBC9B6E69}"/>
    <hyperlink ref="B282:G283" location="'2018'!AU34:AX34" display="'2018'!AU34:AX34" xr:uid="{7C3A29D6-4FF1-41D8-B258-D59698586515}"/>
    <hyperlink ref="B302" location="Trimestre!C25:F26" display="HIPOTECA" xr:uid="{C48F6648-1EA1-4618-99A8-427ACF4B5896}"/>
    <hyperlink ref="B302:G303" location="'2018'!AU35:AX35" display="'2018'!AU35:AX35" xr:uid="{1BBCC826-38F2-40CF-B5DD-356D75ACE0A1}"/>
    <hyperlink ref="B322" location="Trimestre!C25:F26" display="HIPOTECA" xr:uid="{E7ECAE14-06DB-4C73-8461-B93293CAAF95}"/>
    <hyperlink ref="B322:G323" location="'2018'!AU36:AX36" display="'2018'!AU36:AX36" xr:uid="{9CBDC4BD-1BD7-441F-A664-BF0492C5C771}"/>
    <hyperlink ref="B342" location="Trimestre!C25:F26" display="HIPOTECA" xr:uid="{6DFC1335-06CA-4D7E-8F81-9C76ACE23DCB}"/>
    <hyperlink ref="B342:G343" location="'2018'!AU37:AX37" display="'2018'!AU37:AX37" xr:uid="{96920CB7-815F-477B-ABFB-CE9131651796}"/>
    <hyperlink ref="B362" location="Trimestre!C25:F26" display="HIPOTECA" xr:uid="{858A3C3B-8648-4304-A504-F7F6B0500B29}"/>
    <hyperlink ref="B362:G363" location="'2018'!AU38:AX38" display="'2018'!AU38:AX38" xr:uid="{AC8AE353-33B9-41A2-8EDF-473E802E3F31}"/>
    <hyperlink ref="B382" location="Trimestre!C25:F26" display="HIPOTECA" xr:uid="{56D98B40-40DA-46B1-AE47-975B5493DEC5}"/>
    <hyperlink ref="B382:G383" location="'2018'!AU39:AX39" display="'2018'!AU39:AX39" xr:uid="{FA35EAD3-485E-40E1-A7D4-D5D4586A2A29}"/>
    <hyperlink ref="B402" location="Trimestre!C25:F26" display="HIPOTECA" xr:uid="{72267033-26BB-4B16-8A91-C15837C037A6}"/>
    <hyperlink ref="B402:G403" location="'2018'!AU40:AX40" display="'2018'!AU40:AX40" xr:uid="{7E01C293-EDDF-4518-B14C-FFEB56AA8BB9}"/>
    <hyperlink ref="B422" location="Trimestre!C25:F26" display="HIPOTECA" xr:uid="{329B9BED-AD21-4EF7-86B1-6C87C28E1FE2}"/>
    <hyperlink ref="B422:G423" location="'2018'!AU41:AX41" display="'2018'!AU41:AX41" xr:uid="{68C068EB-1153-4D2D-8E4E-819C2DCED85A}"/>
    <hyperlink ref="B442" location="Trimestre!C25:F26" display="HIPOTECA" xr:uid="{FC7B4F67-860D-4DC9-88BF-D1FFBCB0A13F}"/>
    <hyperlink ref="B442:G443" location="'2018'!AU42:AX42" display="'2018'!AU42:AX42" xr:uid="{82234066-E0C8-48FD-A365-98BC38629A5B}"/>
    <hyperlink ref="B462" location="Trimestre!C25:F26" display="HIPOTECA" xr:uid="{FBB0975A-7BB3-4A18-95C1-B53C4D4C417D}"/>
    <hyperlink ref="B462:G463" location="'2018'!AU43:AX43" display="'2018'!AU43:AX43" xr:uid="{90B7C5D0-552B-4588-98B5-653CF9737DC0}"/>
    <hyperlink ref="B482" location="Trimestre!C25:F26" display="HIPOTECA" xr:uid="{C3CAD6E4-3B31-4ECE-8660-D1CD206B8AA3}"/>
    <hyperlink ref="B482:G483" location="'2018'!AU44:AX44" display="'2018'!AU44:AX44" xr:uid="{467BB6D9-E1EA-4CD5-B222-0F2C7BEA309F}"/>
    <hyperlink ref="B502" location="Trimestre!C25:F26" display="HIPOTECA" xr:uid="{31C9E5F2-E246-4C3A-B8ED-F34A66C43D1B}"/>
    <hyperlink ref="B502:G503" location="'2018'!AU45:AX45" display="'2018'!AU45:AX45" xr:uid="{29911F51-A301-4099-B77D-88B101842ACB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sqref="A1:G1048576"/>
    </sheetView>
  </sheetViews>
  <sheetFormatPr defaultColWidth="11.42578125" defaultRowHeight="15"/>
  <cols>
    <col min="1" max="1" width="11.42578125" style="92"/>
    <col min="2" max="2" width="10" style="116" customWidth="1"/>
    <col min="3" max="3" width="33.28515625" style="92" customWidth="1"/>
    <col min="4" max="6" width="10" style="116" customWidth="1"/>
    <col min="7" max="7" width="33.28515625" style="92" customWidth="1"/>
    <col min="8" max="9" width="11.42578125" style="92"/>
    <col min="10" max="10" width="31.28515625" style="92" customWidth="1"/>
    <col min="11" max="16384" width="11.42578125" style="92"/>
  </cols>
  <sheetData>
    <row r="1" spans="1:22" ht="16.5" thickBot="1">
      <c r="A1" s="1"/>
      <c r="B1" s="115" t="s">
        <v>201</v>
      </c>
      <c r="C1" s="1"/>
      <c r="D1" s="115"/>
      <c r="E1" s="115"/>
      <c r="F1" s="115"/>
      <c r="G1" s="1"/>
      <c r="H1" s="17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AÑO!A20</f>
        <v>Cártama Gastos</v>
      </c>
      <c r="C2" s="272"/>
      <c r="D2" s="272"/>
      <c r="E2" s="272"/>
      <c r="F2" s="272"/>
      <c r="G2" s="273"/>
      <c r="H2" s="1"/>
      <c r="I2" s="271" t="s">
        <v>4</v>
      </c>
      <c r="J2" s="272"/>
      <c r="K2" s="272"/>
      <c r="L2" s="273"/>
      <c r="M2" s="1"/>
      <c r="N2" s="1"/>
      <c r="R2" s="3"/>
    </row>
    <row r="3" spans="1:22" ht="16.5" thickBot="1">
      <c r="A3" s="1"/>
      <c r="B3" s="274"/>
      <c r="C3" s="275"/>
      <c r="D3" s="275"/>
      <c r="E3" s="275"/>
      <c r="F3" s="275"/>
      <c r="G3" s="276"/>
      <c r="H3" s="1"/>
      <c r="I3" s="274"/>
      <c r="J3" s="275"/>
      <c r="K3" s="275"/>
      <c r="L3" s="276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43" t="s">
        <v>59</v>
      </c>
      <c r="J4" s="108" t="s">
        <v>60</v>
      </c>
      <c r="K4" s="277" t="s">
        <v>61</v>
      </c>
      <c r="L4" s="278"/>
      <c r="M4" s="1"/>
      <c r="N4" s="1"/>
      <c r="R4" s="3"/>
    </row>
    <row r="5" spans="1:22" ht="15.75">
      <c r="A5" s="1" t="s">
        <v>191</v>
      </c>
      <c r="B5" s="135" t="s">
        <v>32</v>
      </c>
      <c r="C5" s="27" t="s">
        <v>33</v>
      </c>
      <c r="D5" s="135" t="s">
        <v>57</v>
      </c>
      <c r="E5" s="139" t="s">
        <v>58</v>
      </c>
      <c r="F5" s="139" t="s">
        <v>32</v>
      </c>
      <c r="G5" s="27" t="s">
        <v>33</v>
      </c>
      <c r="H5" s="1"/>
      <c r="I5" s="109" t="s">
        <v>62</v>
      </c>
      <c r="J5" s="110" t="s">
        <v>63</v>
      </c>
      <c r="K5" s="279"/>
      <c r="L5" s="280"/>
      <c r="M5" s="1"/>
      <c r="N5" s="1"/>
      <c r="R5" s="3"/>
    </row>
    <row r="6" spans="1:22" ht="15.75">
      <c r="A6" s="115">
        <f>'10'!A6+(B6-SUM(D6:F6))</f>
        <v>5200.670000000001</v>
      </c>
      <c r="B6" s="136">
        <v>399.59</v>
      </c>
      <c r="C6" s="21" t="s">
        <v>188</v>
      </c>
      <c r="D6" s="140"/>
      <c r="E6" s="141"/>
      <c r="F6" s="141"/>
      <c r="G6" s="18" t="s">
        <v>34</v>
      </c>
      <c r="H6" s="1"/>
      <c r="I6" s="111" t="s">
        <v>62</v>
      </c>
      <c r="J6" s="110" t="s">
        <v>64</v>
      </c>
      <c r="K6" s="281">
        <v>550</v>
      </c>
      <c r="L6" s="282"/>
      <c r="M6" s="1" t="s">
        <v>169</v>
      </c>
      <c r="N6" s="1"/>
      <c r="R6" s="3"/>
    </row>
    <row r="7" spans="1:22" ht="15.75">
      <c r="A7" s="115">
        <f>'10'!A7+(B7-SUM(D7:F7))</f>
        <v>1010.3100000000004</v>
      </c>
      <c r="B7" s="137">
        <v>70.180000000000007</v>
      </c>
      <c r="C7" s="18" t="s">
        <v>207</v>
      </c>
      <c r="D7" s="140"/>
      <c r="E7" s="141"/>
      <c r="F7" s="141"/>
      <c r="G7" s="18" t="s">
        <v>77</v>
      </c>
      <c r="H7" s="39"/>
      <c r="I7" s="111" t="s">
        <v>65</v>
      </c>
      <c r="J7" s="110" t="s">
        <v>66</v>
      </c>
      <c r="K7" s="281"/>
      <c r="L7" s="282"/>
      <c r="M7" s="1"/>
      <c r="N7" s="1"/>
      <c r="R7" s="3"/>
    </row>
    <row r="8" spans="1:22" ht="15.75">
      <c r="A8" s="115">
        <f>'10'!A8+(B8-SUM(D8:F8))</f>
        <v>0</v>
      </c>
      <c r="B8" s="137">
        <v>0</v>
      </c>
      <c r="C8" s="18" t="s">
        <v>37</v>
      </c>
      <c r="D8" s="140"/>
      <c r="F8" s="141"/>
      <c r="G8" s="18" t="s">
        <v>37</v>
      </c>
      <c r="H8" s="1"/>
      <c r="I8" s="111" t="s">
        <v>65</v>
      </c>
      <c r="J8" s="110" t="s">
        <v>67</v>
      </c>
      <c r="K8" s="281">
        <v>7000</v>
      </c>
      <c r="L8" s="282"/>
      <c r="M8" s="1"/>
      <c r="N8" s="1"/>
      <c r="R8" s="3"/>
    </row>
    <row r="9" spans="1:22" ht="15.75">
      <c r="A9" s="115">
        <f>'10'!A9+(B9-SUM(D9:F9))</f>
        <v>0</v>
      </c>
      <c r="B9" s="137">
        <v>0</v>
      </c>
      <c r="C9" s="18" t="s">
        <v>39</v>
      </c>
      <c r="D9" s="140"/>
      <c r="E9" s="141"/>
      <c r="F9" s="141"/>
      <c r="G9" s="18" t="s">
        <v>39</v>
      </c>
      <c r="H9" s="1"/>
      <c r="I9" s="111" t="s">
        <v>65</v>
      </c>
      <c r="J9" s="110" t="s">
        <v>160</v>
      </c>
      <c r="K9" s="281">
        <v>659.77</v>
      </c>
      <c r="L9" s="282"/>
      <c r="M9" s="1"/>
      <c r="N9" s="1"/>
      <c r="R9" s="3"/>
    </row>
    <row r="10" spans="1:22" ht="15.75">
      <c r="A10" s="115">
        <f>'10'!A10+(B10-SUM(D10:F10))</f>
        <v>144</v>
      </c>
      <c r="B10" s="137">
        <v>12</v>
      </c>
      <c r="C10" s="18" t="s">
        <v>38</v>
      </c>
      <c r="D10" s="140"/>
      <c r="E10" s="141"/>
      <c r="F10" s="141"/>
      <c r="G10" s="18" t="s">
        <v>38</v>
      </c>
      <c r="H10" s="1"/>
      <c r="I10" s="111" t="s">
        <v>65</v>
      </c>
      <c r="J10" s="110" t="s">
        <v>84</v>
      </c>
      <c r="K10" s="281">
        <v>1800.04</v>
      </c>
      <c r="L10" s="282"/>
      <c r="M10" s="1" t="s">
        <v>159</v>
      </c>
      <c r="N10" s="1"/>
      <c r="R10" s="3"/>
    </row>
    <row r="11" spans="1:22" ht="15.75">
      <c r="A11" s="115">
        <f>'10'!A11+(B11-SUM(D11:F11))</f>
        <v>362.76000000000005</v>
      </c>
      <c r="B11" s="137">
        <v>30.23</v>
      </c>
      <c r="C11" s="18" t="s">
        <v>36</v>
      </c>
      <c r="D11" s="140"/>
      <c r="E11" s="141"/>
      <c r="F11" s="141"/>
      <c r="G11" s="18" t="s">
        <v>36</v>
      </c>
      <c r="H11" s="1"/>
      <c r="I11" s="111" t="s">
        <v>71</v>
      </c>
      <c r="J11" s="110" t="s">
        <v>72</v>
      </c>
      <c r="K11" s="281"/>
      <c r="L11" s="282"/>
      <c r="M11" s="1"/>
      <c r="N11" s="1"/>
      <c r="R11" s="3"/>
    </row>
    <row r="12" spans="1:22" ht="15.75">
      <c r="A12" s="115">
        <f>'10'!A12+(B12-SUM(D12:F12))</f>
        <v>313.04000000000002</v>
      </c>
      <c r="B12" s="137">
        <v>25</v>
      </c>
      <c r="C12" s="18" t="s">
        <v>213</v>
      </c>
      <c r="D12" s="140"/>
      <c r="E12" s="141"/>
      <c r="F12" s="141"/>
      <c r="G12" s="18"/>
      <c r="H12" s="1"/>
      <c r="I12" s="111" t="s">
        <v>161</v>
      </c>
      <c r="J12" s="110" t="s">
        <v>162</v>
      </c>
      <c r="K12" s="281">
        <v>5092.08</v>
      </c>
      <c r="L12" s="282"/>
      <c r="M12" s="95"/>
      <c r="N12" s="1"/>
      <c r="R12" s="3"/>
    </row>
    <row r="13" spans="1:22" ht="15.75">
      <c r="A13" s="115">
        <f>'10'!A13+(B13-SUM(D13:F13))</f>
        <v>140</v>
      </c>
      <c r="B13" s="137">
        <v>7</v>
      </c>
      <c r="C13" s="18" t="s">
        <v>208</v>
      </c>
      <c r="D13" s="140"/>
      <c r="E13" s="141"/>
      <c r="F13" s="141"/>
      <c r="G13" s="18"/>
      <c r="H13" s="1"/>
      <c r="I13" s="111"/>
      <c r="J13" s="110"/>
      <c r="K13" s="281"/>
      <c r="L13" s="282"/>
      <c r="M13" s="1"/>
      <c r="N13" s="1"/>
      <c r="R13" s="3"/>
    </row>
    <row r="14" spans="1:22" ht="15.75">
      <c r="A14" s="115"/>
      <c r="B14" s="137"/>
      <c r="C14" s="18"/>
      <c r="D14" s="140"/>
      <c r="E14" s="141"/>
      <c r="F14" s="141"/>
      <c r="G14" s="18"/>
      <c r="H14" s="1"/>
      <c r="I14" s="111"/>
      <c r="J14" s="110"/>
      <c r="K14" s="281"/>
      <c r="L14" s="282"/>
      <c r="M14" s="1"/>
      <c r="N14" s="1"/>
      <c r="R14" s="3"/>
    </row>
    <row r="15" spans="1:22" ht="15.75">
      <c r="A15" s="115"/>
      <c r="B15" s="137"/>
      <c r="C15" s="18"/>
      <c r="D15" s="140"/>
      <c r="E15" s="141"/>
      <c r="F15" s="141"/>
      <c r="G15" s="18"/>
      <c r="H15" s="1"/>
      <c r="I15" s="111"/>
      <c r="J15" s="110"/>
      <c r="K15" s="281"/>
      <c r="L15" s="282"/>
      <c r="M15" s="1"/>
      <c r="N15" s="1"/>
      <c r="R15" s="3"/>
    </row>
    <row r="16" spans="1:22" ht="15.75">
      <c r="A16" s="115"/>
      <c r="B16" s="137"/>
      <c r="C16" s="18"/>
      <c r="D16" s="140"/>
      <c r="E16" s="141"/>
      <c r="F16" s="141"/>
      <c r="G16" s="18"/>
      <c r="H16" s="1"/>
      <c r="I16" s="111"/>
      <c r="J16" s="110"/>
      <c r="K16" s="281"/>
      <c r="L16" s="282"/>
      <c r="M16" s="1"/>
      <c r="N16" s="1"/>
      <c r="R16" s="3"/>
    </row>
    <row r="17" spans="1:18" ht="15.75">
      <c r="A17" s="115"/>
      <c r="B17" s="137"/>
      <c r="C17" s="18"/>
      <c r="D17" s="140"/>
      <c r="E17" s="141"/>
      <c r="F17" s="141"/>
      <c r="G17" s="18"/>
      <c r="H17" s="1"/>
      <c r="I17" s="111"/>
      <c r="J17" s="110"/>
      <c r="K17" s="281"/>
      <c r="L17" s="282"/>
      <c r="M17" s="1"/>
      <c r="N17" s="1"/>
      <c r="R17" s="3"/>
    </row>
    <row r="18" spans="1:18" ht="16.5" thickBot="1">
      <c r="A18" s="115"/>
      <c r="B18" s="137"/>
      <c r="C18" s="18"/>
      <c r="D18" s="140"/>
      <c r="E18" s="141"/>
      <c r="F18" s="141"/>
      <c r="G18" s="18"/>
      <c r="H18" s="1"/>
      <c r="I18" s="112"/>
      <c r="J18" s="113"/>
      <c r="K18" s="287"/>
      <c r="L18" s="288"/>
      <c r="M18" s="1"/>
      <c r="N18" s="1"/>
      <c r="R18" s="3"/>
    </row>
    <row r="19" spans="1:18" ht="16.5" thickBot="1">
      <c r="A19" s="115"/>
      <c r="B19" s="138"/>
      <c r="C19" s="19"/>
      <c r="D19" s="138"/>
      <c r="E19" s="142"/>
      <c r="F19" s="142"/>
      <c r="G19" s="19"/>
      <c r="H19" s="1"/>
      <c r="I19" s="28" t="s">
        <v>68</v>
      </c>
      <c r="J19" s="22"/>
      <c r="K19" s="287">
        <f>SUM(K5:K18)</f>
        <v>15101.890000000001</v>
      </c>
      <c r="L19" s="288"/>
      <c r="M19" s="1"/>
      <c r="N19" s="1"/>
      <c r="R19" s="3"/>
    </row>
    <row r="20" spans="1:18" ht="16.5" thickBot="1">
      <c r="A20" s="115">
        <f>SUM(A6:A15)</f>
        <v>7170.7800000000016</v>
      </c>
      <c r="B20" s="138">
        <f>SUM(B6:B19)</f>
        <v>544</v>
      </c>
      <c r="C20" s="19" t="s">
        <v>55</v>
      </c>
      <c r="D20" s="138">
        <f>SUM(D6:D19)</f>
        <v>0</v>
      </c>
      <c r="E20" s="138">
        <f>SUM(E6:E19)</f>
        <v>0</v>
      </c>
      <c r="F20" s="138">
        <f>SUM(F6:F19)</f>
        <v>0</v>
      </c>
      <c r="G20" s="19" t="s">
        <v>55</v>
      </c>
      <c r="H20" s="1"/>
      <c r="I20" s="92" t="s">
        <v>85</v>
      </c>
      <c r="K20" s="116"/>
      <c r="L20" s="116">
        <f>K19-K10-K12</f>
        <v>8209.7700000000023</v>
      </c>
      <c r="M20" s="1"/>
      <c r="R20" s="3"/>
    </row>
    <row r="21" spans="1:18" ht="16.5" thickBot="1">
      <c r="A21" s="1"/>
      <c r="B21" s="115"/>
      <c r="C21" s="1"/>
      <c r="D21" s="115"/>
      <c r="E21" s="115"/>
      <c r="F21" s="115"/>
      <c r="G21" s="1"/>
      <c r="H21" s="1"/>
      <c r="M21" s="1"/>
      <c r="R21" s="3"/>
    </row>
    <row r="22" spans="1:18" ht="15.6" customHeight="1">
      <c r="A22" s="1"/>
      <c r="B22" s="283" t="str">
        <f>AÑO!A21</f>
        <v>Waterloo</v>
      </c>
      <c r="C22" s="272"/>
      <c r="D22" s="272"/>
      <c r="E22" s="272"/>
      <c r="F22" s="272"/>
      <c r="G22" s="273"/>
      <c r="H22" s="1"/>
      <c r="I22" s="271" t="s">
        <v>6</v>
      </c>
      <c r="J22" s="272"/>
      <c r="K22" s="272"/>
      <c r="L22" s="273"/>
      <c r="M22" s="1"/>
      <c r="R22" s="3"/>
    </row>
    <row r="23" spans="1:18" ht="16.149999999999999" customHeight="1" thickBot="1">
      <c r="A23" s="1"/>
      <c r="B23" s="274"/>
      <c r="C23" s="275"/>
      <c r="D23" s="275"/>
      <c r="E23" s="275"/>
      <c r="F23" s="275"/>
      <c r="G23" s="276"/>
      <c r="H23" s="1"/>
      <c r="I23" s="274"/>
      <c r="J23" s="275"/>
      <c r="K23" s="275"/>
      <c r="L23" s="276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43" t="s">
        <v>33</v>
      </c>
      <c r="J24" s="257" t="s">
        <v>90</v>
      </c>
      <c r="K24" s="258"/>
      <c r="L24" s="200" t="s">
        <v>91</v>
      </c>
      <c r="M24" s="1"/>
      <c r="R24" s="3"/>
    </row>
    <row r="25" spans="1:18" ht="15.75">
      <c r="A25" s="1" t="s">
        <v>191</v>
      </c>
      <c r="B25" s="135" t="s">
        <v>32</v>
      </c>
      <c r="C25" s="27" t="s">
        <v>33</v>
      </c>
      <c r="D25" s="135" t="s">
        <v>57</v>
      </c>
      <c r="E25" s="139" t="s">
        <v>58</v>
      </c>
      <c r="F25" s="139" t="s">
        <v>32</v>
      </c>
      <c r="G25" s="27" t="s">
        <v>33</v>
      </c>
      <c r="H25" s="1"/>
      <c r="I25" s="259" t="str">
        <f>AÑO!A8</f>
        <v>Manolo Salario</v>
      </c>
      <c r="J25" s="262"/>
      <c r="K25" s="263"/>
      <c r="L25" s="201"/>
      <c r="M25" s="1"/>
      <c r="R25" s="3"/>
    </row>
    <row r="26" spans="1:18" ht="15.75">
      <c r="A26" s="115">
        <f>'10'!A26+(B26-SUM(D26:F26))</f>
        <v>10800</v>
      </c>
      <c r="B26" s="136">
        <v>900</v>
      </c>
      <c r="C26" s="30" t="s">
        <v>41</v>
      </c>
      <c r="D26" s="140"/>
      <c r="E26" s="141"/>
      <c r="F26" s="141"/>
      <c r="G26" s="18" t="s">
        <v>41</v>
      </c>
      <c r="H26" s="1"/>
      <c r="I26" s="260"/>
      <c r="J26" s="264"/>
      <c r="K26" s="265"/>
      <c r="L26" s="202"/>
      <c r="M26" s="1"/>
      <c r="R26" s="3"/>
    </row>
    <row r="27" spans="1:18" ht="15.75">
      <c r="A27" s="115">
        <f>'10'!A27+(B27-SUM(D27:F27))</f>
        <v>2049</v>
      </c>
      <c r="B27" s="137">
        <v>170</v>
      </c>
      <c r="C27" s="30" t="s">
        <v>42</v>
      </c>
      <c r="D27" s="140"/>
      <c r="E27" s="141"/>
      <c r="F27" s="141"/>
      <c r="G27" s="18" t="s">
        <v>42</v>
      </c>
      <c r="H27" s="1"/>
      <c r="I27" s="260"/>
      <c r="J27" s="264"/>
      <c r="K27" s="265"/>
      <c r="L27" s="202"/>
      <c r="M27" s="1"/>
      <c r="R27" s="3"/>
    </row>
    <row r="28" spans="1:18" ht="15.75">
      <c r="A28" s="115">
        <f>'10'!A28+(B28-SUM(D28:F28))</f>
        <v>583.05999999999995</v>
      </c>
      <c r="B28" s="137">
        <v>40</v>
      </c>
      <c r="C28" s="30" t="s">
        <v>43</v>
      </c>
      <c r="D28" s="140"/>
      <c r="E28" s="141"/>
      <c r="F28" s="141"/>
      <c r="G28" s="18" t="s">
        <v>43</v>
      </c>
      <c r="H28" s="1"/>
      <c r="I28" s="260"/>
      <c r="J28" s="264"/>
      <c r="K28" s="265"/>
      <c r="L28" s="202"/>
      <c r="M28" s="1"/>
      <c r="R28" s="3"/>
    </row>
    <row r="29" spans="1:18" ht="15.75">
      <c r="A29" s="115">
        <f>'10'!A29+(B29-SUM(D29:F29))</f>
        <v>217.13</v>
      </c>
      <c r="B29" s="137">
        <v>18</v>
      </c>
      <c r="C29" s="30" t="s">
        <v>40</v>
      </c>
      <c r="D29" s="140"/>
      <c r="E29" s="141"/>
      <c r="F29" s="141"/>
      <c r="G29" s="18" t="s">
        <v>40</v>
      </c>
      <c r="H29" s="1"/>
      <c r="I29" s="268"/>
      <c r="J29" s="269"/>
      <c r="K29" s="270"/>
      <c r="L29" s="204"/>
      <c r="M29" s="1"/>
      <c r="R29" s="3"/>
    </row>
    <row r="30" spans="1:18" ht="15.75">
      <c r="A30" s="115">
        <f>'10'!A30+(B30-SUM(D30:F30))</f>
        <v>593.55999999999995</v>
      </c>
      <c r="B30" s="137">
        <v>0</v>
      </c>
      <c r="C30" s="30" t="s">
        <v>44</v>
      </c>
      <c r="D30" s="140"/>
      <c r="E30" s="141"/>
      <c r="F30" s="141"/>
      <c r="G30" s="18"/>
      <c r="H30" s="1"/>
      <c r="I30" s="259" t="str">
        <f>AÑO!A9</f>
        <v>Rocío Salario</v>
      </c>
      <c r="J30" s="262"/>
      <c r="K30" s="263"/>
      <c r="L30" s="201"/>
      <c r="M30" s="1"/>
      <c r="R30" s="3"/>
    </row>
    <row r="31" spans="1:18" ht="15.75">
      <c r="A31" s="115"/>
      <c r="B31" s="137"/>
      <c r="C31" s="18"/>
      <c r="D31" s="140"/>
      <c r="E31" s="141"/>
      <c r="F31" s="141"/>
      <c r="G31" s="18"/>
      <c r="H31" s="1"/>
      <c r="I31" s="260"/>
      <c r="J31" s="264"/>
      <c r="K31" s="265"/>
      <c r="L31" s="202"/>
      <c r="M31" s="1"/>
      <c r="R31" s="3"/>
    </row>
    <row r="32" spans="1:18" ht="15.75">
      <c r="A32" s="115"/>
      <c r="B32" s="137"/>
      <c r="C32" s="18"/>
      <c r="D32" s="140"/>
      <c r="E32" s="141"/>
      <c r="F32" s="141"/>
      <c r="G32" s="18"/>
      <c r="H32" s="1"/>
      <c r="I32" s="260"/>
      <c r="J32" s="264"/>
      <c r="K32" s="265"/>
      <c r="L32" s="202"/>
      <c r="M32" s="1"/>
      <c r="R32" s="3"/>
    </row>
    <row r="33" spans="1:18" ht="15.75">
      <c r="A33" s="115"/>
      <c r="B33" s="137"/>
      <c r="C33" s="18"/>
      <c r="D33" s="140"/>
      <c r="E33" s="141"/>
      <c r="F33" s="141"/>
      <c r="G33" s="18"/>
      <c r="H33" s="1"/>
      <c r="I33" s="260"/>
      <c r="J33" s="264"/>
      <c r="K33" s="265"/>
      <c r="L33" s="202"/>
      <c r="M33" s="1"/>
      <c r="R33" s="3"/>
    </row>
    <row r="34" spans="1:18" ht="15.75">
      <c r="A34" s="115"/>
      <c r="B34" s="137"/>
      <c r="C34" s="18"/>
      <c r="D34" s="140"/>
      <c r="E34" s="141"/>
      <c r="F34" s="141"/>
      <c r="G34" s="18"/>
      <c r="H34" s="1"/>
      <c r="I34" s="268"/>
      <c r="J34" s="269"/>
      <c r="K34" s="270"/>
      <c r="L34" s="204"/>
      <c r="M34" s="1"/>
      <c r="R34" s="3"/>
    </row>
    <row r="35" spans="1:18" ht="15.75">
      <c r="A35" s="115"/>
      <c r="B35" s="137"/>
      <c r="C35" s="18"/>
      <c r="D35" s="140"/>
      <c r="E35" s="141"/>
      <c r="F35" s="141"/>
      <c r="G35" s="18"/>
      <c r="H35" s="1"/>
      <c r="I35" s="259" t="s">
        <v>227</v>
      </c>
      <c r="J35" s="262"/>
      <c r="K35" s="263"/>
      <c r="L35" s="201"/>
      <c r="M35" s="1"/>
      <c r="R35" s="3"/>
    </row>
    <row r="36" spans="1:18" ht="15.75">
      <c r="A36" s="1"/>
      <c r="B36" s="137"/>
      <c r="C36" s="18"/>
      <c r="D36" s="140"/>
      <c r="E36" s="141"/>
      <c r="F36" s="141"/>
      <c r="G36" s="18"/>
      <c r="H36" s="1"/>
      <c r="I36" s="260"/>
      <c r="J36" s="264"/>
      <c r="K36" s="265"/>
      <c r="L36" s="202"/>
      <c r="M36" s="1"/>
      <c r="R36" s="3"/>
    </row>
    <row r="37" spans="1:18" ht="15.75">
      <c r="A37" s="1"/>
      <c r="B37" s="137"/>
      <c r="C37" s="18"/>
      <c r="D37" s="140"/>
      <c r="E37" s="141"/>
      <c r="F37" s="141"/>
      <c r="G37" s="18"/>
      <c r="H37" s="1"/>
      <c r="I37" s="260"/>
      <c r="J37" s="264"/>
      <c r="K37" s="265"/>
      <c r="L37" s="202"/>
      <c r="M37" s="1"/>
      <c r="R37" s="3"/>
    </row>
    <row r="38" spans="1:18" ht="15.75">
      <c r="A38" s="1"/>
      <c r="B38" s="137"/>
      <c r="C38" s="18"/>
      <c r="D38" s="140"/>
      <c r="E38" s="141"/>
      <c r="F38" s="141"/>
      <c r="G38" s="18"/>
      <c r="H38" s="1"/>
      <c r="I38" s="260"/>
      <c r="J38" s="264"/>
      <c r="K38" s="265"/>
      <c r="L38" s="202"/>
      <c r="M38" s="1"/>
      <c r="R38" s="3"/>
    </row>
    <row r="39" spans="1:18" ht="16.5" thickBot="1">
      <c r="A39" s="1"/>
      <c r="B39" s="138"/>
      <c r="C39" s="19"/>
      <c r="D39" s="138"/>
      <c r="E39" s="142"/>
      <c r="F39" s="142"/>
      <c r="G39" s="19"/>
      <c r="H39" s="1"/>
      <c r="I39" s="268"/>
      <c r="J39" s="269"/>
      <c r="K39" s="270"/>
      <c r="L39" s="204"/>
      <c r="M39" s="1"/>
      <c r="R39" s="3"/>
    </row>
    <row r="40" spans="1:18" ht="16.5" thickBot="1">
      <c r="A40" s="115">
        <f>SUM(A26:A35)</f>
        <v>14242.749999999998</v>
      </c>
      <c r="B40" s="138">
        <f>SUM(B26:B39)</f>
        <v>1128</v>
      </c>
      <c r="C40" s="19" t="s">
        <v>55</v>
      </c>
      <c r="D40" s="138">
        <f>SUM(D26:D39)</f>
        <v>0</v>
      </c>
      <c r="E40" s="138">
        <f>SUM(E26:E39)</f>
        <v>0</v>
      </c>
      <c r="F40" s="138">
        <f>SUM(F26:F39)</f>
        <v>0</v>
      </c>
      <c r="G40" s="19" t="s">
        <v>55</v>
      </c>
      <c r="H40" s="1"/>
      <c r="I40" s="259" t="str">
        <f>AÑO!A11</f>
        <v>Finanazas</v>
      </c>
      <c r="J40" s="262"/>
      <c r="K40" s="263"/>
      <c r="L40" s="201"/>
      <c r="M40" s="1"/>
      <c r="R40" s="3"/>
    </row>
    <row r="41" spans="1:18" ht="16.5" thickBot="1">
      <c r="A41" s="1"/>
      <c r="B41" s="115"/>
      <c r="C41" s="1"/>
      <c r="D41" s="115"/>
      <c r="E41" s="115"/>
      <c r="F41" s="115"/>
      <c r="G41" s="1"/>
      <c r="H41" s="1"/>
      <c r="I41" s="260"/>
      <c r="J41" s="264"/>
      <c r="K41" s="265"/>
      <c r="L41" s="202"/>
      <c r="M41" s="1"/>
      <c r="R41" s="3"/>
    </row>
    <row r="42" spans="1:18" ht="15.6" customHeight="1">
      <c r="A42" s="1"/>
      <c r="B42" s="283" t="str">
        <f>AÑO!A22</f>
        <v>Comida+Limpieza</v>
      </c>
      <c r="C42" s="272"/>
      <c r="D42" s="272"/>
      <c r="E42" s="272"/>
      <c r="F42" s="272"/>
      <c r="G42" s="273"/>
      <c r="H42" s="1"/>
      <c r="I42" s="260"/>
      <c r="J42" s="264"/>
      <c r="K42" s="265"/>
      <c r="L42" s="202"/>
      <c r="M42" s="1"/>
      <c r="R42" s="3"/>
    </row>
    <row r="43" spans="1:18" ht="16.149999999999999" customHeight="1" thickBot="1">
      <c r="A43" s="1"/>
      <c r="B43" s="274"/>
      <c r="C43" s="275"/>
      <c r="D43" s="275"/>
      <c r="E43" s="275"/>
      <c r="F43" s="275"/>
      <c r="G43" s="276"/>
      <c r="H43" s="1"/>
      <c r="I43" s="260"/>
      <c r="J43" s="264"/>
      <c r="K43" s="265"/>
      <c r="L43" s="202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I44" s="268"/>
      <c r="J44" s="269"/>
      <c r="K44" s="270"/>
      <c r="L44" s="204"/>
      <c r="M44" s="1"/>
      <c r="R44" s="3"/>
    </row>
    <row r="45" spans="1:18" ht="15.75">
      <c r="A45" s="1"/>
      <c r="B45" s="135" t="s">
        <v>32</v>
      </c>
      <c r="C45" s="27" t="s">
        <v>33</v>
      </c>
      <c r="D45" s="135" t="s">
        <v>57</v>
      </c>
      <c r="E45" s="139" t="s">
        <v>58</v>
      </c>
      <c r="F45" s="139" t="s">
        <v>32</v>
      </c>
      <c r="G45" s="27" t="s">
        <v>168</v>
      </c>
      <c r="H45" s="1"/>
      <c r="I45" s="259" t="str">
        <f>AÑO!A12</f>
        <v>Regalos</v>
      </c>
      <c r="J45" s="262"/>
      <c r="K45" s="263"/>
      <c r="L45" s="201"/>
      <c r="M45" s="1"/>
      <c r="R45" s="3"/>
    </row>
    <row r="46" spans="1:18" ht="15.75">
      <c r="A46" s="1"/>
      <c r="B46" s="136">
        <v>462</v>
      </c>
      <c r="C46" s="21"/>
      <c r="D46" s="140"/>
      <c r="E46" s="141"/>
      <c r="F46" s="141"/>
      <c r="G46" s="33"/>
      <c r="H46" s="1"/>
      <c r="I46" s="260"/>
      <c r="J46" s="264"/>
      <c r="K46" s="265"/>
      <c r="L46" s="202"/>
      <c r="M46" s="1"/>
      <c r="R46" s="3"/>
    </row>
    <row r="47" spans="1:18" ht="15.75">
      <c r="A47" s="1"/>
      <c r="B47" s="137">
        <v>28</v>
      </c>
      <c r="C47" s="18" t="s">
        <v>81</v>
      </c>
      <c r="D47" s="140"/>
      <c r="E47" s="141"/>
      <c r="F47" s="141"/>
      <c r="G47" s="18"/>
      <c r="H47" s="1"/>
      <c r="I47" s="260"/>
      <c r="J47" s="264"/>
      <c r="K47" s="265"/>
      <c r="L47" s="202"/>
      <c r="M47" s="1"/>
      <c r="R47" s="3"/>
    </row>
    <row r="48" spans="1:18" ht="15.75">
      <c r="A48" s="1"/>
      <c r="B48" s="137"/>
      <c r="C48" s="18"/>
      <c r="D48" s="140"/>
      <c r="E48" s="141"/>
      <c r="F48" s="141"/>
      <c r="G48" s="18"/>
      <c r="H48" s="1"/>
      <c r="I48" s="260"/>
      <c r="J48" s="264"/>
      <c r="K48" s="265"/>
      <c r="L48" s="202"/>
      <c r="M48" s="1"/>
      <c r="R48" s="3"/>
    </row>
    <row r="49" spans="1:18" ht="15.75">
      <c r="A49" s="1"/>
      <c r="B49" s="137"/>
      <c r="C49" s="18"/>
      <c r="D49" s="140"/>
      <c r="E49" s="141"/>
      <c r="F49" s="141"/>
      <c r="G49" s="18"/>
      <c r="H49" s="1"/>
      <c r="I49" s="268"/>
      <c r="J49" s="269"/>
      <c r="K49" s="270"/>
      <c r="L49" s="204"/>
      <c r="M49" s="1"/>
      <c r="R49" s="3"/>
    </row>
    <row r="50" spans="1:18" ht="15.75">
      <c r="A50" s="1"/>
      <c r="B50" s="137"/>
      <c r="C50" s="18"/>
      <c r="D50" s="140"/>
      <c r="E50" s="141"/>
      <c r="F50" s="141"/>
      <c r="G50" s="18"/>
      <c r="H50" s="1"/>
      <c r="I50" s="259" t="str">
        <f>AÑO!A13</f>
        <v>Gubernamental</v>
      </c>
      <c r="J50" s="262"/>
      <c r="K50" s="263"/>
      <c r="L50" s="201"/>
      <c r="M50" s="1"/>
      <c r="R50" s="3"/>
    </row>
    <row r="51" spans="1:18" ht="15.75">
      <c r="A51" s="1"/>
      <c r="B51" s="137"/>
      <c r="C51" s="18"/>
      <c r="D51" s="140"/>
      <c r="E51" s="141"/>
      <c r="F51" s="141"/>
      <c r="G51" s="18"/>
      <c r="H51" s="1"/>
      <c r="I51" s="260"/>
      <c r="J51" s="264"/>
      <c r="K51" s="265"/>
      <c r="L51" s="202"/>
      <c r="M51" s="1"/>
      <c r="R51" s="3"/>
    </row>
    <row r="52" spans="1:18" ht="15.75">
      <c r="A52" s="1"/>
      <c r="B52" s="137"/>
      <c r="C52" s="18"/>
      <c r="D52" s="140"/>
      <c r="E52" s="141"/>
      <c r="F52" s="141"/>
      <c r="G52" s="18"/>
      <c r="H52" s="1"/>
      <c r="I52" s="260"/>
      <c r="J52" s="264"/>
      <c r="K52" s="265"/>
      <c r="L52" s="202"/>
      <c r="M52" s="1"/>
      <c r="R52" s="3"/>
    </row>
    <row r="53" spans="1:18" ht="15.75">
      <c r="A53" s="1"/>
      <c r="B53" s="137"/>
      <c r="C53" s="18"/>
      <c r="D53" s="140"/>
      <c r="E53" s="141"/>
      <c r="F53" s="141"/>
      <c r="G53" s="18"/>
      <c r="H53" s="1"/>
      <c r="I53" s="260"/>
      <c r="J53" s="264"/>
      <c r="K53" s="265"/>
      <c r="L53" s="202"/>
      <c r="M53" s="1"/>
      <c r="R53" s="3"/>
    </row>
    <row r="54" spans="1:18" ht="15.75">
      <c r="A54" s="1"/>
      <c r="B54" s="137"/>
      <c r="C54" s="18"/>
      <c r="D54" s="140"/>
      <c r="E54" s="141"/>
      <c r="F54" s="141"/>
      <c r="G54" s="18"/>
      <c r="H54" s="1"/>
      <c r="I54" s="268"/>
      <c r="J54" s="269"/>
      <c r="K54" s="270"/>
      <c r="L54" s="204"/>
      <c r="M54" s="1"/>
      <c r="R54" s="3"/>
    </row>
    <row r="55" spans="1:18" ht="15.75">
      <c r="A55" s="1"/>
      <c r="B55" s="137"/>
      <c r="C55" s="18"/>
      <c r="D55" s="140"/>
      <c r="E55" s="141"/>
      <c r="F55" s="141"/>
      <c r="G55" s="18"/>
      <c r="H55" s="1"/>
      <c r="I55" s="259" t="str">
        <f>AÑO!A14</f>
        <v>Mutualite/DKV</v>
      </c>
      <c r="J55" s="262"/>
      <c r="K55" s="263"/>
      <c r="L55" s="201"/>
      <c r="M55" s="1"/>
      <c r="R55" s="3"/>
    </row>
    <row r="56" spans="1:18" ht="15.75">
      <c r="A56" s="1"/>
      <c r="B56" s="137"/>
      <c r="C56" s="18"/>
      <c r="D56" s="140"/>
      <c r="E56" s="141"/>
      <c r="F56" s="141"/>
      <c r="G56" s="18"/>
      <c r="H56" s="1"/>
      <c r="I56" s="260"/>
      <c r="J56" s="264"/>
      <c r="K56" s="265"/>
      <c r="L56" s="202"/>
      <c r="M56" s="1"/>
      <c r="R56" s="3"/>
    </row>
    <row r="57" spans="1:18" ht="15.75">
      <c r="A57" s="1"/>
      <c r="B57" s="137"/>
      <c r="C57" s="18"/>
      <c r="D57" s="140"/>
      <c r="E57" s="141"/>
      <c r="F57" s="141"/>
      <c r="G57" s="18"/>
      <c r="H57" s="1"/>
      <c r="I57" s="260"/>
      <c r="J57" s="264"/>
      <c r="K57" s="265"/>
      <c r="L57" s="202"/>
      <c r="M57" s="1"/>
      <c r="R57" s="3"/>
    </row>
    <row r="58" spans="1:18" ht="15.75">
      <c r="A58" s="1"/>
      <c r="B58" s="137"/>
      <c r="C58" s="18"/>
      <c r="D58" s="140"/>
      <c r="E58" s="141"/>
      <c r="F58" s="141"/>
      <c r="G58" s="18"/>
      <c r="H58" s="1"/>
      <c r="I58" s="260"/>
      <c r="J58" s="264"/>
      <c r="K58" s="265"/>
      <c r="L58" s="202"/>
      <c r="M58" s="1"/>
      <c r="R58" s="3"/>
    </row>
    <row r="59" spans="1:18" ht="16.5" thickBot="1">
      <c r="A59" s="1"/>
      <c r="B59" s="138"/>
      <c r="C59" s="19"/>
      <c r="D59" s="138"/>
      <c r="E59" s="142"/>
      <c r="F59" s="142"/>
      <c r="G59" s="19"/>
      <c r="H59" s="1"/>
      <c r="I59" s="268"/>
      <c r="J59" s="269"/>
      <c r="K59" s="270"/>
      <c r="L59" s="204"/>
      <c r="M59" s="1"/>
      <c r="R59" s="3"/>
    </row>
    <row r="60" spans="1:18" ht="16.5" thickBot="1">
      <c r="A60" s="1"/>
      <c r="B60" s="138">
        <f>SUM(B46:B59)</f>
        <v>490</v>
      </c>
      <c r="C60" s="19" t="s">
        <v>55</v>
      </c>
      <c r="D60" s="138">
        <f>SUM(D46:D59)</f>
        <v>0</v>
      </c>
      <c r="E60" s="138">
        <f>SUM(E46:E59)</f>
        <v>0</v>
      </c>
      <c r="F60" s="138">
        <f>SUM(F46:F59)</f>
        <v>0</v>
      </c>
      <c r="G60" s="19" t="s">
        <v>55</v>
      </c>
      <c r="H60" s="1"/>
      <c r="I60" s="259" t="str">
        <f>AÑO!A15</f>
        <v>Alquiler Cartama</v>
      </c>
      <c r="J60" s="262"/>
      <c r="K60" s="263"/>
      <c r="L60" s="201"/>
      <c r="M60" s="1"/>
      <c r="R60" s="3"/>
    </row>
    <row r="61" spans="1:18" ht="16.5" thickBot="1">
      <c r="A61" s="1"/>
      <c r="B61" s="115"/>
      <c r="C61" s="1"/>
      <c r="D61" s="115"/>
      <c r="E61" s="115"/>
      <c r="F61" s="115"/>
      <c r="G61" s="1"/>
      <c r="H61" s="1"/>
      <c r="I61" s="260"/>
      <c r="J61" s="264"/>
      <c r="K61" s="265"/>
      <c r="L61" s="202"/>
      <c r="M61" s="1"/>
      <c r="R61" s="3"/>
    </row>
    <row r="62" spans="1:18" ht="15.6" customHeight="1">
      <c r="A62" s="1"/>
      <c r="B62" s="283" t="str">
        <f>AÑO!A23</f>
        <v>Ocio</v>
      </c>
      <c r="C62" s="272"/>
      <c r="D62" s="272"/>
      <c r="E62" s="272"/>
      <c r="F62" s="272"/>
      <c r="G62" s="273"/>
      <c r="H62" s="1"/>
      <c r="I62" s="260"/>
      <c r="J62" s="264"/>
      <c r="K62" s="265"/>
      <c r="L62" s="202"/>
      <c r="M62" s="1"/>
      <c r="R62" s="3"/>
    </row>
    <row r="63" spans="1:18" ht="16.149999999999999" customHeight="1" thickBot="1">
      <c r="A63" s="1"/>
      <c r="B63" s="274"/>
      <c r="C63" s="275"/>
      <c r="D63" s="275"/>
      <c r="E63" s="275"/>
      <c r="F63" s="275"/>
      <c r="G63" s="276"/>
      <c r="H63" s="1"/>
      <c r="I63" s="260"/>
      <c r="J63" s="264"/>
      <c r="K63" s="265"/>
      <c r="L63" s="202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I64" s="268"/>
      <c r="J64" s="269"/>
      <c r="K64" s="270"/>
      <c r="L64" s="204"/>
      <c r="M64" s="1"/>
      <c r="R64" s="3"/>
    </row>
    <row r="65" spans="1:18" ht="15.75">
      <c r="A65" s="1"/>
      <c r="B65" s="135" t="s">
        <v>32</v>
      </c>
      <c r="C65" s="27" t="s">
        <v>33</v>
      </c>
      <c r="D65" s="135" t="s">
        <v>57</v>
      </c>
      <c r="E65" s="139" t="s">
        <v>58</v>
      </c>
      <c r="F65" s="139" t="s">
        <v>32</v>
      </c>
      <c r="G65" s="27" t="s">
        <v>168</v>
      </c>
      <c r="H65" s="1"/>
      <c r="I65" s="259" t="str">
        <f>AÑO!A16</f>
        <v>Otros</v>
      </c>
      <c r="J65" s="262"/>
      <c r="K65" s="263"/>
      <c r="L65" s="201"/>
      <c r="M65" s="1"/>
      <c r="R65" s="3"/>
    </row>
    <row r="66" spans="1:18" ht="15.75">
      <c r="A66" s="1"/>
      <c r="B66" s="136">
        <v>150</v>
      </c>
      <c r="C66" s="21" t="s">
        <v>35</v>
      </c>
      <c r="D66" s="140"/>
      <c r="E66" s="141"/>
      <c r="F66" s="141"/>
      <c r="G66" s="21"/>
      <c r="H66" s="1"/>
      <c r="I66" s="260"/>
      <c r="J66" s="264"/>
      <c r="K66" s="265"/>
      <c r="L66" s="202"/>
      <c r="M66" s="1"/>
      <c r="R66" s="3"/>
    </row>
    <row r="67" spans="1:18" ht="15.75">
      <c r="A67" s="1"/>
      <c r="B67" s="137"/>
      <c r="C67" s="18"/>
      <c r="D67" s="140"/>
      <c r="E67" s="141"/>
      <c r="F67" s="141"/>
      <c r="G67" s="34"/>
      <c r="H67" s="1"/>
      <c r="I67" s="260"/>
      <c r="J67" s="264"/>
      <c r="K67" s="265"/>
      <c r="L67" s="202"/>
      <c r="M67" s="1"/>
      <c r="R67" s="3"/>
    </row>
    <row r="68" spans="1:18" ht="15.75">
      <c r="A68" s="1"/>
      <c r="B68" s="137"/>
      <c r="C68" s="18"/>
      <c r="D68" s="140"/>
      <c r="E68" s="141"/>
      <c r="F68" s="141"/>
      <c r="G68" s="18"/>
      <c r="H68" s="1"/>
      <c r="I68" s="260"/>
      <c r="J68" s="264"/>
      <c r="K68" s="265"/>
      <c r="L68" s="202"/>
      <c r="M68" s="1"/>
      <c r="R68" s="3"/>
    </row>
    <row r="69" spans="1:18" ht="16.5" thickBot="1">
      <c r="A69" s="1"/>
      <c r="B69" s="137"/>
      <c r="C69" s="18"/>
      <c r="D69" s="140"/>
      <c r="E69" s="141"/>
      <c r="F69" s="141"/>
      <c r="G69" s="18"/>
      <c r="H69" s="1"/>
      <c r="I69" s="261"/>
      <c r="J69" s="266"/>
      <c r="K69" s="267"/>
      <c r="L69" s="203"/>
      <c r="M69" s="1"/>
      <c r="R69" s="3"/>
    </row>
    <row r="70" spans="1:18" ht="15.75">
      <c r="A70" s="1"/>
      <c r="B70" s="137"/>
      <c r="C70" s="18"/>
      <c r="D70" s="140"/>
      <c r="E70" s="141"/>
      <c r="F70" s="141"/>
      <c r="G70" s="18"/>
      <c r="H70" s="1"/>
      <c r="M70" s="1"/>
      <c r="R70" s="3"/>
    </row>
    <row r="71" spans="1:18" ht="15.75">
      <c r="A71" s="1"/>
      <c r="B71" s="137"/>
      <c r="C71" s="18"/>
      <c r="D71" s="140"/>
      <c r="E71" s="141"/>
      <c r="F71" s="141"/>
      <c r="G71" s="18"/>
      <c r="H71" s="1"/>
      <c r="M71" s="1"/>
      <c r="R71" s="3"/>
    </row>
    <row r="72" spans="1:18" ht="15.75">
      <c r="A72" s="1"/>
      <c r="B72" s="137"/>
      <c r="C72" s="18"/>
      <c r="D72" s="140"/>
      <c r="E72" s="141"/>
      <c r="F72" s="141"/>
      <c r="G72" s="18"/>
      <c r="H72" s="1"/>
      <c r="M72" s="1"/>
      <c r="R72" s="3"/>
    </row>
    <row r="73" spans="1:18" ht="15.75">
      <c r="A73" s="1"/>
      <c r="B73" s="137"/>
      <c r="C73" s="18"/>
      <c r="D73" s="140"/>
      <c r="E73" s="141"/>
      <c r="F73" s="141"/>
      <c r="G73" s="18"/>
      <c r="H73" s="1"/>
      <c r="I73" s="90"/>
      <c r="M73" s="1"/>
      <c r="R73" s="3"/>
    </row>
    <row r="74" spans="1:18" ht="15.75">
      <c r="A74" s="1"/>
      <c r="B74" s="137"/>
      <c r="C74" s="18"/>
      <c r="D74" s="140"/>
      <c r="E74" s="141"/>
      <c r="F74" s="141"/>
      <c r="G74" s="18"/>
      <c r="H74" s="1"/>
      <c r="M74" s="1"/>
      <c r="R74" s="3"/>
    </row>
    <row r="75" spans="1:18" ht="15.75">
      <c r="A75" s="1"/>
      <c r="B75" s="137"/>
      <c r="C75" s="18"/>
      <c r="D75" s="140"/>
      <c r="E75" s="141"/>
      <c r="F75" s="141"/>
      <c r="G75" s="18"/>
      <c r="H75" s="1"/>
      <c r="M75" s="1"/>
      <c r="R75" s="3"/>
    </row>
    <row r="76" spans="1:18" ht="15.75">
      <c r="A76" s="1"/>
      <c r="B76" s="137"/>
      <c r="C76" s="18"/>
      <c r="D76" s="140"/>
      <c r="E76" s="141"/>
      <c r="F76" s="141"/>
      <c r="G76" s="18"/>
      <c r="H76" s="1"/>
      <c r="M76" s="1"/>
      <c r="R76" s="3"/>
    </row>
    <row r="77" spans="1:18" ht="15.75">
      <c r="A77" s="1"/>
      <c r="B77" s="137"/>
      <c r="C77" s="18"/>
      <c r="D77" s="140"/>
      <c r="E77" s="141"/>
      <c r="F77" s="141"/>
      <c r="G77" s="18"/>
      <c r="H77" s="1"/>
      <c r="M77" s="1"/>
      <c r="R77" s="3"/>
    </row>
    <row r="78" spans="1:18" ht="15.75">
      <c r="A78" s="1"/>
      <c r="B78" s="137"/>
      <c r="C78" s="18"/>
      <c r="D78" s="140"/>
      <c r="E78" s="141"/>
      <c r="F78" s="141"/>
      <c r="G78" s="18"/>
      <c r="H78" s="1"/>
      <c r="M78" s="1"/>
      <c r="R78" s="3"/>
    </row>
    <row r="79" spans="1:18" ht="16.5" thickBot="1">
      <c r="A79" s="1"/>
      <c r="B79" s="138"/>
      <c r="C79" s="19"/>
      <c r="D79" s="138"/>
      <c r="E79" s="142"/>
      <c r="F79" s="142"/>
      <c r="G79" s="19"/>
      <c r="H79" s="1"/>
      <c r="M79" s="1"/>
      <c r="R79" s="3"/>
    </row>
    <row r="80" spans="1:18" ht="16.5" thickBot="1">
      <c r="A80" s="1"/>
      <c r="B80" s="138">
        <f>SUM(B66:B79)</f>
        <v>150</v>
      </c>
      <c r="C80" s="19" t="s">
        <v>55</v>
      </c>
      <c r="D80" s="138">
        <f>SUM(D66:D79)</f>
        <v>0</v>
      </c>
      <c r="E80" s="138">
        <f>SUM(E66:E79)</f>
        <v>0</v>
      </c>
      <c r="F80" s="138">
        <f>SUM(F66:F79)</f>
        <v>0</v>
      </c>
      <c r="G80" s="19" t="s">
        <v>55</v>
      </c>
      <c r="H80" s="1"/>
      <c r="M80" s="1"/>
      <c r="R80" s="3"/>
    </row>
    <row r="81" spans="1:18" ht="16.5" thickBot="1">
      <c r="A81" s="1"/>
      <c r="B81" s="115"/>
      <c r="C81" s="1"/>
      <c r="D81" s="115"/>
      <c r="E81" s="115"/>
      <c r="F81" s="115"/>
      <c r="G81" s="1"/>
      <c r="H81" s="1"/>
      <c r="M81" s="1"/>
      <c r="R81" s="3"/>
    </row>
    <row r="82" spans="1:18" ht="15.6" customHeight="1">
      <c r="A82" s="1"/>
      <c r="B82" s="283" t="str">
        <f>AÑO!A24</f>
        <v>Transportes</v>
      </c>
      <c r="C82" s="272"/>
      <c r="D82" s="272"/>
      <c r="E82" s="272"/>
      <c r="F82" s="272"/>
      <c r="G82" s="273"/>
      <c r="H82" s="1"/>
      <c r="M82" s="1"/>
      <c r="R82" s="3"/>
    </row>
    <row r="83" spans="1:18" ht="16.149999999999999" customHeight="1" thickBot="1">
      <c r="A83" s="1"/>
      <c r="B83" s="274"/>
      <c r="C83" s="275"/>
      <c r="D83" s="275"/>
      <c r="E83" s="275"/>
      <c r="F83" s="275"/>
      <c r="G83" s="276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135" t="s">
        <v>32</v>
      </c>
      <c r="C85" s="27" t="s">
        <v>33</v>
      </c>
      <c r="D85" s="135" t="s">
        <v>57</v>
      </c>
      <c r="E85" s="139" t="s">
        <v>58</v>
      </c>
      <c r="F85" s="139" t="s">
        <v>32</v>
      </c>
      <c r="G85" s="27" t="s">
        <v>168</v>
      </c>
      <c r="H85" s="1"/>
      <c r="M85" s="1"/>
      <c r="R85" s="3"/>
    </row>
    <row r="86" spans="1:18" ht="15.75">
      <c r="A86" s="1"/>
      <c r="B86" s="136">
        <v>160</v>
      </c>
      <c r="C86" s="21" t="s">
        <v>209</v>
      </c>
      <c r="D86" s="140"/>
      <c r="E86" s="141"/>
      <c r="F86" s="141"/>
      <c r="G86" s="18"/>
      <c r="H86" s="1"/>
      <c r="M86" s="1"/>
      <c r="R86" s="3"/>
    </row>
    <row r="87" spans="1:18" ht="15.75">
      <c r="A87" s="1"/>
      <c r="B87" s="137"/>
      <c r="C87" s="18"/>
      <c r="D87" s="140"/>
      <c r="E87" s="141"/>
      <c r="F87" s="141"/>
      <c r="G87" s="18"/>
      <c r="H87" s="1"/>
      <c r="M87" s="1"/>
      <c r="R87" s="3"/>
    </row>
    <row r="88" spans="1:18" ht="15.75">
      <c r="A88" s="1"/>
      <c r="B88" s="137"/>
      <c r="C88" s="18"/>
      <c r="D88" s="140"/>
      <c r="E88" s="141"/>
      <c r="F88" s="141"/>
      <c r="G88" s="18"/>
      <c r="H88" s="1"/>
      <c r="M88" s="1"/>
      <c r="R88" s="3"/>
    </row>
    <row r="89" spans="1:18" ht="15.75">
      <c r="A89" s="1"/>
      <c r="B89" s="137"/>
      <c r="C89" s="18"/>
      <c r="D89" s="140"/>
      <c r="E89" s="141"/>
      <c r="F89" s="141"/>
      <c r="G89" s="18"/>
      <c r="H89" s="1"/>
      <c r="M89" s="1"/>
      <c r="R89" s="3"/>
    </row>
    <row r="90" spans="1:18" ht="15.75">
      <c r="A90" s="1"/>
      <c r="B90" s="137"/>
      <c r="C90" s="18"/>
      <c r="D90" s="140"/>
      <c r="E90" s="141"/>
      <c r="F90" s="141"/>
      <c r="G90" s="18"/>
      <c r="H90" s="1"/>
      <c r="M90" s="1"/>
      <c r="R90" s="3"/>
    </row>
    <row r="91" spans="1:18" ht="15.75">
      <c r="A91" s="1"/>
      <c r="B91" s="137"/>
      <c r="C91" s="18"/>
      <c r="D91" s="140"/>
      <c r="E91" s="141"/>
      <c r="F91" s="141"/>
      <c r="G91" s="18"/>
      <c r="H91" s="1"/>
      <c r="M91" s="1"/>
      <c r="R91" s="3"/>
    </row>
    <row r="92" spans="1:18" ht="15.75">
      <c r="A92" s="1"/>
      <c r="B92" s="137"/>
      <c r="C92" s="18"/>
      <c r="D92" s="140"/>
      <c r="E92" s="141"/>
      <c r="F92" s="141"/>
      <c r="G92" s="18"/>
      <c r="H92" s="1"/>
      <c r="M92" s="1"/>
      <c r="R92" s="3"/>
    </row>
    <row r="93" spans="1:18" ht="15.75">
      <c r="A93" s="1"/>
      <c r="B93" s="137"/>
      <c r="C93" s="18"/>
      <c r="D93" s="140"/>
      <c r="E93" s="141"/>
      <c r="F93" s="141"/>
      <c r="G93" s="18"/>
      <c r="H93" s="1"/>
      <c r="M93" s="1"/>
      <c r="R93" s="3"/>
    </row>
    <row r="94" spans="1:18" ht="15.75">
      <c r="A94" s="1"/>
      <c r="B94" s="137"/>
      <c r="C94" s="18"/>
      <c r="D94" s="140"/>
      <c r="E94" s="141"/>
      <c r="F94" s="141"/>
      <c r="G94" s="18"/>
      <c r="H94" s="1"/>
      <c r="M94" s="1"/>
      <c r="R94" s="3"/>
    </row>
    <row r="95" spans="1:18" ht="15.75">
      <c r="A95" s="1"/>
      <c r="B95" s="137"/>
      <c r="C95" s="18"/>
      <c r="D95" s="140"/>
      <c r="E95" s="141"/>
      <c r="F95" s="141"/>
      <c r="G95" s="18"/>
      <c r="H95" s="1"/>
      <c r="M95" s="1"/>
      <c r="R95" s="3"/>
    </row>
    <row r="96" spans="1:18" ht="15.75">
      <c r="A96" s="1"/>
      <c r="B96" s="137"/>
      <c r="C96" s="18"/>
      <c r="D96" s="140"/>
      <c r="E96" s="141"/>
      <c r="F96" s="141"/>
      <c r="G96" s="18"/>
      <c r="H96" s="1"/>
      <c r="M96" s="1"/>
      <c r="R96" s="3"/>
    </row>
    <row r="97" spans="1:18" ht="15.75">
      <c r="A97" s="1"/>
      <c r="B97" s="137"/>
      <c r="C97" s="18"/>
      <c r="D97" s="140"/>
      <c r="E97" s="141"/>
      <c r="F97" s="141"/>
      <c r="G97" s="18"/>
      <c r="H97" s="1"/>
      <c r="M97" s="1"/>
      <c r="R97" s="3"/>
    </row>
    <row r="98" spans="1:18" ht="15.75">
      <c r="A98" s="1"/>
      <c r="B98" s="137"/>
      <c r="C98" s="18"/>
      <c r="D98" s="140"/>
      <c r="E98" s="141"/>
      <c r="F98" s="141"/>
      <c r="G98" s="18"/>
      <c r="H98" s="1"/>
      <c r="M98" s="1"/>
      <c r="R98" s="3"/>
    </row>
    <row r="99" spans="1:18" ht="16.5" thickBot="1">
      <c r="A99" s="1"/>
      <c r="B99" s="138"/>
      <c r="C99" s="19"/>
      <c r="D99" s="138"/>
      <c r="E99" s="142"/>
      <c r="F99" s="142"/>
      <c r="G99" s="19"/>
      <c r="H99" s="1"/>
      <c r="M99" s="1"/>
      <c r="R99" s="3"/>
    </row>
    <row r="100" spans="1:18" ht="16.5" thickBot="1">
      <c r="A100" s="1"/>
      <c r="B100" s="138">
        <f>SUM(B86:B99)</f>
        <v>160</v>
      </c>
      <c r="C100" s="19" t="s">
        <v>55</v>
      </c>
      <c r="D100" s="138">
        <f>SUM(D86:D99)</f>
        <v>0</v>
      </c>
      <c r="E100" s="138">
        <f>SUM(E86:E99)</f>
        <v>0</v>
      </c>
      <c r="F100" s="138">
        <f>SUM(F86:F99)</f>
        <v>0</v>
      </c>
      <c r="G100" s="19" t="s">
        <v>55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3" t="str">
        <f>AÑO!A25</f>
        <v>Coche</v>
      </c>
      <c r="C102" s="272"/>
      <c r="D102" s="272"/>
      <c r="E102" s="272"/>
      <c r="F102" s="272"/>
      <c r="G102" s="273"/>
      <c r="H102" s="1"/>
      <c r="M102" s="1"/>
      <c r="R102" s="3"/>
    </row>
    <row r="103" spans="1:18" ht="16.149999999999999" customHeight="1" thickBot="1">
      <c r="A103" s="1"/>
      <c r="B103" s="274"/>
      <c r="C103" s="275"/>
      <c r="D103" s="275"/>
      <c r="E103" s="275"/>
      <c r="F103" s="275"/>
      <c r="G103" s="276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92" t="s">
        <v>191</v>
      </c>
      <c r="B105" s="135" t="s">
        <v>32</v>
      </c>
      <c r="C105" s="27" t="s">
        <v>33</v>
      </c>
      <c r="D105" s="135" t="s">
        <v>57</v>
      </c>
      <c r="E105" s="139" t="s">
        <v>58</v>
      </c>
      <c r="F105" s="139" t="s">
        <v>32</v>
      </c>
      <c r="G105" s="27" t="s">
        <v>33</v>
      </c>
      <c r="H105" s="1"/>
      <c r="M105" s="1"/>
      <c r="R105" s="3"/>
    </row>
    <row r="106" spans="1:18" ht="15.75">
      <c r="A106" s="115">
        <f>'10'!A106+(B106-SUM(D106:F106))</f>
        <v>3101.6400000000012</v>
      </c>
      <c r="B106" s="136">
        <v>258.47000000000003</v>
      </c>
      <c r="C106" s="20" t="s">
        <v>46</v>
      </c>
      <c r="D106" s="140"/>
      <c r="E106" s="141"/>
      <c r="F106" s="141"/>
      <c r="G106" s="34" t="s">
        <v>46</v>
      </c>
      <c r="H106" s="1"/>
      <c r="M106" s="1"/>
      <c r="R106" s="3"/>
    </row>
    <row r="107" spans="1:18" ht="15.75">
      <c r="A107" s="115">
        <f>'10'!A107+(B107-SUM(D107:F107))</f>
        <v>853.3</v>
      </c>
      <c r="B107" s="137">
        <v>71</v>
      </c>
      <c r="C107" s="20" t="s">
        <v>47</v>
      </c>
      <c r="D107" s="140"/>
      <c r="E107" s="141"/>
      <c r="F107" s="141"/>
      <c r="G107" s="34" t="s">
        <v>47</v>
      </c>
      <c r="H107" s="1"/>
      <c r="M107" s="1"/>
      <c r="R107" s="3"/>
    </row>
    <row r="108" spans="1:18" ht="15.75">
      <c r="A108" s="115">
        <f>'10'!A108+(B108-SUM(D108:F108))</f>
        <v>747.09999999999991</v>
      </c>
      <c r="B108" s="137">
        <v>50</v>
      </c>
      <c r="C108" s="20" t="s">
        <v>194</v>
      </c>
      <c r="D108" s="140"/>
      <c r="E108" s="141"/>
      <c r="F108" s="141"/>
      <c r="G108" s="37" t="s">
        <v>69</v>
      </c>
      <c r="H108" s="1"/>
      <c r="M108" s="1"/>
      <c r="R108" s="3"/>
    </row>
    <row r="109" spans="1:18" ht="15.75">
      <c r="A109" s="115">
        <f>'10'!A109+(B109-SUM(D109:F109))</f>
        <v>3060.8600000000029</v>
      </c>
      <c r="B109" s="137">
        <v>25.53</v>
      </c>
      <c r="C109" s="20" t="s">
        <v>212</v>
      </c>
      <c r="D109" s="140"/>
      <c r="E109" s="141"/>
      <c r="F109" s="141"/>
      <c r="G109" s="34"/>
      <c r="H109" s="1"/>
      <c r="M109" s="1"/>
      <c r="R109" s="3"/>
    </row>
    <row r="110" spans="1:18" ht="15.75">
      <c r="B110" s="137"/>
      <c r="C110" s="20"/>
      <c r="D110" s="140"/>
      <c r="E110" s="141"/>
      <c r="F110" s="141"/>
      <c r="G110" s="34"/>
      <c r="H110" s="1"/>
      <c r="M110" s="1"/>
      <c r="R110" s="3"/>
    </row>
    <row r="111" spans="1:18" ht="15.75">
      <c r="B111" s="137"/>
      <c r="C111" s="30"/>
      <c r="D111" s="140"/>
      <c r="E111" s="141"/>
      <c r="F111" s="141"/>
      <c r="G111" s="37"/>
      <c r="H111" s="1"/>
      <c r="M111" s="1"/>
      <c r="R111" s="3"/>
    </row>
    <row r="112" spans="1:18" ht="15.75">
      <c r="B112" s="137"/>
      <c r="C112" s="35"/>
      <c r="D112" s="140"/>
      <c r="E112" s="141"/>
      <c r="F112" s="141"/>
      <c r="G112" s="34"/>
      <c r="H112" s="1"/>
      <c r="M112" s="1"/>
      <c r="R112" s="3"/>
    </row>
    <row r="113" spans="1:18" ht="15.75">
      <c r="B113" s="137"/>
      <c r="C113" s="36"/>
      <c r="D113" s="140"/>
      <c r="E113" s="141"/>
      <c r="F113" s="141"/>
      <c r="G113" s="34"/>
      <c r="H113" s="1"/>
      <c r="M113" s="1"/>
      <c r="R113" s="3"/>
    </row>
    <row r="114" spans="1:18" ht="15.75">
      <c r="B114" s="137"/>
      <c r="C114" s="35"/>
      <c r="D114" s="140"/>
      <c r="E114" s="141"/>
      <c r="F114" s="141"/>
      <c r="G114" s="34"/>
      <c r="H114" s="1"/>
      <c r="M114" s="1"/>
      <c r="R114" s="3"/>
    </row>
    <row r="115" spans="1:18" ht="15.75">
      <c r="B115" s="137"/>
      <c r="C115" s="30"/>
      <c r="D115" s="140"/>
      <c r="E115" s="141"/>
      <c r="F115" s="141"/>
      <c r="G115" s="18"/>
      <c r="H115" s="1"/>
      <c r="M115" s="1"/>
      <c r="R115" s="3"/>
    </row>
    <row r="116" spans="1:18" ht="15.75">
      <c r="B116" s="137"/>
      <c r="C116" s="20"/>
      <c r="D116" s="140"/>
      <c r="E116" s="141"/>
      <c r="F116" s="141"/>
      <c r="G116" s="18"/>
      <c r="H116" s="1"/>
      <c r="M116" s="1"/>
      <c r="R116" s="3"/>
    </row>
    <row r="117" spans="1:18" ht="15.75">
      <c r="B117" s="137"/>
      <c r="C117" s="20"/>
      <c r="D117" s="140"/>
      <c r="E117" s="141"/>
      <c r="F117" s="141"/>
      <c r="G117" s="18"/>
      <c r="H117" s="1"/>
      <c r="M117" s="1"/>
      <c r="R117" s="3"/>
    </row>
    <row r="118" spans="1:18" ht="15.75">
      <c r="B118" s="137"/>
      <c r="C118" s="20"/>
      <c r="D118" s="140"/>
      <c r="E118" s="141"/>
      <c r="F118" s="141"/>
      <c r="G118" s="18"/>
      <c r="H118" s="1"/>
      <c r="M118" s="1"/>
      <c r="R118" s="3"/>
    </row>
    <row r="119" spans="1:18" ht="16.5" thickBot="1">
      <c r="B119" s="138"/>
      <c r="C119" s="22"/>
      <c r="D119" s="138"/>
      <c r="E119" s="142"/>
      <c r="F119" s="142"/>
      <c r="G119" s="19"/>
      <c r="H119" s="1"/>
      <c r="M119" s="1"/>
      <c r="R119" s="3"/>
    </row>
    <row r="120" spans="1:18" ht="16.5" thickBot="1">
      <c r="A120" s="116">
        <f>SUM(A106:A108)</f>
        <v>4702.0400000000009</v>
      </c>
      <c r="B120" s="138">
        <f>SUM(B106:B119)</f>
        <v>405</v>
      </c>
      <c r="C120" s="19" t="s">
        <v>55</v>
      </c>
      <c r="D120" s="138">
        <f>SUM(D106:D119)</f>
        <v>0</v>
      </c>
      <c r="E120" s="138">
        <f>SUM(E106:E119)</f>
        <v>0</v>
      </c>
      <c r="F120" s="138">
        <f>SUM(F106:F119)</f>
        <v>0</v>
      </c>
      <c r="G120" s="19" t="s">
        <v>55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3" t="str">
        <f>AÑO!A26</f>
        <v>Teléfono</v>
      </c>
      <c r="C122" s="272"/>
      <c r="D122" s="272"/>
      <c r="E122" s="272"/>
      <c r="F122" s="272"/>
      <c r="G122" s="273"/>
      <c r="H122" s="1"/>
      <c r="M122" s="1"/>
      <c r="R122" s="3"/>
    </row>
    <row r="123" spans="1:18" ht="16.149999999999999" customHeight="1" thickBot="1">
      <c r="A123" s="1"/>
      <c r="B123" s="274"/>
      <c r="C123" s="275"/>
      <c r="D123" s="275"/>
      <c r="E123" s="275"/>
      <c r="F123" s="275"/>
      <c r="G123" s="276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135" t="s">
        <v>32</v>
      </c>
      <c r="C125" s="27" t="s">
        <v>33</v>
      </c>
      <c r="D125" s="135" t="s">
        <v>57</v>
      </c>
      <c r="E125" s="139" t="s">
        <v>58</v>
      </c>
      <c r="F125" s="139" t="s">
        <v>32</v>
      </c>
      <c r="G125" s="27" t="s">
        <v>33</v>
      </c>
      <c r="H125" s="1"/>
      <c r="M125" s="1"/>
      <c r="R125" s="3"/>
    </row>
    <row r="126" spans="1:18" ht="15.75">
      <c r="A126" s="1"/>
      <c r="B126" s="136">
        <v>27.5</v>
      </c>
      <c r="C126" s="21" t="s">
        <v>48</v>
      </c>
      <c r="D126" s="140"/>
      <c r="E126" s="141"/>
      <c r="F126" s="141"/>
      <c r="G126" s="18" t="s">
        <v>48</v>
      </c>
      <c r="H126" s="1"/>
      <c r="M126" s="1"/>
      <c r="R126" s="3"/>
    </row>
    <row r="127" spans="1:18" ht="15.75">
      <c r="A127" s="1"/>
      <c r="B127" s="137">
        <v>12.5</v>
      </c>
      <c r="C127" s="18" t="s">
        <v>49</v>
      </c>
      <c r="D127" s="140"/>
      <c r="E127" s="141"/>
      <c r="F127" s="141"/>
      <c r="G127" s="18" t="s">
        <v>154</v>
      </c>
      <c r="H127" s="1"/>
      <c r="M127" s="1"/>
      <c r="R127" s="3"/>
    </row>
    <row r="128" spans="1:18" ht="15.75">
      <c r="A128" s="1"/>
      <c r="B128" s="137">
        <v>8</v>
      </c>
      <c r="C128" s="18" t="s">
        <v>165</v>
      </c>
      <c r="D128" s="140"/>
      <c r="E128" s="141"/>
      <c r="F128" s="141"/>
      <c r="G128" s="18" t="s">
        <v>156</v>
      </c>
      <c r="H128" s="1"/>
      <c r="M128" s="1"/>
      <c r="R128" s="3"/>
    </row>
    <row r="129" spans="1:18" ht="15.75">
      <c r="A129" s="1"/>
      <c r="B129" s="137"/>
      <c r="C129" s="18"/>
      <c r="D129" s="140"/>
      <c r="E129" s="141"/>
      <c r="F129" s="141"/>
      <c r="G129" s="18" t="s">
        <v>165</v>
      </c>
      <c r="H129" s="1"/>
      <c r="M129" s="1"/>
      <c r="R129" s="3"/>
    </row>
    <row r="130" spans="1:18" ht="15.75">
      <c r="A130" s="1"/>
      <c r="B130" s="137"/>
      <c r="C130" s="18"/>
      <c r="D130" s="140"/>
      <c r="E130" s="141"/>
      <c r="F130" s="141"/>
      <c r="G130" s="18"/>
      <c r="H130" s="1"/>
      <c r="M130" s="1"/>
      <c r="R130" s="3"/>
    </row>
    <row r="131" spans="1:18" ht="15.75">
      <c r="A131" s="1"/>
      <c r="B131" s="137"/>
      <c r="C131" s="18"/>
      <c r="D131" s="140"/>
      <c r="E131" s="141"/>
      <c r="F131" s="141"/>
      <c r="G131" s="18"/>
      <c r="H131" s="1"/>
      <c r="M131" s="1"/>
      <c r="R131" s="3"/>
    </row>
    <row r="132" spans="1:18" ht="15.75">
      <c r="A132" s="1"/>
      <c r="B132" s="137"/>
      <c r="C132" s="18"/>
      <c r="D132" s="140"/>
      <c r="E132" s="141"/>
      <c r="F132" s="141"/>
      <c r="G132" s="18"/>
      <c r="H132" s="1"/>
      <c r="M132" s="1"/>
      <c r="R132" s="3"/>
    </row>
    <row r="133" spans="1:18" ht="15.75">
      <c r="A133" s="1"/>
      <c r="B133" s="137"/>
      <c r="C133" s="18"/>
      <c r="D133" s="140"/>
      <c r="E133" s="141"/>
      <c r="F133" s="141"/>
      <c r="G133" s="18"/>
      <c r="H133" s="1"/>
      <c r="M133" s="1"/>
      <c r="R133" s="3"/>
    </row>
    <row r="134" spans="1:18" ht="15.75">
      <c r="A134" s="1"/>
      <c r="B134" s="137"/>
      <c r="C134" s="18"/>
      <c r="D134" s="140"/>
      <c r="E134" s="141"/>
      <c r="F134" s="141"/>
      <c r="G134" s="18"/>
      <c r="H134" s="1"/>
      <c r="M134" s="1"/>
      <c r="R134" s="3"/>
    </row>
    <row r="135" spans="1:18" ht="15.75">
      <c r="A135" s="1"/>
      <c r="B135" s="137"/>
      <c r="C135" s="18"/>
      <c r="D135" s="140"/>
      <c r="E135" s="141"/>
      <c r="F135" s="141"/>
      <c r="G135" s="18"/>
      <c r="H135" s="1"/>
      <c r="M135" s="1"/>
      <c r="R135" s="3"/>
    </row>
    <row r="136" spans="1:18" ht="15.75">
      <c r="A136" s="1"/>
      <c r="B136" s="137"/>
      <c r="C136" s="18"/>
      <c r="D136" s="140"/>
      <c r="E136" s="141"/>
      <c r="F136" s="141"/>
      <c r="G136" s="18"/>
      <c r="H136" s="1"/>
      <c r="M136" s="1"/>
      <c r="R136" s="3"/>
    </row>
    <row r="137" spans="1:18" ht="15.75">
      <c r="A137" s="1"/>
      <c r="B137" s="137"/>
      <c r="C137" s="18"/>
      <c r="D137" s="140"/>
      <c r="E137" s="141"/>
      <c r="F137" s="141"/>
      <c r="G137" s="18"/>
      <c r="H137" s="1"/>
      <c r="M137" s="1"/>
      <c r="R137" s="3"/>
    </row>
    <row r="138" spans="1:18" ht="15.75">
      <c r="A138" s="1"/>
      <c r="B138" s="137"/>
      <c r="C138" s="18"/>
      <c r="D138" s="140"/>
      <c r="E138" s="141"/>
      <c r="F138" s="141"/>
      <c r="G138" s="18"/>
      <c r="H138" s="1"/>
      <c r="M138" s="1"/>
      <c r="R138" s="3"/>
    </row>
    <row r="139" spans="1:18" ht="16.5" thickBot="1">
      <c r="A139" s="1"/>
      <c r="B139" s="138"/>
      <c r="C139" s="19"/>
      <c r="D139" s="138"/>
      <c r="E139" s="142"/>
      <c r="F139" s="142"/>
      <c r="G139" s="19"/>
      <c r="H139" s="1"/>
      <c r="M139" s="1"/>
      <c r="R139" s="3"/>
    </row>
    <row r="140" spans="1:18" ht="16.5" thickBot="1">
      <c r="A140" s="1"/>
      <c r="B140" s="138">
        <f>SUM(B126:B139)</f>
        <v>48</v>
      </c>
      <c r="C140" s="19" t="s">
        <v>55</v>
      </c>
      <c r="D140" s="138">
        <f>SUM(D126:D139)</f>
        <v>0</v>
      </c>
      <c r="E140" s="138">
        <f>SUM(E126:E139)</f>
        <v>0</v>
      </c>
      <c r="F140" s="138">
        <f>SUM(F126:F139)</f>
        <v>0</v>
      </c>
      <c r="G140" s="19" t="s">
        <v>55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3" t="str">
        <f>AÑO!A27</f>
        <v>Gatos</v>
      </c>
      <c r="C142" s="272"/>
      <c r="D142" s="272"/>
      <c r="E142" s="272"/>
      <c r="F142" s="272"/>
      <c r="G142" s="273"/>
      <c r="H142" s="1"/>
      <c r="M142" s="1"/>
      <c r="R142" s="3"/>
    </row>
    <row r="143" spans="1:18" ht="16.149999999999999" customHeight="1" thickBot="1">
      <c r="A143" s="1"/>
      <c r="B143" s="274"/>
      <c r="C143" s="275"/>
      <c r="D143" s="275"/>
      <c r="E143" s="275"/>
      <c r="F143" s="275"/>
      <c r="G143" s="276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135" t="s">
        <v>32</v>
      </c>
      <c r="C145" s="27" t="s">
        <v>33</v>
      </c>
      <c r="D145" s="135" t="s">
        <v>57</v>
      </c>
      <c r="E145" s="139" t="s">
        <v>58</v>
      </c>
      <c r="F145" s="139" t="s">
        <v>32</v>
      </c>
      <c r="G145" s="27" t="s">
        <v>168</v>
      </c>
      <c r="H145" s="1"/>
      <c r="M145" s="1"/>
      <c r="R145" s="3"/>
    </row>
    <row r="146" spans="1:22" ht="15.75">
      <c r="A146" s="1"/>
      <c r="B146" s="136">
        <v>50</v>
      </c>
      <c r="C146" s="21" t="s">
        <v>181</v>
      </c>
      <c r="D146" s="140"/>
      <c r="E146" s="141"/>
      <c r="F146" s="141"/>
      <c r="G146" s="18"/>
      <c r="H146" s="1"/>
      <c r="M146" s="1"/>
      <c r="R146" s="3"/>
    </row>
    <row r="147" spans="1:22" ht="15.75">
      <c r="A147" s="1"/>
      <c r="B147" s="137"/>
      <c r="C147" s="18"/>
      <c r="D147" s="140"/>
      <c r="E147" s="141"/>
      <c r="F147" s="141"/>
      <c r="G147" s="18"/>
      <c r="H147" s="1"/>
      <c r="M147" s="1"/>
      <c r="R147" s="3"/>
    </row>
    <row r="148" spans="1:22" ht="15.75">
      <c r="A148" s="1"/>
      <c r="B148" s="137"/>
      <c r="C148" s="18"/>
      <c r="D148" s="140"/>
      <c r="E148" s="141"/>
      <c r="F148" s="141"/>
      <c r="G148" s="18"/>
      <c r="H148" s="1"/>
      <c r="M148" s="1"/>
      <c r="R148" s="3"/>
    </row>
    <row r="149" spans="1:22" ht="15.75">
      <c r="A149" s="1"/>
      <c r="B149" s="137"/>
      <c r="C149" s="18"/>
      <c r="D149" s="140"/>
      <c r="E149" s="141"/>
      <c r="F149" s="141"/>
      <c r="G149" s="18"/>
      <c r="H149" s="1"/>
      <c r="M149" s="1"/>
      <c r="R149" s="3"/>
    </row>
    <row r="150" spans="1:22" ht="15.75">
      <c r="A150" s="1"/>
      <c r="B150" s="137"/>
      <c r="C150" s="18"/>
      <c r="D150" s="140"/>
      <c r="E150" s="141"/>
      <c r="F150" s="141"/>
      <c r="G150" s="18"/>
      <c r="H150" s="1"/>
      <c r="M150" s="1"/>
      <c r="R150" s="3"/>
    </row>
    <row r="151" spans="1:22" ht="15.75">
      <c r="A151" s="1"/>
      <c r="B151" s="137"/>
      <c r="C151" s="18"/>
      <c r="D151" s="140"/>
      <c r="E151" s="141"/>
      <c r="F151" s="141"/>
      <c r="G151" s="18"/>
      <c r="H151" s="1"/>
      <c r="M151" s="1"/>
      <c r="R151" s="3"/>
    </row>
    <row r="152" spans="1:22" ht="15.75">
      <c r="A152" s="1"/>
      <c r="B152" s="137"/>
      <c r="C152" s="18"/>
      <c r="D152" s="140"/>
      <c r="E152" s="141"/>
      <c r="F152" s="141"/>
      <c r="G152" s="18"/>
      <c r="H152" s="1"/>
      <c r="M152" s="1"/>
      <c r="R152" s="3"/>
    </row>
    <row r="153" spans="1:22" ht="15.75">
      <c r="A153" s="1"/>
      <c r="B153" s="137"/>
      <c r="C153" s="18"/>
      <c r="D153" s="140"/>
      <c r="E153" s="141"/>
      <c r="F153" s="141"/>
      <c r="G153" s="18"/>
      <c r="H153" s="1"/>
      <c r="M153" s="1"/>
      <c r="R153" s="3"/>
    </row>
    <row r="154" spans="1:22" ht="15.75">
      <c r="A154" s="1"/>
      <c r="B154" s="137"/>
      <c r="C154" s="18"/>
      <c r="D154" s="140"/>
      <c r="E154" s="141"/>
      <c r="F154" s="141"/>
      <c r="G154" s="18"/>
      <c r="H154" s="1"/>
      <c r="M154" s="1"/>
      <c r="R154" s="3"/>
    </row>
    <row r="155" spans="1:22" ht="15.75">
      <c r="A155" s="1"/>
      <c r="B155" s="137"/>
      <c r="C155" s="18"/>
      <c r="D155" s="140"/>
      <c r="E155" s="141"/>
      <c r="F155" s="141"/>
      <c r="G155" s="18"/>
      <c r="H155" s="1"/>
      <c r="M155" s="1"/>
      <c r="R155" s="3"/>
    </row>
    <row r="156" spans="1:22" ht="15.75">
      <c r="A156" s="1"/>
      <c r="B156" s="137"/>
      <c r="C156" s="18"/>
      <c r="D156" s="140"/>
      <c r="E156" s="141"/>
      <c r="F156" s="141"/>
      <c r="G156" s="18"/>
      <c r="H156" s="1"/>
      <c r="M156" s="1"/>
      <c r="R156" s="3"/>
    </row>
    <row r="157" spans="1:22" ht="15.75">
      <c r="A157" s="1"/>
      <c r="B157" s="137"/>
      <c r="C157" s="18"/>
      <c r="D157" s="140"/>
      <c r="E157" s="141"/>
      <c r="F157" s="141"/>
      <c r="G157" s="18"/>
      <c r="H157" s="1"/>
      <c r="M157" s="1"/>
      <c r="R157" s="3"/>
    </row>
    <row r="158" spans="1:22" ht="15.75">
      <c r="A158" s="1"/>
      <c r="B158" s="137"/>
      <c r="C158" s="18"/>
      <c r="D158" s="140"/>
      <c r="E158" s="141"/>
      <c r="F158" s="141"/>
      <c r="G158" s="18"/>
      <c r="H158" s="1"/>
      <c r="M158" s="1"/>
      <c r="R158" s="3"/>
    </row>
    <row r="159" spans="1:22" ht="16.5" thickBot="1">
      <c r="A159" s="1"/>
      <c r="B159" s="138"/>
      <c r="C159" s="19"/>
      <c r="D159" s="138"/>
      <c r="E159" s="142"/>
      <c r="F159" s="142"/>
      <c r="G159" s="19"/>
      <c r="H159" s="1"/>
      <c r="M159" s="1"/>
      <c r="R159" s="3"/>
    </row>
    <row r="160" spans="1:22" ht="16.5" thickBot="1">
      <c r="A160" s="1"/>
      <c r="B160" s="138">
        <f>SUM(B146:B159)</f>
        <v>50</v>
      </c>
      <c r="C160" s="19" t="s">
        <v>55</v>
      </c>
      <c r="D160" s="138">
        <f>SUM(D146:D159)</f>
        <v>0</v>
      </c>
      <c r="E160" s="138">
        <f>SUM(E146:E159)</f>
        <v>0</v>
      </c>
      <c r="F160" s="138">
        <f>SUM(F146:F159)</f>
        <v>0</v>
      </c>
      <c r="G160" s="19" t="s">
        <v>55</v>
      </c>
      <c r="H160" s="1"/>
      <c r="M160" s="1"/>
      <c r="R160" s="1"/>
      <c r="S160" s="12"/>
      <c r="T160" s="1"/>
      <c r="U160" s="1"/>
      <c r="V160" s="1"/>
    </row>
    <row r="161" spans="1:22" ht="16.5" thickBot="1">
      <c r="A161" s="1"/>
      <c r="B161" s="115"/>
      <c r="C161" s="1"/>
      <c r="D161" s="115"/>
      <c r="E161" s="115"/>
      <c r="F161" s="115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AÑO!A28</f>
        <v>Vacaciones</v>
      </c>
      <c r="C162" s="272"/>
      <c r="D162" s="272"/>
      <c r="E162" s="272"/>
      <c r="F162" s="272"/>
      <c r="G162" s="27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4"/>
      <c r="C163" s="275"/>
      <c r="D163" s="275"/>
      <c r="E163" s="275"/>
      <c r="F163" s="275"/>
      <c r="G163" s="27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5" t="s">
        <v>32</v>
      </c>
      <c r="C165" s="27" t="s">
        <v>33</v>
      </c>
      <c r="D165" s="135" t="s">
        <v>57</v>
      </c>
      <c r="E165" s="139" t="s">
        <v>58</v>
      </c>
      <c r="F165" s="139" t="s">
        <v>32</v>
      </c>
      <c r="G165" s="27" t="s">
        <v>33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6">
        <v>200</v>
      </c>
      <c r="C166" s="21" t="s">
        <v>35</v>
      </c>
      <c r="D166" s="140"/>
      <c r="E166" s="141"/>
      <c r="F166" s="141"/>
      <c r="G166" s="18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7"/>
      <c r="C167" s="18"/>
      <c r="D167" s="140"/>
      <c r="E167" s="141"/>
      <c r="F167" s="141"/>
      <c r="G167" s="1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7"/>
      <c r="C168" s="18"/>
      <c r="D168" s="140"/>
      <c r="E168" s="141"/>
      <c r="F168" s="141"/>
      <c r="G168" s="1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7"/>
      <c r="C169" s="18"/>
      <c r="D169" s="140"/>
      <c r="E169" s="141"/>
      <c r="F169" s="141"/>
      <c r="G169" s="1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7"/>
      <c r="C170" s="18"/>
      <c r="D170" s="140"/>
      <c r="E170" s="141"/>
      <c r="F170" s="141"/>
      <c r="G170" s="1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7"/>
      <c r="C171" s="18"/>
      <c r="D171" s="140"/>
      <c r="E171" s="141"/>
      <c r="F171" s="141"/>
      <c r="G171" s="1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7"/>
      <c r="C172" s="18"/>
      <c r="D172" s="140"/>
      <c r="E172" s="141"/>
      <c r="F172" s="141"/>
      <c r="G172" s="1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7"/>
      <c r="C173" s="18"/>
      <c r="D173" s="140"/>
      <c r="E173" s="141"/>
      <c r="F173" s="141"/>
      <c r="G173" s="1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7"/>
      <c r="C174" s="18"/>
      <c r="D174" s="140"/>
      <c r="E174" s="141"/>
      <c r="F174" s="141"/>
      <c r="G174" s="1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7"/>
      <c r="C175" s="18"/>
      <c r="D175" s="140"/>
      <c r="E175" s="141"/>
      <c r="F175" s="141"/>
      <c r="G175" s="1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7"/>
      <c r="C176" s="18"/>
      <c r="D176" s="140"/>
      <c r="E176" s="141"/>
      <c r="F176" s="141"/>
      <c r="G176" s="1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7"/>
      <c r="C177" s="18"/>
      <c r="D177" s="140"/>
      <c r="E177" s="141"/>
      <c r="F177" s="141"/>
      <c r="G177" s="1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7"/>
      <c r="C178" s="18"/>
      <c r="D178" s="140"/>
      <c r="E178" s="141"/>
      <c r="F178" s="141"/>
      <c r="G178" s="1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8"/>
      <c r="C179" s="19"/>
      <c r="D179" s="138"/>
      <c r="E179" s="142"/>
      <c r="F179" s="142"/>
      <c r="G179" s="1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8">
        <f>SUM(B166:B179)</f>
        <v>200</v>
      </c>
      <c r="C180" s="19" t="s">
        <v>55</v>
      </c>
      <c r="D180" s="138">
        <f>SUM(D166:D179)</f>
        <v>0</v>
      </c>
      <c r="E180" s="138">
        <f>SUM(E166:E179)</f>
        <v>0</v>
      </c>
      <c r="F180" s="138">
        <f>SUM(F166:F179)</f>
        <v>0</v>
      </c>
      <c r="G180" s="19" t="s">
        <v>55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AÑO!A29</f>
        <v>Ropa</v>
      </c>
      <c r="C182" s="272"/>
      <c r="D182" s="272"/>
      <c r="E182" s="272"/>
      <c r="F182" s="272"/>
      <c r="G182" s="27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4"/>
      <c r="C183" s="275"/>
      <c r="D183" s="275"/>
      <c r="E183" s="275"/>
      <c r="F183" s="275"/>
      <c r="G183" s="27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5" t="s">
        <v>32</v>
      </c>
      <c r="C185" s="27" t="s">
        <v>33</v>
      </c>
      <c r="D185" s="135" t="s">
        <v>57</v>
      </c>
      <c r="E185" s="139" t="s">
        <v>58</v>
      </c>
      <c r="F185" s="139" t="s">
        <v>32</v>
      </c>
      <c r="G185" s="27" t="s">
        <v>168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6">
        <v>70</v>
      </c>
      <c r="C186" s="21" t="s">
        <v>183</v>
      </c>
      <c r="D186" s="140"/>
      <c r="E186" s="141"/>
      <c r="F186" s="141"/>
      <c r="G186" s="1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7"/>
      <c r="C187" s="18"/>
      <c r="D187" s="140"/>
      <c r="E187" s="141"/>
      <c r="F187" s="141"/>
      <c r="G187" s="1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7"/>
      <c r="C188" s="18"/>
      <c r="D188" s="140"/>
      <c r="E188" s="141"/>
      <c r="F188" s="141"/>
      <c r="G188" s="18"/>
      <c r="I188" s="1"/>
      <c r="J188" s="1"/>
      <c r="K188" s="1"/>
      <c r="L188" s="1"/>
    </row>
    <row r="189" spans="1:22" ht="15.75">
      <c r="B189" s="137"/>
      <c r="C189" s="18"/>
      <c r="D189" s="140"/>
      <c r="E189" s="141"/>
      <c r="F189" s="141"/>
      <c r="G189" s="18"/>
      <c r="I189" s="1"/>
      <c r="J189" s="1"/>
      <c r="K189" s="1"/>
      <c r="L189" s="1"/>
    </row>
    <row r="190" spans="1:22" ht="15.75">
      <c r="B190" s="137"/>
      <c r="C190" s="18"/>
      <c r="D190" s="140"/>
      <c r="E190" s="141"/>
      <c r="F190" s="141"/>
      <c r="G190" s="18"/>
      <c r="I190" s="1"/>
      <c r="J190" s="1"/>
      <c r="K190" s="1"/>
      <c r="L190" s="1"/>
    </row>
    <row r="191" spans="1:22" ht="15.75">
      <c r="B191" s="137"/>
      <c r="C191" s="18"/>
      <c r="D191" s="140"/>
      <c r="E191" s="141"/>
      <c r="F191" s="141"/>
      <c r="G191" s="18"/>
      <c r="I191" s="1"/>
      <c r="J191" s="1"/>
      <c r="K191" s="1"/>
      <c r="L191" s="1"/>
    </row>
    <row r="192" spans="1:22" ht="15.75">
      <c r="B192" s="137"/>
      <c r="C192" s="18"/>
      <c r="D192" s="140"/>
      <c r="E192" s="141"/>
      <c r="F192" s="141"/>
      <c r="G192" s="18"/>
      <c r="I192" s="1"/>
      <c r="J192" s="1"/>
      <c r="K192" s="1"/>
      <c r="L192" s="1"/>
    </row>
    <row r="193" spans="2:12" ht="15.75">
      <c r="B193" s="137"/>
      <c r="C193" s="18"/>
      <c r="D193" s="140"/>
      <c r="E193" s="141"/>
      <c r="F193" s="141"/>
      <c r="G193" s="18"/>
      <c r="I193" s="1"/>
      <c r="J193" s="1"/>
      <c r="K193" s="1"/>
      <c r="L193" s="1"/>
    </row>
    <row r="194" spans="2:12">
      <c r="B194" s="137"/>
      <c r="C194" s="18"/>
      <c r="D194" s="140"/>
      <c r="E194" s="141"/>
      <c r="F194" s="141"/>
      <c r="G194" s="18"/>
    </row>
    <row r="195" spans="2:12">
      <c r="B195" s="137"/>
      <c r="C195" s="18"/>
      <c r="D195" s="140"/>
      <c r="E195" s="141"/>
      <c r="F195" s="141"/>
      <c r="G195" s="18"/>
    </row>
    <row r="196" spans="2:12">
      <c r="B196" s="137"/>
      <c r="C196" s="18"/>
      <c r="D196" s="140"/>
      <c r="E196" s="141"/>
      <c r="F196" s="141"/>
      <c r="G196" s="18"/>
    </row>
    <row r="197" spans="2:12">
      <c r="B197" s="137"/>
      <c r="C197" s="18"/>
      <c r="D197" s="140"/>
      <c r="E197" s="141"/>
      <c r="F197" s="141"/>
      <c r="G197" s="18"/>
    </row>
    <row r="198" spans="2:12">
      <c r="B198" s="137"/>
      <c r="C198" s="18"/>
      <c r="D198" s="140"/>
      <c r="E198" s="141"/>
      <c r="F198" s="141"/>
      <c r="G198" s="18"/>
    </row>
    <row r="199" spans="2:12" ht="15.75" thickBot="1">
      <c r="B199" s="138"/>
      <c r="C199" s="19"/>
      <c r="D199" s="138"/>
      <c r="E199" s="142"/>
      <c r="F199" s="142"/>
      <c r="G199" s="19"/>
    </row>
    <row r="200" spans="2:12" ht="15.75" thickBot="1">
      <c r="B200" s="138">
        <f>SUM(B186:B199)</f>
        <v>70</v>
      </c>
      <c r="C200" s="19" t="s">
        <v>55</v>
      </c>
      <c r="D200" s="138">
        <f>SUM(D186:D199)</f>
        <v>0</v>
      </c>
      <c r="E200" s="138">
        <f>SUM(E186:E199)</f>
        <v>0</v>
      </c>
      <c r="F200" s="138">
        <f>SUM(F186:F199)</f>
        <v>0</v>
      </c>
      <c r="G200" s="19" t="s">
        <v>55</v>
      </c>
    </row>
    <row r="201" spans="2:12" ht="15.75" thickBot="1">
      <c r="B201" s="5"/>
      <c r="C201" s="3"/>
      <c r="D201" s="5"/>
      <c r="E201" s="5"/>
    </row>
    <row r="202" spans="2:12" ht="14.45" customHeight="1">
      <c r="B202" s="283" t="str">
        <f>AÑO!A30</f>
        <v>Belleza</v>
      </c>
      <c r="C202" s="272"/>
      <c r="D202" s="272"/>
      <c r="E202" s="272"/>
      <c r="F202" s="272"/>
      <c r="G202" s="273"/>
    </row>
    <row r="203" spans="2:12" ht="15" customHeight="1" thickBot="1">
      <c r="B203" s="274"/>
      <c r="C203" s="275"/>
      <c r="D203" s="275"/>
      <c r="E203" s="275"/>
      <c r="F203" s="275"/>
      <c r="G203" s="276"/>
    </row>
    <row r="204" spans="2:12">
      <c r="B204" s="284" t="s">
        <v>10</v>
      </c>
      <c r="C204" s="285"/>
      <c r="D204" s="286" t="s">
        <v>11</v>
      </c>
      <c r="E204" s="286"/>
      <c r="F204" s="286"/>
      <c r="G204" s="285"/>
    </row>
    <row r="205" spans="2:12">
      <c r="B205" s="135" t="s">
        <v>32</v>
      </c>
      <c r="C205" s="27" t="s">
        <v>33</v>
      </c>
      <c r="D205" s="135" t="s">
        <v>57</v>
      </c>
      <c r="E205" s="139" t="s">
        <v>58</v>
      </c>
      <c r="F205" s="139" t="s">
        <v>32</v>
      </c>
      <c r="G205" s="27" t="s">
        <v>168</v>
      </c>
    </row>
    <row r="206" spans="2:12">
      <c r="B206" s="136">
        <v>35</v>
      </c>
      <c r="C206" s="21"/>
      <c r="D206" s="140"/>
      <c r="E206" s="141"/>
      <c r="F206" s="141"/>
      <c r="G206" s="18"/>
    </row>
    <row r="207" spans="2:12">
      <c r="B207" s="137"/>
      <c r="C207" s="18"/>
      <c r="D207" s="140"/>
      <c r="E207" s="141"/>
      <c r="F207" s="141"/>
      <c r="G207" s="18"/>
    </row>
    <row r="208" spans="2:12">
      <c r="B208" s="137"/>
      <c r="C208" s="18"/>
      <c r="D208" s="140"/>
      <c r="E208" s="141"/>
      <c r="F208" s="141"/>
      <c r="G208" s="18"/>
    </row>
    <row r="209" spans="2:7">
      <c r="B209" s="137"/>
      <c r="C209" s="18"/>
      <c r="D209" s="140"/>
      <c r="E209" s="141"/>
      <c r="F209" s="141"/>
      <c r="G209" s="18"/>
    </row>
    <row r="210" spans="2:7">
      <c r="B210" s="137"/>
      <c r="C210" s="18"/>
      <c r="D210" s="140"/>
      <c r="E210" s="141"/>
      <c r="F210" s="141"/>
      <c r="G210" s="18"/>
    </row>
    <row r="211" spans="2:7">
      <c r="B211" s="137"/>
      <c r="C211" s="18"/>
      <c r="D211" s="140"/>
      <c r="E211" s="141"/>
      <c r="F211" s="141"/>
      <c r="G211" s="18"/>
    </row>
    <row r="212" spans="2:7">
      <c r="B212" s="137"/>
      <c r="C212" s="18"/>
      <c r="D212" s="140"/>
      <c r="E212" s="141"/>
      <c r="F212" s="141"/>
      <c r="G212" s="18"/>
    </row>
    <row r="213" spans="2:7">
      <c r="B213" s="137"/>
      <c r="C213" s="18"/>
      <c r="D213" s="140"/>
      <c r="E213" s="141"/>
      <c r="F213" s="141"/>
      <c r="G213" s="18"/>
    </row>
    <row r="214" spans="2:7">
      <c r="B214" s="137"/>
      <c r="C214" s="18"/>
      <c r="D214" s="140"/>
      <c r="E214" s="141"/>
      <c r="F214" s="141"/>
      <c r="G214" s="18"/>
    </row>
    <row r="215" spans="2:7">
      <c r="B215" s="137"/>
      <c r="C215" s="18"/>
      <c r="D215" s="140"/>
      <c r="E215" s="141"/>
      <c r="F215" s="141"/>
      <c r="G215" s="18"/>
    </row>
    <row r="216" spans="2:7">
      <c r="B216" s="137"/>
      <c r="C216" s="18"/>
      <c r="D216" s="140"/>
      <c r="E216" s="141"/>
      <c r="F216" s="141"/>
      <c r="G216" s="18"/>
    </row>
    <row r="217" spans="2:7">
      <c r="B217" s="137"/>
      <c r="C217" s="18"/>
      <c r="D217" s="140"/>
      <c r="E217" s="141"/>
      <c r="F217" s="141"/>
      <c r="G217" s="18"/>
    </row>
    <row r="218" spans="2:7">
      <c r="B218" s="137"/>
      <c r="C218" s="18"/>
      <c r="D218" s="140"/>
      <c r="E218" s="141"/>
      <c r="F218" s="141"/>
      <c r="G218" s="18"/>
    </row>
    <row r="219" spans="2:7" ht="15.75" thickBot="1">
      <c r="B219" s="138"/>
      <c r="C219" s="19"/>
      <c r="D219" s="138"/>
      <c r="E219" s="142"/>
      <c r="F219" s="142"/>
      <c r="G219" s="19"/>
    </row>
    <row r="220" spans="2:7" ht="15.75" thickBot="1">
      <c r="B220" s="138">
        <f>SUM(B206:B219)</f>
        <v>35</v>
      </c>
      <c r="C220" s="19" t="s">
        <v>55</v>
      </c>
      <c r="D220" s="138">
        <f>SUM(D206:D219)</f>
        <v>0</v>
      </c>
      <c r="E220" s="138">
        <f>SUM(E206:E219)</f>
        <v>0</v>
      </c>
      <c r="F220" s="138">
        <f>SUM(F206:F219)</f>
        <v>0</v>
      </c>
      <c r="G220" s="19" t="s">
        <v>55</v>
      </c>
    </row>
    <row r="221" spans="2:7" ht="15.75" thickBot="1">
      <c r="B221" s="5"/>
      <c r="C221" s="3"/>
      <c r="D221" s="5"/>
      <c r="E221" s="5"/>
    </row>
    <row r="222" spans="2:7" ht="14.45" customHeight="1">
      <c r="B222" s="283" t="str">
        <f>AÑO!A31</f>
        <v>Deportes</v>
      </c>
      <c r="C222" s="272"/>
      <c r="D222" s="272"/>
      <c r="E222" s="272"/>
      <c r="F222" s="272"/>
      <c r="G222" s="273"/>
    </row>
    <row r="223" spans="2:7" ht="15" customHeight="1" thickBot="1">
      <c r="B223" s="274"/>
      <c r="C223" s="275"/>
      <c r="D223" s="275"/>
      <c r="E223" s="275"/>
      <c r="F223" s="275"/>
      <c r="G223" s="276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135" t="s">
        <v>32</v>
      </c>
      <c r="C225" s="27" t="s">
        <v>33</v>
      </c>
      <c r="D225" s="135" t="s">
        <v>57</v>
      </c>
      <c r="E225" s="139" t="s">
        <v>58</v>
      </c>
      <c r="F225" s="139" t="s">
        <v>32</v>
      </c>
      <c r="G225" s="27" t="s">
        <v>33</v>
      </c>
    </row>
    <row r="226" spans="2:7">
      <c r="B226" s="136">
        <v>20</v>
      </c>
      <c r="C226" s="21" t="s">
        <v>45</v>
      </c>
      <c r="D226" s="140"/>
      <c r="E226" s="141"/>
      <c r="F226" s="141"/>
      <c r="G226" s="18" t="s">
        <v>45</v>
      </c>
    </row>
    <row r="227" spans="2:7">
      <c r="B227" s="137"/>
      <c r="C227" s="18" t="s">
        <v>44</v>
      </c>
      <c r="D227" s="140"/>
      <c r="E227" s="141"/>
      <c r="F227" s="141"/>
      <c r="G227" s="18"/>
    </row>
    <row r="228" spans="2:7">
      <c r="B228" s="137"/>
      <c r="C228" s="18"/>
      <c r="D228" s="140"/>
      <c r="E228" s="141"/>
      <c r="F228" s="141"/>
      <c r="G228" s="18"/>
    </row>
    <row r="229" spans="2:7">
      <c r="B229" s="137"/>
      <c r="C229" s="18"/>
      <c r="D229" s="140"/>
      <c r="E229" s="141"/>
      <c r="F229" s="141"/>
      <c r="G229" s="18"/>
    </row>
    <row r="230" spans="2:7">
      <c r="B230" s="137"/>
      <c r="C230" s="18"/>
      <c r="D230" s="140"/>
      <c r="E230" s="141"/>
      <c r="F230" s="141"/>
      <c r="G230" s="18"/>
    </row>
    <row r="231" spans="2:7">
      <c r="B231" s="137"/>
      <c r="C231" s="18"/>
      <c r="D231" s="140"/>
      <c r="E231" s="141"/>
      <c r="F231" s="141"/>
      <c r="G231" s="18"/>
    </row>
    <row r="232" spans="2:7">
      <c r="B232" s="137"/>
      <c r="C232" s="18"/>
      <c r="D232" s="140"/>
      <c r="E232" s="141"/>
      <c r="F232" s="141"/>
      <c r="G232" s="18"/>
    </row>
    <row r="233" spans="2:7">
      <c r="B233" s="137"/>
      <c r="C233" s="18"/>
      <c r="D233" s="140"/>
      <c r="E233" s="141"/>
      <c r="F233" s="141"/>
      <c r="G233" s="18"/>
    </row>
    <row r="234" spans="2:7">
      <c r="B234" s="137"/>
      <c r="C234" s="18"/>
      <c r="D234" s="140"/>
      <c r="E234" s="141"/>
      <c r="F234" s="141"/>
      <c r="G234" s="18"/>
    </row>
    <row r="235" spans="2:7">
      <c r="B235" s="137"/>
      <c r="C235" s="18"/>
      <c r="D235" s="140"/>
      <c r="E235" s="141"/>
      <c r="F235" s="141"/>
      <c r="G235" s="18"/>
    </row>
    <row r="236" spans="2:7">
      <c r="B236" s="137"/>
      <c r="C236" s="18"/>
      <c r="D236" s="140"/>
      <c r="E236" s="141"/>
      <c r="F236" s="141"/>
      <c r="G236" s="18"/>
    </row>
    <row r="237" spans="2:7">
      <c r="B237" s="137"/>
      <c r="C237" s="18"/>
      <c r="D237" s="140"/>
      <c r="E237" s="141"/>
      <c r="F237" s="141"/>
      <c r="G237" s="18"/>
    </row>
    <row r="238" spans="2:7">
      <c r="B238" s="137"/>
      <c r="C238" s="18"/>
      <c r="D238" s="140"/>
      <c r="E238" s="141"/>
      <c r="F238" s="141"/>
      <c r="G238" s="18"/>
    </row>
    <row r="239" spans="2:7" ht="15.75" thickBot="1">
      <c r="B239" s="138"/>
      <c r="C239" s="19"/>
      <c r="D239" s="138"/>
      <c r="E239" s="142"/>
      <c r="F239" s="142"/>
      <c r="G239" s="19"/>
    </row>
    <row r="240" spans="2:7" ht="15.75" thickBot="1">
      <c r="B240" s="138">
        <f>SUM(B226:B239)</f>
        <v>20</v>
      </c>
      <c r="C240" s="19" t="s">
        <v>55</v>
      </c>
      <c r="D240" s="138">
        <f>SUM(D226:D239)</f>
        <v>0</v>
      </c>
      <c r="E240" s="138">
        <f>SUM(E226:E239)</f>
        <v>0</v>
      </c>
      <c r="F240" s="138">
        <f>SUM(F226:F239)</f>
        <v>0</v>
      </c>
      <c r="G240" s="19" t="s">
        <v>55</v>
      </c>
    </row>
    <row r="241" spans="2:7" ht="15.75" thickBot="1">
      <c r="B241" s="5"/>
      <c r="C241" s="3"/>
      <c r="D241" s="5"/>
      <c r="E241" s="5"/>
    </row>
    <row r="242" spans="2:7" ht="14.45" customHeight="1">
      <c r="B242" s="283" t="str">
        <f>AÑO!A32</f>
        <v>Hogar</v>
      </c>
      <c r="C242" s="272"/>
      <c r="D242" s="272"/>
      <c r="E242" s="272"/>
      <c r="F242" s="272"/>
      <c r="G242" s="273"/>
    </row>
    <row r="243" spans="2:7" ht="15" customHeight="1" thickBot="1">
      <c r="B243" s="274"/>
      <c r="C243" s="275"/>
      <c r="D243" s="275"/>
      <c r="E243" s="275"/>
      <c r="F243" s="275"/>
      <c r="G243" s="276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135" t="s">
        <v>32</v>
      </c>
      <c r="C245" s="27" t="s">
        <v>33</v>
      </c>
      <c r="D245" s="135" t="s">
        <v>57</v>
      </c>
      <c r="E245" s="139" t="s">
        <v>58</v>
      </c>
      <c r="F245" s="139" t="s">
        <v>32</v>
      </c>
      <c r="G245" s="27" t="s">
        <v>168</v>
      </c>
    </row>
    <row r="246" spans="2:7" ht="15" customHeight="1">
      <c r="B246" s="137">
        <v>50</v>
      </c>
      <c r="C246" s="30"/>
      <c r="D246" s="140"/>
      <c r="E246" s="141"/>
      <c r="F246" s="141"/>
      <c r="G246" s="18"/>
    </row>
    <row r="247" spans="2:7" ht="15" customHeight="1">
      <c r="B247" s="137"/>
      <c r="C247" s="18"/>
      <c r="D247" s="140"/>
      <c r="E247" s="141"/>
      <c r="F247" s="141"/>
      <c r="G247" s="18"/>
    </row>
    <row r="248" spans="2:7">
      <c r="B248" s="137"/>
      <c r="C248" s="18"/>
      <c r="D248" s="140"/>
      <c r="E248" s="141"/>
      <c r="F248" s="141"/>
      <c r="G248" s="18"/>
    </row>
    <row r="249" spans="2:7">
      <c r="B249" s="137"/>
      <c r="C249" s="18"/>
      <c r="D249" s="140"/>
      <c r="E249" s="141"/>
      <c r="F249" s="141"/>
      <c r="G249" s="18"/>
    </row>
    <row r="250" spans="2:7">
      <c r="B250" s="137"/>
      <c r="C250" s="18"/>
      <c r="D250" s="140"/>
      <c r="E250" s="141"/>
      <c r="F250" s="141"/>
      <c r="G250" s="18"/>
    </row>
    <row r="251" spans="2:7">
      <c r="B251" s="137"/>
      <c r="C251" s="18"/>
      <c r="D251" s="140"/>
      <c r="E251" s="141"/>
      <c r="F251" s="141"/>
      <c r="G251" s="18"/>
    </row>
    <row r="252" spans="2:7">
      <c r="B252" s="137"/>
      <c r="C252" s="18"/>
      <c r="D252" s="140"/>
      <c r="E252" s="141"/>
      <c r="F252" s="141"/>
      <c r="G252" s="18"/>
    </row>
    <row r="253" spans="2:7">
      <c r="B253" s="137"/>
      <c r="C253" s="18"/>
      <c r="D253" s="140"/>
      <c r="E253" s="141"/>
      <c r="F253" s="141"/>
      <c r="G253" s="18"/>
    </row>
    <row r="254" spans="2:7">
      <c r="B254" s="137"/>
      <c r="C254" s="18"/>
      <c r="D254" s="140"/>
      <c r="E254" s="141"/>
      <c r="F254" s="141"/>
      <c r="G254" s="18"/>
    </row>
    <row r="255" spans="2:7">
      <c r="B255" s="137"/>
      <c r="C255" s="18"/>
      <c r="D255" s="140"/>
      <c r="E255" s="141"/>
      <c r="F255" s="141"/>
      <c r="G255" s="18"/>
    </row>
    <row r="256" spans="2:7">
      <c r="B256" s="137"/>
      <c r="C256" s="18"/>
      <c r="D256" s="140"/>
      <c r="E256" s="141"/>
      <c r="F256" s="141"/>
      <c r="G256" s="18"/>
    </row>
    <row r="257" spans="2:7">
      <c r="B257" s="137"/>
      <c r="C257" s="18"/>
      <c r="D257" s="140"/>
      <c r="E257" s="141"/>
      <c r="F257" s="141"/>
      <c r="G257" s="18"/>
    </row>
    <row r="258" spans="2:7">
      <c r="B258" s="137"/>
      <c r="C258" s="18"/>
      <c r="D258" s="140"/>
      <c r="E258" s="141"/>
      <c r="F258" s="141"/>
      <c r="G258" s="18"/>
    </row>
    <row r="259" spans="2:7" ht="15.75" thickBot="1">
      <c r="B259" s="138"/>
      <c r="C259" s="19"/>
      <c r="D259" s="138"/>
      <c r="E259" s="142"/>
      <c r="F259" s="142"/>
      <c r="G259" s="19"/>
    </row>
    <row r="260" spans="2:7" ht="15.75" thickBot="1">
      <c r="B260" s="138">
        <f>SUM(B246:B259)</f>
        <v>50</v>
      </c>
      <c r="C260" s="19" t="s">
        <v>55</v>
      </c>
      <c r="D260" s="138">
        <f>SUM(D246:D259)</f>
        <v>0</v>
      </c>
      <c r="E260" s="138">
        <f>SUM(E246:E259)</f>
        <v>0</v>
      </c>
      <c r="F260" s="138">
        <f>SUM(F246:F259)</f>
        <v>0</v>
      </c>
      <c r="G260" s="19" t="s">
        <v>55</v>
      </c>
    </row>
    <row r="261" spans="2:7" ht="15.75" thickBot="1">
      <c r="B261" s="5"/>
      <c r="C261" s="3"/>
      <c r="D261" s="5"/>
      <c r="E261" s="5"/>
    </row>
    <row r="262" spans="2:7" ht="14.45" customHeight="1">
      <c r="B262" s="283" t="str">
        <f>AÑO!A33</f>
        <v>Formación</v>
      </c>
      <c r="C262" s="272"/>
      <c r="D262" s="272"/>
      <c r="E262" s="272"/>
      <c r="F262" s="272"/>
      <c r="G262" s="273"/>
    </row>
    <row r="263" spans="2:7" ht="15" customHeight="1" thickBot="1">
      <c r="B263" s="274"/>
      <c r="C263" s="275"/>
      <c r="D263" s="275"/>
      <c r="E263" s="275"/>
      <c r="F263" s="275"/>
      <c r="G263" s="276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135" t="s">
        <v>32</v>
      </c>
      <c r="C265" s="27" t="s">
        <v>33</v>
      </c>
      <c r="D265" s="135" t="s">
        <v>57</v>
      </c>
      <c r="E265" s="139" t="s">
        <v>58</v>
      </c>
      <c r="F265" s="139" t="s">
        <v>32</v>
      </c>
      <c r="G265" s="27" t="s">
        <v>33</v>
      </c>
    </row>
    <row r="266" spans="2:7">
      <c r="B266" s="136">
        <v>50</v>
      </c>
      <c r="C266" s="21"/>
      <c r="D266" s="140"/>
      <c r="E266" s="141"/>
      <c r="F266" s="141"/>
      <c r="G266" s="18"/>
    </row>
    <row r="267" spans="2:7">
      <c r="B267" s="137"/>
      <c r="C267" s="18"/>
      <c r="D267" s="140"/>
      <c r="E267" s="141"/>
      <c r="F267" s="141"/>
      <c r="G267" s="18"/>
    </row>
    <row r="268" spans="2:7">
      <c r="B268" s="137"/>
      <c r="C268" s="18"/>
      <c r="D268" s="140"/>
      <c r="E268" s="141"/>
      <c r="F268" s="141"/>
      <c r="G268" s="18"/>
    </row>
    <row r="269" spans="2:7">
      <c r="B269" s="137"/>
      <c r="C269" s="18"/>
      <c r="D269" s="140"/>
      <c r="E269" s="141"/>
      <c r="F269" s="141"/>
      <c r="G269" s="18"/>
    </row>
    <row r="270" spans="2:7">
      <c r="B270" s="137"/>
      <c r="C270" s="18"/>
      <c r="D270" s="140"/>
      <c r="E270" s="141"/>
      <c r="F270" s="141"/>
      <c r="G270" s="18"/>
    </row>
    <row r="271" spans="2:7">
      <c r="B271" s="137"/>
      <c r="C271" s="18"/>
      <c r="D271" s="140"/>
      <c r="E271" s="141"/>
      <c r="F271" s="141"/>
      <c r="G271" s="18"/>
    </row>
    <row r="272" spans="2:7">
      <c r="B272" s="137"/>
      <c r="C272" s="18"/>
      <c r="D272" s="140"/>
      <c r="E272" s="141"/>
      <c r="F272" s="141"/>
      <c r="G272" s="18"/>
    </row>
    <row r="273" spans="2:7">
      <c r="B273" s="137"/>
      <c r="C273" s="18"/>
      <c r="D273" s="140"/>
      <c r="E273" s="141"/>
      <c r="F273" s="141"/>
      <c r="G273" s="18"/>
    </row>
    <row r="274" spans="2:7">
      <c r="B274" s="137"/>
      <c r="C274" s="18"/>
      <c r="D274" s="140"/>
      <c r="E274" s="141"/>
      <c r="F274" s="141"/>
      <c r="G274" s="18"/>
    </row>
    <row r="275" spans="2:7">
      <c r="B275" s="137"/>
      <c r="C275" s="18"/>
      <c r="D275" s="140"/>
      <c r="E275" s="141"/>
      <c r="F275" s="141"/>
      <c r="G275" s="18"/>
    </row>
    <row r="276" spans="2:7">
      <c r="B276" s="137"/>
      <c r="C276" s="18"/>
      <c r="D276" s="140"/>
      <c r="E276" s="141"/>
      <c r="F276" s="141"/>
      <c r="G276" s="18"/>
    </row>
    <row r="277" spans="2:7">
      <c r="B277" s="137"/>
      <c r="C277" s="18"/>
      <c r="D277" s="140"/>
      <c r="E277" s="141"/>
      <c r="F277" s="141"/>
      <c r="G277" s="18"/>
    </row>
    <row r="278" spans="2:7">
      <c r="B278" s="137"/>
      <c r="C278" s="18"/>
      <c r="D278" s="140"/>
      <c r="E278" s="141"/>
      <c r="F278" s="141"/>
      <c r="G278" s="18"/>
    </row>
    <row r="279" spans="2:7" ht="15.75" thickBot="1">
      <c r="B279" s="138"/>
      <c r="C279" s="19"/>
      <c r="D279" s="138"/>
      <c r="E279" s="142"/>
      <c r="F279" s="142"/>
      <c r="G279" s="19"/>
    </row>
    <row r="280" spans="2:7" ht="15.75" thickBot="1">
      <c r="B280" s="138">
        <f>SUM(B266:B279)</f>
        <v>50</v>
      </c>
      <c r="C280" s="19" t="s">
        <v>55</v>
      </c>
      <c r="D280" s="138">
        <f>SUM(D266:D279)</f>
        <v>0</v>
      </c>
      <c r="E280" s="138">
        <f>SUM(E266:E279)</f>
        <v>0</v>
      </c>
      <c r="F280" s="138">
        <f>SUM(F266:F279)</f>
        <v>0</v>
      </c>
      <c r="G280" s="19" t="s">
        <v>55</v>
      </c>
    </row>
    <row r="281" spans="2:7" ht="15.75" thickBot="1">
      <c r="B281" s="5"/>
      <c r="C281" s="3"/>
      <c r="D281" s="5"/>
      <c r="E281" s="5"/>
    </row>
    <row r="282" spans="2:7" ht="14.45" customHeight="1">
      <c r="B282" s="283" t="str">
        <f>AÑO!A34</f>
        <v>Regalos</v>
      </c>
      <c r="C282" s="272"/>
      <c r="D282" s="272"/>
      <c r="E282" s="272"/>
      <c r="F282" s="272"/>
      <c r="G282" s="273"/>
    </row>
    <row r="283" spans="2:7" ht="15" customHeight="1" thickBot="1">
      <c r="B283" s="274"/>
      <c r="C283" s="275"/>
      <c r="D283" s="275"/>
      <c r="E283" s="275"/>
      <c r="F283" s="275"/>
      <c r="G283" s="276"/>
    </row>
    <row r="284" spans="2:7">
      <c r="B284" s="284" t="s">
        <v>10</v>
      </c>
      <c r="C284" s="285"/>
      <c r="D284" s="286" t="s">
        <v>11</v>
      </c>
      <c r="E284" s="286"/>
      <c r="F284" s="286"/>
      <c r="G284" s="285"/>
    </row>
    <row r="285" spans="2:7">
      <c r="B285" s="135" t="s">
        <v>32</v>
      </c>
      <c r="C285" s="27" t="s">
        <v>33</v>
      </c>
      <c r="D285" s="135" t="s">
        <v>57</v>
      </c>
      <c r="E285" s="139" t="s">
        <v>58</v>
      </c>
      <c r="F285" s="139" t="s">
        <v>32</v>
      </c>
      <c r="G285" s="27" t="s">
        <v>168</v>
      </c>
    </row>
    <row r="286" spans="2:7">
      <c r="B286" s="136">
        <v>90</v>
      </c>
      <c r="C286" s="21" t="s">
        <v>35</v>
      </c>
      <c r="D286" s="140"/>
      <c r="E286" s="141"/>
      <c r="F286" s="141"/>
      <c r="G286" s="18"/>
    </row>
    <row r="287" spans="2:7">
      <c r="B287" s="137"/>
      <c r="C287" s="18"/>
      <c r="D287" s="140"/>
      <c r="E287" s="141"/>
      <c r="F287" s="141"/>
      <c r="G287" s="18"/>
    </row>
    <row r="288" spans="2:7">
      <c r="B288" s="137"/>
      <c r="C288" s="18"/>
      <c r="D288" s="140"/>
      <c r="E288" s="141"/>
      <c r="F288" s="141"/>
      <c r="G288" s="18"/>
    </row>
    <row r="289" spans="2:7">
      <c r="B289" s="137"/>
      <c r="C289" s="18"/>
      <c r="D289" s="140"/>
      <c r="E289" s="141"/>
      <c r="F289" s="141"/>
      <c r="G289" s="18"/>
    </row>
    <row r="290" spans="2:7">
      <c r="B290" s="137"/>
      <c r="C290" s="18"/>
      <c r="D290" s="140"/>
      <c r="E290" s="141"/>
      <c r="F290" s="141"/>
      <c r="G290" s="18"/>
    </row>
    <row r="291" spans="2:7">
      <c r="B291" s="137"/>
      <c r="C291" s="18"/>
      <c r="D291" s="140"/>
      <c r="E291" s="141"/>
      <c r="F291" s="141"/>
      <c r="G291" s="18"/>
    </row>
    <row r="292" spans="2:7">
      <c r="B292" s="137"/>
      <c r="C292" s="18"/>
      <c r="D292" s="140"/>
      <c r="E292" s="141"/>
      <c r="F292" s="141"/>
      <c r="G292" s="18"/>
    </row>
    <row r="293" spans="2:7">
      <c r="B293" s="137"/>
      <c r="C293" s="18"/>
      <c r="D293" s="140"/>
      <c r="E293" s="141"/>
      <c r="F293" s="141"/>
      <c r="G293" s="18"/>
    </row>
    <row r="294" spans="2:7">
      <c r="B294" s="137"/>
      <c r="C294" s="18"/>
      <c r="D294" s="140"/>
      <c r="E294" s="141"/>
      <c r="F294" s="141"/>
      <c r="G294" s="18"/>
    </row>
    <row r="295" spans="2:7">
      <c r="B295" s="137"/>
      <c r="C295" s="18"/>
      <c r="D295" s="140"/>
      <c r="E295" s="141"/>
      <c r="F295" s="141"/>
      <c r="G295" s="18"/>
    </row>
    <row r="296" spans="2:7">
      <c r="B296" s="137"/>
      <c r="C296" s="18"/>
      <c r="D296" s="140"/>
      <c r="E296" s="141"/>
      <c r="F296" s="141"/>
      <c r="G296" s="18"/>
    </row>
    <row r="297" spans="2:7">
      <c r="B297" s="137"/>
      <c r="C297" s="18"/>
      <c r="D297" s="140"/>
      <c r="E297" s="141"/>
      <c r="F297" s="141"/>
      <c r="G297" s="18"/>
    </row>
    <row r="298" spans="2:7">
      <c r="B298" s="137"/>
      <c r="C298" s="18"/>
      <c r="D298" s="140"/>
      <c r="E298" s="141"/>
      <c r="F298" s="141"/>
      <c r="G298" s="18"/>
    </row>
    <row r="299" spans="2:7" ht="15.75" thickBot="1">
      <c r="B299" s="138"/>
      <c r="C299" s="19"/>
      <c r="D299" s="138"/>
      <c r="E299" s="142"/>
      <c r="F299" s="142"/>
      <c r="G299" s="19"/>
    </row>
    <row r="300" spans="2:7" ht="15.75" thickBot="1">
      <c r="B300" s="138">
        <f>SUM(B286:B299)</f>
        <v>90</v>
      </c>
      <c r="C300" s="19" t="s">
        <v>55</v>
      </c>
      <c r="D300" s="138">
        <f>SUM(D286:D299)</f>
        <v>0</v>
      </c>
      <c r="E300" s="138">
        <f>SUM(E286:E299)</f>
        <v>0</v>
      </c>
      <c r="F300" s="138">
        <f>SUM(F286:F299)</f>
        <v>0</v>
      </c>
      <c r="G300" s="19" t="s">
        <v>55</v>
      </c>
    </row>
    <row r="301" spans="2:7" ht="15.75" thickBot="1">
      <c r="B301" s="5"/>
      <c r="C301" s="3"/>
      <c r="D301" s="5"/>
      <c r="E301" s="5"/>
    </row>
    <row r="302" spans="2:7" ht="14.45" customHeight="1">
      <c r="B302" s="283" t="str">
        <f>AÑO!A35</f>
        <v>Salud</v>
      </c>
      <c r="C302" s="272"/>
      <c r="D302" s="272"/>
      <c r="E302" s="272"/>
      <c r="F302" s="272"/>
      <c r="G302" s="273"/>
    </row>
    <row r="303" spans="2:7" ht="15" customHeight="1" thickBot="1">
      <c r="B303" s="274"/>
      <c r="C303" s="275"/>
      <c r="D303" s="275"/>
      <c r="E303" s="275"/>
      <c r="F303" s="275"/>
      <c r="G303" s="276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135" t="s">
        <v>32</v>
      </c>
      <c r="C305" s="27" t="s">
        <v>33</v>
      </c>
      <c r="D305" s="135" t="s">
        <v>57</v>
      </c>
      <c r="E305" s="139" t="s">
        <v>58</v>
      </c>
      <c r="F305" s="139" t="s">
        <v>32</v>
      </c>
      <c r="G305" s="27" t="s">
        <v>168</v>
      </c>
    </row>
    <row r="306" spans="2:7">
      <c r="B306" s="136">
        <v>100</v>
      </c>
      <c r="C306" s="21" t="s">
        <v>178</v>
      </c>
      <c r="D306" s="140"/>
      <c r="E306" s="141"/>
      <c r="F306" s="141"/>
      <c r="G306" s="18"/>
    </row>
    <row r="307" spans="2:7">
      <c r="B307" s="137">
        <v>15</v>
      </c>
      <c r="C307" s="30"/>
      <c r="D307" s="140"/>
      <c r="E307" s="141"/>
      <c r="F307" s="141"/>
      <c r="G307" s="18"/>
    </row>
    <row r="308" spans="2:7">
      <c r="B308" s="137"/>
      <c r="C308" s="30"/>
      <c r="D308" s="140"/>
      <c r="E308" s="141"/>
      <c r="F308" s="141"/>
      <c r="G308" s="18"/>
    </row>
    <row r="309" spans="2:7">
      <c r="B309" s="137"/>
      <c r="C309" s="18"/>
      <c r="D309" s="140"/>
      <c r="E309" s="141"/>
      <c r="F309" s="141"/>
      <c r="G309" s="18"/>
    </row>
    <row r="310" spans="2:7">
      <c r="B310" s="137"/>
      <c r="C310" s="18"/>
      <c r="D310" s="140"/>
      <c r="E310" s="141"/>
      <c r="F310" s="141"/>
      <c r="G310" s="18"/>
    </row>
    <row r="311" spans="2:7">
      <c r="B311" s="137"/>
      <c r="C311" s="18"/>
      <c r="D311" s="140"/>
      <c r="E311" s="141"/>
      <c r="F311" s="141"/>
      <c r="G311" s="18"/>
    </row>
    <row r="312" spans="2:7">
      <c r="B312" s="137"/>
      <c r="C312" s="18"/>
      <c r="D312" s="140"/>
      <c r="E312" s="141"/>
      <c r="F312" s="141"/>
      <c r="G312" s="18"/>
    </row>
    <row r="313" spans="2:7">
      <c r="B313" s="137"/>
      <c r="C313" s="18"/>
      <c r="D313" s="140"/>
      <c r="E313" s="141"/>
      <c r="F313" s="141"/>
      <c r="G313" s="18"/>
    </row>
    <row r="314" spans="2:7">
      <c r="B314" s="137"/>
      <c r="C314" s="18"/>
      <c r="D314" s="140"/>
      <c r="E314" s="141"/>
      <c r="F314" s="141"/>
      <c r="G314" s="18"/>
    </row>
    <row r="315" spans="2:7">
      <c r="B315" s="137"/>
      <c r="C315" s="18"/>
      <c r="D315" s="140"/>
      <c r="E315" s="141"/>
      <c r="F315" s="141"/>
      <c r="G315" s="18"/>
    </row>
    <row r="316" spans="2:7">
      <c r="B316" s="137"/>
      <c r="C316" s="18"/>
      <c r="D316" s="140"/>
      <c r="E316" s="141"/>
      <c r="F316" s="141"/>
      <c r="G316" s="18"/>
    </row>
    <row r="317" spans="2:7">
      <c r="B317" s="137"/>
      <c r="C317" s="18"/>
      <c r="D317" s="140"/>
      <c r="E317" s="141"/>
      <c r="F317" s="141"/>
      <c r="G317" s="18"/>
    </row>
    <row r="318" spans="2:7">
      <c r="B318" s="137"/>
      <c r="C318" s="18"/>
      <c r="D318" s="140"/>
      <c r="E318" s="141"/>
      <c r="F318" s="141"/>
      <c r="G318" s="18"/>
    </row>
    <row r="319" spans="2:7" ht="15.75" thickBot="1">
      <c r="B319" s="138"/>
      <c r="C319" s="19"/>
      <c r="D319" s="138"/>
      <c r="E319" s="142"/>
      <c r="F319" s="142"/>
      <c r="G319" s="19"/>
    </row>
    <row r="320" spans="2:7" ht="15.75" thickBot="1">
      <c r="B320" s="138">
        <f>SUM(B306:B319)</f>
        <v>115</v>
      </c>
      <c r="C320" s="19" t="s">
        <v>55</v>
      </c>
      <c r="D320" s="138">
        <f>SUM(D306:D319)</f>
        <v>0</v>
      </c>
      <c r="E320" s="138">
        <f>SUM(E306:E319)</f>
        <v>0</v>
      </c>
      <c r="F320" s="138">
        <f>SUM(F306:F319)</f>
        <v>0</v>
      </c>
      <c r="G320" s="19" t="s">
        <v>55</v>
      </c>
    </row>
    <row r="321" spans="2:7" ht="15.75" thickBot="1"/>
    <row r="322" spans="2:7" ht="14.45" customHeight="1">
      <c r="B322" s="283" t="str">
        <f>AÑO!A36</f>
        <v>Martina</v>
      </c>
      <c r="C322" s="272"/>
      <c r="D322" s="272"/>
      <c r="E322" s="272"/>
      <c r="F322" s="272"/>
      <c r="G322" s="273"/>
    </row>
    <row r="323" spans="2:7" ht="15" customHeight="1" thickBot="1">
      <c r="B323" s="274"/>
      <c r="C323" s="275"/>
      <c r="D323" s="275"/>
      <c r="E323" s="275"/>
      <c r="F323" s="275"/>
      <c r="G323" s="276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135" t="s">
        <v>32</v>
      </c>
      <c r="C325" s="27" t="s">
        <v>33</v>
      </c>
      <c r="D325" s="135" t="s">
        <v>57</v>
      </c>
      <c r="E325" s="139" t="s">
        <v>58</v>
      </c>
      <c r="F325" s="139" t="s">
        <v>32</v>
      </c>
      <c r="G325" s="27" t="s">
        <v>168</v>
      </c>
    </row>
    <row r="326" spans="2:7">
      <c r="B326" s="136">
        <v>90</v>
      </c>
      <c r="C326" s="21"/>
      <c r="D326" s="140"/>
      <c r="E326" s="141"/>
      <c r="F326" s="141"/>
      <c r="G326" s="18"/>
    </row>
    <row r="327" spans="2:7">
      <c r="B327" s="137"/>
      <c r="C327" s="18"/>
      <c r="D327" s="140"/>
      <c r="E327" s="141"/>
      <c r="F327" s="141"/>
      <c r="G327" s="18"/>
    </row>
    <row r="328" spans="2:7">
      <c r="B328" s="137"/>
      <c r="C328" s="18"/>
      <c r="D328" s="140"/>
      <c r="E328" s="141"/>
      <c r="F328" s="141"/>
      <c r="G328" s="18"/>
    </row>
    <row r="329" spans="2:7">
      <c r="B329" s="137"/>
      <c r="C329" s="18"/>
      <c r="D329" s="140"/>
      <c r="E329" s="141"/>
      <c r="F329" s="141"/>
      <c r="G329" s="18"/>
    </row>
    <row r="330" spans="2:7">
      <c r="B330" s="137"/>
      <c r="C330" s="18"/>
      <c r="D330" s="140"/>
      <c r="E330" s="141"/>
      <c r="F330" s="141"/>
      <c r="G330" s="18"/>
    </row>
    <row r="331" spans="2:7">
      <c r="B331" s="137"/>
      <c r="C331" s="18"/>
      <c r="D331" s="140"/>
      <c r="E331" s="141"/>
      <c r="F331" s="141"/>
      <c r="G331" s="18"/>
    </row>
    <row r="332" spans="2:7">
      <c r="B332" s="137"/>
      <c r="C332" s="18"/>
      <c r="D332" s="140"/>
      <c r="E332" s="141"/>
      <c r="F332" s="141"/>
      <c r="G332" s="18"/>
    </row>
    <row r="333" spans="2:7">
      <c r="B333" s="137"/>
      <c r="C333" s="18"/>
      <c r="D333" s="140"/>
      <c r="E333" s="141"/>
      <c r="F333" s="141"/>
      <c r="G333" s="18"/>
    </row>
    <row r="334" spans="2:7">
      <c r="B334" s="137"/>
      <c r="C334" s="18"/>
      <c r="D334" s="140"/>
      <c r="E334" s="141"/>
      <c r="F334" s="141"/>
      <c r="G334" s="18"/>
    </row>
    <row r="335" spans="2:7">
      <c r="B335" s="137"/>
      <c r="C335" s="18"/>
      <c r="D335" s="140"/>
      <c r="E335" s="141"/>
      <c r="F335" s="141"/>
      <c r="G335" s="18"/>
    </row>
    <row r="336" spans="2:7">
      <c r="B336" s="137"/>
      <c r="C336" s="18"/>
      <c r="D336" s="140"/>
      <c r="E336" s="141"/>
      <c r="F336" s="141"/>
      <c r="G336" s="18"/>
    </row>
    <row r="337" spans="2:7">
      <c r="B337" s="137"/>
      <c r="C337" s="18"/>
      <c r="D337" s="140"/>
      <c r="E337" s="141"/>
      <c r="F337" s="141"/>
      <c r="G337" s="18"/>
    </row>
    <row r="338" spans="2:7">
      <c r="B338" s="137"/>
      <c r="C338" s="18"/>
      <c r="D338" s="140"/>
      <c r="E338" s="141"/>
      <c r="F338" s="141"/>
      <c r="G338" s="18"/>
    </row>
    <row r="339" spans="2:7" ht="15.75" thickBot="1">
      <c r="B339" s="138"/>
      <c r="C339" s="19"/>
      <c r="D339" s="138"/>
      <c r="E339" s="142"/>
      <c r="F339" s="142"/>
      <c r="G339" s="19"/>
    </row>
    <row r="340" spans="2:7" ht="15.75" thickBot="1">
      <c r="B340" s="138">
        <f>SUM(B326:B339)</f>
        <v>90</v>
      </c>
      <c r="C340" s="19" t="s">
        <v>55</v>
      </c>
      <c r="D340" s="138">
        <f>SUM(D326:D339)</f>
        <v>0</v>
      </c>
      <c r="E340" s="138">
        <f>SUM(E326:E339)</f>
        <v>0</v>
      </c>
      <c r="F340" s="138">
        <f>SUM(F326:F339)</f>
        <v>0</v>
      </c>
      <c r="G340" s="19" t="s">
        <v>55</v>
      </c>
    </row>
    <row r="341" spans="2:7" ht="15.75" thickBot="1">
      <c r="B341" s="5"/>
      <c r="C341" s="3"/>
      <c r="D341" s="5"/>
      <c r="E341" s="5"/>
    </row>
    <row r="342" spans="2:7" ht="14.45" customHeight="1">
      <c r="B342" s="283" t="str">
        <f>AÑO!A37</f>
        <v>Impuestos</v>
      </c>
      <c r="C342" s="272"/>
      <c r="D342" s="272"/>
      <c r="E342" s="272"/>
      <c r="F342" s="272"/>
      <c r="G342" s="273"/>
    </row>
    <row r="343" spans="2:7" ht="15" customHeight="1" thickBot="1">
      <c r="B343" s="274"/>
      <c r="C343" s="275"/>
      <c r="D343" s="275"/>
      <c r="E343" s="275"/>
      <c r="F343" s="275"/>
      <c r="G343" s="276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135" t="s">
        <v>32</v>
      </c>
      <c r="C345" s="27" t="s">
        <v>33</v>
      </c>
      <c r="D345" s="135" t="s">
        <v>57</v>
      </c>
      <c r="E345" s="139" t="s">
        <v>58</v>
      </c>
      <c r="F345" s="139" t="s">
        <v>32</v>
      </c>
      <c r="G345" s="27" t="s">
        <v>168</v>
      </c>
    </row>
    <row r="346" spans="2:7">
      <c r="B346" s="136">
        <v>45</v>
      </c>
      <c r="C346" s="21" t="s">
        <v>206</v>
      </c>
      <c r="D346" s="140"/>
      <c r="E346" s="141"/>
      <c r="F346" s="141"/>
      <c r="G346" s="18"/>
    </row>
    <row r="347" spans="2:7">
      <c r="B347" s="137"/>
      <c r="C347" s="18"/>
      <c r="D347" s="140"/>
      <c r="E347" s="141"/>
      <c r="F347" s="141"/>
      <c r="G347" s="18"/>
    </row>
    <row r="348" spans="2:7">
      <c r="B348" s="137"/>
      <c r="C348" s="18"/>
      <c r="D348" s="140"/>
      <c r="E348" s="141"/>
      <c r="F348" s="141"/>
      <c r="G348" s="18"/>
    </row>
    <row r="349" spans="2:7">
      <c r="B349" s="137"/>
      <c r="C349" s="18"/>
      <c r="D349" s="140"/>
      <c r="E349" s="141"/>
      <c r="F349" s="141"/>
      <c r="G349" s="18"/>
    </row>
    <row r="350" spans="2:7">
      <c r="B350" s="137"/>
      <c r="C350" s="18"/>
      <c r="D350" s="140"/>
      <c r="E350" s="141"/>
      <c r="F350" s="141"/>
      <c r="G350" s="18"/>
    </row>
    <row r="351" spans="2:7">
      <c r="B351" s="137"/>
      <c r="C351" s="18"/>
      <c r="D351" s="140"/>
      <c r="E351" s="141"/>
      <c r="F351" s="141"/>
      <c r="G351" s="18"/>
    </row>
    <row r="352" spans="2:7">
      <c r="B352" s="137"/>
      <c r="C352" s="18"/>
      <c r="D352" s="140"/>
      <c r="E352" s="141"/>
      <c r="F352" s="141"/>
      <c r="G352" s="18"/>
    </row>
    <row r="353" spans="2:7">
      <c r="B353" s="137"/>
      <c r="C353" s="18"/>
      <c r="D353" s="140"/>
      <c r="E353" s="141"/>
      <c r="F353" s="141"/>
      <c r="G353" s="18"/>
    </row>
    <row r="354" spans="2:7">
      <c r="B354" s="137"/>
      <c r="C354" s="18"/>
      <c r="D354" s="140"/>
      <c r="E354" s="141"/>
      <c r="F354" s="141"/>
      <c r="G354" s="18"/>
    </row>
    <row r="355" spans="2:7">
      <c r="B355" s="137"/>
      <c r="C355" s="18"/>
      <c r="D355" s="140"/>
      <c r="E355" s="141"/>
      <c r="F355" s="141"/>
      <c r="G355" s="18"/>
    </row>
    <row r="356" spans="2:7">
      <c r="B356" s="137"/>
      <c r="C356" s="18"/>
      <c r="D356" s="140"/>
      <c r="E356" s="141"/>
      <c r="F356" s="141"/>
      <c r="G356" s="18"/>
    </row>
    <row r="357" spans="2:7">
      <c r="B357" s="137"/>
      <c r="C357" s="18"/>
      <c r="D357" s="140"/>
      <c r="E357" s="141"/>
      <c r="F357" s="141"/>
      <c r="G357" s="18"/>
    </row>
    <row r="358" spans="2:7">
      <c r="B358" s="137"/>
      <c r="C358" s="18"/>
      <c r="D358" s="140"/>
      <c r="E358" s="141"/>
      <c r="F358" s="141"/>
      <c r="G358" s="18"/>
    </row>
    <row r="359" spans="2:7" ht="15.75" thickBot="1">
      <c r="B359" s="138"/>
      <c r="C359" s="19"/>
      <c r="D359" s="138"/>
      <c r="E359" s="142"/>
      <c r="F359" s="142"/>
      <c r="G359" s="19"/>
    </row>
    <row r="360" spans="2:7" ht="15.75" thickBot="1">
      <c r="B360" s="138">
        <f>SUM(B346:B359)</f>
        <v>45</v>
      </c>
      <c r="C360" s="19" t="s">
        <v>55</v>
      </c>
      <c r="D360" s="138">
        <f>SUM(D346:D359)</f>
        <v>0</v>
      </c>
      <c r="E360" s="138">
        <f>SUM(E346:E359)</f>
        <v>0</v>
      </c>
      <c r="F360" s="138">
        <f>SUM(F346:F359)</f>
        <v>0</v>
      </c>
      <c r="G360" s="19" t="s">
        <v>55</v>
      </c>
    </row>
    <row r="361" spans="2:7" ht="15.75" thickBot="1">
      <c r="B361" s="5"/>
      <c r="C361" s="3"/>
      <c r="D361" s="5"/>
      <c r="E361" s="5"/>
    </row>
    <row r="362" spans="2:7" ht="14.45" customHeight="1">
      <c r="B362" s="283" t="str">
        <f>AÑO!A38</f>
        <v>Gastos Curros</v>
      </c>
      <c r="C362" s="272"/>
      <c r="D362" s="272"/>
      <c r="E362" s="272"/>
      <c r="F362" s="272"/>
      <c r="G362" s="273"/>
    </row>
    <row r="363" spans="2:7" ht="15" customHeight="1" thickBot="1">
      <c r="B363" s="274"/>
      <c r="C363" s="275"/>
      <c r="D363" s="275"/>
      <c r="E363" s="275"/>
      <c r="F363" s="275"/>
      <c r="G363" s="276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135" t="s">
        <v>32</v>
      </c>
      <c r="C365" s="27" t="s">
        <v>33</v>
      </c>
      <c r="D365" s="135" t="s">
        <v>57</v>
      </c>
      <c r="E365" s="139" t="s">
        <v>58</v>
      </c>
      <c r="F365" s="139" t="s">
        <v>32</v>
      </c>
      <c r="G365" s="27" t="s">
        <v>168</v>
      </c>
    </row>
    <row r="366" spans="2:7">
      <c r="B366" s="136">
        <v>70</v>
      </c>
      <c r="C366" s="21" t="s">
        <v>35</v>
      </c>
      <c r="D366" s="140"/>
      <c r="E366" s="141"/>
      <c r="F366" s="141"/>
      <c r="G366" s="34" t="s">
        <v>70</v>
      </c>
    </row>
    <row r="367" spans="2:7">
      <c r="B367" s="137"/>
      <c r="C367" s="18"/>
      <c r="D367" s="140"/>
      <c r="E367" s="141"/>
      <c r="F367" s="141"/>
      <c r="G367" s="34"/>
    </row>
    <row r="368" spans="2:7">
      <c r="B368" s="137"/>
      <c r="C368" s="18"/>
      <c r="D368" s="140"/>
      <c r="E368" s="141"/>
      <c r="F368" s="141"/>
      <c r="G368" s="18"/>
    </row>
    <row r="369" spans="2:7">
      <c r="B369" s="137"/>
      <c r="C369" s="18"/>
      <c r="D369" s="140"/>
      <c r="E369" s="141"/>
      <c r="F369" s="141"/>
      <c r="G369" s="18"/>
    </row>
    <row r="370" spans="2:7">
      <c r="B370" s="137"/>
      <c r="C370" s="18"/>
      <c r="D370" s="140"/>
      <c r="E370" s="141"/>
      <c r="F370" s="141"/>
      <c r="G370" s="18"/>
    </row>
    <row r="371" spans="2:7">
      <c r="B371" s="137"/>
      <c r="C371" s="18"/>
      <c r="D371" s="140"/>
      <c r="E371" s="141"/>
      <c r="F371" s="141"/>
      <c r="G371" s="18"/>
    </row>
    <row r="372" spans="2:7">
      <c r="B372" s="137"/>
      <c r="C372" s="18"/>
      <c r="D372" s="140"/>
      <c r="E372" s="141"/>
      <c r="F372" s="141"/>
      <c r="G372" s="18"/>
    </row>
    <row r="373" spans="2:7">
      <c r="B373" s="137"/>
      <c r="C373" s="18"/>
      <c r="D373" s="140"/>
      <c r="E373" s="141"/>
      <c r="F373" s="141"/>
      <c r="G373" s="18"/>
    </row>
    <row r="374" spans="2:7">
      <c r="B374" s="137"/>
      <c r="C374" s="18"/>
      <c r="D374" s="140"/>
      <c r="E374" s="141"/>
      <c r="F374" s="141"/>
      <c r="G374" s="18"/>
    </row>
    <row r="375" spans="2:7">
      <c r="B375" s="137"/>
      <c r="C375" s="18"/>
      <c r="D375" s="140"/>
      <c r="E375" s="141"/>
      <c r="F375" s="141"/>
      <c r="G375" s="18"/>
    </row>
    <row r="376" spans="2:7">
      <c r="B376" s="137"/>
      <c r="C376" s="18"/>
      <c r="D376" s="140"/>
      <c r="E376" s="141"/>
      <c r="F376" s="141"/>
      <c r="G376" s="18"/>
    </row>
    <row r="377" spans="2:7">
      <c r="B377" s="137"/>
      <c r="C377" s="18"/>
      <c r="D377" s="140"/>
      <c r="E377" s="141"/>
      <c r="F377" s="141"/>
      <c r="G377" s="18"/>
    </row>
    <row r="378" spans="2:7">
      <c r="B378" s="137"/>
      <c r="C378" s="18"/>
      <c r="D378" s="140"/>
      <c r="E378" s="141"/>
      <c r="F378" s="141"/>
      <c r="G378" s="18"/>
    </row>
    <row r="379" spans="2:7" ht="15.75" thickBot="1">
      <c r="B379" s="138"/>
      <c r="C379" s="19"/>
      <c r="D379" s="138"/>
      <c r="E379" s="142"/>
      <c r="F379" s="142"/>
      <c r="G379" s="19"/>
    </row>
    <row r="380" spans="2:7" ht="15.75" thickBot="1">
      <c r="B380" s="138">
        <f>SUM(B366:B379)</f>
        <v>70</v>
      </c>
      <c r="C380" s="19" t="s">
        <v>55</v>
      </c>
      <c r="D380" s="138">
        <f>SUM(D366:D379)</f>
        <v>0</v>
      </c>
      <c r="E380" s="138">
        <f>SUM(E366:E379)</f>
        <v>0</v>
      </c>
      <c r="F380" s="138">
        <f>SUM(F366:F379)</f>
        <v>0</v>
      </c>
      <c r="G380" s="19" t="s">
        <v>55</v>
      </c>
    </row>
    <row r="381" spans="2:7" ht="15.75" thickBot="1">
      <c r="B381" s="5"/>
      <c r="C381" s="3"/>
      <c r="D381" s="5"/>
      <c r="E381" s="5"/>
    </row>
    <row r="382" spans="2:7" ht="14.45" customHeight="1">
      <c r="B382" s="283" t="str">
        <f>AÑO!A39</f>
        <v>Dreamed Holidays</v>
      </c>
      <c r="C382" s="272"/>
      <c r="D382" s="272"/>
      <c r="E382" s="272"/>
      <c r="F382" s="272"/>
      <c r="G382" s="273"/>
    </row>
    <row r="383" spans="2:7" ht="15" customHeight="1" thickBot="1">
      <c r="B383" s="274"/>
      <c r="C383" s="275"/>
      <c r="D383" s="275"/>
      <c r="E383" s="275"/>
      <c r="F383" s="275"/>
      <c r="G383" s="276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135" t="s">
        <v>32</v>
      </c>
      <c r="C385" s="27" t="s">
        <v>33</v>
      </c>
      <c r="D385" s="135" t="s">
        <v>57</v>
      </c>
      <c r="E385" s="139" t="s">
        <v>58</v>
      </c>
      <c r="F385" s="139" t="s">
        <v>32</v>
      </c>
      <c r="G385" s="27" t="s">
        <v>33</v>
      </c>
    </row>
    <row r="386" spans="2:7">
      <c r="B386" s="136">
        <v>20</v>
      </c>
      <c r="C386" s="21"/>
      <c r="D386" s="140"/>
      <c r="E386" s="141"/>
      <c r="F386" s="141"/>
      <c r="G386" s="18"/>
    </row>
    <row r="387" spans="2:7">
      <c r="B387" s="137"/>
      <c r="C387" s="18"/>
      <c r="D387" s="140"/>
      <c r="E387" s="141"/>
      <c r="F387" s="141"/>
      <c r="G387" s="18"/>
    </row>
    <row r="388" spans="2:7">
      <c r="B388" s="137"/>
      <c r="C388" s="18"/>
      <c r="D388" s="140"/>
      <c r="E388" s="141"/>
      <c r="F388" s="141"/>
      <c r="G388" s="18"/>
    </row>
    <row r="389" spans="2:7">
      <c r="B389" s="137"/>
      <c r="C389" s="18"/>
      <c r="D389" s="140"/>
      <c r="E389" s="141"/>
      <c r="F389" s="141"/>
      <c r="G389" s="18"/>
    </row>
    <row r="390" spans="2:7">
      <c r="B390" s="137"/>
      <c r="C390" s="18"/>
      <c r="D390" s="140"/>
      <c r="E390" s="141"/>
      <c r="F390" s="141"/>
      <c r="G390" s="18"/>
    </row>
    <row r="391" spans="2:7">
      <c r="B391" s="137"/>
      <c r="C391" s="18"/>
      <c r="D391" s="140"/>
      <c r="E391" s="141"/>
      <c r="F391" s="141"/>
      <c r="G391" s="18"/>
    </row>
    <row r="392" spans="2:7">
      <c r="B392" s="137"/>
      <c r="C392" s="18"/>
      <c r="D392" s="140"/>
      <c r="E392" s="141"/>
      <c r="F392" s="141"/>
      <c r="G392" s="18"/>
    </row>
    <row r="393" spans="2:7">
      <c r="B393" s="137"/>
      <c r="C393" s="18"/>
      <c r="D393" s="140"/>
      <c r="E393" s="141"/>
      <c r="F393" s="141"/>
      <c r="G393" s="18"/>
    </row>
    <row r="394" spans="2:7">
      <c r="B394" s="137"/>
      <c r="C394" s="18"/>
      <c r="D394" s="140"/>
      <c r="E394" s="141"/>
      <c r="F394" s="141"/>
      <c r="G394" s="18"/>
    </row>
    <row r="395" spans="2:7">
      <c r="B395" s="137"/>
      <c r="C395" s="18"/>
      <c r="D395" s="140"/>
      <c r="E395" s="141"/>
      <c r="F395" s="141"/>
      <c r="G395" s="18"/>
    </row>
    <row r="396" spans="2:7">
      <c r="B396" s="137"/>
      <c r="C396" s="18"/>
      <c r="D396" s="140"/>
      <c r="E396" s="141"/>
      <c r="F396" s="141"/>
      <c r="G396" s="18"/>
    </row>
    <row r="397" spans="2:7">
      <c r="B397" s="137"/>
      <c r="C397" s="18"/>
      <c r="D397" s="140"/>
      <c r="E397" s="141"/>
      <c r="F397" s="141"/>
      <c r="G397" s="18"/>
    </row>
    <row r="398" spans="2:7">
      <c r="B398" s="137"/>
      <c r="C398" s="18"/>
      <c r="D398" s="140"/>
      <c r="E398" s="141"/>
      <c r="F398" s="141"/>
      <c r="G398" s="18"/>
    </row>
    <row r="399" spans="2:7" ht="15.75" thickBot="1">
      <c r="B399" s="138"/>
      <c r="C399" s="19"/>
      <c r="D399" s="138"/>
      <c r="E399" s="142"/>
      <c r="F399" s="142"/>
      <c r="G399" s="19"/>
    </row>
    <row r="400" spans="2:7" ht="15.75" thickBot="1">
      <c r="B400" s="138">
        <f>SUM(B386:B399)</f>
        <v>20</v>
      </c>
      <c r="C400" s="19" t="s">
        <v>55</v>
      </c>
      <c r="D400" s="138">
        <f>SUM(D386:D399)</f>
        <v>0</v>
      </c>
      <c r="E400" s="138">
        <f>SUM(E386:E399)</f>
        <v>0</v>
      </c>
      <c r="F400" s="138">
        <f>SUM(F386:F399)</f>
        <v>0</v>
      </c>
      <c r="G400" s="19" t="s">
        <v>55</v>
      </c>
    </row>
    <row r="401" spans="2:7" ht="15.75" thickBot="1">
      <c r="B401" s="5"/>
      <c r="C401" s="3"/>
      <c r="D401" s="5"/>
      <c r="E401" s="5"/>
    </row>
    <row r="402" spans="2:7" ht="14.45" customHeight="1">
      <c r="B402" s="283" t="str">
        <f>AÑO!A40</f>
        <v>Financieros</v>
      </c>
      <c r="C402" s="272"/>
      <c r="D402" s="272"/>
      <c r="E402" s="272"/>
      <c r="F402" s="272"/>
      <c r="G402" s="273"/>
    </row>
    <row r="403" spans="2:7" ht="15" customHeight="1" thickBot="1">
      <c r="B403" s="274"/>
      <c r="C403" s="275"/>
      <c r="D403" s="275"/>
      <c r="E403" s="275"/>
      <c r="F403" s="275"/>
      <c r="G403" s="276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135" t="s">
        <v>32</v>
      </c>
      <c r="C405" s="27" t="s">
        <v>33</v>
      </c>
      <c r="D405" s="135" t="s">
        <v>57</v>
      </c>
      <c r="E405" s="139" t="s">
        <v>58</v>
      </c>
      <c r="F405" s="139" t="s">
        <v>32</v>
      </c>
      <c r="G405" s="27" t="s">
        <v>33</v>
      </c>
    </row>
    <row r="406" spans="2:7">
      <c r="B406" s="136">
        <v>20</v>
      </c>
      <c r="C406" s="21"/>
      <c r="D406" s="140"/>
      <c r="E406" s="141"/>
      <c r="F406" s="141"/>
      <c r="G406" s="18"/>
    </row>
    <row r="407" spans="2:7">
      <c r="B407" s="137"/>
      <c r="C407" s="18"/>
      <c r="D407" s="140"/>
      <c r="E407" s="141"/>
      <c r="F407" s="141"/>
      <c r="G407" s="18"/>
    </row>
    <row r="408" spans="2:7">
      <c r="B408" s="137"/>
      <c r="C408" s="18"/>
      <c r="D408" s="140"/>
      <c r="E408" s="141"/>
      <c r="F408" s="141"/>
      <c r="G408" s="18"/>
    </row>
    <row r="409" spans="2:7">
      <c r="B409" s="137"/>
      <c r="C409" s="18"/>
      <c r="D409" s="140"/>
      <c r="E409" s="141"/>
      <c r="F409" s="141"/>
      <c r="G409" s="18"/>
    </row>
    <row r="410" spans="2:7">
      <c r="B410" s="137"/>
      <c r="C410" s="18"/>
      <c r="D410" s="140"/>
      <c r="E410" s="141"/>
      <c r="F410" s="141"/>
      <c r="G410" s="18"/>
    </row>
    <row r="411" spans="2:7">
      <c r="B411" s="137"/>
      <c r="C411" s="18"/>
      <c r="D411" s="140"/>
      <c r="E411" s="141"/>
      <c r="F411" s="141"/>
      <c r="G411" s="18"/>
    </row>
    <row r="412" spans="2:7">
      <c r="B412" s="137"/>
      <c r="C412" s="18"/>
      <c r="D412" s="140"/>
      <c r="E412" s="141"/>
      <c r="F412" s="141"/>
      <c r="G412" s="18"/>
    </row>
    <row r="413" spans="2:7">
      <c r="B413" s="137"/>
      <c r="C413" s="18"/>
      <c r="D413" s="140"/>
      <c r="E413" s="141"/>
      <c r="F413" s="141"/>
      <c r="G413" s="18"/>
    </row>
    <row r="414" spans="2:7">
      <c r="B414" s="137"/>
      <c r="C414" s="18"/>
      <c r="D414" s="140"/>
      <c r="E414" s="141"/>
      <c r="F414" s="141"/>
      <c r="G414" s="18"/>
    </row>
    <row r="415" spans="2:7">
      <c r="B415" s="137"/>
      <c r="C415" s="18"/>
      <c r="D415" s="140"/>
      <c r="E415" s="141"/>
      <c r="F415" s="141"/>
      <c r="G415" s="18"/>
    </row>
    <row r="416" spans="2:7">
      <c r="B416" s="137"/>
      <c r="C416" s="18"/>
      <c r="D416" s="140"/>
      <c r="E416" s="141"/>
      <c r="F416" s="141"/>
      <c r="G416" s="18"/>
    </row>
    <row r="417" spans="1:7">
      <c r="B417" s="137"/>
      <c r="C417" s="18"/>
      <c r="D417" s="140"/>
      <c r="E417" s="141"/>
      <c r="F417" s="141"/>
      <c r="G417" s="18"/>
    </row>
    <row r="418" spans="1:7">
      <c r="B418" s="137"/>
      <c r="C418" s="18"/>
      <c r="D418" s="140"/>
      <c r="E418" s="141"/>
      <c r="F418" s="141"/>
      <c r="G418" s="18"/>
    </row>
    <row r="419" spans="1:7" ht="15.75" thickBot="1">
      <c r="B419" s="138"/>
      <c r="C419" s="19"/>
      <c r="D419" s="138"/>
      <c r="E419" s="142"/>
      <c r="F419" s="142"/>
      <c r="G419" s="19"/>
    </row>
    <row r="420" spans="1:7" ht="15.75" thickBot="1">
      <c r="B420" s="138">
        <f>SUM(B406:B419)</f>
        <v>20</v>
      </c>
      <c r="C420" s="19" t="s">
        <v>55</v>
      </c>
      <c r="D420" s="138">
        <f>SUM(D406:D419)</f>
        <v>0</v>
      </c>
      <c r="E420" s="138">
        <f>SUM(E406:E419)</f>
        <v>0</v>
      </c>
      <c r="F420" s="138">
        <f>SUM(F406:F419)</f>
        <v>0</v>
      </c>
      <c r="G420" s="19" t="s">
        <v>55</v>
      </c>
    </row>
    <row r="421" spans="1:7" ht="15.75" thickBot="1">
      <c r="B421" s="5"/>
      <c r="C421" s="3"/>
      <c r="D421" s="5"/>
      <c r="E421" s="5"/>
    </row>
    <row r="422" spans="1:7" ht="14.45" customHeight="1">
      <c r="B422" s="283" t="str">
        <f>AÑO!A41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84" t="s">
        <v>10</v>
      </c>
      <c r="C424" s="285"/>
      <c r="D424" s="286" t="s">
        <v>11</v>
      </c>
      <c r="E424" s="286"/>
      <c r="F424" s="286"/>
      <c r="G424" s="285"/>
    </row>
    <row r="425" spans="1:7">
      <c r="A425" s="92" t="s">
        <v>217</v>
      </c>
      <c r="B425" s="135" t="s">
        <v>32</v>
      </c>
      <c r="C425" s="27" t="s">
        <v>33</v>
      </c>
      <c r="D425" s="135" t="s">
        <v>57</v>
      </c>
      <c r="E425" s="139" t="s">
        <v>58</v>
      </c>
      <c r="F425" s="139" t="s">
        <v>32</v>
      </c>
      <c r="G425" s="27" t="s">
        <v>33</v>
      </c>
    </row>
    <row r="426" spans="1:7" ht="15.75">
      <c r="A426" s="115">
        <v>3900</v>
      </c>
      <c r="B426" s="137">
        <f>AÑO!AQ17 -A426</f>
        <v>-3900</v>
      </c>
      <c r="C426" s="21" t="s">
        <v>205</v>
      </c>
      <c r="D426" s="140"/>
      <c r="E426" s="141"/>
      <c r="F426" s="141"/>
      <c r="G426" s="18"/>
    </row>
    <row r="427" spans="1:7">
      <c r="A427" s="116"/>
      <c r="B427" s="137"/>
      <c r="C427" s="18"/>
      <c r="D427" s="140"/>
      <c r="E427" s="141"/>
      <c r="F427" s="141"/>
      <c r="G427" s="18"/>
    </row>
    <row r="428" spans="1:7">
      <c r="A428" s="116"/>
      <c r="B428" s="137"/>
      <c r="C428" s="18"/>
      <c r="D428" s="140"/>
      <c r="E428" s="141"/>
      <c r="F428" s="141"/>
      <c r="G428" s="18"/>
    </row>
    <row r="429" spans="1:7">
      <c r="A429" s="116"/>
      <c r="B429" s="137"/>
      <c r="C429" s="18"/>
      <c r="D429" s="140"/>
      <c r="E429" s="141"/>
      <c r="F429" s="141"/>
      <c r="G429" s="18"/>
    </row>
    <row r="430" spans="1:7">
      <c r="A430" s="116"/>
      <c r="B430" s="137"/>
      <c r="C430" s="18"/>
      <c r="D430" s="140"/>
      <c r="E430" s="141"/>
      <c r="F430" s="141"/>
      <c r="G430" s="18"/>
    </row>
    <row r="431" spans="1:7">
      <c r="B431" s="137"/>
      <c r="C431" s="18"/>
      <c r="D431" s="140"/>
      <c r="E431" s="141"/>
      <c r="F431" s="141"/>
      <c r="G431" s="18"/>
    </row>
    <row r="432" spans="1:7">
      <c r="B432" s="137"/>
      <c r="C432" s="18"/>
      <c r="D432" s="140"/>
      <c r="E432" s="141"/>
      <c r="F432" s="141"/>
      <c r="G432" s="18"/>
    </row>
    <row r="433" spans="2:7">
      <c r="B433" s="137"/>
      <c r="C433" s="18"/>
      <c r="D433" s="140"/>
      <c r="E433" s="141"/>
      <c r="F433" s="141"/>
      <c r="G433" s="18"/>
    </row>
    <row r="434" spans="2:7">
      <c r="B434" s="137"/>
      <c r="C434" s="18"/>
      <c r="D434" s="140"/>
      <c r="E434" s="141"/>
      <c r="F434" s="141"/>
      <c r="G434" s="18"/>
    </row>
    <row r="435" spans="2:7">
      <c r="B435" s="137"/>
      <c r="C435" s="18"/>
      <c r="D435" s="140"/>
      <c r="E435" s="141"/>
      <c r="F435" s="141"/>
      <c r="G435" s="18"/>
    </row>
    <row r="436" spans="2:7">
      <c r="B436" s="137"/>
      <c r="C436" s="18"/>
      <c r="D436" s="140"/>
      <c r="E436" s="141"/>
      <c r="F436" s="141"/>
      <c r="G436" s="18"/>
    </row>
    <row r="437" spans="2:7">
      <c r="B437" s="137"/>
      <c r="C437" s="18"/>
      <c r="D437" s="140"/>
      <c r="E437" s="141"/>
      <c r="F437" s="141"/>
      <c r="G437" s="18"/>
    </row>
    <row r="438" spans="2:7">
      <c r="B438" s="137"/>
      <c r="C438" s="18"/>
      <c r="D438" s="140"/>
      <c r="E438" s="141"/>
      <c r="F438" s="141"/>
      <c r="G438" s="18"/>
    </row>
    <row r="439" spans="2:7" ht="15.75" thickBot="1">
      <c r="B439" s="138"/>
      <c r="C439" s="19"/>
      <c r="D439" s="138"/>
      <c r="E439" s="142"/>
      <c r="F439" s="142"/>
      <c r="G439" s="19"/>
    </row>
    <row r="440" spans="2:7" ht="15.75" thickBot="1">
      <c r="B440" s="138">
        <f>SUM(B426:B439)</f>
        <v>-3900</v>
      </c>
      <c r="C440" s="19" t="s">
        <v>55</v>
      </c>
      <c r="D440" s="138">
        <f>SUM(D426:D439)</f>
        <v>0</v>
      </c>
      <c r="E440" s="138">
        <f>SUM(E426:E439)</f>
        <v>0</v>
      </c>
      <c r="F440" s="138">
        <f>SUM(F426:F439)</f>
        <v>0</v>
      </c>
      <c r="G440" s="19" t="s">
        <v>55</v>
      </c>
    </row>
    <row r="441" spans="2:7" ht="15.75" thickBot="1">
      <c r="B441" s="5"/>
      <c r="C441" s="3"/>
      <c r="D441" s="5"/>
      <c r="E441" s="5"/>
    </row>
    <row r="442" spans="2:7" ht="14.45" customHeight="1">
      <c r="B442" s="283" t="str">
        <f>AÑO!A42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135" t="s">
        <v>32</v>
      </c>
      <c r="C445" s="27" t="s">
        <v>33</v>
      </c>
      <c r="D445" s="135" t="s">
        <v>57</v>
      </c>
      <c r="E445" s="139" t="s">
        <v>58</v>
      </c>
      <c r="F445" s="139" t="s">
        <v>32</v>
      </c>
      <c r="G445" s="27" t="s">
        <v>33</v>
      </c>
    </row>
    <row r="446" spans="2:7">
      <c r="B446" s="136"/>
      <c r="C446" s="21"/>
      <c r="D446" s="140"/>
      <c r="E446" s="141"/>
      <c r="F446" s="141"/>
      <c r="G446" s="18"/>
    </row>
    <row r="447" spans="2:7">
      <c r="B447" s="137"/>
      <c r="C447" s="18"/>
      <c r="D447" s="140"/>
      <c r="E447" s="141"/>
      <c r="F447" s="141"/>
      <c r="G447" s="18"/>
    </row>
    <row r="448" spans="2:7">
      <c r="B448" s="137"/>
      <c r="C448" s="18"/>
      <c r="D448" s="140"/>
      <c r="E448" s="141"/>
      <c r="F448" s="141"/>
      <c r="G448" s="18"/>
    </row>
    <row r="449" spans="2:7">
      <c r="B449" s="137"/>
      <c r="C449" s="18"/>
      <c r="D449" s="140"/>
      <c r="E449" s="141"/>
      <c r="F449" s="141"/>
      <c r="G449" s="18"/>
    </row>
    <row r="450" spans="2:7">
      <c r="B450" s="137"/>
      <c r="C450" s="18"/>
      <c r="D450" s="140"/>
      <c r="E450" s="141"/>
      <c r="F450" s="141"/>
      <c r="G450" s="18"/>
    </row>
    <row r="451" spans="2:7">
      <c r="B451" s="137"/>
      <c r="C451" s="18"/>
      <c r="D451" s="140"/>
      <c r="E451" s="141"/>
      <c r="F451" s="141"/>
      <c r="G451" s="18"/>
    </row>
    <row r="452" spans="2:7">
      <c r="B452" s="137"/>
      <c r="C452" s="18"/>
      <c r="D452" s="140"/>
      <c r="E452" s="141"/>
      <c r="F452" s="141"/>
      <c r="G452" s="18"/>
    </row>
    <row r="453" spans="2:7">
      <c r="B453" s="137"/>
      <c r="C453" s="18"/>
      <c r="D453" s="140"/>
      <c r="E453" s="141"/>
      <c r="F453" s="141"/>
      <c r="G453" s="18"/>
    </row>
    <row r="454" spans="2:7">
      <c r="B454" s="137"/>
      <c r="C454" s="18"/>
      <c r="D454" s="140"/>
      <c r="E454" s="141"/>
      <c r="F454" s="141"/>
      <c r="G454" s="18"/>
    </row>
    <row r="455" spans="2:7">
      <c r="B455" s="137"/>
      <c r="C455" s="18"/>
      <c r="D455" s="140"/>
      <c r="E455" s="141"/>
      <c r="F455" s="141"/>
      <c r="G455" s="18"/>
    </row>
    <row r="456" spans="2:7">
      <c r="B456" s="137"/>
      <c r="C456" s="18"/>
      <c r="D456" s="140"/>
      <c r="E456" s="141"/>
      <c r="F456" s="141"/>
      <c r="G456" s="18"/>
    </row>
    <row r="457" spans="2:7">
      <c r="B457" s="137"/>
      <c r="C457" s="18"/>
      <c r="D457" s="140"/>
      <c r="E457" s="141"/>
      <c r="F457" s="141"/>
      <c r="G457" s="18"/>
    </row>
    <row r="458" spans="2:7">
      <c r="B458" s="137"/>
      <c r="C458" s="18"/>
      <c r="D458" s="140"/>
      <c r="E458" s="141"/>
      <c r="F458" s="141"/>
      <c r="G458" s="18"/>
    </row>
    <row r="459" spans="2:7" ht="15.75" thickBot="1">
      <c r="B459" s="138"/>
      <c r="C459" s="19"/>
      <c r="D459" s="138"/>
      <c r="E459" s="142"/>
      <c r="F459" s="142"/>
      <c r="G459" s="19"/>
    </row>
    <row r="460" spans="2:7" ht="15.75" thickBot="1">
      <c r="B460" s="138">
        <f>SUM(B446:B459)</f>
        <v>0</v>
      </c>
      <c r="C460" s="19" t="s">
        <v>55</v>
      </c>
      <c r="D460" s="138">
        <f>SUM(D446:D459)</f>
        <v>0</v>
      </c>
      <c r="E460" s="138">
        <f>SUM(E446:E459)</f>
        <v>0</v>
      </c>
      <c r="F460" s="138">
        <f>SUM(F446:F459)</f>
        <v>0</v>
      </c>
      <c r="G460" s="19" t="s">
        <v>55</v>
      </c>
    </row>
    <row r="461" spans="2:7" ht="15.75" thickBot="1">
      <c r="B461" s="5"/>
      <c r="C461" s="3"/>
      <c r="D461" s="5"/>
      <c r="E461" s="5"/>
    </row>
    <row r="462" spans="2:7" ht="14.45" customHeight="1">
      <c r="B462" s="283" t="str">
        <f>AÑO!A43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1:7">
      <c r="A465" s="92" t="s">
        <v>191</v>
      </c>
      <c r="B465" s="135" t="s">
        <v>32</v>
      </c>
      <c r="C465" s="27" t="s">
        <v>33</v>
      </c>
      <c r="D465" s="135" t="s">
        <v>57</v>
      </c>
      <c r="E465" s="139" t="s">
        <v>58</v>
      </c>
      <c r="F465" s="139" t="s">
        <v>32</v>
      </c>
      <c r="G465" s="27" t="s">
        <v>33</v>
      </c>
    </row>
    <row r="466" spans="1:7" ht="15.75">
      <c r="A466" s="115">
        <f>'10'!A466+(B466-SUM(D466:F466))</f>
        <v>621</v>
      </c>
      <c r="B466" s="137">
        <v>25</v>
      </c>
      <c r="C466" s="18" t="s">
        <v>180</v>
      </c>
      <c r="D466" s="140"/>
      <c r="E466" s="141"/>
      <c r="F466" s="141"/>
      <c r="G466" s="18"/>
    </row>
    <row r="467" spans="1:7" ht="15.75">
      <c r="A467" s="115">
        <f>'10'!A467+(B467-SUM(D467:F467))</f>
        <v>275</v>
      </c>
      <c r="B467" s="137">
        <v>20</v>
      </c>
      <c r="C467" s="18" t="s">
        <v>192</v>
      </c>
      <c r="D467" s="140"/>
      <c r="E467" s="141"/>
      <c r="F467" s="141"/>
      <c r="G467" s="18"/>
    </row>
    <row r="468" spans="1:7" ht="15.75">
      <c r="A468" s="115">
        <f>'10'!A468+(B468-SUM(D468:F468))</f>
        <v>70</v>
      </c>
      <c r="B468" s="137">
        <v>5</v>
      </c>
      <c r="C468" s="18" t="s">
        <v>193</v>
      </c>
      <c r="D468" s="140"/>
      <c r="E468" s="141"/>
      <c r="F468" s="141"/>
      <c r="G468" s="18"/>
    </row>
    <row r="469" spans="1:7">
      <c r="B469" s="137"/>
      <c r="C469" s="18"/>
      <c r="D469" s="140"/>
      <c r="E469" s="141"/>
      <c r="F469" s="141"/>
      <c r="G469" s="18"/>
    </row>
    <row r="470" spans="1:7">
      <c r="B470" s="137"/>
      <c r="C470" s="18"/>
      <c r="D470" s="140"/>
      <c r="E470" s="141"/>
      <c r="F470" s="141"/>
      <c r="G470" s="18"/>
    </row>
    <row r="471" spans="1:7">
      <c r="B471" s="137"/>
      <c r="C471" s="18"/>
      <c r="D471" s="140"/>
      <c r="E471" s="141"/>
      <c r="F471" s="141"/>
      <c r="G471" s="18"/>
    </row>
    <row r="472" spans="1:7">
      <c r="B472" s="137"/>
      <c r="C472" s="18"/>
      <c r="D472" s="140"/>
      <c r="E472" s="141"/>
      <c r="F472" s="141"/>
      <c r="G472" s="18"/>
    </row>
    <row r="473" spans="1:7">
      <c r="B473" s="137"/>
      <c r="C473" s="18"/>
      <c r="D473" s="140"/>
      <c r="E473" s="141"/>
      <c r="F473" s="141"/>
      <c r="G473" s="18"/>
    </row>
    <row r="474" spans="1:7">
      <c r="B474" s="137"/>
      <c r="C474" s="18"/>
      <c r="D474" s="140"/>
      <c r="E474" s="141"/>
      <c r="F474" s="141"/>
      <c r="G474" s="18"/>
    </row>
    <row r="475" spans="1:7">
      <c r="B475" s="137"/>
      <c r="C475" s="18"/>
      <c r="D475" s="140"/>
      <c r="E475" s="141"/>
      <c r="F475" s="141"/>
      <c r="G475" s="18"/>
    </row>
    <row r="476" spans="1:7">
      <c r="B476" s="137"/>
      <c r="C476" s="18"/>
      <c r="D476" s="140"/>
      <c r="E476" s="141"/>
      <c r="F476" s="141"/>
      <c r="G476" s="18"/>
    </row>
    <row r="477" spans="1:7">
      <c r="B477" s="137"/>
      <c r="C477" s="18"/>
      <c r="D477" s="140"/>
      <c r="E477" s="141"/>
      <c r="F477" s="141"/>
      <c r="G477" s="18"/>
    </row>
    <row r="478" spans="1:7">
      <c r="B478" s="137"/>
      <c r="C478" s="18"/>
      <c r="D478" s="140"/>
      <c r="E478" s="141"/>
      <c r="F478" s="141"/>
      <c r="G478" s="18"/>
    </row>
    <row r="479" spans="1:7" ht="15.75" thickBot="1">
      <c r="B479" s="138"/>
      <c r="C479" s="19"/>
      <c r="D479" s="138"/>
      <c r="E479" s="142"/>
      <c r="F479" s="142"/>
      <c r="G479" s="19"/>
    </row>
    <row r="480" spans="1:7" ht="15.75" thickBot="1">
      <c r="A480" s="116">
        <f>SUM(A466:A468)</f>
        <v>966</v>
      </c>
      <c r="B480" s="138">
        <f>SUM(B466:B479)</f>
        <v>50</v>
      </c>
      <c r="C480" s="19" t="s">
        <v>55</v>
      </c>
      <c r="D480" s="138">
        <f>SUM(D466:D479)</f>
        <v>0</v>
      </c>
      <c r="E480" s="138">
        <f>SUM(E466:E479)</f>
        <v>0</v>
      </c>
      <c r="F480" s="138">
        <f>SUM(F466:F479)</f>
        <v>0</v>
      </c>
      <c r="G480" s="19" t="s">
        <v>55</v>
      </c>
    </row>
    <row r="481" spans="2:7" ht="15.75" thickBot="1"/>
    <row r="482" spans="2:7" ht="14.45" customHeight="1">
      <c r="B482" s="283" t="str">
        <f>AÑO!A44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135" t="s">
        <v>32</v>
      </c>
      <c r="C485" s="27" t="s">
        <v>33</v>
      </c>
      <c r="D485" s="135" t="s">
        <v>57</v>
      </c>
      <c r="E485" s="139" t="s">
        <v>58</v>
      </c>
      <c r="F485" s="139" t="s">
        <v>32</v>
      </c>
      <c r="G485" s="27" t="s">
        <v>33</v>
      </c>
    </row>
    <row r="486" spans="2:7">
      <c r="B486" s="136"/>
      <c r="C486" s="21"/>
      <c r="D486" s="140"/>
      <c r="E486" s="141"/>
      <c r="F486" s="141"/>
      <c r="G486" s="18"/>
    </row>
    <row r="487" spans="2:7">
      <c r="B487" s="137"/>
      <c r="C487" s="18"/>
      <c r="D487" s="140"/>
      <c r="E487" s="141"/>
      <c r="F487" s="141"/>
      <c r="G487" s="18"/>
    </row>
    <row r="488" spans="2:7">
      <c r="B488" s="137"/>
      <c r="C488" s="18"/>
      <c r="D488" s="140"/>
      <c r="E488" s="141"/>
      <c r="F488" s="141"/>
      <c r="G488" s="18"/>
    </row>
    <row r="489" spans="2:7">
      <c r="B489" s="137"/>
      <c r="C489" s="18"/>
      <c r="D489" s="140"/>
      <c r="E489" s="141"/>
      <c r="F489" s="141"/>
      <c r="G489" s="18"/>
    </row>
    <row r="490" spans="2:7">
      <c r="B490" s="137"/>
      <c r="C490" s="18"/>
      <c r="D490" s="140"/>
      <c r="E490" s="141"/>
      <c r="F490" s="141"/>
      <c r="G490" s="18"/>
    </row>
    <row r="491" spans="2:7">
      <c r="B491" s="137"/>
      <c r="C491" s="18"/>
      <c r="D491" s="140"/>
      <c r="E491" s="141"/>
      <c r="F491" s="141"/>
      <c r="G491" s="18"/>
    </row>
    <row r="492" spans="2:7">
      <c r="B492" s="137"/>
      <c r="C492" s="18"/>
      <c r="D492" s="140"/>
      <c r="E492" s="141"/>
      <c r="F492" s="141"/>
      <c r="G492" s="18"/>
    </row>
    <row r="493" spans="2:7">
      <c r="B493" s="137"/>
      <c r="C493" s="18"/>
      <c r="D493" s="140"/>
      <c r="E493" s="141"/>
      <c r="F493" s="141"/>
      <c r="G493" s="18"/>
    </row>
    <row r="494" spans="2:7">
      <c r="B494" s="137"/>
      <c r="C494" s="18"/>
      <c r="D494" s="140"/>
      <c r="E494" s="141"/>
      <c r="F494" s="141"/>
      <c r="G494" s="18"/>
    </row>
    <row r="495" spans="2:7">
      <c r="B495" s="137"/>
      <c r="C495" s="18"/>
      <c r="D495" s="140"/>
      <c r="E495" s="141"/>
      <c r="F495" s="141"/>
      <c r="G495" s="18"/>
    </row>
    <row r="496" spans="2:7">
      <c r="B496" s="137"/>
      <c r="C496" s="18"/>
      <c r="D496" s="140"/>
      <c r="E496" s="141"/>
      <c r="F496" s="141"/>
      <c r="G496" s="18"/>
    </row>
    <row r="497" spans="2:7">
      <c r="B497" s="137"/>
      <c r="C497" s="18"/>
      <c r="D497" s="140"/>
      <c r="E497" s="141"/>
      <c r="F497" s="141"/>
      <c r="G497" s="18"/>
    </row>
    <row r="498" spans="2:7">
      <c r="B498" s="137"/>
      <c r="C498" s="18"/>
      <c r="D498" s="140"/>
      <c r="E498" s="141"/>
      <c r="F498" s="141"/>
      <c r="G498" s="18"/>
    </row>
    <row r="499" spans="2:7" ht="15.75" thickBot="1">
      <c r="B499" s="138"/>
      <c r="C499" s="19"/>
      <c r="D499" s="138"/>
      <c r="E499" s="142"/>
      <c r="F499" s="142"/>
      <c r="G499" s="19"/>
    </row>
    <row r="500" spans="2:7" ht="15.75" thickBot="1">
      <c r="B500" s="138">
        <f>SUM(B486:B499)</f>
        <v>0</v>
      </c>
      <c r="C500" s="19" t="s">
        <v>55</v>
      </c>
      <c r="D500" s="138">
        <f>SUM(D486:D499)</f>
        <v>0</v>
      </c>
      <c r="E500" s="138">
        <f>SUM(E486:E499)</f>
        <v>0</v>
      </c>
      <c r="F500" s="138">
        <f>SUM(F486:F499)</f>
        <v>0</v>
      </c>
      <c r="G500" s="19" t="s">
        <v>55</v>
      </c>
    </row>
    <row r="501" spans="2:7" ht="15.75" thickBot="1">
      <c r="B501" s="5"/>
      <c r="C501" s="3"/>
      <c r="D501" s="5"/>
      <c r="E501" s="5"/>
    </row>
    <row r="502" spans="2:7" ht="14.45" customHeight="1">
      <c r="B502" s="283" t="str">
        <f>AÑO!A45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135" t="s">
        <v>32</v>
      </c>
      <c r="C505" s="27" t="s">
        <v>33</v>
      </c>
      <c r="D505" s="135" t="s">
        <v>57</v>
      </c>
      <c r="E505" s="139" t="s">
        <v>58</v>
      </c>
      <c r="F505" s="139" t="s">
        <v>32</v>
      </c>
      <c r="G505" s="27" t="s">
        <v>33</v>
      </c>
    </row>
    <row r="506" spans="2:7">
      <c r="B506" s="136"/>
      <c r="C506" s="21"/>
      <c r="D506" s="140"/>
      <c r="E506" s="141"/>
      <c r="F506" s="141"/>
      <c r="G506" s="18"/>
    </row>
    <row r="507" spans="2:7">
      <c r="B507" s="137"/>
      <c r="C507" s="18"/>
      <c r="D507" s="140"/>
      <c r="E507" s="141"/>
      <c r="F507" s="141"/>
      <c r="G507" s="18"/>
    </row>
    <row r="508" spans="2:7">
      <c r="B508" s="137"/>
      <c r="C508" s="18"/>
      <c r="D508" s="140"/>
      <c r="E508" s="141"/>
      <c r="F508" s="141"/>
      <c r="G508" s="18"/>
    </row>
    <row r="509" spans="2:7">
      <c r="B509" s="137"/>
      <c r="C509" s="18"/>
      <c r="D509" s="140"/>
      <c r="E509" s="141"/>
      <c r="F509" s="141"/>
      <c r="G509" s="18"/>
    </row>
    <row r="510" spans="2:7">
      <c r="B510" s="137"/>
      <c r="C510" s="18"/>
      <c r="D510" s="140"/>
      <c r="E510" s="141"/>
      <c r="F510" s="141"/>
      <c r="G510" s="18"/>
    </row>
    <row r="511" spans="2:7">
      <c r="B511" s="137"/>
      <c r="C511" s="18"/>
      <c r="D511" s="140"/>
      <c r="E511" s="141"/>
      <c r="F511" s="141"/>
      <c r="G511" s="18"/>
    </row>
    <row r="512" spans="2:7">
      <c r="B512" s="137"/>
      <c r="C512" s="18"/>
      <c r="D512" s="140"/>
      <c r="E512" s="141"/>
      <c r="F512" s="141"/>
      <c r="G512" s="18"/>
    </row>
    <row r="513" spans="2:7">
      <c r="B513" s="137"/>
      <c r="C513" s="18"/>
      <c r="D513" s="140"/>
      <c r="E513" s="141"/>
      <c r="F513" s="141"/>
      <c r="G513" s="18"/>
    </row>
    <row r="514" spans="2:7">
      <c r="B514" s="137"/>
      <c r="C514" s="18"/>
      <c r="D514" s="140"/>
      <c r="E514" s="141"/>
      <c r="F514" s="141"/>
      <c r="G514" s="18"/>
    </row>
    <row r="515" spans="2:7">
      <c r="B515" s="137"/>
      <c r="C515" s="18"/>
      <c r="D515" s="140"/>
      <c r="E515" s="141"/>
      <c r="F515" s="141"/>
      <c r="G515" s="18"/>
    </row>
    <row r="516" spans="2:7">
      <c r="B516" s="137"/>
      <c r="C516" s="18"/>
      <c r="D516" s="140"/>
      <c r="E516" s="141"/>
      <c r="F516" s="141"/>
      <c r="G516" s="18"/>
    </row>
    <row r="517" spans="2:7">
      <c r="B517" s="137"/>
      <c r="C517" s="18"/>
      <c r="D517" s="140"/>
      <c r="E517" s="141"/>
      <c r="F517" s="141"/>
      <c r="G517" s="18"/>
    </row>
    <row r="518" spans="2:7">
      <c r="B518" s="137"/>
      <c r="C518" s="18"/>
      <c r="D518" s="140"/>
      <c r="E518" s="141"/>
      <c r="F518" s="141"/>
      <c r="G518" s="18"/>
    </row>
    <row r="519" spans="2:7" ht="15.75" thickBot="1">
      <c r="B519" s="138"/>
      <c r="C519" s="19"/>
      <c r="D519" s="138"/>
      <c r="E519" s="142"/>
      <c r="F519" s="142"/>
      <c r="G519" s="19"/>
    </row>
    <row r="520" spans="2:7" ht="15.75" thickBot="1">
      <c r="B520" s="138">
        <f>SUM(B506:B519)</f>
        <v>0</v>
      </c>
      <c r="C520" s="19" t="s">
        <v>55</v>
      </c>
      <c r="D520" s="138">
        <f>SUM(D506:D519)</f>
        <v>0</v>
      </c>
      <c r="E520" s="138">
        <f>SUM(E506:E519)</f>
        <v>0</v>
      </c>
      <c r="F520" s="138">
        <f>SUM(F506:F519)</f>
        <v>0</v>
      </c>
      <c r="G520" s="19" t="s">
        <v>55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1C6CF507-8738-4DCD-A6CC-E7E3E11B64BC}"/>
    <hyperlink ref="I22:L23" location="'2018'!C7:F7" display="INGRESOS" xr:uid="{CC65CA1F-5B18-48C1-B248-118E100A515F}"/>
    <hyperlink ref="I2" location="Trimestre!C39:F40" display="TELÉFONO" xr:uid="{0E16998C-F963-419D-8FBB-9B8E714AD90C}"/>
    <hyperlink ref="I2:L3" location="'2018'!AU4:AX4" display="SALDO REAL" xr:uid="{4263D0E6-B85A-4F5F-8FC4-1E6F1401D518}"/>
    <hyperlink ref="B2" location="Trimestre!C25:F26" display="HIPOTECA" xr:uid="{D0D678F3-06D2-4242-81DB-94E305CEA0B9}"/>
    <hyperlink ref="B2:G3" location="'2018'!AU20:AX20" display="'2018'!AU20:AX20" xr:uid="{1407A5F7-833E-4037-A4FF-B9EB1358A454}"/>
    <hyperlink ref="B22" location="Trimestre!C25:F26" display="HIPOTECA" xr:uid="{DD7A2FAF-1F8D-4E54-829C-444AAED6B295}"/>
    <hyperlink ref="B22:G23" location="'2018'!AU21:AX21" display="'2018'!AU21:AX21" xr:uid="{BCC88EEA-B9A5-4E4B-995B-D0BE3482CA64}"/>
    <hyperlink ref="B42" location="Trimestre!C25:F26" display="HIPOTECA" xr:uid="{6D8443D7-66A3-44F5-90D0-A855F11F8A5E}"/>
    <hyperlink ref="B42:G43" location="'2018'!AU22:AX22" display="'2018'!AU22:AX22" xr:uid="{CF5430C3-5E31-4D22-AABB-974085608E50}"/>
    <hyperlink ref="B62" location="Trimestre!C25:F26" display="HIPOTECA" xr:uid="{3EC625CE-946B-468C-904D-33CB17AC2EFB}"/>
    <hyperlink ref="B62:G63" location="'2018'!AU23:AX23" display="'2018'!AU23:AX23" xr:uid="{51AD0FAA-336F-4017-936D-8A337DF3D5ED}"/>
    <hyperlink ref="B82" location="Trimestre!C25:F26" display="HIPOTECA" xr:uid="{8A870703-0E50-4772-A1D5-AC0EFF6BF660}"/>
    <hyperlink ref="B82:G83" location="'2018'!AU24:AX24" display="'2018'!AU24:AX24" xr:uid="{53990130-DD4E-4635-B200-00D900051F97}"/>
    <hyperlink ref="B102" location="Trimestre!C25:F26" display="HIPOTECA" xr:uid="{E8496EC7-C3D6-4E17-A5B9-190EA02A5845}"/>
    <hyperlink ref="B102:G103" location="'2018'!AU25:AX25" display="'2018'!AU25:AX25" xr:uid="{0EDB0473-5D7A-44B1-BD09-750F2627EE44}"/>
    <hyperlink ref="B122" location="Trimestre!C25:F26" display="HIPOTECA" xr:uid="{66BBDCEF-645E-4E63-8828-FEB21714CF39}"/>
    <hyperlink ref="B122:G123" location="'2018'!AU26:AX26" display="'2018'!AU26:AX26" xr:uid="{A81531BE-C7F2-4E65-9650-85A8A08B14D9}"/>
    <hyperlink ref="B142" location="Trimestre!C25:F26" display="HIPOTECA" xr:uid="{96F2F20C-1F2B-432A-A852-F56395D7EA37}"/>
    <hyperlink ref="B142:G143" location="'2018'!AU27:AX27" display="'2018'!AU27:AX27" xr:uid="{7B911DB7-E831-450C-8446-D63DA32B19AA}"/>
    <hyperlink ref="B162" location="Trimestre!C25:F26" display="HIPOTECA" xr:uid="{705BA763-58C5-4587-9DE3-A400886EF357}"/>
    <hyperlink ref="B162:G163" location="'2018'!AU28:AX28" display="'2018'!AU28:AX28" xr:uid="{8CB7BCDB-27CE-4E18-AFC3-F0A62A8CA03A}"/>
    <hyperlink ref="B182" location="Trimestre!C25:F26" display="HIPOTECA" xr:uid="{2E4E3C49-B314-432C-812B-CDD032C8530B}"/>
    <hyperlink ref="B182:G183" location="'2018'!AU29:AX29" display="'2018'!AU29:AX29" xr:uid="{A4BB6C60-44B0-407F-A02B-B9B84777E4D5}"/>
    <hyperlink ref="B202" location="Trimestre!C25:F26" display="HIPOTECA" xr:uid="{42F09018-5F03-4312-9259-47CA0569B803}"/>
    <hyperlink ref="B202:G203" location="'2018'!AU30:AX30" display="'2018'!AU30:AX30" xr:uid="{A79627EA-1418-48A4-AD57-434136E78606}"/>
    <hyperlink ref="B222" location="Trimestre!C25:F26" display="HIPOTECA" xr:uid="{CBF564E8-FE30-4A19-9D10-CB23E0435EF7}"/>
    <hyperlink ref="B222:G223" location="'2018'!AU31:AX31" display="'2018'!AU31:AX31" xr:uid="{C2AEA966-22C2-4151-ABB9-1714B34740FF}"/>
    <hyperlink ref="B242" location="Trimestre!C25:F26" display="HIPOTECA" xr:uid="{269C51AE-160D-496B-889F-ACBE3BAC013E}"/>
    <hyperlink ref="B242:G243" location="'2018'!AU32:AX32" display="'2018'!AU32:AX32" xr:uid="{3D88DAAD-A5F4-4BA3-81F9-DEEF9287A788}"/>
    <hyperlink ref="B262" location="Trimestre!C25:F26" display="HIPOTECA" xr:uid="{DAB1430E-8057-4A00-9B2B-EAC23819054B}"/>
    <hyperlink ref="B262:G263" location="'2018'!AU33:AX33" display="'2018'!AU33:AX33" xr:uid="{AA1D81FC-66DE-4B0E-B061-CC118C47A89F}"/>
    <hyperlink ref="B282" location="Trimestre!C25:F26" display="HIPOTECA" xr:uid="{A68F601D-FFF1-429A-A12C-4D56BC5ED752}"/>
    <hyperlink ref="B282:G283" location="'2018'!AU34:AX34" display="'2018'!AU34:AX34" xr:uid="{9434963D-97BF-453A-9A85-25F2B747C0FD}"/>
    <hyperlink ref="B302" location="Trimestre!C25:F26" display="HIPOTECA" xr:uid="{0048079E-EF52-495B-B704-D75192667317}"/>
    <hyperlink ref="B302:G303" location="'2018'!AU35:AX35" display="'2018'!AU35:AX35" xr:uid="{2AA36890-4287-4337-833B-550ED4018691}"/>
    <hyperlink ref="B322" location="Trimestre!C25:F26" display="HIPOTECA" xr:uid="{1B8D027C-5840-4068-A062-145CFC1EC6F1}"/>
    <hyperlink ref="B322:G323" location="'2018'!AU36:AX36" display="'2018'!AU36:AX36" xr:uid="{3C1CC1A4-1EF4-459C-8FE4-57728013E3A8}"/>
    <hyperlink ref="B342" location="Trimestre!C25:F26" display="HIPOTECA" xr:uid="{255A3AF6-ED7F-41FA-BD5E-AA79B54C4582}"/>
    <hyperlink ref="B342:G343" location="'2018'!AU37:AX37" display="'2018'!AU37:AX37" xr:uid="{AD9A6456-4607-4136-B818-D44AC2450B21}"/>
    <hyperlink ref="B362" location="Trimestre!C25:F26" display="HIPOTECA" xr:uid="{34E4A58D-26D5-4952-B3BF-CF0276916C48}"/>
    <hyperlink ref="B362:G363" location="'2018'!AU38:AX38" display="'2018'!AU38:AX38" xr:uid="{A1D4D9A6-F8CA-4520-AC3A-98859F8A14CB}"/>
    <hyperlink ref="B382" location="Trimestre!C25:F26" display="HIPOTECA" xr:uid="{BEA8EFEC-1DA8-46F4-B5DC-063C24321D23}"/>
    <hyperlink ref="B382:G383" location="'2018'!AU39:AX39" display="'2018'!AU39:AX39" xr:uid="{22F70AE9-8F00-43B0-94EA-BC73A2782FD2}"/>
    <hyperlink ref="B402" location="Trimestre!C25:F26" display="HIPOTECA" xr:uid="{1E880936-5AD9-4C00-84CD-FCC26F2A94C3}"/>
    <hyperlink ref="B402:G403" location="'2018'!AU40:AX40" display="'2018'!AU40:AX40" xr:uid="{3F46CF21-E53D-4858-9732-6166200B03A7}"/>
    <hyperlink ref="B422" location="Trimestre!C25:F26" display="HIPOTECA" xr:uid="{A978E7D3-9B3F-45CC-AC72-0E15DB730D0E}"/>
    <hyperlink ref="B422:G423" location="'2018'!AU41:AX41" display="'2018'!AU41:AX41" xr:uid="{3A1F3653-3A20-493A-837B-3404E1664BF4}"/>
    <hyperlink ref="B442" location="Trimestre!C25:F26" display="HIPOTECA" xr:uid="{1C1B6BD5-A234-4F1C-9987-CE3DAA430956}"/>
    <hyperlink ref="B442:G443" location="'2018'!AU42:AX42" display="'2018'!AU42:AX42" xr:uid="{F98792DA-4E0B-4D4F-A9C4-E05B735F918E}"/>
    <hyperlink ref="B462" location="Trimestre!C25:F26" display="HIPOTECA" xr:uid="{E2623AE4-1F1C-44BA-841C-43789F1FEDA6}"/>
    <hyperlink ref="B462:G463" location="'2018'!AU43:AX43" display="'2018'!AU43:AX43" xr:uid="{0423A646-6638-4FB5-8965-8E47E76C5044}"/>
    <hyperlink ref="B482" location="Trimestre!C25:F26" display="HIPOTECA" xr:uid="{2BF98BC5-A076-4A15-94B4-0DC6E3329198}"/>
    <hyperlink ref="B482:G483" location="'2018'!AU44:AX44" display="'2018'!AU44:AX44" xr:uid="{1BEDCE02-8E99-42A1-AE01-A432360FB8B4}"/>
    <hyperlink ref="B502" location="Trimestre!C25:F26" display="HIPOTECA" xr:uid="{3E2F3FF3-53B4-4F09-A615-15D77DCDA3C8}"/>
    <hyperlink ref="B502:G503" location="'2018'!AU45:AX45" display="'2018'!AU45:AX45" xr:uid="{BCCE5A63-9037-41B8-8185-5E8741514D79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337" workbookViewId="0">
      <selection activeCell="G333" sqref="G333"/>
    </sheetView>
  </sheetViews>
  <sheetFormatPr defaultColWidth="11.42578125" defaultRowHeight="15"/>
  <cols>
    <col min="1" max="1" width="11.42578125" style="92"/>
    <col min="2" max="2" width="10" style="116" customWidth="1"/>
    <col min="3" max="3" width="33.28515625" style="92" customWidth="1"/>
    <col min="4" max="6" width="10" style="116" customWidth="1"/>
    <col min="7" max="7" width="33.28515625" style="92" customWidth="1"/>
    <col min="8" max="9" width="11.42578125" style="92"/>
    <col min="10" max="10" width="31.28515625" style="92" customWidth="1"/>
    <col min="11" max="16384" width="11.42578125" style="92"/>
  </cols>
  <sheetData>
    <row r="1" spans="1:22" ht="16.5" thickBot="1">
      <c r="A1" s="1"/>
      <c r="B1" s="115" t="s">
        <v>204</v>
      </c>
      <c r="C1" s="1"/>
      <c r="D1" s="115"/>
      <c r="E1" s="115"/>
      <c r="F1" s="115"/>
      <c r="G1" s="1"/>
      <c r="H1" s="17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AÑO!A20</f>
        <v>Cártama Gastos</v>
      </c>
      <c r="C2" s="272"/>
      <c r="D2" s="272"/>
      <c r="E2" s="272"/>
      <c r="F2" s="272"/>
      <c r="G2" s="273"/>
      <c r="H2" s="1"/>
      <c r="I2" s="271" t="s">
        <v>4</v>
      </c>
      <c r="J2" s="272"/>
      <c r="K2" s="272"/>
      <c r="L2" s="273"/>
      <c r="M2" s="1"/>
      <c r="N2" s="1"/>
      <c r="R2" s="3"/>
    </row>
    <row r="3" spans="1:22" ht="16.5" thickBot="1">
      <c r="A3" s="1"/>
      <c r="B3" s="274"/>
      <c r="C3" s="275"/>
      <c r="D3" s="275"/>
      <c r="E3" s="275"/>
      <c r="F3" s="275"/>
      <c r="G3" s="276"/>
      <c r="H3" s="1"/>
      <c r="I3" s="274"/>
      <c r="J3" s="275"/>
      <c r="K3" s="275"/>
      <c r="L3" s="276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43" t="s">
        <v>59</v>
      </c>
      <c r="J4" s="108" t="s">
        <v>60</v>
      </c>
      <c r="K4" s="277" t="s">
        <v>61</v>
      </c>
      <c r="L4" s="278"/>
      <c r="M4" s="1"/>
      <c r="N4" s="1"/>
      <c r="R4" s="3"/>
    </row>
    <row r="5" spans="1:22" ht="15.75">
      <c r="A5" s="1" t="s">
        <v>191</v>
      </c>
      <c r="B5" s="135" t="s">
        <v>32</v>
      </c>
      <c r="C5" s="27" t="s">
        <v>33</v>
      </c>
      <c r="D5" s="135" t="s">
        <v>57</v>
      </c>
      <c r="E5" s="139" t="s">
        <v>58</v>
      </c>
      <c r="F5" s="139" t="s">
        <v>32</v>
      </c>
      <c r="G5" s="27" t="s">
        <v>33</v>
      </c>
      <c r="H5" s="115"/>
      <c r="I5" s="109" t="s">
        <v>62</v>
      </c>
      <c r="J5" s="110" t="s">
        <v>63</v>
      </c>
      <c r="K5" s="279"/>
      <c r="L5" s="280"/>
      <c r="M5" s="1"/>
      <c r="N5" s="1"/>
      <c r="R5" s="3"/>
    </row>
    <row r="6" spans="1:22" ht="15.75">
      <c r="A6" s="115">
        <f>'11'!A6+(B6-SUM(D6:F6))</f>
        <v>5600.2600000000011</v>
      </c>
      <c r="B6" s="136">
        <v>399.59</v>
      </c>
      <c r="C6" s="21" t="s">
        <v>188</v>
      </c>
      <c r="D6" s="140"/>
      <c r="E6" s="141"/>
      <c r="F6" s="141"/>
      <c r="G6" s="18" t="s">
        <v>34</v>
      </c>
      <c r="H6" s="115"/>
      <c r="I6" s="111" t="s">
        <v>62</v>
      </c>
      <c r="J6" s="110" t="s">
        <v>64</v>
      </c>
      <c r="K6" s="281">
        <v>550</v>
      </c>
      <c r="L6" s="282"/>
      <c r="M6" s="1" t="s">
        <v>169</v>
      </c>
      <c r="N6" s="1"/>
      <c r="R6" s="3"/>
    </row>
    <row r="7" spans="1:22" ht="15.75">
      <c r="A7" s="115">
        <f>'11'!A7+(B7-SUM(D7:F7))</f>
        <v>1080.4900000000005</v>
      </c>
      <c r="B7" s="137">
        <v>70.180000000000007</v>
      </c>
      <c r="C7" s="18" t="s">
        <v>207</v>
      </c>
      <c r="D7" s="140"/>
      <c r="E7" s="141"/>
      <c r="F7" s="141"/>
      <c r="G7" s="18" t="s">
        <v>77</v>
      </c>
      <c r="H7" s="39"/>
      <c r="I7" s="111" t="s">
        <v>65</v>
      </c>
      <c r="J7" s="110" t="s">
        <v>66</v>
      </c>
      <c r="K7" s="281"/>
      <c r="L7" s="282"/>
      <c r="M7" s="1"/>
      <c r="N7" s="1"/>
      <c r="R7" s="3"/>
    </row>
    <row r="8" spans="1:22" ht="15.75">
      <c r="A8" s="115">
        <f>'11'!A8+(B8-SUM(D8:F8))</f>
        <v>0</v>
      </c>
      <c r="B8" s="137">
        <v>0</v>
      </c>
      <c r="C8" s="18" t="s">
        <v>37</v>
      </c>
      <c r="D8" s="140"/>
      <c r="F8" s="141"/>
      <c r="G8" s="18" t="s">
        <v>37</v>
      </c>
      <c r="H8" s="1"/>
      <c r="I8" s="111" t="s">
        <v>65</v>
      </c>
      <c r="J8" s="110" t="s">
        <v>67</v>
      </c>
      <c r="K8" s="281">
        <v>7000</v>
      </c>
      <c r="L8" s="282"/>
      <c r="M8" s="1"/>
      <c r="N8" s="1"/>
      <c r="R8" s="3"/>
    </row>
    <row r="9" spans="1:22" ht="15.75">
      <c r="A9" s="115">
        <f>'11'!A9+(B9-SUM(D9:F9))</f>
        <v>0</v>
      </c>
      <c r="B9" s="137">
        <v>0</v>
      </c>
      <c r="C9" s="18" t="s">
        <v>39</v>
      </c>
      <c r="D9" s="140"/>
      <c r="E9" s="141"/>
      <c r="F9" s="141"/>
      <c r="G9" s="18" t="s">
        <v>39</v>
      </c>
      <c r="H9" s="1"/>
      <c r="I9" s="111" t="s">
        <v>65</v>
      </c>
      <c r="J9" s="110" t="s">
        <v>160</v>
      </c>
      <c r="K9" s="281">
        <v>659.77</v>
      </c>
      <c r="L9" s="282"/>
      <c r="M9" s="1"/>
      <c r="N9" s="1"/>
      <c r="R9" s="3"/>
    </row>
    <row r="10" spans="1:22" ht="15.75">
      <c r="A10" s="115">
        <f>'11'!A10+(B10-SUM(D10:F10))</f>
        <v>156</v>
      </c>
      <c r="B10" s="137">
        <v>12</v>
      </c>
      <c r="C10" s="18" t="s">
        <v>38</v>
      </c>
      <c r="D10" s="140"/>
      <c r="E10" s="141"/>
      <c r="F10" s="141"/>
      <c r="G10" s="18" t="s">
        <v>38</v>
      </c>
      <c r="H10" s="1"/>
      <c r="I10" s="111" t="s">
        <v>65</v>
      </c>
      <c r="J10" s="110" t="s">
        <v>84</v>
      </c>
      <c r="K10" s="281">
        <v>1800.04</v>
      </c>
      <c r="L10" s="282"/>
      <c r="M10" s="1" t="s">
        <v>159</v>
      </c>
      <c r="N10" s="1"/>
      <c r="R10" s="3"/>
    </row>
    <row r="11" spans="1:22" ht="15.75">
      <c r="A11" s="115">
        <f>'11'!A11+(B11-SUM(D11:F11))</f>
        <v>392.99000000000007</v>
      </c>
      <c r="B11" s="137">
        <v>30.23</v>
      </c>
      <c r="C11" s="18" t="s">
        <v>36</v>
      </c>
      <c r="D11" s="140"/>
      <c r="E11" s="141"/>
      <c r="F11" s="141"/>
      <c r="G11" s="18" t="s">
        <v>36</v>
      </c>
      <c r="H11" s="1"/>
      <c r="I11" s="111" t="s">
        <v>71</v>
      </c>
      <c r="J11" s="110" t="s">
        <v>72</v>
      </c>
      <c r="K11" s="281"/>
      <c r="L11" s="282"/>
      <c r="M11" s="1"/>
      <c r="N11" s="1"/>
      <c r="R11" s="3"/>
    </row>
    <row r="12" spans="1:22" ht="15.75">
      <c r="A12" s="115">
        <f>'11'!A12+(B12-SUM(D12:F12))</f>
        <v>338.04</v>
      </c>
      <c r="B12" s="137">
        <v>25</v>
      </c>
      <c r="C12" s="18" t="s">
        <v>213</v>
      </c>
      <c r="D12" s="140"/>
      <c r="E12" s="141"/>
      <c r="F12" s="141"/>
      <c r="G12" s="18"/>
      <c r="H12" s="1"/>
      <c r="I12" s="111" t="s">
        <v>161</v>
      </c>
      <c r="J12" s="110" t="s">
        <v>162</v>
      </c>
      <c r="K12" s="281">
        <v>5092.08</v>
      </c>
      <c r="L12" s="282"/>
      <c r="M12" s="95"/>
      <c r="N12" s="1"/>
      <c r="R12" s="3"/>
    </row>
    <row r="13" spans="1:22" ht="15.75">
      <c r="A13" s="115">
        <f>'11'!A13+(B13-SUM(D13:F13))</f>
        <v>147</v>
      </c>
      <c r="B13" s="137">
        <v>7</v>
      </c>
      <c r="C13" s="18" t="s">
        <v>208</v>
      </c>
      <c r="D13" s="140"/>
      <c r="E13" s="141"/>
      <c r="F13" s="141"/>
      <c r="G13" s="18"/>
      <c r="H13" s="1"/>
      <c r="I13" s="111"/>
      <c r="J13" s="110"/>
      <c r="K13" s="281"/>
      <c r="L13" s="282"/>
      <c r="M13" s="1"/>
      <c r="N13" s="1"/>
      <c r="R13" s="3"/>
    </row>
    <row r="14" spans="1:22" ht="15.75">
      <c r="A14" s="115"/>
      <c r="B14" s="137"/>
      <c r="C14" s="18"/>
      <c r="D14" s="140"/>
      <c r="E14" s="141"/>
      <c r="F14" s="141"/>
      <c r="G14" s="18"/>
      <c r="H14" s="1"/>
      <c r="I14" s="111"/>
      <c r="J14" s="110"/>
      <c r="K14" s="281"/>
      <c r="L14" s="282"/>
      <c r="M14" s="1"/>
      <c r="N14" s="1"/>
      <c r="R14" s="3"/>
    </row>
    <row r="15" spans="1:22" ht="15.75">
      <c r="A15" s="115"/>
      <c r="B15" s="137"/>
      <c r="C15" s="18"/>
      <c r="D15" s="140"/>
      <c r="E15" s="141"/>
      <c r="F15" s="141"/>
      <c r="G15" s="18"/>
      <c r="H15" s="1"/>
      <c r="I15" s="111"/>
      <c r="J15" s="110"/>
      <c r="K15" s="281"/>
      <c r="L15" s="282"/>
      <c r="M15" s="1"/>
      <c r="N15" s="1"/>
      <c r="R15" s="3"/>
    </row>
    <row r="16" spans="1:22" ht="15.75">
      <c r="A16" s="115"/>
      <c r="B16" s="137"/>
      <c r="C16" s="18"/>
      <c r="D16" s="140"/>
      <c r="E16" s="141"/>
      <c r="F16" s="141"/>
      <c r="G16" s="18"/>
      <c r="H16" s="1"/>
      <c r="I16" s="111"/>
      <c r="J16" s="110"/>
      <c r="K16" s="281"/>
      <c r="L16" s="282"/>
      <c r="M16" s="1"/>
      <c r="N16" s="1"/>
      <c r="R16" s="3"/>
    </row>
    <row r="17" spans="1:18" ht="15.75">
      <c r="A17" s="115"/>
      <c r="B17" s="137"/>
      <c r="C17" s="18"/>
      <c r="D17" s="140"/>
      <c r="E17" s="141"/>
      <c r="F17" s="141"/>
      <c r="G17" s="18"/>
      <c r="H17" s="1"/>
      <c r="I17" s="111"/>
      <c r="J17" s="110"/>
      <c r="K17" s="281"/>
      <c r="L17" s="282"/>
      <c r="M17" s="1"/>
      <c r="N17" s="1"/>
      <c r="R17" s="3"/>
    </row>
    <row r="18" spans="1:18" ht="16.5" thickBot="1">
      <c r="A18" s="115"/>
      <c r="B18" s="137"/>
      <c r="C18" s="18"/>
      <c r="D18" s="140"/>
      <c r="E18" s="141"/>
      <c r="F18" s="141"/>
      <c r="G18" s="18"/>
      <c r="H18" s="1"/>
      <c r="I18" s="112"/>
      <c r="J18" s="113"/>
      <c r="K18" s="287"/>
      <c r="L18" s="288"/>
      <c r="M18" s="1"/>
      <c r="N18" s="1"/>
      <c r="R18" s="3"/>
    </row>
    <row r="19" spans="1:18" ht="16.5" thickBot="1">
      <c r="A19" s="115"/>
      <c r="B19" s="138"/>
      <c r="C19" s="19"/>
      <c r="D19" s="138"/>
      <c r="E19" s="142"/>
      <c r="F19" s="142"/>
      <c r="G19" s="19"/>
      <c r="H19" s="1"/>
      <c r="I19" s="28" t="s">
        <v>68</v>
      </c>
      <c r="J19" s="22"/>
      <c r="K19" s="287">
        <f>SUM(K5:K18)</f>
        <v>15101.890000000001</v>
      </c>
      <c r="L19" s="288"/>
      <c r="M19" s="1"/>
      <c r="N19" s="1"/>
      <c r="R19" s="3"/>
    </row>
    <row r="20" spans="1:18" ht="16.5" thickBot="1">
      <c r="A20" s="115">
        <f>SUM(A6:A15)</f>
        <v>7714.7800000000016</v>
      </c>
      <c r="B20" s="138">
        <f>SUM(B6:B19)</f>
        <v>544</v>
      </c>
      <c r="C20" s="19" t="s">
        <v>55</v>
      </c>
      <c r="D20" s="138">
        <f>SUM(D6:D19)</f>
        <v>0</v>
      </c>
      <c r="E20" s="138">
        <f>SUM(E6:E19)</f>
        <v>0</v>
      </c>
      <c r="F20" s="138">
        <f>SUM(F6:F19)</f>
        <v>0</v>
      </c>
      <c r="G20" s="19" t="s">
        <v>55</v>
      </c>
      <c r="H20" s="1"/>
      <c r="I20" s="92" t="s">
        <v>85</v>
      </c>
      <c r="K20" s="116"/>
      <c r="L20" s="116">
        <f>K19-K10-K12</f>
        <v>8209.7700000000023</v>
      </c>
      <c r="M20" s="1"/>
      <c r="R20" s="3"/>
    </row>
    <row r="21" spans="1:18" ht="16.5" thickBot="1">
      <c r="A21" s="1"/>
      <c r="B21" s="115"/>
      <c r="C21" s="1"/>
      <c r="D21" s="115"/>
      <c r="E21" s="115"/>
      <c r="F21" s="115"/>
      <c r="G21" s="1"/>
      <c r="H21" s="1"/>
      <c r="M21" s="1"/>
      <c r="R21" s="3"/>
    </row>
    <row r="22" spans="1:18" ht="15.6" customHeight="1">
      <c r="A22" s="1"/>
      <c r="B22" s="283" t="str">
        <f>AÑO!A21</f>
        <v>Waterloo</v>
      </c>
      <c r="C22" s="272"/>
      <c r="D22" s="272"/>
      <c r="E22" s="272"/>
      <c r="F22" s="272"/>
      <c r="G22" s="273"/>
      <c r="H22" s="1"/>
      <c r="I22" s="271" t="s">
        <v>6</v>
      </c>
      <c r="J22" s="272"/>
      <c r="K22" s="272"/>
      <c r="L22" s="273"/>
      <c r="M22" s="1"/>
      <c r="R22" s="3"/>
    </row>
    <row r="23" spans="1:18" ht="16.149999999999999" customHeight="1" thickBot="1">
      <c r="A23" s="1"/>
      <c r="B23" s="274"/>
      <c r="C23" s="275"/>
      <c r="D23" s="275"/>
      <c r="E23" s="275"/>
      <c r="F23" s="275"/>
      <c r="G23" s="276"/>
      <c r="H23" s="1"/>
      <c r="I23" s="274"/>
      <c r="J23" s="275"/>
      <c r="K23" s="275"/>
      <c r="L23" s="276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43" t="s">
        <v>33</v>
      </c>
      <c r="J24" s="257" t="s">
        <v>90</v>
      </c>
      <c r="K24" s="258"/>
      <c r="L24" s="200" t="s">
        <v>91</v>
      </c>
      <c r="M24" s="1"/>
      <c r="R24" s="3"/>
    </row>
    <row r="25" spans="1:18" ht="15.75">
      <c r="A25" s="1" t="s">
        <v>191</v>
      </c>
      <c r="B25" s="135" t="s">
        <v>32</v>
      </c>
      <c r="C25" s="27" t="s">
        <v>33</v>
      </c>
      <c r="D25" s="135" t="s">
        <v>57</v>
      </c>
      <c r="E25" s="139" t="s">
        <v>58</v>
      </c>
      <c r="F25" s="139" t="s">
        <v>32</v>
      </c>
      <c r="G25" s="27" t="s">
        <v>33</v>
      </c>
      <c r="H25" s="1"/>
      <c r="I25" s="259" t="str">
        <f>AÑO!A8</f>
        <v>Manolo Salario</v>
      </c>
      <c r="J25" s="262"/>
      <c r="K25" s="263"/>
      <c r="L25" s="201"/>
      <c r="M25" s="1"/>
      <c r="R25" s="3"/>
    </row>
    <row r="26" spans="1:18" ht="15.75">
      <c r="A26" s="115">
        <f>'11'!A26+(B26-SUM(D26:F26))</f>
        <v>11700</v>
      </c>
      <c r="B26" s="136">
        <v>900</v>
      </c>
      <c r="C26" s="30" t="s">
        <v>41</v>
      </c>
      <c r="D26" s="140"/>
      <c r="E26" s="141"/>
      <c r="F26" s="141"/>
      <c r="G26" s="18" t="s">
        <v>41</v>
      </c>
      <c r="H26" s="1"/>
      <c r="I26" s="260"/>
      <c r="J26" s="264"/>
      <c r="K26" s="265"/>
      <c r="L26" s="202"/>
      <c r="M26" s="1"/>
      <c r="R26" s="3"/>
    </row>
    <row r="27" spans="1:18" ht="15.75">
      <c r="A27" s="115">
        <f>'11'!A27+(B27-SUM(D27:F27))</f>
        <v>2219</v>
      </c>
      <c r="B27" s="137">
        <v>170</v>
      </c>
      <c r="C27" s="30" t="s">
        <v>42</v>
      </c>
      <c r="D27" s="140"/>
      <c r="E27" s="141"/>
      <c r="F27" s="141"/>
      <c r="G27" s="18" t="s">
        <v>42</v>
      </c>
      <c r="H27" s="1"/>
      <c r="I27" s="260"/>
      <c r="J27" s="264"/>
      <c r="K27" s="265"/>
      <c r="L27" s="202"/>
      <c r="M27" s="1"/>
      <c r="R27" s="3"/>
    </row>
    <row r="28" spans="1:18" ht="15.75">
      <c r="A28" s="115">
        <f>'11'!A28+(B28-SUM(D28:F28))</f>
        <v>623.05999999999995</v>
      </c>
      <c r="B28" s="137">
        <v>40</v>
      </c>
      <c r="C28" s="30" t="s">
        <v>43</v>
      </c>
      <c r="D28" s="140"/>
      <c r="E28" s="141"/>
      <c r="F28" s="141"/>
      <c r="G28" s="18" t="s">
        <v>43</v>
      </c>
      <c r="H28" s="1"/>
      <c r="I28" s="260"/>
      <c r="J28" s="264"/>
      <c r="K28" s="265"/>
      <c r="L28" s="202"/>
      <c r="M28" s="1"/>
      <c r="R28" s="3"/>
    </row>
    <row r="29" spans="1:18" ht="15.75">
      <c r="A29" s="115">
        <f>'11'!A29+(B29-SUM(D29:F29))</f>
        <v>235.13</v>
      </c>
      <c r="B29" s="137">
        <v>18</v>
      </c>
      <c r="C29" s="30" t="s">
        <v>40</v>
      </c>
      <c r="D29" s="140"/>
      <c r="E29" s="141"/>
      <c r="F29" s="141"/>
      <c r="G29" s="18" t="s">
        <v>40</v>
      </c>
      <c r="H29" s="1"/>
      <c r="I29" s="268"/>
      <c r="J29" s="269"/>
      <c r="K29" s="270"/>
      <c r="L29" s="204"/>
      <c r="M29" s="1"/>
      <c r="R29" s="3"/>
    </row>
    <row r="30" spans="1:18" ht="15.75">
      <c r="A30" s="115">
        <f>'11'!A30+(B30-SUM(D30:F30))</f>
        <v>593.55999999999995</v>
      </c>
      <c r="B30" s="137">
        <v>0</v>
      </c>
      <c r="C30" s="30" t="s">
        <v>44</v>
      </c>
      <c r="D30" s="140"/>
      <c r="E30" s="141"/>
      <c r="F30" s="141"/>
      <c r="G30" s="18"/>
      <c r="H30" s="1"/>
      <c r="I30" s="259" t="str">
        <f>AÑO!A9</f>
        <v>Rocío Salario</v>
      </c>
      <c r="J30" s="262"/>
      <c r="K30" s="263"/>
      <c r="L30" s="201"/>
      <c r="M30" s="1"/>
      <c r="R30" s="3"/>
    </row>
    <row r="31" spans="1:18" ht="15.75">
      <c r="A31" s="115"/>
      <c r="B31" s="137"/>
      <c r="C31" s="18"/>
      <c r="D31" s="140"/>
      <c r="E31" s="141"/>
      <c r="F31" s="141"/>
      <c r="G31" s="18"/>
      <c r="H31" s="1"/>
      <c r="I31" s="260"/>
      <c r="J31" s="264"/>
      <c r="K31" s="265"/>
      <c r="L31" s="202"/>
      <c r="M31" s="1"/>
      <c r="R31" s="3"/>
    </row>
    <row r="32" spans="1:18" ht="15.75">
      <c r="A32" s="115"/>
      <c r="B32" s="137"/>
      <c r="C32" s="18"/>
      <c r="D32" s="140"/>
      <c r="E32" s="141"/>
      <c r="F32" s="141"/>
      <c r="G32" s="18"/>
      <c r="H32" s="1"/>
      <c r="I32" s="260"/>
      <c r="J32" s="264"/>
      <c r="K32" s="265"/>
      <c r="L32" s="202"/>
      <c r="M32" s="1"/>
      <c r="R32" s="3"/>
    </row>
    <row r="33" spans="1:18" ht="15.75">
      <c r="A33" s="115"/>
      <c r="B33" s="137"/>
      <c r="C33" s="18"/>
      <c r="D33" s="140"/>
      <c r="E33" s="141"/>
      <c r="F33" s="141"/>
      <c r="G33" s="18"/>
      <c r="H33" s="1"/>
      <c r="I33" s="260"/>
      <c r="J33" s="264"/>
      <c r="K33" s="265"/>
      <c r="L33" s="202"/>
      <c r="M33" s="1"/>
      <c r="R33" s="3"/>
    </row>
    <row r="34" spans="1:18" ht="15.75">
      <c r="A34" s="115"/>
      <c r="B34" s="137"/>
      <c r="C34" s="18"/>
      <c r="D34" s="140"/>
      <c r="E34" s="141"/>
      <c r="F34" s="141"/>
      <c r="G34" s="18"/>
      <c r="H34" s="1"/>
      <c r="I34" s="268"/>
      <c r="J34" s="269"/>
      <c r="K34" s="270"/>
      <c r="L34" s="204"/>
      <c r="M34" s="1"/>
      <c r="R34" s="3"/>
    </row>
    <row r="35" spans="1:18" ht="15.75">
      <c r="A35" s="115"/>
      <c r="B35" s="137"/>
      <c r="C35" s="18"/>
      <c r="D35" s="140"/>
      <c r="E35" s="141"/>
      <c r="F35" s="141"/>
      <c r="G35" s="18"/>
      <c r="H35" s="1"/>
      <c r="I35" s="259" t="s">
        <v>227</v>
      </c>
      <c r="J35" s="262"/>
      <c r="K35" s="263"/>
      <c r="L35" s="201"/>
      <c r="M35" s="1"/>
      <c r="R35" s="3"/>
    </row>
    <row r="36" spans="1:18" ht="15.75">
      <c r="A36" s="1"/>
      <c r="B36" s="137"/>
      <c r="C36" s="18"/>
      <c r="D36" s="140"/>
      <c r="E36" s="141"/>
      <c r="F36" s="141"/>
      <c r="G36" s="18"/>
      <c r="H36" s="1"/>
      <c r="I36" s="260"/>
      <c r="J36" s="264"/>
      <c r="K36" s="265"/>
      <c r="L36" s="202"/>
      <c r="M36" s="1"/>
      <c r="R36" s="3"/>
    </row>
    <row r="37" spans="1:18" ht="15.75">
      <c r="A37" s="1"/>
      <c r="B37" s="137"/>
      <c r="C37" s="18"/>
      <c r="D37" s="140"/>
      <c r="E37" s="141"/>
      <c r="F37" s="141"/>
      <c r="G37" s="18"/>
      <c r="H37" s="1"/>
      <c r="I37" s="260"/>
      <c r="J37" s="264"/>
      <c r="K37" s="265"/>
      <c r="L37" s="202"/>
      <c r="M37" s="1"/>
      <c r="R37" s="3"/>
    </row>
    <row r="38" spans="1:18" ht="15.75">
      <c r="A38" s="1"/>
      <c r="B38" s="137"/>
      <c r="C38" s="18"/>
      <c r="D38" s="140"/>
      <c r="E38" s="141"/>
      <c r="F38" s="141"/>
      <c r="G38" s="18"/>
      <c r="H38" s="1"/>
      <c r="I38" s="260"/>
      <c r="J38" s="264"/>
      <c r="K38" s="265"/>
      <c r="L38" s="202"/>
      <c r="M38" s="1"/>
      <c r="R38" s="3"/>
    </row>
    <row r="39" spans="1:18" ht="16.5" thickBot="1">
      <c r="A39" s="1"/>
      <c r="B39" s="138"/>
      <c r="C39" s="19"/>
      <c r="D39" s="138"/>
      <c r="E39" s="142"/>
      <c r="F39" s="142"/>
      <c r="G39" s="19"/>
      <c r="H39" s="1"/>
      <c r="I39" s="268"/>
      <c r="J39" s="269"/>
      <c r="K39" s="270"/>
      <c r="L39" s="204"/>
      <c r="M39" s="1"/>
      <c r="R39" s="3"/>
    </row>
    <row r="40" spans="1:18" ht="16.5" thickBot="1">
      <c r="A40" s="115">
        <f>SUM(A26:A35)</f>
        <v>15370.749999999998</v>
      </c>
      <c r="B40" s="138">
        <f>SUM(B26:B39)</f>
        <v>1128</v>
      </c>
      <c r="C40" s="19" t="s">
        <v>55</v>
      </c>
      <c r="D40" s="138">
        <f>SUM(D26:D39)</f>
        <v>0</v>
      </c>
      <c r="E40" s="138">
        <f>SUM(E26:E39)</f>
        <v>0</v>
      </c>
      <c r="F40" s="138">
        <f>SUM(F26:F39)</f>
        <v>0</v>
      </c>
      <c r="G40" s="19" t="s">
        <v>55</v>
      </c>
      <c r="H40" s="1"/>
      <c r="I40" s="259" t="str">
        <f>AÑO!A11</f>
        <v>Finanazas</v>
      </c>
      <c r="J40" s="262"/>
      <c r="K40" s="263"/>
      <c r="L40" s="201"/>
      <c r="M40" s="1"/>
      <c r="R40" s="3"/>
    </row>
    <row r="41" spans="1:18" ht="16.5" thickBot="1">
      <c r="A41" s="1"/>
      <c r="B41" s="115"/>
      <c r="C41" s="1"/>
      <c r="D41" s="115"/>
      <c r="E41" s="115"/>
      <c r="F41" s="115"/>
      <c r="G41" s="1"/>
      <c r="H41" s="1"/>
      <c r="I41" s="260"/>
      <c r="J41" s="264"/>
      <c r="K41" s="265"/>
      <c r="L41" s="202"/>
      <c r="M41" s="1"/>
      <c r="R41" s="3"/>
    </row>
    <row r="42" spans="1:18" ht="15.6" customHeight="1">
      <c r="A42" s="1"/>
      <c r="B42" s="283" t="str">
        <f>AÑO!A22</f>
        <v>Comida+Limpieza</v>
      </c>
      <c r="C42" s="272"/>
      <c r="D42" s="272"/>
      <c r="E42" s="272"/>
      <c r="F42" s="272"/>
      <c r="G42" s="273"/>
      <c r="H42" s="1"/>
      <c r="I42" s="260"/>
      <c r="J42" s="264"/>
      <c r="K42" s="265"/>
      <c r="L42" s="202"/>
      <c r="M42" s="1"/>
      <c r="R42" s="3"/>
    </row>
    <row r="43" spans="1:18" ht="16.149999999999999" customHeight="1" thickBot="1">
      <c r="A43" s="1"/>
      <c r="B43" s="274"/>
      <c r="C43" s="275"/>
      <c r="D43" s="275"/>
      <c r="E43" s="275"/>
      <c r="F43" s="275"/>
      <c r="G43" s="276"/>
      <c r="H43" s="1"/>
      <c r="I43" s="260"/>
      <c r="J43" s="264"/>
      <c r="K43" s="265"/>
      <c r="L43" s="202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I44" s="268"/>
      <c r="J44" s="269"/>
      <c r="K44" s="270"/>
      <c r="L44" s="204"/>
      <c r="M44" s="1"/>
      <c r="R44" s="3"/>
    </row>
    <row r="45" spans="1:18" ht="15.75">
      <c r="A45" s="1"/>
      <c r="B45" s="135" t="s">
        <v>32</v>
      </c>
      <c r="C45" s="27" t="s">
        <v>33</v>
      </c>
      <c r="D45" s="135" t="s">
        <v>57</v>
      </c>
      <c r="E45" s="139" t="s">
        <v>58</v>
      </c>
      <c r="F45" s="139" t="s">
        <v>32</v>
      </c>
      <c r="G45" s="27" t="s">
        <v>168</v>
      </c>
      <c r="H45" s="1"/>
      <c r="I45" s="259" t="str">
        <f>AÑO!A12</f>
        <v>Regalos</v>
      </c>
      <c r="J45" s="262"/>
      <c r="K45" s="263"/>
      <c r="L45" s="201"/>
      <c r="M45" s="1"/>
      <c r="R45" s="3"/>
    </row>
    <row r="46" spans="1:18" ht="15.75">
      <c r="A46" s="1"/>
      <c r="B46" s="136">
        <v>462</v>
      </c>
      <c r="C46" s="21"/>
      <c r="D46" s="140"/>
      <c r="E46" s="141"/>
      <c r="F46" s="141"/>
      <c r="G46" s="33"/>
      <c r="H46" s="1"/>
      <c r="I46" s="260"/>
      <c r="J46" s="264"/>
      <c r="K46" s="265"/>
      <c r="L46" s="202"/>
      <c r="M46" s="1"/>
      <c r="R46" s="3"/>
    </row>
    <row r="47" spans="1:18" ht="15.75">
      <c r="A47" s="1"/>
      <c r="B47" s="137">
        <v>28</v>
      </c>
      <c r="C47" s="18" t="s">
        <v>81</v>
      </c>
      <c r="D47" s="140"/>
      <c r="E47" s="141"/>
      <c r="F47" s="141"/>
      <c r="G47" s="18"/>
      <c r="H47" s="1"/>
      <c r="I47" s="260"/>
      <c r="J47" s="264"/>
      <c r="K47" s="265"/>
      <c r="L47" s="202"/>
      <c r="M47" s="1"/>
      <c r="R47" s="3"/>
    </row>
    <row r="48" spans="1:18" ht="15.75">
      <c r="A48" s="1"/>
      <c r="B48" s="137"/>
      <c r="C48" s="18"/>
      <c r="D48" s="140"/>
      <c r="E48" s="141"/>
      <c r="F48" s="141"/>
      <c r="G48" s="18"/>
      <c r="H48" s="1"/>
      <c r="I48" s="260"/>
      <c r="J48" s="264"/>
      <c r="K48" s="265"/>
      <c r="L48" s="202"/>
      <c r="M48" s="1"/>
      <c r="R48" s="3"/>
    </row>
    <row r="49" spans="1:18" ht="15.75">
      <c r="A49" s="1"/>
      <c r="B49" s="137"/>
      <c r="C49" s="18"/>
      <c r="D49" s="140"/>
      <c r="E49" s="141"/>
      <c r="F49" s="141"/>
      <c r="G49" s="18"/>
      <c r="H49" s="1"/>
      <c r="I49" s="268"/>
      <c r="J49" s="269"/>
      <c r="K49" s="270"/>
      <c r="L49" s="204"/>
      <c r="M49" s="1"/>
      <c r="R49" s="3"/>
    </row>
    <row r="50" spans="1:18" ht="15.75">
      <c r="A50" s="1"/>
      <c r="B50" s="137"/>
      <c r="C50" s="18"/>
      <c r="D50" s="140"/>
      <c r="E50" s="141"/>
      <c r="F50" s="141"/>
      <c r="G50" s="18"/>
      <c r="H50" s="1"/>
      <c r="I50" s="259" t="str">
        <f>AÑO!A13</f>
        <v>Gubernamental</v>
      </c>
      <c r="J50" s="262"/>
      <c r="K50" s="263"/>
      <c r="L50" s="201"/>
      <c r="M50" s="1"/>
      <c r="R50" s="3"/>
    </row>
    <row r="51" spans="1:18" ht="15.75">
      <c r="A51" s="1"/>
      <c r="B51" s="137"/>
      <c r="C51" s="18"/>
      <c r="D51" s="140"/>
      <c r="E51" s="141"/>
      <c r="F51" s="141"/>
      <c r="G51" s="18"/>
      <c r="H51" s="1"/>
      <c r="I51" s="260"/>
      <c r="J51" s="264"/>
      <c r="K51" s="265"/>
      <c r="L51" s="202"/>
      <c r="M51" s="1"/>
      <c r="R51" s="3"/>
    </row>
    <row r="52" spans="1:18" ht="15.75">
      <c r="A52" s="1"/>
      <c r="B52" s="137"/>
      <c r="C52" s="18"/>
      <c r="D52" s="140"/>
      <c r="E52" s="141"/>
      <c r="F52" s="141"/>
      <c r="G52" s="18"/>
      <c r="H52" s="1"/>
      <c r="I52" s="260"/>
      <c r="J52" s="264"/>
      <c r="K52" s="265"/>
      <c r="L52" s="202"/>
      <c r="M52" s="1"/>
      <c r="R52" s="3"/>
    </row>
    <row r="53" spans="1:18" ht="15.75">
      <c r="A53" s="1"/>
      <c r="B53" s="137"/>
      <c r="C53" s="18"/>
      <c r="D53" s="140"/>
      <c r="E53" s="141"/>
      <c r="F53" s="141"/>
      <c r="G53" s="18"/>
      <c r="H53" s="1"/>
      <c r="I53" s="260"/>
      <c r="J53" s="264"/>
      <c r="K53" s="265"/>
      <c r="L53" s="202"/>
      <c r="M53" s="1"/>
      <c r="R53" s="3"/>
    </row>
    <row r="54" spans="1:18" ht="15.75">
      <c r="A54" s="1"/>
      <c r="B54" s="137"/>
      <c r="C54" s="18"/>
      <c r="D54" s="140"/>
      <c r="E54" s="141"/>
      <c r="F54" s="141"/>
      <c r="G54" s="18"/>
      <c r="H54" s="1"/>
      <c r="I54" s="268"/>
      <c r="J54" s="269"/>
      <c r="K54" s="270"/>
      <c r="L54" s="204"/>
      <c r="M54" s="1"/>
      <c r="R54" s="3"/>
    </row>
    <row r="55" spans="1:18" ht="15.75">
      <c r="A55" s="1"/>
      <c r="B55" s="137"/>
      <c r="C55" s="18"/>
      <c r="D55" s="140"/>
      <c r="E55" s="141"/>
      <c r="F55" s="141"/>
      <c r="G55" s="18"/>
      <c r="H55" s="1"/>
      <c r="I55" s="259" t="str">
        <f>AÑO!A14</f>
        <v>Mutualite/DKV</v>
      </c>
      <c r="J55" s="262"/>
      <c r="K55" s="263"/>
      <c r="L55" s="201"/>
      <c r="M55" s="1"/>
      <c r="R55" s="3"/>
    </row>
    <row r="56" spans="1:18" ht="15.75">
      <c r="A56" s="1"/>
      <c r="B56" s="137"/>
      <c r="C56" s="18"/>
      <c r="D56" s="140"/>
      <c r="E56" s="141"/>
      <c r="F56" s="141"/>
      <c r="G56" s="18"/>
      <c r="H56" s="1"/>
      <c r="I56" s="260"/>
      <c r="J56" s="264"/>
      <c r="K56" s="265"/>
      <c r="L56" s="202"/>
      <c r="M56" s="1"/>
      <c r="R56" s="3"/>
    </row>
    <row r="57" spans="1:18" ht="15.75">
      <c r="A57" s="1"/>
      <c r="B57" s="137"/>
      <c r="C57" s="18"/>
      <c r="D57" s="140"/>
      <c r="E57" s="141"/>
      <c r="F57" s="141"/>
      <c r="G57" s="18"/>
      <c r="H57" s="1"/>
      <c r="I57" s="260"/>
      <c r="J57" s="264"/>
      <c r="K57" s="265"/>
      <c r="L57" s="202"/>
      <c r="M57" s="1"/>
      <c r="R57" s="3"/>
    </row>
    <row r="58" spans="1:18" ht="15.75">
      <c r="A58" s="1"/>
      <c r="B58" s="137"/>
      <c r="C58" s="18"/>
      <c r="D58" s="140"/>
      <c r="E58" s="141"/>
      <c r="F58" s="141"/>
      <c r="G58" s="18"/>
      <c r="H58" s="1"/>
      <c r="I58" s="260"/>
      <c r="J58" s="264"/>
      <c r="K58" s="265"/>
      <c r="L58" s="202"/>
      <c r="M58" s="1"/>
      <c r="R58" s="3"/>
    </row>
    <row r="59" spans="1:18" ht="16.5" thickBot="1">
      <c r="A59" s="1"/>
      <c r="B59" s="138"/>
      <c r="C59" s="19"/>
      <c r="D59" s="138"/>
      <c r="E59" s="142"/>
      <c r="F59" s="142"/>
      <c r="G59" s="19"/>
      <c r="H59" s="1"/>
      <c r="I59" s="268"/>
      <c r="J59" s="269"/>
      <c r="K59" s="270"/>
      <c r="L59" s="204"/>
      <c r="M59" s="1"/>
      <c r="R59" s="3"/>
    </row>
    <row r="60" spans="1:18" ht="16.5" thickBot="1">
      <c r="A60" s="1"/>
      <c r="B60" s="138">
        <f>SUM(B46:B59)</f>
        <v>490</v>
      </c>
      <c r="C60" s="19" t="s">
        <v>55</v>
      </c>
      <c r="D60" s="138">
        <f>SUM(D46:D59)</f>
        <v>0</v>
      </c>
      <c r="E60" s="138">
        <f>SUM(E46:E59)</f>
        <v>0</v>
      </c>
      <c r="F60" s="138">
        <f>SUM(F46:F59)</f>
        <v>0</v>
      </c>
      <c r="G60" s="19" t="s">
        <v>55</v>
      </c>
      <c r="H60" s="1"/>
      <c r="I60" s="259" t="str">
        <f>AÑO!A15</f>
        <v>Alquiler Cartama</v>
      </c>
      <c r="J60" s="262"/>
      <c r="K60" s="263"/>
      <c r="L60" s="201"/>
      <c r="M60" s="1"/>
      <c r="R60" s="3"/>
    </row>
    <row r="61" spans="1:18" ht="16.5" thickBot="1">
      <c r="A61" s="1"/>
      <c r="B61" s="115"/>
      <c r="C61" s="1"/>
      <c r="D61" s="115"/>
      <c r="E61" s="115"/>
      <c r="F61" s="115"/>
      <c r="G61" s="1"/>
      <c r="H61" s="1"/>
      <c r="I61" s="260"/>
      <c r="J61" s="264"/>
      <c r="K61" s="265"/>
      <c r="L61" s="202"/>
      <c r="M61" s="1"/>
      <c r="R61" s="3"/>
    </row>
    <row r="62" spans="1:18" ht="15.6" customHeight="1">
      <c r="A62" s="1"/>
      <c r="B62" s="283" t="str">
        <f>AÑO!A23</f>
        <v>Ocio</v>
      </c>
      <c r="C62" s="272"/>
      <c r="D62" s="272"/>
      <c r="E62" s="272"/>
      <c r="F62" s="272"/>
      <c r="G62" s="273"/>
      <c r="H62" s="1"/>
      <c r="I62" s="260"/>
      <c r="J62" s="264"/>
      <c r="K62" s="265"/>
      <c r="L62" s="202"/>
      <c r="M62" s="1"/>
      <c r="R62" s="3"/>
    </row>
    <row r="63" spans="1:18" ht="16.149999999999999" customHeight="1" thickBot="1">
      <c r="A63" s="1"/>
      <c r="B63" s="274"/>
      <c r="C63" s="275"/>
      <c r="D63" s="275"/>
      <c r="E63" s="275"/>
      <c r="F63" s="275"/>
      <c r="G63" s="276"/>
      <c r="H63" s="1"/>
      <c r="I63" s="260"/>
      <c r="J63" s="264"/>
      <c r="K63" s="265"/>
      <c r="L63" s="202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I64" s="268"/>
      <c r="J64" s="269"/>
      <c r="K64" s="270"/>
      <c r="L64" s="204"/>
      <c r="M64" s="1"/>
      <c r="R64" s="3"/>
    </row>
    <row r="65" spans="1:18" ht="15.75">
      <c r="A65" s="1"/>
      <c r="B65" s="135" t="s">
        <v>32</v>
      </c>
      <c r="C65" s="27" t="s">
        <v>33</v>
      </c>
      <c r="D65" s="135" t="s">
        <v>57</v>
      </c>
      <c r="E65" s="139" t="s">
        <v>58</v>
      </c>
      <c r="F65" s="139" t="s">
        <v>32</v>
      </c>
      <c r="G65" s="27" t="s">
        <v>168</v>
      </c>
      <c r="H65" s="1"/>
      <c r="I65" s="259" t="str">
        <f>AÑO!A16</f>
        <v>Otros</v>
      </c>
      <c r="J65" s="262"/>
      <c r="K65" s="263"/>
      <c r="L65" s="201"/>
      <c r="M65" s="1"/>
      <c r="R65" s="3"/>
    </row>
    <row r="66" spans="1:18" ht="15.75">
      <c r="A66" s="1"/>
      <c r="B66" s="136">
        <v>150</v>
      </c>
      <c r="C66" s="21" t="s">
        <v>35</v>
      </c>
      <c r="D66" s="140"/>
      <c r="E66" s="141"/>
      <c r="F66" s="141"/>
      <c r="G66" s="21"/>
      <c r="H66" s="1"/>
      <c r="I66" s="260"/>
      <c r="J66" s="264"/>
      <c r="K66" s="265"/>
      <c r="L66" s="202"/>
      <c r="M66" s="1"/>
      <c r="R66" s="3"/>
    </row>
    <row r="67" spans="1:18" ht="15.75">
      <c r="A67" s="1"/>
      <c r="B67" s="137"/>
      <c r="C67" s="18"/>
      <c r="D67" s="140"/>
      <c r="E67" s="141"/>
      <c r="F67" s="141"/>
      <c r="G67" s="34"/>
      <c r="H67" s="1"/>
      <c r="I67" s="260"/>
      <c r="J67" s="264"/>
      <c r="K67" s="265"/>
      <c r="L67" s="202"/>
      <c r="M67" s="1"/>
      <c r="R67" s="3"/>
    </row>
    <row r="68" spans="1:18" ht="15.75">
      <c r="A68" s="1"/>
      <c r="B68" s="137"/>
      <c r="C68" s="18"/>
      <c r="D68" s="140"/>
      <c r="E68" s="141"/>
      <c r="F68" s="141"/>
      <c r="G68" s="18"/>
      <c r="H68" s="1"/>
      <c r="I68" s="260"/>
      <c r="J68" s="264"/>
      <c r="K68" s="265"/>
      <c r="L68" s="202"/>
      <c r="M68" s="1"/>
      <c r="R68" s="3"/>
    </row>
    <row r="69" spans="1:18" ht="16.5" thickBot="1">
      <c r="A69" s="1"/>
      <c r="B69" s="137"/>
      <c r="C69" s="18"/>
      <c r="D69" s="140"/>
      <c r="E69" s="141"/>
      <c r="F69" s="141"/>
      <c r="G69" s="18"/>
      <c r="H69" s="1"/>
      <c r="I69" s="261"/>
      <c r="J69" s="266"/>
      <c r="K69" s="267"/>
      <c r="L69" s="203"/>
      <c r="M69" s="1"/>
      <c r="R69" s="3"/>
    </row>
    <row r="70" spans="1:18" ht="15.75">
      <c r="A70" s="1"/>
      <c r="B70" s="137"/>
      <c r="C70" s="18"/>
      <c r="D70" s="140"/>
      <c r="E70" s="141"/>
      <c r="F70" s="141"/>
      <c r="G70" s="18"/>
      <c r="H70" s="1"/>
      <c r="M70" s="1"/>
      <c r="R70" s="3"/>
    </row>
    <row r="71" spans="1:18" ht="15.75">
      <c r="A71" s="1"/>
      <c r="B71" s="137"/>
      <c r="C71" s="18"/>
      <c r="D71" s="140"/>
      <c r="E71" s="141"/>
      <c r="F71" s="141"/>
      <c r="G71" s="18"/>
      <c r="H71" s="1"/>
      <c r="M71" s="1"/>
      <c r="R71" s="3"/>
    </row>
    <row r="72" spans="1:18" ht="15.75">
      <c r="A72" s="1"/>
      <c r="B72" s="137"/>
      <c r="C72" s="18"/>
      <c r="D72" s="140"/>
      <c r="E72" s="141"/>
      <c r="F72" s="141"/>
      <c r="G72" s="18"/>
      <c r="H72" s="1"/>
      <c r="M72" s="1"/>
      <c r="R72" s="3"/>
    </row>
    <row r="73" spans="1:18" ht="15.75">
      <c r="A73" s="1"/>
      <c r="B73" s="137"/>
      <c r="C73" s="18"/>
      <c r="D73" s="140"/>
      <c r="E73" s="141"/>
      <c r="F73" s="141"/>
      <c r="G73" s="18"/>
      <c r="H73" s="1"/>
      <c r="I73" s="90"/>
      <c r="M73" s="1"/>
      <c r="R73" s="3"/>
    </row>
    <row r="74" spans="1:18" ht="15.75">
      <c r="A74" s="1"/>
      <c r="B74" s="137"/>
      <c r="C74" s="18"/>
      <c r="D74" s="140"/>
      <c r="E74" s="141"/>
      <c r="F74" s="141"/>
      <c r="G74" s="18"/>
      <c r="H74" s="1"/>
      <c r="M74" s="1"/>
      <c r="R74" s="3"/>
    </row>
    <row r="75" spans="1:18" ht="15.75">
      <c r="A75" s="1"/>
      <c r="B75" s="137"/>
      <c r="C75" s="18"/>
      <c r="D75" s="140"/>
      <c r="E75" s="141"/>
      <c r="F75" s="141"/>
      <c r="G75" s="18"/>
      <c r="H75" s="1"/>
      <c r="M75" s="1"/>
      <c r="R75" s="3"/>
    </row>
    <row r="76" spans="1:18" ht="15.75">
      <c r="A76" s="1"/>
      <c r="B76" s="137"/>
      <c r="C76" s="18"/>
      <c r="D76" s="140"/>
      <c r="E76" s="141"/>
      <c r="F76" s="141"/>
      <c r="G76" s="18"/>
      <c r="H76" s="1"/>
      <c r="M76" s="1"/>
      <c r="R76" s="3"/>
    </row>
    <row r="77" spans="1:18" ht="15.75">
      <c r="A77" s="1"/>
      <c r="B77" s="137"/>
      <c r="C77" s="18"/>
      <c r="D77" s="140"/>
      <c r="E77" s="141"/>
      <c r="F77" s="141"/>
      <c r="G77" s="18"/>
      <c r="H77" s="1"/>
      <c r="M77" s="1"/>
      <c r="R77" s="3"/>
    </row>
    <row r="78" spans="1:18" ht="15.75">
      <c r="A78" s="1"/>
      <c r="B78" s="137"/>
      <c r="C78" s="18"/>
      <c r="D78" s="140"/>
      <c r="E78" s="141"/>
      <c r="F78" s="141"/>
      <c r="G78" s="18"/>
      <c r="H78" s="1"/>
      <c r="M78" s="1"/>
      <c r="R78" s="3"/>
    </row>
    <row r="79" spans="1:18" ht="16.5" thickBot="1">
      <c r="A79" s="1"/>
      <c r="B79" s="138"/>
      <c r="C79" s="19"/>
      <c r="D79" s="138"/>
      <c r="E79" s="142"/>
      <c r="F79" s="142"/>
      <c r="G79" s="19"/>
      <c r="H79" s="1"/>
      <c r="M79" s="1"/>
      <c r="R79" s="3"/>
    </row>
    <row r="80" spans="1:18" ht="16.5" thickBot="1">
      <c r="A80" s="1"/>
      <c r="B80" s="138">
        <f>SUM(B66:B79)</f>
        <v>150</v>
      </c>
      <c r="C80" s="19" t="s">
        <v>55</v>
      </c>
      <c r="D80" s="138">
        <f>SUM(D66:D79)</f>
        <v>0</v>
      </c>
      <c r="E80" s="138">
        <f>SUM(E66:E79)</f>
        <v>0</v>
      </c>
      <c r="F80" s="138">
        <f>SUM(F66:F79)</f>
        <v>0</v>
      </c>
      <c r="G80" s="19" t="s">
        <v>55</v>
      </c>
      <c r="H80" s="1"/>
      <c r="M80" s="1"/>
      <c r="R80" s="3"/>
    </row>
    <row r="81" spans="1:18" ht="16.5" thickBot="1">
      <c r="A81" s="1"/>
      <c r="B81" s="115"/>
      <c r="C81" s="1"/>
      <c r="D81" s="115"/>
      <c r="E81" s="115"/>
      <c r="F81" s="115"/>
      <c r="G81" s="1"/>
      <c r="H81" s="1"/>
      <c r="M81" s="1"/>
      <c r="R81" s="3"/>
    </row>
    <row r="82" spans="1:18" ht="15.6" customHeight="1">
      <c r="A82" s="1"/>
      <c r="B82" s="283" t="str">
        <f>AÑO!A24</f>
        <v>Transportes</v>
      </c>
      <c r="C82" s="272"/>
      <c r="D82" s="272"/>
      <c r="E82" s="272"/>
      <c r="F82" s="272"/>
      <c r="G82" s="273"/>
      <c r="H82" s="1"/>
      <c r="M82" s="1"/>
      <c r="R82" s="3"/>
    </row>
    <row r="83" spans="1:18" ht="16.149999999999999" customHeight="1" thickBot="1">
      <c r="A83" s="1"/>
      <c r="B83" s="274"/>
      <c r="C83" s="275"/>
      <c r="D83" s="275"/>
      <c r="E83" s="275"/>
      <c r="F83" s="275"/>
      <c r="G83" s="276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135" t="s">
        <v>32</v>
      </c>
      <c r="C85" s="27" t="s">
        <v>33</v>
      </c>
      <c r="D85" s="135" t="s">
        <v>57</v>
      </c>
      <c r="E85" s="139" t="s">
        <v>58</v>
      </c>
      <c r="F85" s="139" t="s">
        <v>32</v>
      </c>
      <c r="G85" s="27" t="s">
        <v>168</v>
      </c>
      <c r="H85" s="1"/>
      <c r="M85" s="1"/>
      <c r="R85" s="3"/>
    </row>
    <row r="86" spans="1:18" ht="15.75">
      <c r="A86" s="1"/>
      <c r="B86" s="136">
        <v>160</v>
      </c>
      <c r="C86" s="21" t="s">
        <v>209</v>
      </c>
      <c r="D86" s="140"/>
      <c r="E86" s="141"/>
      <c r="F86" s="141"/>
      <c r="G86" s="18"/>
      <c r="H86" s="1"/>
      <c r="M86" s="1"/>
      <c r="R86" s="3"/>
    </row>
    <row r="87" spans="1:18" ht="15.75">
      <c r="A87" s="1"/>
      <c r="B87" s="137"/>
      <c r="C87" s="18"/>
      <c r="D87" s="140"/>
      <c r="E87" s="141"/>
      <c r="F87" s="141"/>
      <c r="G87" s="18"/>
      <c r="H87" s="1"/>
      <c r="M87" s="1"/>
      <c r="R87" s="3"/>
    </row>
    <row r="88" spans="1:18" ht="15.75">
      <c r="A88" s="1"/>
      <c r="B88" s="137"/>
      <c r="C88" s="18"/>
      <c r="D88" s="140"/>
      <c r="E88" s="141"/>
      <c r="F88" s="141"/>
      <c r="G88" s="18"/>
      <c r="H88" s="1"/>
      <c r="M88" s="1"/>
      <c r="R88" s="3"/>
    </row>
    <row r="89" spans="1:18" ht="15.75">
      <c r="A89" s="1"/>
      <c r="B89" s="137"/>
      <c r="C89" s="18"/>
      <c r="D89" s="140"/>
      <c r="E89" s="141"/>
      <c r="F89" s="141"/>
      <c r="G89" s="18"/>
      <c r="H89" s="1"/>
      <c r="M89" s="1"/>
      <c r="R89" s="3"/>
    </row>
    <row r="90" spans="1:18" ht="15.75">
      <c r="A90" s="1"/>
      <c r="B90" s="137"/>
      <c r="C90" s="18"/>
      <c r="D90" s="140"/>
      <c r="E90" s="141"/>
      <c r="F90" s="141"/>
      <c r="G90" s="18"/>
      <c r="H90" s="1"/>
      <c r="M90" s="1"/>
      <c r="R90" s="3"/>
    </row>
    <row r="91" spans="1:18" ht="15.75">
      <c r="A91" s="1"/>
      <c r="B91" s="137"/>
      <c r="C91" s="18"/>
      <c r="D91" s="140"/>
      <c r="E91" s="141"/>
      <c r="F91" s="141"/>
      <c r="G91" s="18"/>
      <c r="H91" s="1"/>
      <c r="M91" s="1"/>
      <c r="R91" s="3"/>
    </row>
    <row r="92" spans="1:18" ht="15.75">
      <c r="A92" s="1"/>
      <c r="B92" s="137"/>
      <c r="C92" s="18"/>
      <c r="D92" s="140"/>
      <c r="E92" s="141"/>
      <c r="F92" s="141"/>
      <c r="G92" s="18"/>
      <c r="H92" s="1"/>
      <c r="M92" s="1"/>
      <c r="R92" s="3"/>
    </row>
    <row r="93" spans="1:18" ht="15.75">
      <c r="A93" s="1"/>
      <c r="B93" s="137"/>
      <c r="C93" s="18"/>
      <c r="D93" s="140"/>
      <c r="E93" s="141"/>
      <c r="F93" s="141"/>
      <c r="G93" s="18"/>
      <c r="H93" s="1"/>
      <c r="M93" s="1"/>
      <c r="R93" s="3"/>
    </row>
    <row r="94" spans="1:18" ht="15.75">
      <c r="A94" s="1"/>
      <c r="B94" s="137"/>
      <c r="C94" s="18"/>
      <c r="D94" s="140"/>
      <c r="E94" s="141"/>
      <c r="F94" s="141"/>
      <c r="G94" s="18"/>
      <c r="H94" s="1"/>
      <c r="M94" s="1"/>
      <c r="R94" s="3"/>
    </row>
    <row r="95" spans="1:18" ht="15.75">
      <c r="A95" s="1"/>
      <c r="B95" s="137"/>
      <c r="C95" s="18"/>
      <c r="D95" s="140"/>
      <c r="E95" s="141"/>
      <c r="F95" s="141"/>
      <c r="G95" s="18"/>
      <c r="H95" s="1"/>
      <c r="M95" s="1"/>
      <c r="R95" s="3"/>
    </row>
    <row r="96" spans="1:18" ht="15.75">
      <c r="A96" s="1"/>
      <c r="B96" s="137"/>
      <c r="C96" s="18"/>
      <c r="D96" s="140"/>
      <c r="E96" s="141"/>
      <c r="F96" s="141"/>
      <c r="G96" s="18"/>
      <c r="H96" s="1"/>
      <c r="M96" s="1"/>
      <c r="R96" s="3"/>
    </row>
    <row r="97" spans="1:18" ht="15.75">
      <c r="A97" s="1"/>
      <c r="B97" s="137"/>
      <c r="C97" s="18"/>
      <c r="D97" s="140"/>
      <c r="E97" s="141"/>
      <c r="F97" s="141"/>
      <c r="G97" s="18"/>
      <c r="H97" s="1"/>
      <c r="M97" s="1"/>
      <c r="R97" s="3"/>
    </row>
    <row r="98" spans="1:18" ht="15.75">
      <c r="A98" s="1"/>
      <c r="B98" s="137"/>
      <c r="C98" s="18"/>
      <c r="D98" s="140"/>
      <c r="E98" s="141"/>
      <c r="F98" s="141"/>
      <c r="G98" s="18"/>
      <c r="H98" s="1"/>
      <c r="M98" s="1"/>
      <c r="R98" s="3"/>
    </row>
    <row r="99" spans="1:18" ht="16.5" thickBot="1">
      <c r="A99" s="1"/>
      <c r="B99" s="138"/>
      <c r="C99" s="19"/>
      <c r="D99" s="138"/>
      <c r="E99" s="142"/>
      <c r="F99" s="142"/>
      <c r="G99" s="19"/>
      <c r="H99" s="1"/>
      <c r="M99" s="1"/>
      <c r="R99" s="3"/>
    </row>
    <row r="100" spans="1:18" ht="16.5" thickBot="1">
      <c r="A100" s="1"/>
      <c r="B100" s="138">
        <f>SUM(B86:B99)</f>
        <v>160</v>
      </c>
      <c r="C100" s="19" t="s">
        <v>55</v>
      </c>
      <c r="D100" s="138">
        <f>SUM(D86:D99)</f>
        <v>0</v>
      </c>
      <c r="E100" s="138">
        <f>SUM(E86:E99)</f>
        <v>0</v>
      </c>
      <c r="F100" s="138">
        <f>SUM(F86:F99)</f>
        <v>0</v>
      </c>
      <c r="G100" s="19" t="s">
        <v>55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3" t="str">
        <f>AÑO!A25</f>
        <v>Coche</v>
      </c>
      <c r="C102" s="272"/>
      <c r="D102" s="272"/>
      <c r="E102" s="272"/>
      <c r="F102" s="272"/>
      <c r="G102" s="273"/>
      <c r="H102" s="1"/>
      <c r="M102" s="1"/>
      <c r="R102" s="3"/>
    </row>
    <row r="103" spans="1:18" ht="16.149999999999999" customHeight="1" thickBot="1">
      <c r="A103" s="1"/>
      <c r="B103" s="274"/>
      <c r="C103" s="275"/>
      <c r="D103" s="275"/>
      <c r="E103" s="275"/>
      <c r="F103" s="275"/>
      <c r="G103" s="276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92" t="s">
        <v>191</v>
      </c>
      <c r="B105" s="135" t="s">
        <v>32</v>
      </c>
      <c r="C105" s="27" t="s">
        <v>33</v>
      </c>
      <c r="D105" s="135" t="s">
        <v>57</v>
      </c>
      <c r="E105" s="139" t="s">
        <v>58</v>
      </c>
      <c r="F105" s="139" t="s">
        <v>32</v>
      </c>
      <c r="G105" s="27" t="s">
        <v>33</v>
      </c>
      <c r="H105" s="1"/>
      <c r="M105" s="1"/>
      <c r="R105" s="3"/>
    </row>
    <row r="106" spans="1:18" ht="15.75">
      <c r="A106" s="115">
        <f>'11'!A106+(B106-SUM(D106:F106))</f>
        <v>3360.1100000000015</v>
      </c>
      <c r="B106" s="136">
        <v>258.47000000000003</v>
      </c>
      <c r="C106" s="20" t="s">
        <v>46</v>
      </c>
      <c r="D106" s="140"/>
      <c r="E106" s="141"/>
      <c r="F106" s="141"/>
      <c r="G106" s="34" t="s">
        <v>46</v>
      </c>
      <c r="H106" s="1"/>
      <c r="M106" s="1"/>
      <c r="R106" s="3"/>
    </row>
    <row r="107" spans="1:18" ht="15.75">
      <c r="A107" s="115">
        <f>'11'!A107+(B107-SUM(D107:F107))</f>
        <v>924.3</v>
      </c>
      <c r="B107" s="137">
        <v>71</v>
      </c>
      <c r="C107" s="20" t="s">
        <v>47</v>
      </c>
      <c r="D107" s="140"/>
      <c r="E107" s="141"/>
      <c r="F107" s="141"/>
      <c r="G107" s="34" t="s">
        <v>47</v>
      </c>
      <c r="H107" s="1"/>
      <c r="M107" s="1"/>
      <c r="R107" s="3"/>
    </row>
    <row r="108" spans="1:18" ht="15.75">
      <c r="A108" s="115">
        <f>'11'!A108+(B108-SUM(D108:F108))</f>
        <v>797.09999999999991</v>
      </c>
      <c r="B108" s="137">
        <v>50</v>
      </c>
      <c r="C108" s="20" t="s">
        <v>194</v>
      </c>
      <c r="D108" s="140"/>
      <c r="E108" s="141"/>
      <c r="F108" s="141"/>
      <c r="G108" s="37" t="s">
        <v>69</v>
      </c>
      <c r="H108" s="1"/>
      <c r="M108" s="1"/>
      <c r="R108" s="3"/>
    </row>
    <row r="109" spans="1:18" ht="15.75">
      <c r="A109" s="115">
        <f>'11'!A109+(B109-SUM(D109:F109))</f>
        <v>3086.3900000000031</v>
      </c>
      <c r="B109" s="137">
        <v>25.53</v>
      </c>
      <c r="C109" s="20" t="s">
        <v>212</v>
      </c>
      <c r="D109" s="140"/>
      <c r="E109" s="141"/>
      <c r="F109" s="141"/>
      <c r="G109" s="34"/>
      <c r="H109" s="1"/>
      <c r="M109" s="1"/>
      <c r="R109" s="3"/>
    </row>
    <row r="110" spans="1:18" ht="15.75">
      <c r="B110" s="137"/>
      <c r="C110" s="20"/>
      <c r="D110" s="140"/>
      <c r="E110" s="141"/>
      <c r="F110" s="141"/>
      <c r="G110" s="34"/>
      <c r="H110" s="1"/>
      <c r="M110" s="1"/>
      <c r="R110" s="3"/>
    </row>
    <row r="111" spans="1:18" ht="15.75">
      <c r="B111" s="137"/>
      <c r="C111" s="30"/>
      <c r="D111" s="140"/>
      <c r="E111" s="141"/>
      <c r="F111" s="141"/>
      <c r="G111" s="37"/>
      <c r="H111" s="1"/>
      <c r="M111" s="1"/>
      <c r="R111" s="3"/>
    </row>
    <row r="112" spans="1:18" ht="15.75">
      <c r="B112" s="137"/>
      <c r="C112" s="35"/>
      <c r="D112" s="140"/>
      <c r="E112" s="141"/>
      <c r="F112" s="141"/>
      <c r="G112" s="34"/>
      <c r="H112" s="1"/>
      <c r="M112" s="1"/>
      <c r="R112" s="3"/>
    </row>
    <row r="113" spans="1:18" ht="15.75">
      <c r="B113" s="137"/>
      <c r="C113" s="36"/>
      <c r="D113" s="140"/>
      <c r="E113" s="141"/>
      <c r="F113" s="141"/>
      <c r="G113" s="34"/>
      <c r="H113" s="1"/>
      <c r="M113" s="1"/>
      <c r="R113" s="3"/>
    </row>
    <row r="114" spans="1:18" ht="15.75">
      <c r="B114" s="137"/>
      <c r="C114" s="35"/>
      <c r="D114" s="140"/>
      <c r="E114" s="141"/>
      <c r="F114" s="141"/>
      <c r="G114" s="34"/>
      <c r="H114" s="1"/>
      <c r="M114" s="1"/>
      <c r="R114" s="3"/>
    </row>
    <row r="115" spans="1:18" ht="15.75">
      <c r="B115" s="137"/>
      <c r="C115" s="30"/>
      <c r="D115" s="140"/>
      <c r="E115" s="141"/>
      <c r="F115" s="141"/>
      <c r="G115" s="18"/>
      <c r="H115" s="1"/>
      <c r="M115" s="1"/>
      <c r="R115" s="3"/>
    </row>
    <row r="116" spans="1:18" ht="15.75">
      <c r="B116" s="137"/>
      <c r="C116" s="20"/>
      <c r="D116" s="140"/>
      <c r="E116" s="141"/>
      <c r="F116" s="141"/>
      <c r="G116" s="18"/>
      <c r="H116" s="1"/>
      <c r="M116" s="1"/>
      <c r="R116" s="3"/>
    </row>
    <row r="117" spans="1:18" ht="15.75">
      <c r="B117" s="137"/>
      <c r="C117" s="20"/>
      <c r="D117" s="140"/>
      <c r="E117" s="141"/>
      <c r="F117" s="141"/>
      <c r="G117" s="18"/>
      <c r="H117" s="1"/>
      <c r="M117" s="1"/>
      <c r="R117" s="3"/>
    </row>
    <row r="118" spans="1:18" ht="15.75">
      <c r="B118" s="137"/>
      <c r="C118" s="20"/>
      <c r="D118" s="140"/>
      <c r="E118" s="141"/>
      <c r="F118" s="141"/>
      <c r="G118" s="18"/>
      <c r="H118" s="1"/>
      <c r="M118" s="1"/>
      <c r="R118" s="3"/>
    </row>
    <row r="119" spans="1:18" ht="16.5" thickBot="1">
      <c r="B119" s="138"/>
      <c r="C119" s="22"/>
      <c r="D119" s="138"/>
      <c r="E119" s="142"/>
      <c r="F119" s="142"/>
      <c r="G119" s="19"/>
      <c r="H119" s="1"/>
      <c r="M119" s="1"/>
      <c r="R119" s="3"/>
    </row>
    <row r="120" spans="1:18" ht="16.5" thickBot="1">
      <c r="A120" s="116">
        <f>SUM(A106:A108)</f>
        <v>5081.510000000002</v>
      </c>
      <c r="B120" s="138">
        <f>SUM(B106:B119)</f>
        <v>405</v>
      </c>
      <c r="C120" s="19" t="s">
        <v>55</v>
      </c>
      <c r="D120" s="138">
        <f>SUM(D106:D119)</f>
        <v>0</v>
      </c>
      <c r="E120" s="138">
        <f>SUM(E106:E119)</f>
        <v>0</v>
      </c>
      <c r="F120" s="138">
        <f>SUM(F106:F119)</f>
        <v>0</v>
      </c>
      <c r="G120" s="19" t="s">
        <v>55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3" t="str">
        <f>AÑO!A26</f>
        <v>Teléfono</v>
      </c>
      <c r="C122" s="272"/>
      <c r="D122" s="272"/>
      <c r="E122" s="272"/>
      <c r="F122" s="272"/>
      <c r="G122" s="273"/>
      <c r="H122" s="1"/>
      <c r="M122" s="1"/>
      <c r="R122" s="3"/>
    </row>
    <row r="123" spans="1:18" ht="16.149999999999999" customHeight="1" thickBot="1">
      <c r="A123" s="1"/>
      <c r="B123" s="274"/>
      <c r="C123" s="275"/>
      <c r="D123" s="275"/>
      <c r="E123" s="275"/>
      <c r="F123" s="275"/>
      <c r="G123" s="276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135" t="s">
        <v>32</v>
      </c>
      <c r="C125" s="27" t="s">
        <v>33</v>
      </c>
      <c r="D125" s="135" t="s">
        <v>57</v>
      </c>
      <c r="E125" s="139" t="s">
        <v>58</v>
      </c>
      <c r="F125" s="139" t="s">
        <v>32</v>
      </c>
      <c r="G125" s="27" t="s">
        <v>33</v>
      </c>
      <c r="H125" s="1"/>
      <c r="M125" s="1"/>
      <c r="R125" s="3"/>
    </row>
    <row r="126" spans="1:18" ht="15.75">
      <c r="A126" s="1"/>
      <c r="B126" s="136">
        <v>27.5</v>
      </c>
      <c r="C126" s="21" t="s">
        <v>48</v>
      </c>
      <c r="D126" s="140"/>
      <c r="E126" s="141"/>
      <c r="F126" s="141"/>
      <c r="G126" s="18" t="s">
        <v>48</v>
      </c>
      <c r="H126" s="1"/>
      <c r="M126" s="1"/>
      <c r="R126" s="3"/>
    </row>
    <row r="127" spans="1:18" ht="15.75">
      <c r="A127" s="1"/>
      <c r="B127" s="137">
        <v>12.5</v>
      </c>
      <c r="C127" s="18" t="s">
        <v>49</v>
      </c>
      <c r="D127" s="140"/>
      <c r="E127" s="141"/>
      <c r="F127" s="141"/>
      <c r="G127" s="18" t="s">
        <v>154</v>
      </c>
      <c r="H127" s="1"/>
      <c r="M127" s="1"/>
      <c r="R127" s="3"/>
    </row>
    <row r="128" spans="1:18" ht="15.75">
      <c r="A128" s="1"/>
      <c r="B128" s="137">
        <v>8</v>
      </c>
      <c r="C128" s="18" t="s">
        <v>165</v>
      </c>
      <c r="D128" s="140"/>
      <c r="E128" s="141"/>
      <c r="F128" s="141"/>
      <c r="G128" s="18" t="s">
        <v>156</v>
      </c>
      <c r="H128" s="1"/>
      <c r="M128" s="1"/>
      <c r="R128" s="3"/>
    </row>
    <row r="129" spans="1:18" ht="15.75">
      <c r="A129" s="1"/>
      <c r="B129" s="137"/>
      <c r="C129" s="18"/>
      <c r="D129" s="140"/>
      <c r="E129" s="141"/>
      <c r="F129" s="141"/>
      <c r="G129" s="18" t="s">
        <v>165</v>
      </c>
      <c r="H129" s="1"/>
      <c r="M129" s="1"/>
      <c r="R129" s="3"/>
    </row>
    <row r="130" spans="1:18" ht="15.75">
      <c r="A130" s="1"/>
      <c r="B130" s="137"/>
      <c r="C130" s="18"/>
      <c r="D130" s="140"/>
      <c r="E130" s="141"/>
      <c r="F130" s="141"/>
      <c r="G130" s="18"/>
      <c r="H130" s="1"/>
      <c r="M130" s="1"/>
      <c r="R130" s="3"/>
    </row>
    <row r="131" spans="1:18" ht="15.75">
      <c r="A131" s="1"/>
      <c r="B131" s="137"/>
      <c r="C131" s="18"/>
      <c r="D131" s="140"/>
      <c r="E131" s="141"/>
      <c r="F131" s="141"/>
      <c r="G131" s="18"/>
      <c r="H131" s="1"/>
      <c r="M131" s="1"/>
      <c r="R131" s="3"/>
    </row>
    <row r="132" spans="1:18" ht="15.75">
      <c r="A132" s="1"/>
      <c r="B132" s="137"/>
      <c r="C132" s="18"/>
      <c r="D132" s="140"/>
      <c r="E132" s="141"/>
      <c r="F132" s="141"/>
      <c r="G132" s="18"/>
      <c r="H132" s="1"/>
      <c r="M132" s="1"/>
      <c r="R132" s="3"/>
    </row>
    <row r="133" spans="1:18" ht="15.75">
      <c r="A133" s="1"/>
      <c r="B133" s="137"/>
      <c r="C133" s="18"/>
      <c r="D133" s="140"/>
      <c r="E133" s="141"/>
      <c r="F133" s="141"/>
      <c r="G133" s="18"/>
      <c r="H133" s="1"/>
      <c r="M133" s="1"/>
      <c r="R133" s="3"/>
    </row>
    <row r="134" spans="1:18" ht="15.75">
      <c r="A134" s="1"/>
      <c r="B134" s="137"/>
      <c r="C134" s="18"/>
      <c r="D134" s="140"/>
      <c r="E134" s="141"/>
      <c r="F134" s="141"/>
      <c r="G134" s="18"/>
      <c r="H134" s="1"/>
      <c r="M134" s="1"/>
      <c r="R134" s="3"/>
    </row>
    <row r="135" spans="1:18" ht="15.75">
      <c r="A135" s="1"/>
      <c r="B135" s="137"/>
      <c r="C135" s="18"/>
      <c r="D135" s="140"/>
      <c r="E135" s="141"/>
      <c r="F135" s="141"/>
      <c r="G135" s="18"/>
      <c r="H135" s="1"/>
      <c r="M135" s="1"/>
      <c r="R135" s="3"/>
    </row>
    <row r="136" spans="1:18" ht="15.75">
      <c r="A136" s="1"/>
      <c r="B136" s="137"/>
      <c r="C136" s="18"/>
      <c r="D136" s="140"/>
      <c r="E136" s="141"/>
      <c r="F136" s="141"/>
      <c r="G136" s="18"/>
      <c r="H136" s="1"/>
      <c r="M136" s="1"/>
      <c r="R136" s="3"/>
    </row>
    <row r="137" spans="1:18" ht="15.75">
      <c r="A137" s="1"/>
      <c r="B137" s="137"/>
      <c r="C137" s="18"/>
      <c r="D137" s="140"/>
      <c r="E137" s="141"/>
      <c r="F137" s="141"/>
      <c r="G137" s="18"/>
      <c r="H137" s="1"/>
      <c r="M137" s="1"/>
      <c r="R137" s="3"/>
    </row>
    <row r="138" spans="1:18" ht="15.75">
      <c r="A138" s="1"/>
      <c r="B138" s="137"/>
      <c r="C138" s="18"/>
      <c r="D138" s="140"/>
      <c r="E138" s="141"/>
      <c r="F138" s="141"/>
      <c r="G138" s="18"/>
      <c r="H138" s="1"/>
      <c r="M138" s="1"/>
      <c r="R138" s="3"/>
    </row>
    <row r="139" spans="1:18" ht="16.5" thickBot="1">
      <c r="A139" s="1"/>
      <c r="B139" s="138"/>
      <c r="C139" s="19"/>
      <c r="D139" s="138"/>
      <c r="E139" s="142"/>
      <c r="F139" s="142"/>
      <c r="G139" s="19"/>
      <c r="H139" s="1"/>
      <c r="M139" s="1"/>
      <c r="R139" s="3"/>
    </row>
    <row r="140" spans="1:18" ht="16.5" thickBot="1">
      <c r="A140" s="1"/>
      <c r="B140" s="138">
        <f>SUM(B126:B139)</f>
        <v>48</v>
      </c>
      <c r="C140" s="19" t="s">
        <v>55</v>
      </c>
      <c r="D140" s="138">
        <f>SUM(D126:D139)</f>
        <v>0</v>
      </c>
      <c r="E140" s="138">
        <f>SUM(E126:E139)</f>
        <v>0</v>
      </c>
      <c r="F140" s="138">
        <f>SUM(F126:F139)</f>
        <v>0</v>
      </c>
      <c r="G140" s="19" t="s">
        <v>55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3" t="str">
        <f>AÑO!A27</f>
        <v>Gatos</v>
      </c>
      <c r="C142" s="272"/>
      <c r="D142" s="272"/>
      <c r="E142" s="272"/>
      <c r="F142" s="272"/>
      <c r="G142" s="273"/>
      <c r="H142" s="1"/>
      <c r="M142" s="1"/>
      <c r="R142" s="3"/>
    </row>
    <row r="143" spans="1:18" ht="16.149999999999999" customHeight="1" thickBot="1">
      <c r="A143" s="1"/>
      <c r="B143" s="274"/>
      <c r="C143" s="275"/>
      <c r="D143" s="275"/>
      <c r="E143" s="275"/>
      <c r="F143" s="275"/>
      <c r="G143" s="276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135" t="s">
        <v>32</v>
      </c>
      <c r="C145" s="27" t="s">
        <v>33</v>
      </c>
      <c r="D145" s="135" t="s">
        <v>57</v>
      </c>
      <c r="E145" s="139" t="s">
        <v>58</v>
      </c>
      <c r="F145" s="139" t="s">
        <v>32</v>
      </c>
      <c r="G145" s="27" t="s">
        <v>168</v>
      </c>
      <c r="H145" s="1"/>
      <c r="M145" s="1"/>
      <c r="R145" s="3"/>
    </row>
    <row r="146" spans="1:22" ht="15.75">
      <c r="A146" s="1"/>
      <c r="B146" s="136">
        <v>50</v>
      </c>
      <c r="C146" s="21" t="s">
        <v>181</v>
      </c>
      <c r="D146" s="140"/>
      <c r="E146" s="141"/>
      <c r="F146" s="141"/>
      <c r="G146" s="18"/>
      <c r="H146" s="1"/>
      <c r="M146" s="1"/>
      <c r="R146" s="3"/>
    </row>
    <row r="147" spans="1:22" ht="15.75">
      <c r="A147" s="1"/>
      <c r="B147" s="137"/>
      <c r="C147" s="18"/>
      <c r="D147" s="140"/>
      <c r="E147" s="141"/>
      <c r="F147" s="141"/>
      <c r="G147" s="18"/>
      <c r="H147" s="1"/>
      <c r="M147" s="1"/>
      <c r="R147" s="3"/>
    </row>
    <row r="148" spans="1:22" ht="15.75">
      <c r="A148" s="1"/>
      <c r="B148" s="137"/>
      <c r="C148" s="18"/>
      <c r="D148" s="140"/>
      <c r="E148" s="141"/>
      <c r="F148" s="141"/>
      <c r="G148" s="18"/>
      <c r="H148" s="1"/>
      <c r="M148" s="1"/>
      <c r="R148" s="3"/>
    </row>
    <row r="149" spans="1:22" ht="15.75">
      <c r="A149" s="1"/>
      <c r="B149" s="137"/>
      <c r="C149" s="18"/>
      <c r="D149" s="140"/>
      <c r="E149" s="141"/>
      <c r="F149" s="141"/>
      <c r="G149" s="18"/>
      <c r="H149" s="1"/>
      <c r="M149" s="1"/>
      <c r="R149" s="3"/>
    </row>
    <row r="150" spans="1:22" ht="15.75">
      <c r="A150" s="1"/>
      <c r="B150" s="137"/>
      <c r="C150" s="18"/>
      <c r="D150" s="140"/>
      <c r="E150" s="141"/>
      <c r="F150" s="141"/>
      <c r="G150" s="18"/>
      <c r="H150" s="1"/>
      <c r="M150" s="1"/>
      <c r="R150" s="3"/>
    </row>
    <row r="151" spans="1:22" ht="15.75">
      <c r="A151" s="1"/>
      <c r="B151" s="137"/>
      <c r="C151" s="18"/>
      <c r="D151" s="140"/>
      <c r="E151" s="141"/>
      <c r="F151" s="141"/>
      <c r="G151" s="18"/>
      <c r="H151" s="1"/>
      <c r="M151" s="1"/>
      <c r="R151" s="3"/>
    </row>
    <row r="152" spans="1:22" ht="15.75">
      <c r="A152" s="1"/>
      <c r="B152" s="137"/>
      <c r="C152" s="18"/>
      <c r="D152" s="140"/>
      <c r="E152" s="141"/>
      <c r="F152" s="141"/>
      <c r="G152" s="18"/>
      <c r="H152" s="1"/>
      <c r="M152" s="1"/>
      <c r="R152" s="3"/>
    </row>
    <row r="153" spans="1:22" ht="15.75">
      <c r="A153" s="1"/>
      <c r="B153" s="137"/>
      <c r="C153" s="18"/>
      <c r="D153" s="140"/>
      <c r="E153" s="141"/>
      <c r="F153" s="141"/>
      <c r="G153" s="18"/>
      <c r="H153" s="1"/>
      <c r="M153" s="1"/>
      <c r="R153" s="3"/>
    </row>
    <row r="154" spans="1:22" ht="15.75">
      <c r="A154" s="1"/>
      <c r="B154" s="137"/>
      <c r="C154" s="18"/>
      <c r="D154" s="140"/>
      <c r="E154" s="141"/>
      <c r="F154" s="141"/>
      <c r="G154" s="18"/>
      <c r="H154" s="1"/>
      <c r="M154" s="1"/>
      <c r="R154" s="3"/>
    </row>
    <row r="155" spans="1:22" ht="15.75">
      <c r="A155" s="1"/>
      <c r="B155" s="137"/>
      <c r="C155" s="18"/>
      <c r="D155" s="140"/>
      <c r="E155" s="141"/>
      <c r="F155" s="141"/>
      <c r="G155" s="18"/>
      <c r="H155" s="1"/>
      <c r="M155" s="1"/>
      <c r="R155" s="3"/>
    </row>
    <row r="156" spans="1:22" ht="15.75">
      <c r="A156" s="1"/>
      <c r="B156" s="137"/>
      <c r="C156" s="18"/>
      <c r="D156" s="140"/>
      <c r="E156" s="141"/>
      <c r="F156" s="141"/>
      <c r="G156" s="18"/>
      <c r="H156" s="1"/>
      <c r="M156" s="1"/>
      <c r="R156" s="3"/>
    </row>
    <row r="157" spans="1:22" ht="15.75">
      <c r="A157" s="1"/>
      <c r="B157" s="137"/>
      <c r="C157" s="18"/>
      <c r="D157" s="140"/>
      <c r="E157" s="141"/>
      <c r="F157" s="141"/>
      <c r="G157" s="18"/>
      <c r="H157" s="1"/>
      <c r="M157" s="1"/>
      <c r="R157" s="3"/>
    </row>
    <row r="158" spans="1:22" ht="15.75">
      <c r="A158" s="1"/>
      <c r="B158" s="137"/>
      <c r="C158" s="18"/>
      <c r="D158" s="140"/>
      <c r="E158" s="141"/>
      <c r="F158" s="141"/>
      <c r="G158" s="18"/>
      <c r="H158" s="1"/>
      <c r="M158" s="1"/>
      <c r="R158" s="3"/>
    </row>
    <row r="159" spans="1:22" ht="16.5" thickBot="1">
      <c r="A159" s="1"/>
      <c r="B159" s="138"/>
      <c r="C159" s="19"/>
      <c r="D159" s="138"/>
      <c r="E159" s="142"/>
      <c r="F159" s="142"/>
      <c r="G159" s="19"/>
      <c r="H159" s="1"/>
      <c r="M159" s="1"/>
      <c r="R159" s="3"/>
    </row>
    <row r="160" spans="1:22" ht="16.5" thickBot="1">
      <c r="A160" s="1"/>
      <c r="B160" s="138">
        <f>SUM(B146:B159)</f>
        <v>50</v>
      </c>
      <c r="C160" s="19" t="s">
        <v>55</v>
      </c>
      <c r="D160" s="138">
        <f>SUM(D146:D159)</f>
        <v>0</v>
      </c>
      <c r="E160" s="138">
        <f>SUM(E146:E159)</f>
        <v>0</v>
      </c>
      <c r="F160" s="138">
        <f>SUM(F146:F159)</f>
        <v>0</v>
      </c>
      <c r="G160" s="19" t="s">
        <v>55</v>
      </c>
      <c r="H160" s="1"/>
      <c r="M160" s="1"/>
      <c r="R160" s="1"/>
      <c r="S160" s="12"/>
      <c r="T160" s="1"/>
      <c r="U160" s="1"/>
      <c r="V160" s="1"/>
    </row>
    <row r="161" spans="1:22" ht="16.5" thickBot="1">
      <c r="A161" s="1"/>
      <c r="B161" s="115"/>
      <c r="C161" s="1"/>
      <c r="D161" s="115"/>
      <c r="E161" s="115"/>
      <c r="F161" s="115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AÑO!A28</f>
        <v>Vacaciones</v>
      </c>
      <c r="C162" s="272"/>
      <c r="D162" s="272"/>
      <c r="E162" s="272"/>
      <c r="F162" s="272"/>
      <c r="G162" s="27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4"/>
      <c r="C163" s="275"/>
      <c r="D163" s="275"/>
      <c r="E163" s="275"/>
      <c r="F163" s="275"/>
      <c r="G163" s="27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5" t="s">
        <v>32</v>
      </c>
      <c r="C165" s="27" t="s">
        <v>33</v>
      </c>
      <c r="D165" s="135" t="s">
        <v>57</v>
      </c>
      <c r="E165" s="139" t="s">
        <v>58</v>
      </c>
      <c r="F165" s="139" t="s">
        <v>32</v>
      </c>
      <c r="G165" s="27" t="s">
        <v>33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6">
        <v>200</v>
      </c>
      <c r="C166" s="21" t="s">
        <v>35</v>
      </c>
      <c r="D166" s="140"/>
      <c r="E166" s="141"/>
      <c r="F166" s="141"/>
      <c r="G166" s="18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7"/>
      <c r="C167" s="18"/>
      <c r="D167" s="140"/>
      <c r="E167" s="141"/>
      <c r="F167" s="141"/>
      <c r="G167" s="1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7"/>
      <c r="C168" s="18"/>
      <c r="D168" s="140"/>
      <c r="E168" s="141"/>
      <c r="F168" s="141"/>
      <c r="G168" s="1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7"/>
      <c r="C169" s="18"/>
      <c r="D169" s="140"/>
      <c r="E169" s="141"/>
      <c r="F169" s="141"/>
      <c r="G169" s="1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7"/>
      <c r="C170" s="18"/>
      <c r="D170" s="140"/>
      <c r="E170" s="141"/>
      <c r="F170" s="141"/>
      <c r="G170" s="1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7"/>
      <c r="C171" s="18"/>
      <c r="D171" s="140"/>
      <c r="E171" s="141"/>
      <c r="F171" s="141"/>
      <c r="G171" s="1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7"/>
      <c r="C172" s="18"/>
      <c r="D172" s="140"/>
      <c r="E172" s="141"/>
      <c r="F172" s="141"/>
      <c r="G172" s="1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7"/>
      <c r="C173" s="18"/>
      <c r="D173" s="140"/>
      <c r="E173" s="141"/>
      <c r="F173" s="141"/>
      <c r="G173" s="1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7"/>
      <c r="C174" s="18"/>
      <c r="D174" s="140"/>
      <c r="E174" s="141"/>
      <c r="F174" s="141"/>
      <c r="G174" s="1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7"/>
      <c r="C175" s="18"/>
      <c r="D175" s="140"/>
      <c r="E175" s="141"/>
      <c r="F175" s="141"/>
      <c r="G175" s="1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7"/>
      <c r="C176" s="18"/>
      <c r="D176" s="140"/>
      <c r="E176" s="141"/>
      <c r="F176" s="141"/>
      <c r="G176" s="1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7"/>
      <c r="C177" s="18"/>
      <c r="D177" s="140"/>
      <c r="E177" s="141"/>
      <c r="F177" s="141"/>
      <c r="G177" s="1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7"/>
      <c r="C178" s="18"/>
      <c r="D178" s="140"/>
      <c r="E178" s="141"/>
      <c r="F178" s="141"/>
      <c r="G178" s="1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8"/>
      <c r="C179" s="19"/>
      <c r="D179" s="138"/>
      <c r="E179" s="142"/>
      <c r="F179" s="142"/>
      <c r="G179" s="1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8">
        <f>SUM(B166:B179)</f>
        <v>200</v>
      </c>
      <c r="C180" s="19" t="s">
        <v>55</v>
      </c>
      <c r="D180" s="138">
        <f>SUM(D166:D179)</f>
        <v>0</v>
      </c>
      <c r="E180" s="138">
        <f>SUM(E166:E179)</f>
        <v>0</v>
      </c>
      <c r="F180" s="138">
        <f>SUM(F166:F179)</f>
        <v>0</v>
      </c>
      <c r="G180" s="19" t="s">
        <v>55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AÑO!A29</f>
        <v>Ropa</v>
      </c>
      <c r="C182" s="272"/>
      <c r="D182" s="272"/>
      <c r="E182" s="272"/>
      <c r="F182" s="272"/>
      <c r="G182" s="27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4"/>
      <c r="C183" s="275"/>
      <c r="D183" s="275"/>
      <c r="E183" s="275"/>
      <c r="F183" s="275"/>
      <c r="G183" s="27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5" t="s">
        <v>32</v>
      </c>
      <c r="C185" s="27" t="s">
        <v>33</v>
      </c>
      <c r="D185" s="135" t="s">
        <v>57</v>
      </c>
      <c r="E185" s="139" t="s">
        <v>58</v>
      </c>
      <c r="F185" s="139" t="s">
        <v>32</v>
      </c>
      <c r="G185" s="27" t="s">
        <v>168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6">
        <v>70</v>
      </c>
      <c r="C186" s="21" t="s">
        <v>183</v>
      </c>
      <c r="D186" s="140"/>
      <c r="E186" s="141"/>
      <c r="F186" s="141"/>
      <c r="G186" s="1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7"/>
      <c r="C187" s="18"/>
      <c r="D187" s="140"/>
      <c r="E187" s="141"/>
      <c r="F187" s="141"/>
      <c r="G187" s="1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7"/>
      <c r="C188" s="18"/>
      <c r="D188" s="140"/>
      <c r="E188" s="141"/>
      <c r="F188" s="141"/>
      <c r="G188" s="18"/>
      <c r="I188" s="1"/>
      <c r="J188" s="1"/>
      <c r="K188" s="1"/>
      <c r="L188" s="1"/>
    </row>
    <row r="189" spans="1:22" ht="15.75">
      <c r="B189" s="137"/>
      <c r="C189" s="18"/>
      <c r="D189" s="140"/>
      <c r="E189" s="141"/>
      <c r="F189" s="141"/>
      <c r="G189" s="18"/>
      <c r="I189" s="1"/>
      <c r="J189" s="1"/>
      <c r="K189" s="1"/>
      <c r="L189" s="1"/>
    </row>
    <row r="190" spans="1:22" ht="15.75">
      <c r="B190" s="137"/>
      <c r="C190" s="18"/>
      <c r="D190" s="140"/>
      <c r="E190" s="141"/>
      <c r="F190" s="141"/>
      <c r="G190" s="18"/>
      <c r="I190" s="1"/>
      <c r="J190" s="1"/>
      <c r="K190" s="1"/>
      <c r="L190" s="1"/>
    </row>
    <row r="191" spans="1:22" ht="15.75">
      <c r="B191" s="137"/>
      <c r="C191" s="18"/>
      <c r="D191" s="140"/>
      <c r="E191" s="141"/>
      <c r="F191" s="141"/>
      <c r="G191" s="18"/>
      <c r="I191" s="1"/>
      <c r="J191" s="1"/>
      <c r="K191" s="1"/>
      <c r="L191" s="1"/>
    </row>
    <row r="192" spans="1:22" ht="15.75">
      <c r="B192" s="137"/>
      <c r="C192" s="18"/>
      <c r="D192" s="140"/>
      <c r="E192" s="141"/>
      <c r="F192" s="141"/>
      <c r="G192" s="18"/>
      <c r="I192" s="1"/>
      <c r="J192" s="1"/>
      <c r="K192" s="1"/>
      <c r="L192" s="1"/>
    </row>
    <row r="193" spans="2:12" ht="15.75">
      <c r="B193" s="137"/>
      <c r="C193" s="18"/>
      <c r="D193" s="140"/>
      <c r="E193" s="141"/>
      <c r="F193" s="141"/>
      <c r="G193" s="18"/>
      <c r="I193" s="1"/>
      <c r="J193" s="1"/>
      <c r="K193" s="1"/>
      <c r="L193" s="1"/>
    </row>
    <row r="194" spans="2:12">
      <c r="B194" s="137"/>
      <c r="C194" s="18"/>
      <c r="D194" s="140"/>
      <c r="E194" s="141"/>
      <c r="F194" s="141"/>
      <c r="G194" s="18"/>
    </row>
    <row r="195" spans="2:12">
      <c r="B195" s="137"/>
      <c r="C195" s="18"/>
      <c r="D195" s="140"/>
      <c r="E195" s="141"/>
      <c r="F195" s="141"/>
      <c r="G195" s="18"/>
    </row>
    <row r="196" spans="2:12">
      <c r="B196" s="137"/>
      <c r="C196" s="18"/>
      <c r="D196" s="140"/>
      <c r="E196" s="141"/>
      <c r="F196" s="141"/>
      <c r="G196" s="18"/>
    </row>
    <row r="197" spans="2:12">
      <c r="B197" s="137"/>
      <c r="C197" s="18"/>
      <c r="D197" s="140"/>
      <c r="E197" s="141"/>
      <c r="F197" s="141"/>
      <c r="G197" s="18"/>
    </row>
    <row r="198" spans="2:12">
      <c r="B198" s="137"/>
      <c r="C198" s="18"/>
      <c r="D198" s="140"/>
      <c r="E198" s="141"/>
      <c r="F198" s="141"/>
      <c r="G198" s="18"/>
    </row>
    <row r="199" spans="2:12" ht="15.75" thickBot="1">
      <c r="B199" s="138"/>
      <c r="C199" s="19"/>
      <c r="D199" s="138"/>
      <c r="E199" s="142"/>
      <c r="F199" s="142"/>
      <c r="G199" s="19"/>
    </row>
    <row r="200" spans="2:12" ht="15.75" thickBot="1">
      <c r="B200" s="138">
        <f>SUM(B186:B199)</f>
        <v>70</v>
      </c>
      <c r="C200" s="19" t="s">
        <v>55</v>
      </c>
      <c r="D200" s="138">
        <f>SUM(D186:D199)</f>
        <v>0</v>
      </c>
      <c r="E200" s="138">
        <f>SUM(E186:E199)</f>
        <v>0</v>
      </c>
      <c r="F200" s="138">
        <f>SUM(F186:F199)</f>
        <v>0</v>
      </c>
      <c r="G200" s="19" t="s">
        <v>55</v>
      </c>
    </row>
    <row r="201" spans="2:12" ht="15.75" thickBot="1">
      <c r="B201" s="5"/>
      <c r="C201" s="3"/>
      <c r="D201" s="5"/>
      <c r="E201" s="5"/>
    </row>
    <row r="202" spans="2:12" ht="14.45" customHeight="1">
      <c r="B202" s="283" t="str">
        <f>AÑO!A30</f>
        <v>Belleza</v>
      </c>
      <c r="C202" s="272"/>
      <c r="D202" s="272"/>
      <c r="E202" s="272"/>
      <c r="F202" s="272"/>
      <c r="G202" s="273"/>
    </row>
    <row r="203" spans="2:12" ht="15" customHeight="1" thickBot="1">
      <c r="B203" s="274"/>
      <c r="C203" s="275"/>
      <c r="D203" s="275"/>
      <c r="E203" s="275"/>
      <c r="F203" s="275"/>
      <c r="G203" s="276"/>
    </row>
    <row r="204" spans="2:12">
      <c r="B204" s="284" t="s">
        <v>10</v>
      </c>
      <c r="C204" s="285"/>
      <c r="D204" s="286" t="s">
        <v>11</v>
      </c>
      <c r="E204" s="286"/>
      <c r="F204" s="286"/>
      <c r="G204" s="285"/>
    </row>
    <row r="205" spans="2:12">
      <c r="B205" s="135" t="s">
        <v>32</v>
      </c>
      <c r="C205" s="27" t="s">
        <v>33</v>
      </c>
      <c r="D205" s="135" t="s">
        <v>57</v>
      </c>
      <c r="E205" s="139" t="s">
        <v>58</v>
      </c>
      <c r="F205" s="139" t="s">
        <v>32</v>
      </c>
      <c r="G205" s="27" t="s">
        <v>168</v>
      </c>
    </row>
    <row r="206" spans="2:12">
      <c r="B206" s="136">
        <v>35</v>
      </c>
      <c r="C206" s="21"/>
      <c r="D206" s="140"/>
      <c r="E206" s="141"/>
      <c r="F206" s="141"/>
      <c r="G206" s="18"/>
    </row>
    <row r="207" spans="2:12">
      <c r="B207" s="137"/>
      <c r="C207" s="18"/>
      <c r="D207" s="140"/>
      <c r="E207" s="141"/>
      <c r="F207" s="141"/>
      <c r="G207" s="18"/>
    </row>
    <row r="208" spans="2:12">
      <c r="B208" s="137"/>
      <c r="C208" s="18"/>
      <c r="D208" s="140"/>
      <c r="E208" s="141"/>
      <c r="F208" s="141"/>
      <c r="G208" s="18"/>
    </row>
    <row r="209" spans="2:7">
      <c r="B209" s="137"/>
      <c r="C209" s="18"/>
      <c r="D209" s="140"/>
      <c r="E209" s="141"/>
      <c r="F209" s="141"/>
      <c r="G209" s="18"/>
    </row>
    <row r="210" spans="2:7">
      <c r="B210" s="137"/>
      <c r="C210" s="18"/>
      <c r="D210" s="140"/>
      <c r="E210" s="141"/>
      <c r="F210" s="141"/>
      <c r="G210" s="18"/>
    </row>
    <row r="211" spans="2:7">
      <c r="B211" s="137"/>
      <c r="C211" s="18"/>
      <c r="D211" s="140"/>
      <c r="E211" s="141"/>
      <c r="F211" s="141"/>
      <c r="G211" s="18"/>
    </row>
    <row r="212" spans="2:7">
      <c r="B212" s="137"/>
      <c r="C212" s="18"/>
      <c r="D212" s="140"/>
      <c r="E212" s="141"/>
      <c r="F212" s="141"/>
      <c r="G212" s="18"/>
    </row>
    <row r="213" spans="2:7">
      <c r="B213" s="137"/>
      <c r="C213" s="18"/>
      <c r="D213" s="140"/>
      <c r="E213" s="141"/>
      <c r="F213" s="141"/>
      <c r="G213" s="18"/>
    </row>
    <row r="214" spans="2:7">
      <c r="B214" s="137"/>
      <c r="C214" s="18"/>
      <c r="D214" s="140"/>
      <c r="E214" s="141"/>
      <c r="F214" s="141"/>
      <c r="G214" s="18"/>
    </row>
    <row r="215" spans="2:7">
      <c r="B215" s="137"/>
      <c r="C215" s="18"/>
      <c r="D215" s="140"/>
      <c r="E215" s="141"/>
      <c r="F215" s="141"/>
      <c r="G215" s="18"/>
    </row>
    <row r="216" spans="2:7">
      <c r="B216" s="137"/>
      <c r="C216" s="18"/>
      <c r="D216" s="140"/>
      <c r="E216" s="141"/>
      <c r="F216" s="141"/>
      <c r="G216" s="18"/>
    </row>
    <row r="217" spans="2:7">
      <c r="B217" s="137"/>
      <c r="C217" s="18"/>
      <c r="D217" s="140"/>
      <c r="E217" s="141"/>
      <c r="F217" s="141"/>
      <c r="G217" s="18"/>
    </row>
    <row r="218" spans="2:7">
      <c r="B218" s="137"/>
      <c r="C218" s="18"/>
      <c r="D218" s="140"/>
      <c r="E218" s="141"/>
      <c r="F218" s="141"/>
      <c r="G218" s="18"/>
    </row>
    <row r="219" spans="2:7" ht="15.75" thickBot="1">
      <c r="B219" s="138"/>
      <c r="C219" s="19"/>
      <c r="D219" s="138"/>
      <c r="E219" s="142"/>
      <c r="F219" s="142"/>
      <c r="G219" s="19"/>
    </row>
    <row r="220" spans="2:7" ht="15.75" thickBot="1">
      <c r="B220" s="138">
        <f>SUM(B206:B219)</f>
        <v>35</v>
      </c>
      <c r="C220" s="19" t="s">
        <v>55</v>
      </c>
      <c r="D220" s="138">
        <f>SUM(D206:D219)</f>
        <v>0</v>
      </c>
      <c r="E220" s="138">
        <f>SUM(E206:E219)</f>
        <v>0</v>
      </c>
      <c r="F220" s="138">
        <f>SUM(F206:F219)</f>
        <v>0</v>
      </c>
      <c r="G220" s="19" t="s">
        <v>55</v>
      </c>
    </row>
    <row r="221" spans="2:7" ht="15.75" thickBot="1">
      <c r="B221" s="5"/>
      <c r="C221" s="3"/>
      <c r="D221" s="5"/>
      <c r="E221" s="5"/>
    </row>
    <row r="222" spans="2:7" ht="14.45" customHeight="1">
      <c r="B222" s="283" t="str">
        <f>AÑO!A31</f>
        <v>Deportes</v>
      </c>
      <c r="C222" s="272"/>
      <c r="D222" s="272"/>
      <c r="E222" s="272"/>
      <c r="F222" s="272"/>
      <c r="G222" s="273"/>
    </row>
    <row r="223" spans="2:7" ht="15" customHeight="1" thickBot="1">
      <c r="B223" s="274"/>
      <c r="C223" s="275"/>
      <c r="D223" s="275"/>
      <c r="E223" s="275"/>
      <c r="F223" s="275"/>
      <c r="G223" s="276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135" t="s">
        <v>32</v>
      </c>
      <c r="C225" s="27" t="s">
        <v>33</v>
      </c>
      <c r="D225" s="135" t="s">
        <v>57</v>
      </c>
      <c r="E225" s="139" t="s">
        <v>58</v>
      </c>
      <c r="F225" s="139" t="s">
        <v>32</v>
      </c>
      <c r="G225" s="27" t="s">
        <v>33</v>
      </c>
    </row>
    <row r="226" spans="2:7">
      <c r="B226" s="136">
        <v>20</v>
      </c>
      <c r="C226" s="21" t="s">
        <v>45</v>
      </c>
      <c r="D226" s="140"/>
      <c r="E226" s="141"/>
      <c r="F226" s="141"/>
      <c r="G226" s="18" t="s">
        <v>45</v>
      </c>
    </row>
    <row r="227" spans="2:7">
      <c r="B227" s="137"/>
      <c r="C227" s="18" t="s">
        <v>44</v>
      </c>
      <c r="D227" s="140"/>
      <c r="E227" s="141"/>
      <c r="F227" s="141"/>
      <c r="G227" s="18"/>
    </row>
    <row r="228" spans="2:7">
      <c r="B228" s="137"/>
      <c r="C228" s="18"/>
      <c r="D228" s="140"/>
      <c r="E228" s="141"/>
      <c r="F228" s="141"/>
      <c r="G228" s="18"/>
    </row>
    <row r="229" spans="2:7">
      <c r="B229" s="137"/>
      <c r="C229" s="18"/>
      <c r="D229" s="140"/>
      <c r="E229" s="141"/>
      <c r="F229" s="141"/>
      <c r="G229" s="18"/>
    </row>
    <row r="230" spans="2:7">
      <c r="B230" s="137"/>
      <c r="C230" s="18"/>
      <c r="D230" s="140"/>
      <c r="E230" s="141"/>
      <c r="F230" s="141"/>
      <c r="G230" s="18"/>
    </row>
    <row r="231" spans="2:7">
      <c r="B231" s="137"/>
      <c r="C231" s="18"/>
      <c r="D231" s="140"/>
      <c r="E231" s="141"/>
      <c r="F231" s="141"/>
      <c r="G231" s="18"/>
    </row>
    <row r="232" spans="2:7">
      <c r="B232" s="137"/>
      <c r="C232" s="18"/>
      <c r="D232" s="140"/>
      <c r="E232" s="141"/>
      <c r="F232" s="141"/>
      <c r="G232" s="18"/>
    </row>
    <row r="233" spans="2:7">
      <c r="B233" s="137"/>
      <c r="C233" s="18"/>
      <c r="D233" s="140"/>
      <c r="E233" s="141"/>
      <c r="F233" s="141"/>
      <c r="G233" s="18"/>
    </row>
    <row r="234" spans="2:7">
      <c r="B234" s="137"/>
      <c r="C234" s="18"/>
      <c r="D234" s="140"/>
      <c r="E234" s="141"/>
      <c r="F234" s="141"/>
      <c r="G234" s="18"/>
    </row>
    <row r="235" spans="2:7">
      <c r="B235" s="137"/>
      <c r="C235" s="18"/>
      <c r="D235" s="140"/>
      <c r="E235" s="141"/>
      <c r="F235" s="141"/>
      <c r="G235" s="18"/>
    </row>
    <row r="236" spans="2:7">
      <c r="B236" s="137"/>
      <c r="C236" s="18"/>
      <c r="D236" s="140"/>
      <c r="E236" s="141"/>
      <c r="F236" s="141"/>
      <c r="G236" s="18"/>
    </row>
    <row r="237" spans="2:7">
      <c r="B237" s="137"/>
      <c r="C237" s="18"/>
      <c r="D237" s="140"/>
      <c r="E237" s="141"/>
      <c r="F237" s="141"/>
      <c r="G237" s="18"/>
    </row>
    <row r="238" spans="2:7">
      <c r="B238" s="137"/>
      <c r="C238" s="18"/>
      <c r="D238" s="140"/>
      <c r="E238" s="141"/>
      <c r="F238" s="141"/>
      <c r="G238" s="18"/>
    </row>
    <row r="239" spans="2:7" ht="15.75" thickBot="1">
      <c r="B239" s="138"/>
      <c r="C239" s="19"/>
      <c r="D239" s="138"/>
      <c r="E239" s="142"/>
      <c r="F239" s="142"/>
      <c r="G239" s="19"/>
    </row>
    <row r="240" spans="2:7" ht="15.75" thickBot="1">
      <c r="B240" s="138">
        <f>SUM(B226:B239)</f>
        <v>20</v>
      </c>
      <c r="C240" s="19" t="s">
        <v>55</v>
      </c>
      <c r="D240" s="138">
        <f>SUM(D226:D239)</f>
        <v>0</v>
      </c>
      <c r="E240" s="138">
        <f>SUM(E226:E239)</f>
        <v>0</v>
      </c>
      <c r="F240" s="138">
        <f>SUM(F226:F239)</f>
        <v>0</v>
      </c>
      <c r="G240" s="19" t="s">
        <v>55</v>
      </c>
    </row>
    <row r="241" spans="2:7" ht="15.75" thickBot="1">
      <c r="B241" s="5"/>
      <c r="C241" s="3"/>
      <c r="D241" s="5"/>
      <c r="E241" s="5"/>
    </row>
    <row r="242" spans="2:7" ht="14.45" customHeight="1">
      <c r="B242" s="283" t="str">
        <f>AÑO!A32</f>
        <v>Hogar</v>
      </c>
      <c r="C242" s="272"/>
      <c r="D242" s="272"/>
      <c r="E242" s="272"/>
      <c r="F242" s="272"/>
      <c r="G242" s="273"/>
    </row>
    <row r="243" spans="2:7" ht="15" customHeight="1" thickBot="1">
      <c r="B243" s="274"/>
      <c r="C243" s="275"/>
      <c r="D243" s="275"/>
      <c r="E243" s="275"/>
      <c r="F243" s="275"/>
      <c r="G243" s="276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135" t="s">
        <v>32</v>
      </c>
      <c r="C245" s="27" t="s">
        <v>33</v>
      </c>
      <c r="D245" s="135" t="s">
        <v>57</v>
      </c>
      <c r="E245" s="139" t="s">
        <v>58</v>
      </c>
      <c r="F245" s="139" t="s">
        <v>32</v>
      </c>
      <c r="G245" s="27" t="s">
        <v>168</v>
      </c>
    </row>
    <row r="246" spans="2:7" ht="15" customHeight="1">
      <c r="B246" s="137">
        <v>50</v>
      </c>
      <c r="C246" s="30"/>
      <c r="D246" s="140"/>
      <c r="E246" s="141"/>
      <c r="F246" s="141"/>
      <c r="G246" s="18"/>
    </row>
    <row r="247" spans="2:7" ht="15" customHeight="1">
      <c r="B247" s="137"/>
      <c r="C247" s="18"/>
      <c r="D247" s="140"/>
      <c r="E247" s="141"/>
      <c r="F247" s="141"/>
      <c r="G247" s="18"/>
    </row>
    <row r="248" spans="2:7">
      <c r="B248" s="137"/>
      <c r="C248" s="18"/>
      <c r="D248" s="140"/>
      <c r="E248" s="141"/>
      <c r="F248" s="141"/>
      <c r="G248" s="18"/>
    </row>
    <row r="249" spans="2:7">
      <c r="B249" s="137"/>
      <c r="C249" s="18"/>
      <c r="D249" s="140"/>
      <c r="E249" s="141"/>
      <c r="F249" s="141"/>
      <c r="G249" s="18"/>
    </row>
    <row r="250" spans="2:7">
      <c r="B250" s="137"/>
      <c r="C250" s="18"/>
      <c r="D250" s="140"/>
      <c r="E250" s="141"/>
      <c r="F250" s="141"/>
      <c r="G250" s="18"/>
    </row>
    <row r="251" spans="2:7">
      <c r="B251" s="137"/>
      <c r="C251" s="18"/>
      <c r="D251" s="140"/>
      <c r="E251" s="141"/>
      <c r="F251" s="141"/>
      <c r="G251" s="18"/>
    </row>
    <row r="252" spans="2:7">
      <c r="B252" s="137"/>
      <c r="C252" s="18"/>
      <c r="D252" s="140"/>
      <c r="E252" s="141"/>
      <c r="F252" s="141"/>
      <c r="G252" s="18"/>
    </row>
    <row r="253" spans="2:7">
      <c r="B253" s="137"/>
      <c r="C253" s="18"/>
      <c r="D253" s="140"/>
      <c r="E253" s="141"/>
      <c r="F253" s="141"/>
      <c r="G253" s="18"/>
    </row>
    <row r="254" spans="2:7">
      <c r="B254" s="137"/>
      <c r="C254" s="18"/>
      <c r="D254" s="140"/>
      <c r="E254" s="141"/>
      <c r="F254" s="141"/>
      <c r="G254" s="18"/>
    </row>
    <row r="255" spans="2:7">
      <c r="B255" s="137"/>
      <c r="C255" s="18"/>
      <c r="D255" s="140"/>
      <c r="E255" s="141"/>
      <c r="F255" s="141"/>
      <c r="G255" s="18"/>
    </row>
    <row r="256" spans="2:7">
      <c r="B256" s="137"/>
      <c r="C256" s="18"/>
      <c r="D256" s="140"/>
      <c r="E256" s="141"/>
      <c r="F256" s="141"/>
      <c r="G256" s="18"/>
    </row>
    <row r="257" spans="2:7">
      <c r="B257" s="137"/>
      <c r="C257" s="18"/>
      <c r="D257" s="140"/>
      <c r="E257" s="141"/>
      <c r="F257" s="141"/>
      <c r="G257" s="18"/>
    </row>
    <row r="258" spans="2:7">
      <c r="B258" s="137"/>
      <c r="C258" s="18"/>
      <c r="D258" s="140"/>
      <c r="E258" s="141"/>
      <c r="F258" s="141"/>
      <c r="G258" s="18"/>
    </row>
    <row r="259" spans="2:7" ht="15.75" thickBot="1">
      <c r="B259" s="138"/>
      <c r="C259" s="19"/>
      <c r="D259" s="138"/>
      <c r="E259" s="142"/>
      <c r="F259" s="142"/>
      <c r="G259" s="19"/>
    </row>
    <row r="260" spans="2:7" ht="15.75" thickBot="1">
      <c r="B260" s="138">
        <f>SUM(B246:B259)</f>
        <v>50</v>
      </c>
      <c r="C260" s="19" t="s">
        <v>55</v>
      </c>
      <c r="D260" s="138">
        <f>SUM(D246:D259)</f>
        <v>0</v>
      </c>
      <c r="E260" s="138">
        <f>SUM(E246:E259)</f>
        <v>0</v>
      </c>
      <c r="F260" s="138">
        <f>SUM(F246:F259)</f>
        <v>0</v>
      </c>
      <c r="G260" s="19" t="s">
        <v>55</v>
      </c>
    </row>
    <row r="261" spans="2:7" ht="15.75" thickBot="1">
      <c r="B261" s="5"/>
      <c r="C261" s="3"/>
      <c r="D261" s="5"/>
      <c r="E261" s="5"/>
    </row>
    <row r="262" spans="2:7" ht="14.45" customHeight="1">
      <c r="B262" s="283" t="str">
        <f>AÑO!A33</f>
        <v>Formación</v>
      </c>
      <c r="C262" s="272"/>
      <c r="D262" s="272"/>
      <c r="E262" s="272"/>
      <c r="F262" s="272"/>
      <c r="G262" s="273"/>
    </row>
    <row r="263" spans="2:7" ht="15" customHeight="1" thickBot="1">
      <c r="B263" s="274"/>
      <c r="C263" s="275"/>
      <c r="D263" s="275"/>
      <c r="E263" s="275"/>
      <c r="F263" s="275"/>
      <c r="G263" s="276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135" t="s">
        <v>32</v>
      </c>
      <c r="C265" s="27" t="s">
        <v>33</v>
      </c>
      <c r="D265" s="135" t="s">
        <v>57</v>
      </c>
      <c r="E265" s="139" t="s">
        <v>58</v>
      </c>
      <c r="F265" s="139" t="s">
        <v>32</v>
      </c>
      <c r="G265" s="27" t="s">
        <v>33</v>
      </c>
    </row>
    <row r="266" spans="2:7">
      <c r="B266" s="136">
        <v>50</v>
      </c>
      <c r="C266" s="21"/>
      <c r="D266" s="140"/>
      <c r="E266" s="141"/>
      <c r="F266" s="141"/>
      <c r="G266" s="18"/>
    </row>
    <row r="267" spans="2:7">
      <c r="B267" s="137"/>
      <c r="C267" s="18"/>
      <c r="D267" s="140"/>
      <c r="E267" s="141"/>
      <c r="F267" s="141"/>
      <c r="G267" s="18"/>
    </row>
    <row r="268" spans="2:7">
      <c r="B268" s="137"/>
      <c r="C268" s="18"/>
      <c r="D268" s="140"/>
      <c r="E268" s="141"/>
      <c r="F268" s="141"/>
      <c r="G268" s="18"/>
    </row>
    <row r="269" spans="2:7">
      <c r="B269" s="137"/>
      <c r="C269" s="18"/>
      <c r="D269" s="140"/>
      <c r="E269" s="141"/>
      <c r="F269" s="141"/>
      <c r="G269" s="18"/>
    </row>
    <row r="270" spans="2:7">
      <c r="B270" s="137"/>
      <c r="C270" s="18"/>
      <c r="D270" s="140"/>
      <c r="E270" s="141"/>
      <c r="F270" s="141"/>
      <c r="G270" s="18"/>
    </row>
    <row r="271" spans="2:7">
      <c r="B271" s="137"/>
      <c r="C271" s="18"/>
      <c r="D271" s="140"/>
      <c r="E271" s="141"/>
      <c r="F271" s="141"/>
      <c r="G271" s="18"/>
    </row>
    <row r="272" spans="2:7">
      <c r="B272" s="137"/>
      <c r="C272" s="18"/>
      <c r="D272" s="140"/>
      <c r="E272" s="141"/>
      <c r="F272" s="141"/>
      <c r="G272" s="18"/>
    </row>
    <row r="273" spans="2:7">
      <c r="B273" s="137"/>
      <c r="C273" s="18"/>
      <c r="D273" s="140"/>
      <c r="E273" s="141"/>
      <c r="F273" s="141"/>
      <c r="G273" s="18"/>
    </row>
    <row r="274" spans="2:7">
      <c r="B274" s="137"/>
      <c r="C274" s="18"/>
      <c r="D274" s="140"/>
      <c r="E274" s="141"/>
      <c r="F274" s="141"/>
      <c r="G274" s="18"/>
    </row>
    <row r="275" spans="2:7">
      <c r="B275" s="137"/>
      <c r="C275" s="18"/>
      <c r="D275" s="140"/>
      <c r="E275" s="141"/>
      <c r="F275" s="141"/>
      <c r="G275" s="18"/>
    </row>
    <row r="276" spans="2:7">
      <c r="B276" s="137"/>
      <c r="C276" s="18"/>
      <c r="D276" s="140"/>
      <c r="E276" s="141"/>
      <c r="F276" s="141"/>
      <c r="G276" s="18"/>
    </row>
    <row r="277" spans="2:7">
      <c r="B277" s="137"/>
      <c r="C277" s="18"/>
      <c r="D277" s="140"/>
      <c r="E277" s="141"/>
      <c r="F277" s="141"/>
      <c r="G277" s="18"/>
    </row>
    <row r="278" spans="2:7">
      <c r="B278" s="137"/>
      <c r="C278" s="18"/>
      <c r="D278" s="140"/>
      <c r="E278" s="141"/>
      <c r="F278" s="141"/>
      <c r="G278" s="18"/>
    </row>
    <row r="279" spans="2:7" ht="15.75" thickBot="1">
      <c r="B279" s="138"/>
      <c r="C279" s="19"/>
      <c r="D279" s="138"/>
      <c r="E279" s="142"/>
      <c r="F279" s="142"/>
      <c r="G279" s="19"/>
    </row>
    <row r="280" spans="2:7" ht="15.75" thickBot="1">
      <c r="B280" s="138">
        <f>SUM(B266:B279)</f>
        <v>50</v>
      </c>
      <c r="C280" s="19" t="s">
        <v>55</v>
      </c>
      <c r="D280" s="138">
        <f>SUM(D266:D279)</f>
        <v>0</v>
      </c>
      <c r="E280" s="138">
        <f>SUM(E266:E279)</f>
        <v>0</v>
      </c>
      <c r="F280" s="138">
        <f>SUM(F266:F279)</f>
        <v>0</v>
      </c>
      <c r="G280" s="19" t="s">
        <v>55</v>
      </c>
    </row>
    <row r="281" spans="2:7" ht="15.75" thickBot="1">
      <c r="B281" s="5"/>
      <c r="C281" s="3"/>
      <c r="D281" s="5"/>
      <c r="E281" s="5"/>
    </row>
    <row r="282" spans="2:7" ht="14.45" customHeight="1">
      <c r="B282" s="283" t="str">
        <f>AÑO!A34</f>
        <v>Regalos</v>
      </c>
      <c r="C282" s="272"/>
      <c r="D282" s="272"/>
      <c r="E282" s="272"/>
      <c r="F282" s="272"/>
      <c r="G282" s="273"/>
    </row>
    <row r="283" spans="2:7" ht="15" customHeight="1" thickBot="1">
      <c r="B283" s="274"/>
      <c r="C283" s="275"/>
      <c r="D283" s="275"/>
      <c r="E283" s="275"/>
      <c r="F283" s="275"/>
      <c r="G283" s="276"/>
    </row>
    <row r="284" spans="2:7">
      <c r="B284" s="284" t="s">
        <v>10</v>
      </c>
      <c r="C284" s="285"/>
      <c r="D284" s="286" t="s">
        <v>11</v>
      </c>
      <c r="E284" s="286"/>
      <c r="F284" s="286"/>
      <c r="G284" s="285"/>
    </row>
    <row r="285" spans="2:7">
      <c r="B285" s="135" t="s">
        <v>32</v>
      </c>
      <c r="C285" s="27" t="s">
        <v>33</v>
      </c>
      <c r="D285" s="135" t="s">
        <v>57</v>
      </c>
      <c r="E285" s="139" t="s">
        <v>58</v>
      </c>
      <c r="F285" s="139" t="s">
        <v>32</v>
      </c>
      <c r="G285" s="27" t="s">
        <v>168</v>
      </c>
    </row>
    <row r="286" spans="2:7">
      <c r="B286" s="136">
        <v>90</v>
      </c>
      <c r="C286" s="21" t="s">
        <v>35</v>
      </c>
      <c r="D286" s="140"/>
      <c r="E286" s="141"/>
      <c r="F286" s="141"/>
      <c r="G286" s="18"/>
    </row>
    <row r="287" spans="2:7">
      <c r="B287" s="137"/>
      <c r="C287" s="18"/>
      <c r="D287" s="140"/>
      <c r="E287" s="141"/>
      <c r="F287" s="141"/>
      <c r="G287" s="18"/>
    </row>
    <row r="288" spans="2:7">
      <c r="B288" s="137"/>
      <c r="C288" s="18"/>
      <c r="D288" s="140"/>
      <c r="E288" s="141"/>
      <c r="F288" s="141"/>
      <c r="G288" s="18"/>
    </row>
    <row r="289" spans="2:7">
      <c r="B289" s="137"/>
      <c r="C289" s="18"/>
      <c r="D289" s="140"/>
      <c r="E289" s="141"/>
      <c r="F289" s="141"/>
      <c r="G289" s="18"/>
    </row>
    <row r="290" spans="2:7">
      <c r="B290" s="137"/>
      <c r="C290" s="18"/>
      <c r="D290" s="140"/>
      <c r="E290" s="141"/>
      <c r="F290" s="141"/>
      <c r="G290" s="18"/>
    </row>
    <row r="291" spans="2:7">
      <c r="B291" s="137"/>
      <c r="C291" s="18"/>
      <c r="D291" s="140"/>
      <c r="E291" s="141"/>
      <c r="F291" s="141"/>
      <c r="G291" s="18"/>
    </row>
    <row r="292" spans="2:7">
      <c r="B292" s="137"/>
      <c r="C292" s="18"/>
      <c r="D292" s="140"/>
      <c r="E292" s="141"/>
      <c r="F292" s="141"/>
      <c r="G292" s="18"/>
    </row>
    <row r="293" spans="2:7">
      <c r="B293" s="137"/>
      <c r="C293" s="18"/>
      <c r="D293" s="140"/>
      <c r="E293" s="141"/>
      <c r="F293" s="141"/>
      <c r="G293" s="18"/>
    </row>
    <row r="294" spans="2:7">
      <c r="B294" s="137"/>
      <c r="C294" s="18"/>
      <c r="D294" s="140"/>
      <c r="E294" s="141"/>
      <c r="F294" s="141"/>
      <c r="G294" s="18"/>
    </row>
    <row r="295" spans="2:7">
      <c r="B295" s="137"/>
      <c r="C295" s="18"/>
      <c r="D295" s="140"/>
      <c r="E295" s="141"/>
      <c r="F295" s="141"/>
      <c r="G295" s="18"/>
    </row>
    <row r="296" spans="2:7">
      <c r="B296" s="137"/>
      <c r="C296" s="18"/>
      <c r="D296" s="140"/>
      <c r="E296" s="141"/>
      <c r="F296" s="141"/>
      <c r="G296" s="18"/>
    </row>
    <row r="297" spans="2:7">
      <c r="B297" s="137"/>
      <c r="C297" s="18"/>
      <c r="D297" s="140"/>
      <c r="E297" s="141"/>
      <c r="F297" s="141"/>
      <c r="G297" s="18"/>
    </row>
    <row r="298" spans="2:7">
      <c r="B298" s="137"/>
      <c r="C298" s="18"/>
      <c r="D298" s="140"/>
      <c r="E298" s="141"/>
      <c r="F298" s="141"/>
      <c r="G298" s="18"/>
    </row>
    <row r="299" spans="2:7" ht="15.75" thickBot="1">
      <c r="B299" s="138"/>
      <c r="C299" s="19"/>
      <c r="D299" s="138"/>
      <c r="E299" s="142"/>
      <c r="F299" s="142"/>
      <c r="G299" s="19"/>
    </row>
    <row r="300" spans="2:7" ht="15.75" thickBot="1">
      <c r="B300" s="138">
        <f>SUM(B286:B299)</f>
        <v>90</v>
      </c>
      <c r="C300" s="19" t="s">
        <v>55</v>
      </c>
      <c r="D300" s="138">
        <f>SUM(D286:D299)</f>
        <v>0</v>
      </c>
      <c r="E300" s="138">
        <f>SUM(E286:E299)</f>
        <v>0</v>
      </c>
      <c r="F300" s="138">
        <f>SUM(F286:F299)</f>
        <v>0</v>
      </c>
      <c r="G300" s="19" t="s">
        <v>55</v>
      </c>
    </row>
    <row r="301" spans="2:7" ht="15.75" thickBot="1">
      <c r="B301" s="5"/>
      <c r="C301" s="3"/>
      <c r="D301" s="5"/>
      <c r="E301" s="5"/>
    </row>
    <row r="302" spans="2:7" ht="14.45" customHeight="1">
      <c r="B302" s="283" t="str">
        <f>AÑO!A35</f>
        <v>Salud</v>
      </c>
      <c r="C302" s="272"/>
      <c r="D302" s="272"/>
      <c r="E302" s="272"/>
      <c r="F302" s="272"/>
      <c r="G302" s="273"/>
    </row>
    <row r="303" spans="2:7" ht="15" customHeight="1" thickBot="1">
      <c r="B303" s="274"/>
      <c r="C303" s="275"/>
      <c r="D303" s="275"/>
      <c r="E303" s="275"/>
      <c r="F303" s="275"/>
      <c r="G303" s="276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135" t="s">
        <v>32</v>
      </c>
      <c r="C305" s="27" t="s">
        <v>33</v>
      </c>
      <c r="D305" s="135" t="s">
        <v>57</v>
      </c>
      <c r="E305" s="139" t="s">
        <v>58</v>
      </c>
      <c r="F305" s="139" t="s">
        <v>32</v>
      </c>
      <c r="G305" s="27" t="s">
        <v>168</v>
      </c>
    </row>
    <row r="306" spans="2:7">
      <c r="B306" s="136">
        <v>100</v>
      </c>
      <c r="C306" s="21" t="s">
        <v>178</v>
      </c>
      <c r="D306" s="140"/>
      <c r="E306" s="141"/>
      <c r="F306" s="141"/>
      <c r="G306" s="18"/>
    </row>
    <row r="307" spans="2:7">
      <c r="B307" s="137">
        <v>15</v>
      </c>
      <c r="C307" s="30"/>
      <c r="D307" s="140"/>
      <c r="E307" s="141"/>
      <c r="F307" s="141"/>
      <c r="G307" s="18"/>
    </row>
    <row r="308" spans="2:7">
      <c r="B308" s="137"/>
      <c r="C308" s="30"/>
      <c r="D308" s="140"/>
      <c r="E308" s="141"/>
      <c r="F308" s="141"/>
      <c r="G308" s="18"/>
    </row>
    <row r="309" spans="2:7">
      <c r="B309" s="137"/>
      <c r="C309" s="18"/>
      <c r="D309" s="140"/>
      <c r="E309" s="141"/>
      <c r="F309" s="141"/>
      <c r="G309" s="18"/>
    </row>
    <row r="310" spans="2:7">
      <c r="B310" s="137"/>
      <c r="C310" s="18"/>
      <c r="D310" s="140"/>
      <c r="E310" s="141"/>
      <c r="F310" s="141"/>
      <c r="G310" s="18"/>
    </row>
    <row r="311" spans="2:7">
      <c r="B311" s="137"/>
      <c r="C311" s="18"/>
      <c r="D311" s="140"/>
      <c r="E311" s="141"/>
      <c r="F311" s="141"/>
      <c r="G311" s="18"/>
    </row>
    <row r="312" spans="2:7">
      <c r="B312" s="137"/>
      <c r="C312" s="18"/>
      <c r="D312" s="140"/>
      <c r="E312" s="141"/>
      <c r="F312" s="141"/>
      <c r="G312" s="18"/>
    </row>
    <row r="313" spans="2:7">
      <c r="B313" s="137"/>
      <c r="C313" s="18"/>
      <c r="D313" s="140"/>
      <c r="E313" s="141"/>
      <c r="F313" s="141"/>
      <c r="G313" s="18"/>
    </row>
    <row r="314" spans="2:7">
      <c r="B314" s="137"/>
      <c r="C314" s="18"/>
      <c r="D314" s="140"/>
      <c r="E314" s="141"/>
      <c r="F314" s="141"/>
      <c r="G314" s="18"/>
    </row>
    <row r="315" spans="2:7">
      <c r="B315" s="137"/>
      <c r="C315" s="18"/>
      <c r="D315" s="140"/>
      <c r="E315" s="141"/>
      <c r="F315" s="141"/>
      <c r="G315" s="18"/>
    </row>
    <row r="316" spans="2:7">
      <c r="B316" s="137"/>
      <c r="C316" s="18"/>
      <c r="D316" s="140"/>
      <c r="E316" s="141"/>
      <c r="F316" s="141"/>
      <c r="G316" s="18"/>
    </row>
    <row r="317" spans="2:7">
      <c r="B317" s="137"/>
      <c r="C317" s="18"/>
      <c r="D317" s="140"/>
      <c r="E317" s="141"/>
      <c r="F317" s="141"/>
      <c r="G317" s="18"/>
    </row>
    <row r="318" spans="2:7">
      <c r="B318" s="137"/>
      <c r="C318" s="18"/>
      <c r="D318" s="140"/>
      <c r="E318" s="141"/>
      <c r="F318" s="141"/>
      <c r="G318" s="18"/>
    </row>
    <row r="319" spans="2:7" ht="15.75" thickBot="1">
      <c r="B319" s="138"/>
      <c r="C319" s="19"/>
      <c r="D319" s="138"/>
      <c r="E319" s="142"/>
      <c r="F319" s="142"/>
      <c r="G319" s="19"/>
    </row>
    <row r="320" spans="2:7" ht="15.75" thickBot="1">
      <c r="B320" s="138">
        <f>SUM(B306:B319)</f>
        <v>115</v>
      </c>
      <c r="C320" s="19" t="s">
        <v>55</v>
      </c>
      <c r="D320" s="138">
        <f>SUM(D306:D319)</f>
        <v>0</v>
      </c>
      <c r="E320" s="138">
        <f>SUM(E306:E319)</f>
        <v>0</v>
      </c>
      <c r="F320" s="138">
        <f>SUM(F306:F319)</f>
        <v>0</v>
      </c>
      <c r="G320" s="19" t="s">
        <v>55</v>
      </c>
    </row>
    <row r="321" spans="2:7" ht="15.75" thickBot="1"/>
    <row r="322" spans="2:7" ht="14.45" customHeight="1">
      <c r="B322" s="283" t="str">
        <f>AÑO!A36</f>
        <v>Martina</v>
      </c>
      <c r="C322" s="272"/>
      <c r="D322" s="272"/>
      <c r="E322" s="272"/>
      <c r="F322" s="272"/>
      <c r="G322" s="273"/>
    </row>
    <row r="323" spans="2:7" ht="15" customHeight="1" thickBot="1">
      <c r="B323" s="274"/>
      <c r="C323" s="275"/>
      <c r="D323" s="275"/>
      <c r="E323" s="275"/>
      <c r="F323" s="275"/>
      <c r="G323" s="276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135" t="s">
        <v>32</v>
      </c>
      <c r="C325" s="27" t="s">
        <v>33</v>
      </c>
      <c r="D325" s="135" t="s">
        <v>57</v>
      </c>
      <c r="E325" s="139" t="s">
        <v>58</v>
      </c>
      <c r="F325" s="139" t="s">
        <v>32</v>
      </c>
      <c r="G325" s="27" t="s">
        <v>168</v>
      </c>
    </row>
    <row r="326" spans="2:7">
      <c r="B326" s="136">
        <v>90</v>
      </c>
      <c r="C326" s="21"/>
      <c r="D326" s="140"/>
      <c r="E326" s="141"/>
      <c r="F326" s="141"/>
      <c r="G326" s="18"/>
    </row>
    <row r="327" spans="2:7">
      <c r="B327" s="137"/>
      <c r="C327" s="18"/>
      <c r="D327" s="140"/>
      <c r="E327" s="141"/>
      <c r="F327" s="141"/>
      <c r="G327" s="18"/>
    </row>
    <row r="328" spans="2:7">
      <c r="B328" s="137"/>
      <c r="C328" s="18"/>
      <c r="D328" s="140"/>
      <c r="E328" s="141"/>
      <c r="F328" s="141"/>
      <c r="G328" s="18"/>
    </row>
    <row r="329" spans="2:7">
      <c r="B329" s="137"/>
      <c r="C329" s="18"/>
      <c r="D329" s="140"/>
      <c r="E329" s="141"/>
      <c r="F329" s="141"/>
      <c r="G329" s="18"/>
    </row>
    <row r="330" spans="2:7">
      <c r="B330" s="137"/>
      <c r="C330" s="18"/>
      <c r="D330" s="140"/>
      <c r="E330" s="141"/>
      <c r="F330" s="141"/>
      <c r="G330" s="18"/>
    </row>
    <row r="331" spans="2:7">
      <c r="B331" s="137"/>
      <c r="C331" s="18"/>
      <c r="D331" s="140"/>
      <c r="E331" s="141"/>
      <c r="F331" s="141"/>
      <c r="G331" s="18"/>
    </row>
    <row r="332" spans="2:7">
      <c r="B332" s="137"/>
      <c r="C332" s="18"/>
      <c r="D332" s="140"/>
      <c r="E332" s="141"/>
      <c r="F332" s="141"/>
      <c r="G332" s="18"/>
    </row>
    <row r="333" spans="2:7">
      <c r="B333" s="137"/>
      <c r="C333" s="18"/>
      <c r="D333" s="140"/>
      <c r="E333" s="141"/>
      <c r="F333" s="141"/>
      <c r="G333" s="18"/>
    </row>
    <row r="334" spans="2:7">
      <c r="B334" s="137"/>
      <c r="C334" s="18"/>
      <c r="D334" s="140"/>
      <c r="E334" s="141"/>
      <c r="F334" s="141"/>
      <c r="G334" s="18"/>
    </row>
    <row r="335" spans="2:7">
      <c r="B335" s="137"/>
      <c r="C335" s="18"/>
      <c r="D335" s="140"/>
      <c r="E335" s="141"/>
      <c r="F335" s="141"/>
      <c r="G335" s="18"/>
    </row>
    <row r="336" spans="2:7">
      <c r="B336" s="137"/>
      <c r="C336" s="18"/>
      <c r="D336" s="140"/>
      <c r="E336" s="141"/>
      <c r="F336" s="141"/>
      <c r="G336" s="18"/>
    </row>
    <row r="337" spans="2:7">
      <c r="B337" s="137"/>
      <c r="C337" s="18"/>
      <c r="D337" s="140"/>
      <c r="E337" s="141"/>
      <c r="F337" s="141"/>
      <c r="G337" s="18"/>
    </row>
    <row r="338" spans="2:7">
      <c r="B338" s="137"/>
      <c r="C338" s="18"/>
      <c r="D338" s="140"/>
      <c r="E338" s="141"/>
      <c r="F338" s="141"/>
      <c r="G338" s="18"/>
    </row>
    <row r="339" spans="2:7" ht="15.75" thickBot="1">
      <c r="B339" s="138"/>
      <c r="C339" s="19"/>
      <c r="D339" s="138"/>
      <c r="E339" s="142"/>
      <c r="F339" s="142"/>
      <c r="G339" s="19"/>
    </row>
    <row r="340" spans="2:7" ht="15.75" thickBot="1">
      <c r="B340" s="138">
        <f>SUM(B326:B339)</f>
        <v>90</v>
      </c>
      <c r="C340" s="19" t="s">
        <v>55</v>
      </c>
      <c r="D340" s="138">
        <f>SUM(D326:D339)</f>
        <v>0</v>
      </c>
      <c r="E340" s="138">
        <f>SUM(E326:E339)</f>
        <v>0</v>
      </c>
      <c r="F340" s="138">
        <f>SUM(F326:F339)</f>
        <v>0</v>
      </c>
      <c r="G340" s="19" t="s">
        <v>55</v>
      </c>
    </row>
    <row r="341" spans="2:7" ht="15.75" thickBot="1">
      <c r="B341" s="5"/>
      <c r="C341" s="3"/>
      <c r="D341" s="5"/>
      <c r="E341" s="5"/>
    </row>
    <row r="342" spans="2:7" ht="14.45" customHeight="1">
      <c r="B342" s="283" t="str">
        <f>AÑO!A37</f>
        <v>Impuestos</v>
      </c>
      <c r="C342" s="272"/>
      <c r="D342" s="272"/>
      <c r="E342" s="272"/>
      <c r="F342" s="272"/>
      <c r="G342" s="273"/>
    </row>
    <row r="343" spans="2:7" ht="15" customHeight="1" thickBot="1">
      <c r="B343" s="274"/>
      <c r="C343" s="275"/>
      <c r="D343" s="275"/>
      <c r="E343" s="275"/>
      <c r="F343" s="275"/>
      <c r="G343" s="276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135" t="s">
        <v>32</v>
      </c>
      <c r="C345" s="27" t="s">
        <v>33</v>
      </c>
      <c r="D345" s="135" t="s">
        <v>57</v>
      </c>
      <c r="E345" s="139" t="s">
        <v>58</v>
      </c>
      <c r="F345" s="139" t="s">
        <v>32</v>
      </c>
      <c r="G345" s="27" t="s">
        <v>168</v>
      </c>
    </row>
    <row r="346" spans="2:7">
      <c r="B346" s="136">
        <v>45</v>
      </c>
      <c r="C346" s="21" t="s">
        <v>206</v>
      </c>
      <c r="D346" s="140"/>
      <c r="E346" s="141"/>
      <c r="F346" s="141"/>
      <c r="G346" s="18"/>
    </row>
    <row r="347" spans="2:7">
      <c r="B347" s="137"/>
      <c r="C347" s="18"/>
      <c r="D347" s="140"/>
      <c r="E347" s="141"/>
      <c r="F347" s="141"/>
      <c r="G347" s="18"/>
    </row>
    <row r="348" spans="2:7">
      <c r="B348" s="137"/>
      <c r="C348" s="18"/>
      <c r="D348" s="140"/>
      <c r="E348" s="141"/>
      <c r="F348" s="141"/>
      <c r="G348" s="18"/>
    </row>
    <row r="349" spans="2:7">
      <c r="B349" s="137"/>
      <c r="C349" s="18"/>
      <c r="D349" s="140"/>
      <c r="E349" s="141"/>
      <c r="F349" s="141"/>
      <c r="G349" s="18"/>
    </row>
    <row r="350" spans="2:7">
      <c r="B350" s="137"/>
      <c r="C350" s="18"/>
      <c r="D350" s="140"/>
      <c r="E350" s="141"/>
      <c r="F350" s="141"/>
      <c r="G350" s="18"/>
    </row>
    <row r="351" spans="2:7">
      <c r="B351" s="137"/>
      <c r="C351" s="18"/>
      <c r="D351" s="140"/>
      <c r="E351" s="141"/>
      <c r="F351" s="141"/>
      <c r="G351" s="18"/>
    </row>
    <row r="352" spans="2:7">
      <c r="B352" s="137"/>
      <c r="C352" s="18"/>
      <c r="D352" s="140"/>
      <c r="E352" s="141"/>
      <c r="F352" s="141"/>
      <c r="G352" s="18"/>
    </row>
    <row r="353" spans="2:7">
      <c r="B353" s="137"/>
      <c r="C353" s="18"/>
      <c r="D353" s="140"/>
      <c r="E353" s="141"/>
      <c r="F353" s="141"/>
      <c r="G353" s="18"/>
    </row>
    <row r="354" spans="2:7">
      <c r="B354" s="137"/>
      <c r="C354" s="18"/>
      <c r="D354" s="140"/>
      <c r="E354" s="141"/>
      <c r="F354" s="141"/>
      <c r="G354" s="18"/>
    </row>
    <row r="355" spans="2:7">
      <c r="B355" s="137"/>
      <c r="C355" s="18"/>
      <c r="D355" s="140"/>
      <c r="E355" s="141"/>
      <c r="F355" s="141"/>
      <c r="G355" s="18"/>
    </row>
    <row r="356" spans="2:7">
      <c r="B356" s="137"/>
      <c r="C356" s="18"/>
      <c r="D356" s="140"/>
      <c r="E356" s="141"/>
      <c r="F356" s="141"/>
      <c r="G356" s="18"/>
    </row>
    <row r="357" spans="2:7">
      <c r="B357" s="137"/>
      <c r="C357" s="18"/>
      <c r="D357" s="140"/>
      <c r="E357" s="141"/>
      <c r="F357" s="141"/>
      <c r="G357" s="18"/>
    </row>
    <row r="358" spans="2:7">
      <c r="B358" s="137"/>
      <c r="C358" s="18"/>
      <c r="D358" s="140"/>
      <c r="E358" s="141"/>
      <c r="F358" s="141"/>
      <c r="G358" s="18"/>
    </row>
    <row r="359" spans="2:7" ht="15.75" thickBot="1">
      <c r="B359" s="138"/>
      <c r="C359" s="19"/>
      <c r="D359" s="138"/>
      <c r="E359" s="142"/>
      <c r="F359" s="142"/>
      <c r="G359" s="19"/>
    </row>
    <row r="360" spans="2:7" ht="15.75" thickBot="1">
      <c r="B360" s="138">
        <f>SUM(B346:B359)</f>
        <v>45</v>
      </c>
      <c r="C360" s="19" t="s">
        <v>55</v>
      </c>
      <c r="D360" s="138">
        <f>SUM(D346:D359)</f>
        <v>0</v>
      </c>
      <c r="E360" s="138">
        <f>SUM(E346:E359)</f>
        <v>0</v>
      </c>
      <c r="F360" s="138">
        <f>SUM(F346:F359)</f>
        <v>0</v>
      </c>
      <c r="G360" s="19" t="s">
        <v>55</v>
      </c>
    </row>
    <row r="361" spans="2:7" ht="15.75" thickBot="1">
      <c r="B361" s="5"/>
      <c r="C361" s="3"/>
      <c r="D361" s="5"/>
      <c r="E361" s="5"/>
    </row>
    <row r="362" spans="2:7" ht="14.45" customHeight="1">
      <c r="B362" s="283" t="str">
        <f>AÑO!A38</f>
        <v>Gastos Curros</v>
      </c>
      <c r="C362" s="272"/>
      <c r="D362" s="272"/>
      <c r="E362" s="272"/>
      <c r="F362" s="272"/>
      <c r="G362" s="273"/>
    </row>
    <row r="363" spans="2:7" ht="15" customHeight="1" thickBot="1">
      <c r="B363" s="274"/>
      <c r="C363" s="275"/>
      <c r="D363" s="275"/>
      <c r="E363" s="275"/>
      <c r="F363" s="275"/>
      <c r="G363" s="276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135" t="s">
        <v>32</v>
      </c>
      <c r="C365" s="27" t="s">
        <v>33</v>
      </c>
      <c r="D365" s="135" t="s">
        <v>57</v>
      </c>
      <c r="E365" s="139" t="s">
        <v>58</v>
      </c>
      <c r="F365" s="139" t="s">
        <v>32</v>
      </c>
      <c r="G365" s="27" t="s">
        <v>168</v>
      </c>
    </row>
    <row r="366" spans="2:7">
      <c r="B366" s="136">
        <v>70</v>
      </c>
      <c r="C366" s="21" t="s">
        <v>35</v>
      </c>
      <c r="D366" s="140"/>
      <c r="E366" s="141"/>
      <c r="F366" s="141"/>
      <c r="G366" s="34" t="s">
        <v>70</v>
      </c>
    </row>
    <row r="367" spans="2:7">
      <c r="B367" s="137"/>
      <c r="C367" s="18"/>
      <c r="D367" s="140"/>
      <c r="E367" s="141"/>
      <c r="F367" s="141"/>
      <c r="G367" s="34"/>
    </row>
    <row r="368" spans="2:7">
      <c r="B368" s="137"/>
      <c r="C368" s="18"/>
      <c r="D368" s="140"/>
      <c r="E368" s="141"/>
      <c r="F368" s="141"/>
      <c r="G368" s="18"/>
    </row>
    <row r="369" spans="2:7">
      <c r="B369" s="137"/>
      <c r="C369" s="18"/>
      <c r="D369" s="140"/>
      <c r="E369" s="141"/>
      <c r="F369" s="141"/>
      <c r="G369" s="18"/>
    </row>
    <row r="370" spans="2:7">
      <c r="B370" s="137"/>
      <c r="C370" s="18"/>
      <c r="D370" s="140"/>
      <c r="E370" s="141"/>
      <c r="F370" s="141"/>
      <c r="G370" s="18"/>
    </row>
    <row r="371" spans="2:7">
      <c r="B371" s="137"/>
      <c r="C371" s="18"/>
      <c r="D371" s="140"/>
      <c r="E371" s="141"/>
      <c r="F371" s="141"/>
      <c r="G371" s="18"/>
    </row>
    <row r="372" spans="2:7">
      <c r="B372" s="137"/>
      <c r="C372" s="18"/>
      <c r="D372" s="140"/>
      <c r="E372" s="141"/>
      <c r="F372" s="141"/>
      <c r="G372" s="18"/>
    </row>
    <row r="373" spans="2:7">
      <c r="B373" s="137"/>
      <c r="C373" s="18"/>
      <c r="D373" s="140"/>
      <c r="E373" s="141"/>
      <c r="F373" s="141"/>
      <c r="G373" s="18"/>
    </row>
    <row r="374" spans="2:7">
      <c r="B374" s="137"/>
      <c r="C374" s="18"/>
      <c r="D374" s="140"/>
      <c r="E374" s="141"/>
      <c r="F374" s="141"/>
      <c r="G374" s="18"/>
    </row>
    <row r="375" spans="2:7">
      <c r="B375" s="137"/>
      <c r="C375" s="18"/>
      <c r="D375" s="140"/>
      <c r="E375" s="141"/>
      <c r="F375" s="141"/>
      <c r="G375" s="18"/>
    </row>
    <row r="376" spans="2:7">
      <c r="B376" s="137"/>
      <c r="C376" s="18"/>
      <c r="D376" s="140"/>
      <c r="E376" s="141"/>
      <c r="F376" s="141"/>
      <c r="G376" s="18"/>
    </row>
    <row r="377" spans="2:7">
      <c r="B377" s="137"/>
      <c r="C377" s="18"/>
      <c r="D377" s="140"/>
      <c r="E377" s="141"/>
      <c r="F377" s="141"/>
      <c r="G377" s="18"/>
    </row>
    <row r="378" spans="2:7">
      <c r="B378" s="137"/>
      <c r="C378" s="18"/>
      <c r="D378" s="140"/>
      <c r="E378" s="141"/>
      <c r="F378" s="141"/>
      <c r="G378" s="18"/>
    </row>
    <row r="379" spans="2:7" ht="15.75" thickBot="1">
      <c r="B379" s="138"/>
      <c r="C379" s="19"/>
      <c r="D379" s="138"/>
      <c r="E379" s="142"/>
      <c r="F379" s="142"/>
      <c r="G379" s="19"/>
    </row>
    <row r="380" spans="2:7" ht="15.75" thickBot="1">
      <c r="B380" s="138">
        <f>SUM(B366:B379)</f>
        <v>70</v>
      </c>
      <c r="C380" s="19" t="s">
        <v>55</v>
      </c>
      <c r="D380" s="138">
        <f>SUM(D366:D379)</f>
        <v>0</v>
      </c>
      <c r="E380" s="138">
        <f>SUM(E366:E379)</f>
        <v>0</v>
      </c>
      <c r="F380" s="138">
        <f>SUM(F366:F379)</f>
        <v>0</v>
      </c>
      <c r="G380" s="19" t="s">
        <v>55</v>
      </c>
    </row>
    <row r="381" spans="2:7" ht="15.75" thickBot="1">
      <c r="B381" s="5"/>
      <c r="C381" s="3"/>
      <c r="D381" s="5"/>
      <c r="E381" s="5"/>
    </row>
    <row r="382" spans="2:7" ht="14.45" customHeight="1">
      <c r="B382" s="283" t="str">
        <f>AÑO!A39</f>
        <v>Dreamed Holidays</v>
      </c>
      <c r="C382" s="272"/>
      <c r="D382" s="272"/>
      <c r="E382" s="272"/>
      <c r="F382" s="272"/>
      <c r="G382" s="273"/>
    </row>
    <row r="383" spans="2:7" ht="15" customHeight="1" thickBot="1">
      <c r="B383" s="274"/>
      <c r="C383" s="275"/>
      <c r="D383" s="275"/>
      <c r="E383" s="275"/>
      <c r="F383" s="275"/>
      <c r="G383" s="276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135" t="s">
        <v>32</v>
      </c>
      <c r="C385" s="27" t="s">
        <v>33</v>
      </c>
      <c r="D385" s="135" t="s">
        <v>57</v>
      </c>
      <c r="E385" s="139" t="s">
        <v>58</v>
      </c>
      <c r="F385" s="139" t="s">
        <v>32</v>
      </c>
      <c r="G385" s="27" t="s">
        <v>33</v>
      </c>
    </row>
    <row r="386" spans="2:7">
      <c r="B386" s="136">
        <v>20</v>
      </c>
      <c r="C386" s="21"/>
      <c r="D386" s="140"/>
      <c r="E386" s="141"/>
      <c r="F386" s="141"/>
      <c r="G386" s="18"/>
    </row>
    <row r="387" spans="2:7">
      <c r="B387" s="137"/>
      <c r="C387" s="18"/>
      <c r="D387" s="140"/>
      <c r="E387" s="141"/>
      <c r="F387" s="141"/>
      <c r="G387" s="18"/>
    </row>
    <row r="388" spans="2:7">
      <c r="B388" s="137"/>
      <c r="C388" s="18"/>
      <c r="D388" s="140"/>
      <c r="E388" s="141"/>
      <c r="F388" s="141"/>
      <c r="G388" s="18"/>
    </row>
    <row r="389" spans="2:7">
      <c r="B389" s="137"/>
      <c r="C389" s="18"/>
      <c r="D389" s="140"/>
      <c r="E389" s="141"/>
      <c r="F389" s="141"/>
      <c r="G389" s="18"/>
    </row>
    <row r="390" spans="2:7">
      <c r="B390" s="137"/>
      <c r="C390" s="18"/>
      <c r="D390" s="140"/>
      <c r="E390" s="141"/>
      <c r="F390" s="141"/>
      <c r="G390" s="18"/>
    </row>
    <row r="391" spans="2:7">
      <c r="B391" s="137"/>
      <c r="C391" s="18"/>
      <c r="D391" s="140"/>
      <c r="E391" s="141"/>
      <c r="F391" s="141"/>
      <c r="G391" s="18"/>
    </row>
    <row r="392" spans="2:7">
      <c r="B392" s="137"/>
      <c r="C392" s="18"/>
      <c r="D392" s="140"/>
      <c r="E392" s="141"/>
      <c r="F392" s="141"/>
      <c r="G392" s="18"/>
    </row>
    <row r="393" spans="2:7">
      <c r="B393" s="137"/>
      <c r="C393" s="18"/>
      <c r="D393" s="140"/>
      <c r="E393" s="141"/>
      <c r="F393" s="141"/>
      <c r="G393" s="18"/>
    </row>
    <row r="394" spans="2:7">
      <c r="B394" s="137"/>
      <c r="C394" s="18"/>
      <c r="D394" s="140"/>
      <c r="E394" s="141"/>
      <c r="F394" s="141"/>
      <c r="G394" s="18"/>
    </row>
    <row r="395" spans="2:7">
      <c r="B395" s="137"/>
      <c r="C395" s="18"/>
      <c r="D395" s="140"/>
      <c r="E395" s="141"/>
      <c r="F395" s="141"/>
      <c r="G395" s="18"/>
    </row>
    <row r="396" spans="2:7">
      <c r="B396" s="137"/>
      <c r="C396" s="18"/>
      <c r="D396" s="140"/>
      <c r="E396" s="141"/>
      <c r="F396" s="141"/>
      <c r="G396" s="18"/>
    </row>
    <row r="397" spans="2:7">
      <c r="B397" s="137"/>
      <c r="C397" s="18"/>
      <c r="D397" s="140"/>
      <c r="E397" s="141"/>
      <c r="F397" s="141"/>
      <c r="G397" s="18"/>
    </row>
    <row r="398" spans="2:7">
      <c r="B398" s="137"/>
      <c r="C398" s="18"/>
      <c r="D398" s="140"/>
      <c r="E398" s="141"/>
      <c r="F398" s="141"/>
      <c r="G398" s="18"/>
    </row>
    <row r="399" spans="2:7" ht="15.75" thickBot="1">
      <c r="B399" s="138"/>
      <c r="C399" s="19"/>
      <c r="D399" s="138"/>
      <c r="E399" s="142"/>
      <c r="F399" s="142"/>
      <c r="G399" s="19"/>
    </row>
    <row r="400" spans="2:7" ht="15.75" thickBot="1">
      <c r="B400" s="138">
        <f>SUM(B386:B399)</f>
        <v>20</v>
      </c>
      <c r="C400" s="19" t="s">
        <v>55</v>
      </c>
      <c r="D400" s="138">
        <f>SUM(D386:D399)</f>
        <v>0</v>
      </c>
      <c r="E400" s="138">
        <f>SUM(E386:E399)</f>
        <v>0</v>
      </c>
      <c r="F400" s="138">
        <f>SUM(F386:F399)</f>
        <v>0</v>
      </c>
      <c r="G400" s="19" t="s">
        <v>55</v>
      </c>
    </row>
    <row r="401" spans="2:7" ht="15.75" thickBot="1">
      <c r="B401" s="5"/>
      <c r="C401" s="3"/>
      <c r="D401" s="5"/>
      <c r="E401" s="5"/>
    </row>
    <row r="402" spans="2:7" ht="14.45" customHeight="1">
      <c r="B402" s="283" t="str">
        <f>AÑO!A40</f>
        <v>Financieros</v>
      </c>
      <c r="C402" s="272"/>
      <c r="D402" s="272"/>
      <c r="E402" s="272"/>
      <c r="F402" s="272"/>
      <c r="G402" s="273"/>
    </row>
    <row r="403" spans="2:7" ht="15" customHeight="1" thickBot="1">
      <c r="B403" s="274"/>
      <c r="C403" s="275"/>
      <c r="D403" s="275"/>
      <c r="E403" s="275"/>
      <c r="F403" s="275"/>
      <c r="G403" s="276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135" t="s">
        <v>32</v>
      </c>
      <c r="C405" s="27" t="s">
        <v>33</v>
      </c>
      <c r="D405" s="135" t="s">
        <v>57</v>
      </c>
      <c r="E405" s="139" t="s">
        <v>58</v>
      </c>
      <c r="F405" s="139" t="s">
        <v>32</v>
      </c>
      <c r="G405" s="27" t="s">
        <v>33</v>
      </c>
    </row>
    <row r="406" spans="2:7">
      <c r="B406" s="136">
        <v>20</v>
      </c>
      <c r="C406" s="21"/>
      <c r="D406" s="140"/>
      <c r="E406" s="141"/>
      <c r="F406" s="141"/>
      <c r="G406" s="18"/>
    </row>
    <row r="407" spans="2:7">
      <c r="B407" s="137"/>
      <c r="C407" s="18"/>
      <c r="D407" s="140"/>
      <c r="E407" s="141"/>
      <c r="F407" s="141"/>
      <c r="G407" s="18"/>
    </row>
    <row r="408" spans="2:7">
      <c r="B408" s="137"/>
      <c r="C408" s="18"/>
      <c r="D408" s="140"/>
      <c r="E408" s="141"/>
      <c r="F408" s="141"/>
      <c r="G408" s="18"/>
    </row>
    <row r="409" spans="2:7">
      <c r="B409" s="137"/>
      <c r="C409" s="18"/>
      <c r="D409" s="140"/>
      <c r="E409" s="141"/>
      <c r="F409" s="141"/>
      <c r="G409" s="18"/>
    </row>
    <row r="410" spans="2:7">
      <c r="B410" s="137"/>
      <c r="C410" s="18"/>
      <c r="D410" s="140"/>
      <c r="E410" s="141"/>
      <c r="F410" s="141"/>
      <c r="G410" s="18"/>
    </row>
    <row r="411" spans="2:7">
      <c r="B411" s="137"/>
      <c r="C411" s="18"/>
      <c r="D411" s="140"/>
      <c r="E411" s="141"/>
      <c r="F411" s="141"/>
      <c r="G411" s="18"/>
    </row>
    <row r="412" spans="2:7">
      <c r="B412" s="137"/>
      <c r="C412" s="18"/>
      <c r="D412" s="140"/>
      <c r="E412" s="141"/>
      <c r="F412" s="141"/>
      <c r="G412" s="18"/>
    </row>
    <row r="413" spans="2:7">
      <c r="B413" s="137"/>
      <c r="C413" s="18"/>
      <c r="D413" s="140"/>
      <c r="E413" s="141"/>
      <c r="F413" s="141"/>
      <c r="G413" s="18"/>
    </row>
    <row r="414" spans="2:7">
      <c r="B414" s="137"/>
      <c r="C414" s="18"/>
      <c r="D414" s="140"/>
      <c r="E414" s="141"/>
      <c r="F414" s="141"/>
      <c r="G414" s="18"/>
    </row>
    <row r="415" spans="2:7">
      <c r="B415" s="137"/>
      <c r="C415" s="18"/>
      <c r="D415" s="140"/>
      <c r="E415" s="141"/>
      <c r="F415" s="141"/>
      <c r="G415" s="18"/>
    </row>
    <row r="416" spans="2:7">
      <c r="B416" s="137"/>
      <c r="C416" s="18"/>
      <c r="D416" s="140"/>
      <c r="E416" s="141"/>
      <c r="F416" s="141"/>
      <c r="G416" s="18"/>
    </row>
    <row r="417" spans="1:7">
      <c r="B417" s="137"/>
      <c r="C417" s="18"/>
      <c r="D417" s="140"/>
      <c r="E417" s="141"/>
      <c r="F417" s="141"/>
      <c r="G417" s="18"/>
    </row>
    <row r="418" spans="1:7">
      <c r="B418" s="137"/>
      <c r="C418" s="18"/>
      <c r="D418" s="140"/>
      <c r="E418" s="141"/>
      <c r="F418" s="141"/>
      <c r="G418" s="18"/>
    </row>
    <row r="419" spans="1:7" ht="15.75" thickBot="1">
      <c r="B419" s="138"/>
      <c r="C419" s="19"/>
      <c r="D419" s="138"/>
      <c r="E419" s="142"/>
      <c r="F419" s="142"/>
      <c r="G419" s="19"/>
    </row>
    <row r="420" spans="1:7" ht="15.75" thickBot="1">
      <c r="B420" s="138">
        <f>SUM(B406:B419)</f>
        <v>20</v>
      </c>
      <c r="C420" s="19" t="s">
        <v>55</v>
      </c>
      <c r="D420" s="138">
        <f>SUM(D406:D419)</f>
        <v>0</v>
      </c>
      <c r="E420" s="138">
        <f>SUM(E406:E419)</f>
        <v>0</v>
      </c>
      <c r="F420" s="138">
        <f>SUM(F406:F419)</f>
        <v>0</v>
      </c>
      <c r="G420" s="19" t="s">
        <v>55</v>
      </c>
    </row>
    <row r="421" spans="1:7" ht="15.75" thickBot="1">
      <c r="B421" s="5"/>
      <c r="C421" s="3"/>
      <c r="D421" s="5"/>
      <c r="E421" s="5"/>
    </row>
    <row r="422" spans="1:7" ht="14.45" customHeight="1">
      <c r="B422" s="283" t="str">
        <f>AÑO!A41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84" t="s">
        <v>10</v>
      </c>
      <c r="C424" s="285"/>
      <c r="D424" s="286" t="s">
        <v>11</v>
      </c>
      <c r="E424" s="286"/>
      <c r="F424" s="286"/>
      <c r="G424" s="285"/>
    </row>
    <row r="425" spans="1:7">
      <c r="A425" s="92" t="s">
        <v>218</v>
      </c>
      <c r="B425" s="135" t="s">
        <v>32</v>
      </c>
      <c r="C425" s="27" t="s">
        <v>33</v>
      </c>
      <c r="D425" s="135" t="s">
        <v>57</v>
      </c>
      <c r="E425" s="139" t="s">
        <v>58</v>
      </c>
      <c r="F425" s="139" t="s">
        <v>32</v>
      </c>
      <c r="G425" s="27" t="s">
        <v>33</v>
      </c>
    </row>
    <row r="426" spans="1:7" ht="15.75">
      <c r="A426" s="115">
        <v>3900</v>
      </c>
      <c r="B426" s="137">
        <f>AÑO!AU17 -A426</f>
        <v>-3900</v>
      </c>
      <c r="C426" s="21" t="s">
        <v>205</v>
      </c>
      <c r="D426" s="140"/>
      <c r="E426" s="141"/>
      <c r="F426" s="141"/>
      <c r="G426" s="18"/>
    </row>
    <row r="427" spans="1:7">
      <c r="A427" s="116"/>
      <c r="B427" s="137"/>
      <c r="C427" s="18"/>
      <c r="D427" s="140"/>
      <c r="E427" s="141"/>
      <c r="F427" s="141"/>
      <c r="G427" s="18"/>
    </row>
    <row r="428" spans="1:7">
      <c r="A428" s="116"/>
      <c r="B428" s="137"/>
      <c r="C428" s="18"/>
      <c r="D428" s="140"/>
      <c r="E428" s="141"/>
      <c r="F428" s="141"/>
      <c r="G428" s="18"/>
    </row>
    <row r="429" spans="1:7">
      <c r="A429" s="116"/>
      <c r="B429" s="137"/>
      <c r="C429" s="18"/>
      <c r="D429" s="140"/>
      <c r="E429" s="141"/>
      <c r="F429" s="141"/>
      <c r="G429" s="18"/>
    </row>
    <row r="430" spans="1:7">
      <c r="A430" s="116"/>
      <c r="B430" s="137"/>
      <c r="C430" s="18"/>
      <c r="D430" s="140"/>
      <c r="E430" s="141"/>
      <c r="F430" s="141"/>
      <c r="G430" s="18"/>
    </row>
    <row r="431" spans="1:7">
      <c r="B431" s="137"/>
      <c r="C431" s="18"/>
      <c r="D431" s="140"/>
      <c r="E431" s="141"/>
      <c r="F431" s="141"/>
      <c r="G431" s="18"/>
    </row>
    <row r="432" spans="1:7">
      <c r="B432" s="137"/>
      <c r="C432" s="18"/>
      <c r="D432" s="140"/>
      <c r="E432" s="141"/>
      <c r="F432" s="141"/>
      <c r="G432" s="18"/>
    </row>
    <row r="433" spans="2:7">
      <c r="B433" s="137"/>
      <c r="C433" s="18"/>
      <c r="D433" s="140"/>
      <c r="E433" s="141"/>
      <c r="F433" s="141"/>
      <c r="G433" s="18"/>
    </row>
    <row r="434" spans="2:7">
      <c r="B434" s="137"/>
      <c r="C434" s="18"/>
      <c r="D434" s="140"/>
      <c r="E434" s="141"/>
      <c r="F434" s="141"/>
      <c r="G434" s="18"/>
    </row>
    <row r="435" spans="2:7">
      <c r="B435" s="137"/>
      <c r="C435" s="18"/>
      <c r="D435" s="140"/>
      <c r="E435" s="141"/>
      <c r="F435" s="141"/>
      <c r="G435" s="18"/>
    </row>
    <row r="436" spans="2:7">
      <c r="B436" s="137"/>
      <c r="C436" s="18"/>
      <c r="D436" s="140"/>
      <c r="E436" s="141"/>
      <c r="F436" s="141"/>
      <c r="G436" s="18"/>
    </row>
    <row r="437" spans="2:7">
      <c r="B437" s="137"/>
      <c r="C437" s="18"/>
      <c r="D437" s="140"/>
      <c r="E437" s="141"/>
      <c r="F437" s="141"/>
      <c r="G437" s="18"/>
    </row>
    <row r="438" spans="2:7">
      <c r="B438" s="137"/>
      <c r="C438" s="18"/>
      <c r="D438" s="140"/>
      <c r="E438" s="141"/>
      <c r="F438" s="141"/>
      <c r="G438" s="18"/>
    </row>
    <row r="439" spans="2:7" ht="15.75" thickBot="1">
      <c r="B439" s="138"/>
      <c r="C439" s="19"/>
      <c r="D439" s="138"/>
      <c r="E439" s="142"/>
      <c r="F439" s="142"/>
      <c r="G439" s="19"/>
    </row>
    <row r="440" spans="2:7" ht="15.75" thickBot="1">
      <c r="B440" s="138">
        <f>SUM(B426:B439)</f>
        <v>-3900</v>
      </c>
      <c r="C440" s="19" t="s">
        <v>55</v>
      </c>
      <c r="D440" s="138">
        <f>SUM(D426:D439)</f>
        <v>0</v>
      </c>
      <c r="E440" s="138">
        <f>SUM(E426:E439)</f>
        <v>0</v>
      </c>
      <c r="F440" s="138">
        <f>SUM(F426:F439)</f>
        <v>0</v>
      </c>
      <c r="G440" s="19" t="s">
        <v>55</v>
      </c>
    </row>
    <row r="441" spans="2:7" ht="15.75" thickBot="1">
      <c r="B441" s="5"/>
      <c r="C441" s="3"/>
      <c r="D441" s="5"/>
      <c r="E441" s="5"/>
    </row>
    <row r="442" spans="2:7" ht="14.45" customHeight="1">
      <c r="B442" s="283" t="str">
        <f>AÑO!A42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135" t="s">
        <v>32</v>
      </c>
      <c r="C445" s="27" t="s">
        <v>33</v>
      </c>
      <c r="D445" s="135" t="s">
        <v>57</v>
      </c>
      <c r="E445" s="139" t="s">
        <v>58</v>
      </c>
      <c r="F445" s="139" t="s">
        <v>32</v>
      </c>
      <c r="G445" s="27" t="s">
        <v>33</v>
      </c>
    </row>
    <row r="446" spans="2:7">
      <c r="B446" s="136"/>
      <c r="C446" s="21"/>
      <c r="D446" s="140"/>
      <c r="E446" s="141"/>
      <c r="F446" s="141"/>
      <c r="G446" s="18"/>
    </row>
    <row r="447" spans="2:7">
      <c r="B447" s="137"/>
      <c r="C447" s="18"/>
      <c r="D447" s="140"/>
      <c r="E447" s="141"/>
      <c r="F447" s="141"/>
      <c r="G447" s="18"/>
    </row>
    <row r="448" spans="2:7">
      <c r="B448" s="137"/>
      <c r="C448" s="18"/>
      <c r="D448" s="140"/>
      <c r="E448" s="141"/>
      <c r="F448" s="141"/>
      <c r="G448" s="18"/>
    </row>
    <row r="449" spans="2:7">
      <c r="B449" s="137"/>
      <c r="C449" s="18"/>
      <c r="D449" s="140"/>
      <c r="E449" s="141"/>
      <c r="F449" s="141"/>
      <c r="G449" s="18"/>
    </row>
    <row r="450" spans="2:7">
      <c r="B450" s="137"/>
      <c r="C450" s="18"/>
      <c r="D450" s="140"/>
      <c r="E450" s="141"/>
      <c r="F450" s="141"/>
      <c r="G450" s="18"/>
    </row>
    <row r="451" spans="2:7">
      <c r="B451" s="137"/>
      <c r="C451" s="18"/>
      <c r="D451" s="140"/>
      <c r="E451" s="141"/>
      <c r="F451" s="141"/>
      <c r="G451" s="18"/>
    </row>
    <row r="452" spans="2:7">
      <c r="B452" s="137"/>
      <c r="C452" s="18"/>
      <c r="D452" s="140"/>
      <c r="E452" s="141"/>
      <c r="F452" s="141"/>
      <c r="G452" s="18"/>
    </row>
    <row r="453" spans="2:7">
      <c r="B453" s="137"/>
      <c r="C453" s="18"/>
      <c r="D453" s="140"/>
      <c r="E453" s="141"/>
      <c r="F453" s="141"/>
      <c r="G453" s="18"/>
    </row>
    <row r="454" spans="2:7">
      <c r="B454" s="137"/>
      <c r="C454" s="18"/>
      <c r="D454" s="140"/>
      <c r="E454" s="141"/>
      <c r="F454" s="141"/>
      <c r="G454" s="18"/>
    </row>
    <row r="455" spans="2:7">
      <c r="B455" s="137"/>
      <c r="C455" s="18"/>
      <c r="D455" s="140"/>
      <c r="E455" s="141"/>
      <c r="F455" s="141"/>
      <c r="G455" s="18"/>
    </row>
    <row r="456" spans="2:7">
      <c r="B456" s="137"/>
      <c r="C456" s="18"/>
      <c r="D456" s="140"/>
      <c r="E456" s="141"/>
      <c r="F456" s="141"/>
      <c r="G456" s="18"/>
    </row>
    <row r="457" spans="2:7">
      <c r="B457" s="137"/>
      <c r="C457" s="18"/>
      <c r="D457" s="140"/>
      <c r="E457" s="141"/>
      <c r="F457" s="141"/>
      <c r="G457" s="18"/>
    </row>
    <row r="458" spans="2:7">
      <c r="B458" s="137"/>
      <c r="C458" s="18"/>
      <c r="D458" s="140"/>
      <c r="E458" s="141"/>
      <c r="F458" s="141"/>
      <c r="G458" s="18"/>
    </row>
    <row r="459" spans="2:7" ht="15.75" thickBot="1">
      <c r="B459" s="138"/>
      <c r="C459" s="19"/>
      <c r="D459" s="138"/>
      <c r="E459" s="142"/>
      <c r="F459" s="142"/>
      <c r="G459" s="19"/>
    </row>
    <row r="460" spans="2:7" ht="15.75" thickBot="1">
      <c r="B460" s="138">
        <f>SUM(B446:B459)</f>
        <v>0</v>
      </c>
      <c r="C460" s="19" t="s">
        <v>55</v>
      </c>
      <c r="D460" s="138">
        <f>SUM(D446:D459)</f>
        <v>0</v>
      </c>
      <c r="E460" s="138">
        <f>SUM(E446:E459)</f>
        <v>0</v>
      </c>
      <c r="F460" s="138">
        <f>SUM(F446:F459)</f>
        <v>0</v>
      </c>
      <c r="G460" s="19" t="s">
        <v>55</v>
      </c>
    </row>
    <row r="461" spans="2:7" ht="15.75" thickBot="1">
      <c r="B461" s="5"/>
      <c r="C461" s="3"/>
      <c r="D461" s="5"/>
      <c r="E461" s="5"/>
    </row>
    <row r="462" spans="2:7" ht="14.45" customHeight="1">
      <c r="B462" s="283" t="str">
        <f>AÑO!A43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1:8">
      <c r="A465" s="92" t="s">
        <v>191</v>
      </c>
      <c r="B465" s="135" t="s">
        <v>32</v>
      </c>
      <c r="C465" s="27" t="s">
        <v>33</v>
      </c>
      <c r="D465" s="135" t="s">
        <v>57</v>
      </c>
      <c r="E465" s="139" t="s">
        <v>58</v>
      </c>
      <c r="F465" s="139" t="s">
        <v>32</v>
      </c>
      <c r="G465" s="27" t="s">
        <v>33</v>
      </c>
    </row>
    <row r="466" spans="1:8" ht="15.75">
      <c r="A466" s="115">
        <f>'11'!A466+(B466-SUM(D466:F466))</f>
        <v>646</v>
      </c>
      <c r="B466" s="137">
        <v>25</v>
      </c>
      <c r="C466" s="18" t="s">
        <v>180</v>
      </c>
      <c r="D466" s="140"/>
      <c r="E466" s="141"/>
      <c r="F466" s="141"/>
      <c r="G466" s="18"/>
    </row>
    <row r="467" spans="1:8" ht="15.75">
      <c r="A467" s="115">
        <f>'11'!A467+(B467-SUM(D467:F467))</f>
        <v>295</v>
      </c>
      <c r="B467" s="137">
        <v>20</v>
      </c>
      <c r="C467" s="18" t="s">
        <v>192</v>
      </c>
      <c r="D467" s="140"/>
      <c r="E467" s="141"/>
      <c r="F467" s="141"/>
      <c r="G467" s="18"/>
      <c r="H467" s="116"/>
    </row>
    <row r="468" spans="1:8" ht="15.75">
      <c r="A468" s="115">
        <f>'11'!A468+(B468-SUM(D468:F468))</f>
        <v>75</v>
      </c>
      <c r="B468" s="137">
        <v>5</v>
      </c>
      <c r="C468" s="18" t="s">
        <v>193</v>
      </c>
      <c r="D468" s="140"/>
      <c r="E468" s="141"/>
      <c r="F468" s="141"/>
      <c r="G468" s="18"/>
      <c r="H468" s="116"/>
    </row>
    <row r="469" spans="1:8">
      <c r="B469" s="137"/>
      <c r="C469" s="18"/>
      <c r="D469" s="140"/>
      <c r="E469" s="141"/>
      <c r="F469" s="141"/>
      <c r="G469" s="18"/>
    </row>
    <row r="470" spans="1:8">
      <c r="B470" s="137"/>
      <c r="C470" s="18"/>
      <c r="D470" s="140"/>
      <c r="E470" s="141"/>
      <c r="F470" s="141"/>
      <c r="G470" s="18"/>
    </row>
    <row r="471" spans="1:8">
      <c r="B471" s="137"/>
      <c r="C471" s="18"/>
      <c r="D471" s="140"/>
      <c r="E471" s="141"/>
      <c r="F471" s="141"/>
      <c r="G471" s="18"/>
    </row>
    <row r="472" spans="1:8">
      <c r="B472" s="137"/>
      <c r="C472" s="18"/>
      <c r="D472" s="140"/>
      <c r="E472" s="141"/>
      <c r="F472" s="141"/>
      <c r="G472" s="18"/>
    </row>
    <row r="473" spans="1:8">
      <c r="B473" s="137"/>
      <c r="C473" s="18"/>
      <c r="D473" s="140"/>
      <c r="E473" s="141"/>
      <c r="F473" s="141"/>
      <c r="G473" s="18"/>
    </row>
    <row r="474" spans="1:8">
      <c r="B474" s="137"/>
      <c r="C474" s="18"/>
      <c r="D474" s="140"/>
      <c r="E474" s="141"/>
      <c r="F474" s="141"/>
      <c r="G474" s="18"/>
    </row>
    <row r="475" spans="1:8">
      <c r="B475" s="137"/>
      <c r="C475" s="18"/>
      <c r="D475" s="140"/>
      <c r="E475" s="141"/>
      <c r="F475" s="141"/>
      <c r="G475" s="18"/>
    </row>
    <row r="476" spans="1:8">
      <c r="B476" s="137"/>
      <c r="C476" s="18"/>
      <c r="D476" s="140"/>
      <c r="E476" s="141"/>
      <c r="F476" s="141"/>
      <c r="G476" s="18"/>
    </row>
    <row r="477" spans="1:8">
      <c r="B477" s="137"/>
      <c r="C477" s="18"/>
      <c r="D477" s="140"/>
      <c r="E477" s="141"/>
      <c r="F477" s="141"/>
      <c r="G477" s="18"/>
    </row>
    <row r="478" spans="1:8">
      <c r="B478" s="137"/>
      <c r="C478" s="18"/>
      <c r="D478" s="140"/>
      <c r="E478" s="141"/>
      <c r="F478" s="141"/>
      <c r="G478" s="18"/>
    </row>
    <row r="479" spans="1:8" ht="15.75" thickBot="1">
      <c r="B479" s="138"/>
      <c r="C479" s="19"/>
      <c r="D479" s="138"/>
      <c r="E479" s="142"/>
      <c r="F479" s="142"/>
      <c r="G479" s="19"/>
    </row>
    <row r="480" spans="1:8" ht="15.75" thickBot="1">
      <c r="A480" s="116">
        <f>SUM(A466:A468)</f>
        <v>1016</v>
      </c>
      <c r="B480" s="138">
        <f>SUM(B466:B479)</f>
        <v>50</v>
      </c>
      <c r="C480" s="19" t="s">
        <v>55</v>
      </c>
      <c r="D480" s="138">
        <f>SUM(D466:D479)</f>
        <v>0</v>
      </c>
      <c r="E480" s="138">
        <f>SUM(E466:E479)</f>
        <v>0</v>
      </c>
      <c r="F480" s="138">
        <f>SUM(F466:F479)</f>
        <v>0</v>
      </c>
      <c r="G480" s="19" t="s">
        <v>55</v>
      </c>
    </row>
    <row r="481" spans="2:7" ht="15.75" thickBot="1"/>
    <row r="482" spans="2:7" ht="14.45" customHeight="1">
      <c r="B482" s="283" t="str">
        <f>AÑO!A44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135" t="s">
        <v>32</v>
      </c>
      <c r="C485" s="27" t="s">
        <v>33</v>
      </c>
      <c r="D485" s="135" t="s">
        <v>57</v>
      </c>
      <c r="E485" s="139" t="s">
        <v>58</v>
      </c>
      <c r="F485" s="139" t="s">
        <v>32</v>
      </c>
      <c r="G485" s="27" t="s">
        <v>33</v>
      </c>
    </row>
    <row r="486" spans="2:7">
      <c r="B486" s="136"/>
      <c r="C486" s="21"/>
      <c r="D486" s="140"/>
      <c r="E486" s="141"/>
      <c r="F486" s="141"/>
      <c r="G486" s="18"/>
    </row>
    <row r="487" spans="2:7">
      <c r="B487" s="137"/>
      <c r="C487" s="18"/>
      <c r="D487" s="140"/>
      <c r="E487" s="141"/>
      <c r="F487" s="141"/>
      <c r="G487" s="18"/>
    </row>
    <row r="488" spans="2:7">
      <c r="B488" s="137"/>
      <c r="C488" s="18"/>
      <c r="D488" s="140"/>
      <c r="E488" s="141"/>
      <c r="F488" s="141"/>
      <c r="G488" s="18"/>
    </row>
    <row r="489" spans="2:7">
      <c r="B489" s="137"/>
      <c r="C489" s="18"/>
      <c r="D489" s="140"/>
      <c r="E489" s="141"/>
      <c r="F489" s="141"/>
      <c r="G489" s="18"/>
    </row>
    <row r="490" spans="2:7">
      <c r="B490" s="137"/>
      <c r="C490" s="18"/>
      <c r="D490" s="140"/>
      <c r="E490" s="141"/>
      <c r="F490" s="141"/>
      <c r="G490" s="18"/>
    </row>
    <row r="491" spans="2:7">
      <c r="B491" s="137"/>
      <c r="C491" s="18"/>
      <c r="D491" s="140"/>
      <c r="E491" s="141"/>
      <c r="F491" s="141"/>
      <c r="G491" s="18"/>
    </row>
    <row r="492" spans="2:7">
      <c r="B492" s="137"/>
      <c r="C492" s="18"/>
      <c r="D492" s="140"/>
      <c r="E492" s="141"/>
      <c r="F492" s="141"/>
      <c r="G492" s="18"/>
    </row>
    <row r="493" spans="2:7">
      <c r="B493" s="137"/>
      <c r="C493" s="18"/>
      <c r="D493" s="140"/>
      <c r="E493" s="141"/>
      <c r="F493" s="141"/>
      <c r="G493" s="18"/>
    </row>
    <row r="494" spans="2:7">
      <c r="B494" s="137"/>
      <c r="C494" s="18"/>
      <c r="D494" s="140"/>
      <c r="E494" s="141"/>
      <c r="F494" s="141"/>
      <c r="G494" s="18"/>
    </row>
    <row r="495" spans="2:7">
      <c r="B495" s="137"/>
      <c r="C495" s="18"/>
      <c r="D495" s="140"/>
      <c r="E495" s="141"/>
      <c r="F495" s="141"/>
      <c r="G495" s="18"/>
    </row>
    <row r="496" spans="2:7">
      <c r="B496" s="137"/>
      <c r="C496" s="18"/>
      <c r="D496" s="140"/>
      <c r="E496" s="141"/>
      <c r="F496" s="141"/>
      <c r="G496" s="18"/>
    </row>
    <row r="497" spans="2:7">
      <c r="B497" s="137"/>
      <c r="C497" s="18"/>
      <c r="D497" s="140"/>
      <c r="E497" s="141"/>
      <c r="F497" s="141"/>
      <c r="G497" s="18"/>
    </row>
    <row r="498" spans="2:7">
      <c r="B498" s="137"/>
      <c r="C498" s="18"/>
      <c r="D498" s="140"/>
      <c r="E498" s="141"/>
      <c r="F498" s="141"/>
      <c r="G498" s="18"/>
    </row>
    <row r="499" spans="2:7" ht="15.75" thickBot="1">
      <c r="B499" s="138"/>
      <c r="C499" s="19"/>
      <c r="D499" s="138"/>
      <c r="E499" s="142"/>
      <c r="F499" s="142"/>
      <c r="G499" s="19"/>
    </row>
    <row r="500" spans="2:7" ht="15.75" thickBot="1">
      <c r="B500" s="138">
        <f>SUM(B486:B499)</f>
        <v>0</v>
      </c>
      <c r="C500" s="19" t="s">
        <v>55</v>
      </c>
      <c r="D500" s="138">
        <f>SUM(D486:D499)</f>
        <v>0</v>
      </c>
      <c r="E500" s="138">
        <f>SUM(E486:E499)</f>
        <v>0</v>
      </c>
      <c r="F500" s="138">
        <f>SUM(F486:F499)</f>
        <v>0</v>
      </c>
      <c r="G500" s="19" t="s">
        <v>55</v>
      </c>
    </row>
    <row r="501" spans="2:7" ht="15.75" thickBot="1">
      <c r="B501" s="5"/>
      <c r="C501" s="3"/>
      <c r="D501" s="5"/>
      <c r="E501" s="5"/>
    </row>
    <row r="502" spans="2:7" ht="14.45" customHeight="1">
      <c r="B502" s="283" t="str">
        <f>AÑO!A45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135" t="s">
        <v>32</v>
      </c>
      <c r="C505" s="27" t="s">
        <v>33</v>
      </c>
      <c r="D505" s="135" t="s">
        <v>57</v>
      </c>
      <c r="E505" s="139" t="s">
        <v>58</v>
      </c>
      <c r="F505" s="139" t="s">
        <v>32</v>
      </c>
      <c r="G505" s="27" t="s">
        <v>33</v>
      </c>
    </row>
    <row r="506" spans="2:7">
      <c r="B506" s="136"/>
      <c r="C506" s="21"/>
      <c r="D506" s="140"/>
      <c r="E506" s="141"/>
      <c r="F506" s="141"/>
      <c r="G506" s="18"/>
    </row>
    <row r="507" spans="2:7">
      <c r="B507" s="137"/>
      <c r="C507" s="18"/>
      <c r="D507" s="140"/>
      <c r="E507" s="141"/>
      <c r="F507" s="141"/>
      <c r="G507" s="18"/>
    </row>
    <row r="508" spans="2:7">
      <c r="B508" s="137"/>
      <c r="C508" s="18"/>
      <c r="D508" s="140"/>
      <c r="E508" s="141"/>
      <c r="F508" s="141"/>
      <c r="G508" s="18"/>
    </row>
    <row r="509" spans="2:7">
      <c r="B509" s="137"/>
      <c r="C509" s="18"/>
      <c r="D509" s="140"/>
      <c r="E509" s="141"/>
      <c r="F509" s="141"/>
      <c r="G509" s="18"/>
    </row>
    <row r="510" spans="2:7">
      <c r="B510" s="137"/>
      <c r="C510" s="18"/>
      <c r="D510" s="140"/>
      <c r="E510" s="141"/>
      <c r="F510" s="141"/>
      <c r="G510" s="18"/>
    </row>
    <row r="511" spans="2:7">
      <c r="B511" s="137"/>
      <c r="C511" s="18"/>
      <c r="D511" s="140"/>
      <c r="E511" s="141"/>
      <c r="F511" s="141"/>
      <c r="G511" s="18"/>
    </row>
    <row r="512" spans="2:7">
      <c r="B512" s="137"/>
      <c r="C512" s="18"/>
      <c r="D512" s="140"/>
      <c r="E512" s="141"/>
      <c r="F512" s="141"/>
      <c r="G512" s="18"/>
    </row>
    <row r="513" spans="2:7">
      <c r="B513" s="137"/>
      <c r="C513" s="18"/>
      <c r="D513" s="140"/>
      <c r="E513" s="141"/>
      <c r="F513" s="141"/>
      <c r="G513" s="18"/>
    </row>
    <row r="514" spans="2:7">
      <c r="B514" s="137"/>
      <c r="C514" s="18"/>
      <c r="D514" s="140"/>
      <c r="E514" s="141"/>
      <c r="F514" s="141"/>
      <c r="G514" s="18"/>
    </row>
    <row r="515" spans="2:7">
      <c r="B515" s="137"/>
      <c r="C515" s="18"/>
      <c r="D515" s="140"/>
      <c r="E515" s="141"/>
      <c r="F515" s="141"/>
      <c r="G515" s="18"/>
    </row>
    <row r="516" spans="2:7">
      <c r="B516" s="137"/>
      <c r="C516" s="18"/>
      <c r="D516" s="140"/>
      <c r="E516" s="141"/>
      <c r="F516" s="141"/>
      <c r="G516" s="18"/>
    </row>
    <row r="517" spans="2:7">
      <c r="B517" s="137"/>
      <c r="C517" s="18"/>
      <c r="D517" s="140"/>
      <c r="E517" s="141"/>
      <c r="F517" s="141"/>
      <c r="G517" s="18"/>
    </row>
    <row r="518" spans="2:7">
      <c r="B518" s="137"/>
      <c r="C518" s="18"/>
      <c r="D518" s="140"/>
      <c r="E518" s="141"/>
      <c r="F518" s="141"/>
      <c r="G518" s="18"/>
    </row>
    <row r="519" spans="2:7" ht="15.75" thickBot="1">
      <c r="B519" s="138"/>
      <c r="C519" s="19"/>
      <c r="D519" s="138"/>
      <c r="E519" s="142"/>
      <c r="F519" s="142"/>
      <c r="G519" s="19"/>
    </row>
    <row r="520" spans="2:7" ht="15.75" thickBot="1">
      <c r="B520" s="138">
        <f>SUM(B506:B519)</f>
        <v>0</v>
      </c>
      <c r="C520" s="19" t="s">
        <v>55</v>
      </c>
      <c r="D520" s="138">
        <f>SUM(D506:D519)</f>
        <v>0</v>
      </c>
      <c r="E520" s="138">
        <f>SUM(E506:E519)</f>
        <v>0</v>
      </c>
      <c r="F520" s="138">
        <f>SUM(F506:F519)</f>
        <v>0</v>
      </c>
      <c r="G520" s="19" t="s">
        <v>55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6D60C78D-DB8F-4749-9284-976561E8F332}"/>
    <hyperlink ref="I22:L23" location="'2018'!C7:F7" display="INGRESOS" xr:uid="{3C38A52A-DFE3-4EC2-889B-F3034ED2DFCD}"/>
    <hyperlink ref="I2" location="Trimestre!C39:F40" display="TELÉFONO" xr:uid="{D99A2FCE-C5FC-49D0-9D39-7B2B8F0804FF}"/>
    <hyperlink ref="I2:L3" location="'2018'!AU4:AX4" display="SALDO REAL" xr:uid="{E28ABED4-D6A6-44EF-B733-3BAF9E8AB76F}"/>
    <hyperlink ref="B2" location="Trimestre!C25:F26" display="HIPOTECA" xr:uid="{11341E49-0259-476F-9221-9F124DBF6454}"/>
    <hyperlink ref="B2:G3" location="'2018'!AU20:AX20" display="'2018'!AU20:AX20" xr:uid="{FD5D4F25-2600-4DFC-BF08-65B4A6E1A598}"/>
    <hyperlink ref="B22" location="Trimestre!C25:F26" display="HIPOTECA" xr:uid="{55A2B8CA-1F5B-4488-ACDD-0566DAB58DA7}"/>
    <hyperlink ref="B22:G23" location="'2018'!AU21:AX21" display="'2018'!AU21:AX21" xr:uid="{42586F73-9EFD-4EAB-BA22-CFBC0AEEE79E}"/>
    <hyperlink ref="B42" location="Trimestre!C25:F26" display="HIPOTECA" xr:uid="{7FEF9F61-81C0-4F9C-8BB3-AFEEBEA61A1D}"/>
    <hyperlink ref="B42:G43" location="'2018'!AU22:AX22" display="'2018'!AU22:AX22" xr:uid="{1B053658-B1F6-43E6-9335-AE2512D887FA}"/>
    <hyperlink ref="B62" location="Trimestre!C25:F26" display="HIPOTECA" xr:uid="{12BD26DD-7393-4C09-9362-1AFC9758A4D1}"/>
    <hyperlink ref="B62:G63" location="'2018'!AU23:AX23" display="'2018'!AU23:AX23" xr:uid="{827128B4-67E4-4D1F-93C6-B7B3148C8FFE}"/>
    <hyperlink ref="B82" location="Trimestre!C25:F26" display="HIPOTECA" xr:uid="{3E34F447-E3A3-40B4-A7A9-2BCB4C7E6594}"/>
    <hyperlink ref="B82:G83" location="'2018'!AU24:AX24" display="'2018'!AU24:AX24" xr:uid="{F8D3433B-CC97-4C2B-9622-82928518A37D}"/>
    <hyperlink ref="B102" location="Trimestre!C25:F26" display="HIPOTECA" xr:uid="{4ED8F3FF-1440-4F8D-A3A2-710E8D0E6442}"/>
    <hyperlink ref="B102:G103" location="'2018'!AU25:AX25" display="'2018'!AU25:AX25" xr:uid="{CECCD6A7-2D37-4001-9A5D-839E2DDED43A}"/>
    <hyperlink ref="B122" location="Trimestre!C25:F26" display="HIPOTECA" xr:uid="{C7CDD4C7-F82D-4FB3-9DF3-2C7ADF420B07}"/>
    <hyperlink ref="B122:G123" location="'2018'!AU26:AX26" display="'2018'!AU26:AX26" xr:uid="{EE2D1235-C10C-4984-AABD-4F150E2C5DB6}"/>
    <hyperlink ref="B142" location="Trimestre!C25:F26" display="HIPOTECA" xr:uid="{C9EB20D0-2661-4C81-B489-ECB1DCEF5B65}"/>
    <hyperlink ref="B142:G143" location="'2018'!AU27:AX27" display="'2018'!AU27:AX27" xr:uid="{1BD5F777-D5E4-4DBE-9007-3CDDC7FA4229}"/>
    <hyperlink ref="B162" location="Trimestre!C25:F26" display="HIPOTECA" xr:uid="{F7EA4576-B878-4996-84B3-B4EFCE5AD359}"/>
    <hyperlink ref="B162:G163" location="'2018'!AU28:AX28" display="'2018'!AU28:AX28" xr:uid="{2CF56DFC-537E-4989-9217-107FBBA6C114}"/>
    <hyperlink ref="B182" location="Trimestre!C25:F26" display="HIPOTECA" xr:uid="{5D92F6A6-1F0D-432B-A286-85DB5B01B442}"/>
    <hyperlink ref="B182:G183" location="'2018'!AU29:AX29" display="'2018'!AU29:AX29" xr:uid="{9DB536F9-8395-46E4-8462-F8071528EDFC}"/>
    <hyperlink ref="B202" location="Trimestre!C25:F26" display="HIPOTECA" xr:uid="{20ACE20F-B80A-42AE-8A65-54ABC496ECEE}"/>
    <hyperlink ref="B202:G203" location="'2018'!AU30:AX30" display="'2018'!AU30:AX30" xr:uid="{1AE2A1D8-0379-4935-9DAC-06A01B49CD1E}"/>
    <hyperlink ref="B222" location="Trimestre!C25:F26" display="HIPOTECA" xr:uid="{766942AD-A43C-4A11-A12A-68A9F12BC2DF}"/>
    <hyperlink ref="B222:G223" location="'2018'!AU31:AX31" display="'2018'!AU31:AX31" xr:uid="{3CD452F6-A012-4165-A3D2-60377B67E1B0}"/>
    <hyperlink ref="B242" location="Trimestre!C25:F26" display="HIPOTECA" xr:uid="{FC9B7833-2D72-4C2F-B74B-36BC13ACACA4}"/>
    <hyperlink ref="B242:G243" location="'2018'!AU32:AX32" display="'2018'!AU32:AX32" xr:uid="{A43472E2-B971-419C-B6AE-80C7E5A2FB44}"/>
    <hyperlink ref="B262" location="Trimestre!C25:F26" display="HIPOTECA" xr:uid="{2C52F00A-9AC8-4474-96F4-E1D5F5B7D294}"/>
    <hyperlink ref="B262:G263" location="'2018'!AU33:AX33" display="'2018'!AU33:AX33" xr:uid="{7E5FF0BB-9C7A-4B53-B7B7-853C9B871DD1}"/>
    <hyperlink ref="B282" location="Trimestre!C25:F26" display="HIPOTECA" xr:uid="{DCA9AAA3-BC7F-4B7B-BC63-5EBBD392F532}"/>
    <hyperlink ref="B282:G283" location="'2018'!AU34:AX34" display="'2018'!AU34:AX34" xr:uid="{EC82E5D3-F4B3-46F4-A5AD-A47FE9E2CE8C}"/>
    <hyperlink ref="B302" location="Trimestre!C25:F26" display="HIPOTECA" xr:uid="{1DCED01C-D090-4EFB-8299-D612B520457B}"/>
    <hyperlink ref="B302:G303" location="'2018'!AU35:AX35" display="'2018'!AU35:AX35" xr:uid="{D2F64962-BC51-4F39-B911-16D5D2A85B49}"/>
    <hyperlink ref="B322" location="Trimestre!C25:F26" display="HIPOTECA" xr:uid="{4ECCEF3F-7FAA-4086-ACA8-544CE7FD0A99}"/>
    <hyperlink ref="B322:G323" location="'2018'!AU36:AX36" display="'2018'!AU36:AX36" xr:uid="{B4F81959-9D41-40D5-9576-D341787432F6}"/>
    <hyperlink ref="B342" location="Trimestre!C25:F26" display="HIPOTECA" xr:uid="{E961BE45-3DD4-46C5-B7D0-FE16B33AC2A4}"/>
    <hyperlink ref="B342:G343" location="'2018'!AU37:AX37" display="'2018'!AU37:AX37" xr:uid="{9359B8FF-8E4A-454B-9FEC-794B67ADD269}"/>
    <hyperlink ref="B362" location="Trimestre!C25:F26" display="HIPOTECA" xr:uid="{382E0BDB-B650-4BA2-91B5-10405F255FD5}"/>
    <hyperlink ref="B362:G363" location="'2018'!AU38:AX38" display="'2018'!AU38:AX38" xr:uid="{44CE55DF-F581-469C-840E-C65607273D11}"/>
    <hyperlink ref="B382" location="Trimestre!C25:F26" display="HIPOTECA" xr:uid="{B0E9A869-764E-421E-B9CF-9F60D2992918}"/>
    <hyperlink ref="B382:G383" location="'2018'!AU39:AX39" display="'2018'!AU39:AX39" xr:uid="{8E5DEEFD-B28E-492F-8473-7C57BD891177}"/>
    <hyperlink ref="B402" location="Trimestre!C25:F26" display="HIPOTECA" xr:uid="{570C6666-F968-4726-9EBA-0B5ACBB18494}"/>
    <hyperlink ref="B402:G403" location="'2018'!AU40:AX40" display="'2018'!AU40:AX40" xr:uid="{F56626FB-2FAD-4DD2-AD5F-24DDD69B0637}"/>
    <hyperlink ref="B422" location="Trimestre!C25:F26" display="HIPOTECA" xr:uid="{1F561C05-A6CC-4B50-9400-1D69F9D2DD16}"/>
    <hyperlink ref="B422:G423" location="'2018'!AU41:AX41" display="'2018'!AU41:AX41" xr:uid="{37906BC5-8460-4273-B176-C8A2360470C7}"/>
    <hyperlink ref="B442" location="Trimestre!C25:F26" display="HIPOTECA" xr:uid="{8D2A5746-17F5-4BBF-B955-0E52D78CADFA}"/>
    <hyperlink ref="B442:G443" location="'2018'!AU42:AX42" display="'2018'!AU42:AX42" xr:uid="{3E43A09A-3D48-4FCB-9E78-BCF675FD097C}"/>
    <hyperlink ref="B462" location="Trimestre!C25:F26" display="HIPOTECA" xr:uid="{548F1658-C9F1-4B1B-ADAE-2DCF8DE7F95A}"/>
    <hyperlink ref="B462:G463" location="'2018'!AU43:AX43" display="'2018'!AU43:AX43" xr:uid="{630EE3F0-DCE7-4F25-9815-E6911BB1D63A}"/>
    <hyperlink ref="B482" location="Trimestre!C25:F26" display="HIPOTECA" xr:uid="{A0D20B47-8AD9-4B78-83A7-411B245DB52D}"/>
    <hyperlink ref="B482:G483" location="'2018'!AU44:AX44" display="'2018'!AU44:AX44" xr:uid="{28F7BE3A-2C76-4401-8749-9052CA588FB5}"/>
    <hyperlink ref="B502" location="Trimestre!C25:F26" display="HIPOTECA" xr:uid="{876B8D4B-618C-4E18-9CF5-234483574DBB}"/>
    <hyperlink ref="B502:G503" location="'2018'!AU45:AX45" display="'2018'!AU45:AX45" xr:uid="{68CA6AF8-B1C8-4177-BBA2-33ECE2D4EB32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G6" sqref="G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4"/>
      <c r="E1" s="45"/>
    </row>
    <row r="2" spans="1:13" ht="12.75" customHeight="1">
      <c r="A2" s="46" t="s">
        <v>92</v>
      </c>
      <c r="B2" s="45"/>
      <c r="C2" s="117"/>
      <c r="E2" s="45"/>
    </row>
    <row r="3" spans="1:13" ht="12.75" customHeight="1">
      <c r="A3" t="s">
        <v>186</v>
      </c>
      <c r="B3" s="117">
        <f>Historico!I24</f>
        <v>43556</v>
      </c>
      <c r="D3" s="47"/>
      <c r="E3" s="48"/>
    </row>
    <row r="4" spans="1:13" ht="12.75" customHeight="1">
      <c r="A4" t="s">
        <v>185</v>
      </c>
      <c r="B4" s="122">
        <f>Historico!B24</f>
        <v>132572.97</v>
      </c>
      <c r="E4" s="44"/>
    </row>
    <row r="5" spans="1:13" ht="12.75" customHeight="1">
      <c r="A5" t="s">
        <v>93</v>
      </c>
      <c r="B5" s="49">
        <f>(12*(YEAR(Historico!I82) - YEAR(B3)))+4-MONTH(B3)</f>
        <v>348</v>
      </c>
      <c r="E5" s="45"/>
      <c r="J5" s="50" t="s">
        <v>94</v>
      </c>
      <c r="L5" s="47" t="s">
        <v>95</v>
      </c>
      <c r="M5" t="s">
        <v>96</v>
      </c>
    </row>
    <row r="6" spans="1:13" ht="12.75" customHeight="1">
      <c r="A6" t="s">
        <v>97</v>
      </c>
      <c r="B6" s="51">
        <f>E19</f>
        <v>-0.16900000000000001</v>
      </c>
      <c r="C6" s="47" t="s">
        <v>98</v>
      </c>
      <c r="D6" s="46" t="s">
        <v>99</v>
      </c>
      <c r="E6" s="45"/>
      <c r="J6" t="s">
        <v>100</v>
      </c>
      <c r="K6" s="52">
        <f>B4-B15</f>
        <v>132209.9522452362</v>
      </c>
      <c r="L6" s="42">
        <f>B4*(E8/100)</f>
        <v>36.568044225000001</v>
      </c>
      <c r="M6" s="52">
        <f>B13-L6</f>
        <v>363.01775476379282</v>
      </c>
    </row>
    <row r="7" spans="1:13" ht="12.75" customHeight="1">
      <c r="E7" s="45"/>
      <c r="J7" t="s">
        <v>101</v>
      </c>
      <c r="K7" s="52">
        <f>K6-(B13-L7)</f>
        <v>131846.83435807505</v>
      </c>
      <c r="L7" s="42">
        <f>(K6*(E8/100))</f>
        <v>36.467911827644322</v>
      </c>
      <c r="M7" s="52">
        <f>B13-L7</f>
        <v>363.11788716114847</v>
      </c>
    </row>
    <row r="8" spans="1:13" ht="12.75" customHeight="1">
      <c r="B8" s="45"/>
      <c r="D8" t="s">
        <v>190</v>
      </c>
      <c r="E8" s="53">
        <f>(B6+0.5)/12</f>
        <v>2.7583333333333331E-2</v>
      </c>
      <c r="J8" t="s">
        <v>102</v>
      </c>
      <c r="K8" s="52">
        <f>K7-(B13-L8)</f>
        <v>131483.6163108967</v>
      </c>
      <c r="L8" s="42">
        <f>(K7*(E8/100))</f>
        <v>36.367751810435699</v>
      </c>
      <c r="M8" s="52">
        <f>B13-L8</f>
        <v>363.2180471783571</v>
      </c>
    </row>
    <row r="9" spans="1:13" ht="12.75" customHeight="1">
      <c r="B9" s="45"/>
      <c r="D9" t="s">
        <v>103</v>
      </c>
      <c r="E9" s="53">
        <f>1+(E8/100)</f>
        <v>1.0002758333333333</v>
      </c>
      <c r="J9" t="s">
        <v>104</v>
      </c>
      <c r="K9" s="52">
        <f>K8-(B13-L9)</f>
        <v>131120.29807607367</v>
      </c>
      <c r="L9" s="42">
        <f>(K8*(E8/100))</f>
        <v>36.267564165755672</v>
      </c>
      <c r="M9" s="52">
        <f>B13-L9</f>
        <v>363.31823482303713</v>
      </c>
    </row>
    <row r="10" spans="1:13" ht="12.75" customHeight="1">
      <c r="B10" s="45"/>
      <c r="D10" t="s">
        <v>105</v>
      </c>
      <c r="E10" s="53">
        <f>E9^-B5</f>
        <v>0.90848512555365957</v>
      </c>
      <c r="J10" t="s">
        <v>106</v>
      </c>
      <c r="K10" s="52">
        <f>K9-(B13-L10)</f>
        <v>130756.87962597086</v>
      </c>
      <c r="L10" s="42">
        <f>(K9*(E8/100))</f>
        <v>36.167348885983657</v>
      </c>
      <c r="M10" s="52">
        <f>B13-L10</f>
        <v>363.41845010280917</v>
      </c>
    </row>
    <row r="11" spans="1:13" ht="12.75" customHeight="1">
      <c r="A11" s="46" t="s">
        <v>107</v>
      </c>
      <c r="B11" s="45"/>
      <c r="D11" t="s">
        <v>108</v>
      </c>
      <c r="E11" s="53">
        <f>100*(1-E10)</f>
        <v>9.1514874446340428</v>
      </c>
      <c r="J11" t="s">
        <v>109</v>
      </c>
      <c r="K11" s="54">
        <f>K10-(B13-L11)</f>
        <v>130393.36093294556</v>
      </c>
      <c r="L11" s="42">
        <f>(K10*(E8/100))</f>
        <v>36.067105963496964</v>
      </c>
      <c r="M11" s="52">
        <f>B13-L11</f>
        <v>363.51869302529587</v>
      </c>
    </row>
    <row r="12" spans="1:13" ht="12.75" customHeight="1">
      <c r="B12" s="45"/>
      <c r="E12" s="45"/>
    </row>
    <row r="13" spans="1:13" ht="12.75" customHeight="1">
      <c r="A13" t="s">
        <v>110</v>
      </c>
      <c r="B13" s="55">
        <f>(B4*E8)/E11</f>
        <v>399.58579898879282</v>
      </c>
      <c r="E13" s="45"/>
      <c r="F13" s="47"/>
      <c r="G13" s="56"/>
      <c r="L13" s="57">
        <f>SUM(L6:L11)</f>
        <v>217.9057268783163</v>
      </c>
      <c r="M13" s="57">
        <f>SUM(M6:M11)</f>
        <v>2179.6090670544404</v>
      </c>
    </row>
    <row r="14" spans="1:13" ht="12.75" customHeight="1">
      <c r="A14" t="s">
        <v>111</v>
      </c>
      <c r="B14" s="58">
        <f>B4*(E8/100)</f>
        <v>36.568044225000001</v>
      </c>
      <c r="E14" s="45"/>
    </row>
    <row r="15" spans="1:13" ht="12.75" customHeight="1">
      <c r="A15" t="s">
        <v>112</v>
      </c>
      <c r="B15" s="58">
        <f>B13-B14</f>
        <v>363.01775476379282</v>
      </c>
      <c r="E15" s="45"/>
    </row>
    <row r="16" spans="1:13" ht="12.75" customHeight="1">
      <c r="B16" s="45"/>
      <c r="E16" s="45"/>
    </row>
    <row r="17" spans="1:9" ht="12.75" customHeight="1">
      <c r="B17" s="45"/>
      <c r="D17" t="s">
        <v>113</v>
      </c>
      <c r="E17" s="56">
        <f>B13-Historico!C21</f>
        <v>399.5873589887928</v>
      </c>
    </row>
    <row r="18" spans="1:9" ht="12.75" customHeight="1">
      <c r="B18" s="45"/>
      <c r="E18" s="45"/>
    </row>
    <row r="19" spans="1:9" ht="12.75" customHeight="1">
      <c r="B19" s="53"/>
      <c r="D19" t="s">
        <v>114</v>
      </c>
      <c r="E19" s="59">
        <f>E20/G45</f>
        <v>-0.16900000000000001</v>
      </c>
      <c r="F19" t="s">
        <v>115</v>
      </c>
    </row>
    <row r="20" spans="1:9" ht="12.75" customHeight="1">
      <c r="B20" s="45"/>
      <c r="D20" t="s">
        <v>116</v>
      </c>
      <c r="E20" s="60">
        <f>SUM(E21:E54)</f>
        <v>-0.16900000000000001</v>
      </c>
    </row>
    <row r="21" spans="1:9" ht="12.75" customHeight="1">
      <c r="E21" s="45">
        <v>-0.16900000000000001</v>
      </c>
      <c r="F21">
        <v>1</v>
      </c>
      <c r="G21" s="60">
        <f>IF(E21="",0,1)</f>
        <v>1</v>
      </c>
      <c r="I21" s="45"/>
    </row>
    <row r="22" spans="1:9" ht="12.75" customHeight="1">
      <c r="A22" s="47" t="s">
        <v>117</v>
      </c>
      <c r="B22" s="56">
        <f>(B13-L6)+(B13-L7)+(B13-L8)+(B13-L9)+(B13-L10)+(B13-L11)</f>
        <v>2179.6090670544404</v>
      </c>
      <c r="C22" s="61">
        <f>B22/170000</f>
        <v>1.2821229806202591E-2</v>
      </c>
      <c r="E22" s="45"/>
      <c r="F22">
        <v>2</v>
      </c>
      <c r="G22" s="60">
        <f t="shared" ref="G22:G40" si="0">IF(E22="",0,1)</f>
        <v>0</v>
      </c>
    </row>
    <row r="23" spans="1:9" ht="12.75" customHeight="1">
      <c r="A23" t="s">
        <v>118</v>
      </c>
      <c r="B23" s="56">
        <f>K11</f>
        <v>130393.36093294556</v>
      </c>
      <c r="C23" s="62">
        <f>6/(40*6)</f>
        <v>2.5000000000000001E-2</v>
      </c>
      <c r="E23" s="45"/>
      <c r="F23">
        <v>3</v>
      </c>
      <c r="G23" s="60">
        <f t="shared" si="0"/>
        <v>0</v>
      </c>
    </row>
    <row r="24" spans="1:9" ht="12.75" customHeight="1">
      <c r="E24" s="45"/>
      <c r="F24">
        <v>6</v>
      </c>
      <c r="G24" s="60">
        <f t="shared" si="0"/>
        <v>0</v>
      </c>
    </row>
    <row r="25" spans="1:9" ht="12.75" customHeight="1">
      <c r="E25" s="45"/>
      <c r="F25">
        <v>7</v>
      </c>
      <c r="G25" s="60">
        <f t="shared" si="0"/>
        <v>0</v>
      </c>
    </row>
    <row r="26" spans="1:9" ht="12.75" customHeight="1">
      <c r="E26" s="45"/>
      <c r="F26">
        <v>8</v>
      </c>
      <c r="G26" s="60">
        <f t="shared" si="0"/>
        <v>0</v>
      </c>
    </row>
    <row r="27" spans="1:9" ht="12.75" customHeight="1">
      <c r="E27" s="45"/>
      <c r="F27">
        <v>9</v>
      </c>
      <c r="G27" s="60">
        <f t="shared" si="0"/>
        <v>0</v>
      </c>
    </row>
    <row r="28" spans="1:9" ht="12.75" customHeight="1">
      <c r="C28" s="62">
        <f>1-(35/40)</f>
        <v>0.125</v>
      </c>
      <c r="E28" s="45"/>
      <c r="F28">
        <v>10</v>
      </c>
      <c r="G28" s="60">
        <f t="shared" si="0"/>
        <v>0</v>
      </c>
    </row>
    <row r="29" spans="1:9" ht="12.75" customHeight="1">
      <c r="C29" s="62">
        <f>1-(B4/170000)</f>
        <v>0.22015899999999999</v>
      </c>
      <c r="E29" s="45"/>
      <c r="F29">
        <v>13</v>
      </c>
      <c r="G29" s="60">
        <f t="shared" si="0"/>
        <v>0</v>
      </c>
    </row>
    <row r="30" spans="1:9" ht="12.75" customHeight="1">
      <c r="C30" s="62">
        <f>C28-C29</f>
        <v>-9.5158999999999994E-2</v>
      </c>
      <c r="E30" s="45"/>
      <c r="F30">
        <v>14</v>
      </c>
      <c r="G30" s="60">
        <f t="shared" si="0"/>
        <v>0</v>
      </c>
    </row>
    <row r="31" spans="1:9" ht="12.75" customHeight="1">
      <c r="E31" s="45"/>
      <c r="F31">
        <v>15</v>
      </c>
      <c r="G31" s="60">
        <f t="shared" si="0"/>
        <v>0</v>
      </c>
    </row>
    <row r="32" spans="1:9" ht="12.75" customHeight="1">
      <c r="E32" s="45"/>
      <c r="F32">
        <v>16</v>
      </c>
      <c r="G32" s="60">
        <f t="shared" si="0"/>
        <v>0</v>
      </c>
    </row>
    <row r="33" spans="2:7" ht="12.75" customHeight="1">
      <c r="C33" s="62">
        <f>1-(((12*35)-6)/(40*12))</f>
        <v>0.13749999999999996</v>
      </c>
      <c r="E33" s="45"/>
      <c r="F33">
        <v>17</v>
      </c>
      <c r="G33" s="60">
        <f t="shared" si="0"/>
        <v>0</v>
      </c>
    </row>
    <row r="34" spans="2:7" ht="12.75" customHeight="1">
      <c r="C34" s="61">
        <f>1-(K11/170000)</f>
        <v>0.23298022980620259</v>
      </c>
      <c r="E34" s="45"/>
      <c r="F34">
        <v>20</v>
      </c>
      <c r="G34" s="60">
        <f t="shared" si="0"/>
        <v>0</v>
      </c>
    </row>
    <row r="35" spans="2:7" ht="12.75" customHeight="1">
      <c r="C35" s="61">
        <f>C33-C34</f>
        <v>-9.5480229806202632E-2</v>
      </c>
      <c r="E35" s="45"/>
      <c r="F35">
        <v>21</v>
      </c>
      <c r="G35" s="60">
        <f t="shared" si="0"/>
        <v>0</v>
      </c>
    </row>
    <row r="36" spans="2:7" ht="12.75" customHeight="1">
      <c r="E36" s="45"/>
      <c r="F36">
        <v>22</v>
      </c>
      <c r="G36" s="60">
        <f t="shared" si="0"/>
        <v>0</v>
      </c>
    </row>
    <row r="37" spans="2:7" ht="12.75" customHeight="1">
      <c r="E37" s="45"/>
      <c r="F37">
        <v>23</v>
      </c>
      <c r="G37" s="60">
        <f t="shared" si="0"/>
        <v>0</v>
      </c>
    </row>
    <row r="38" spans="2:7" ht="12.75" customHeight="1">
      <c r="E38" s="45"/>
      <c r="F38">
        <v>24</v>
      </c>
      <c r="G38" s="60">
        <f t="shared" si="0"/>
        <v>0</v>
      </c>
    </row>
    <row r="39" spans="2:7" ht="12.75" customHeight="1">
      <c r="E39" s="45"/>
      <c r="F39">
        <v>27</v>
      </c>
      <c r="G39" s="60">
        <f t="shared" si="0"/>
        <v>0</v>
      </c>
    </row>
    <row r="40" spans="2:7" ht="12.75" customHeight="1">
      <c r="E40" s="45"/>
      <c r="F40">
        <v>28</v>
      </c>
      <c r="G40" s="60">
        <f t="shared" si="0"/>
        <v>0</v>
      </c>
    </row>
    <row r="41" spans="2:7" ht="12.75" customHeight="1">
      <c r="E41" s="45"/>
      <c r="F41">
        <v>29</v>
      </c>
      <c r="G41" s="60">
        <f t="shared" ref="G41:G43" si="1">IF(E41="",0,1)</f>
        <v>0</v>
      </c>
    </row>
    <row r="42" spans="2:7" ht="12.75" customHeight="1">
      <c r="E42" s="45"/>
      <c r="F42">
        <v>30</v>
      </c>
      <c r="G42" s="60">
        <f t="shared" si="1"/>
        <v>0</v>
      </c>
    </row>
    <row r="43" spans="2:7" ht="12.75" customHeight="1">
      <c r="B43" s="42"/>
      <c r="E43" s="45"/>
      <c r="F43">
        <v>31</v>
      </c>
      <c r="G43" s="60">
        <f t="shared" si="1"/>
        <v>0</v>
      </c>
    </row>
    <row r="45" spans="2:7" ht="12.75" customHeight="1">
      <c r="G45" s="60">
        <f>SUM(G21:G43)</f>
        <v>1</v>
      </c>
    </row>
    <row r="46" spans="2:7">
      <c r="B46" s="63"/>
    </row>
    <row r="56" spans="3:3">
      <c r="C56" s="42"/>
    </row>
    <row r="57" spans="3:3">
      <c r="C57" s="42"/>
    </row>
    <row r="58" spans="3:3">
      <c r="C58" s="4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57" workbookViewId="0">
      <selection activeCell="H63" sqref="H63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93">
        <v>258.47000000000003</v>
      </c>
    </row>
    <row r="2" spans="1:9" ht="15.75" thickBot="1">
      <c r="A2" s="93">
        <v>9486.92</v>
      </c>
      <c r="B2" s="67" t="s">
        <v>148</v>
      </c>
      <c r="C2" s="64" t="s">
        <v>149</v>
      </c>
      <c r="D2" s="66" t="s">
        <v>150</v>
      </c>
    </row>
    <row r="3" spans="1:9">
      <c r="B3" s="82">
        <v>43074</v>
      </c>
      <c r="C3" s="73">
        <v>0</v>
      </c>
      <c r="D3" s="69">
        <v>24736.65</v>
      </c>
      <c r="E3" t="s">
        <v>151</v>
      </c>
    </row>
    <row r="4" spans="1:9">
      <c r="B4" s="82">
        <f>EDATE(B3,1)</f>
        <v>43105</v>
      </c>
      <c r="C4" s="73">
        <f>C3+A$1</f>
        <v>258.47000000000003</v>
      </c>
      <c r="D4" s="69">
        <f>D3-A$1</f>
        <v>24478.18</v>
      </c>
      <c r="E4" t="s">
        <v>151</v>
      </c>
    </row>
    <row r="5" spans="1:9">
      <c r="B5" s="82">
        <f>EDATE(B4,1)</f>
        <v>43136</v>
      </c>
      <c r="C5" s="73">
        <f>C4+A$1</f>
        <v>516.94000000000005</v>
      </c>
      <c r="D5" s="69">
        <f t="shared" ref="D5:D61" si="0">D4-A$1</f>
        <v>24219.71</v>
      </c>
      <c r="E5" t="s">
        <v>151</v>
      </c>
    </row>
    <row r="6" spans="1:9">
      <c r="B6" s="82">
        <f t="shared" ref="B6:B63" si="1">EDATE(B5,1)</f>
        <v>43164</v>
      </c>
      <c r="C6" s="73">
        <f t="shared" ref="C6:C62" si="2">C5+A$1</f>
        <v>775.41000000000008</v>
      </c>
      <c r="D6" s="69">
        <f t="shared" si="0"/>
        <v>23961.239999999998</v>
      </c>
      <c r="E6" t="s">
        <v>151</v>
      </c>
    </row>
    <row r="7" spans="1:9">
      <c r="B7" s="82">
        <f t="shared" si="1"/>
        <v>43195</v>
      </c>
      <c r="C7" s="73">
        <f t="shared" si="2"/>
        <v>1033.8800000000001</v>
      </c>
      <c r="D7" s="69">
        <f t="shared" si="0"/>
        <v>23702.769999999997</v>
      </c>
      <c r="E7" t="s">
        <v>151</v>
      </c>
    </row>
    <row r="8" spans="1:9">
      <c r="B8" s="82">
        <f t="shared" si="1"/>
        <v>43225</v>
      </c>
      <c r="C8" s="73">
        <f t="shared" si="2"/>
        <v>1292.3500000000001</v>
      </c>
      <c r="D8" s="69">
        <f t="shared" si="0"/>
        <v>23444.299999999996</v>
      </c>
      <c r="E8" t="s">
        <v>151</v>
      </c>
    </row>
    <row r="9" spans="1:9">
      <c r="B9" s="82">
        <f t="shared" si="1"/>
        <v>43256</v>
      </c>
      <c r="C9" s="73">
        <f t="shared" si="2"/>
        <v>1550.8200000000002</v>
      </c>
      <c r="D9" s="69">
        <f t="shared" si="0"/>
        <v>23185.829999999994</v>
      </c>
      <c r="E9" t="s">
        <v>151</v>
      </c>
    </row>
    <row r="10" spans="1:9">
      <c r="B10" s="82">
        <f t="shared" si="1"/>
        <v>43286</v>
      </c>
      <c r="C10" s="73">
        <f t="shared" si="2"/>
        <v>1809.2900000000002</v>
      </c>
      <c r="D10" s="69">
        <f t="shared" si="0"/>
        <v>22927.359999999993</v>
      </c>
      <c r="E10" t="s">
        <v>151</v>
      </c>
    </row>
    <row r="11" spans="1:9">
      <c r="B11" s="82">
        <f t="shared" si="1"/>
        <v>43317</v>
      </c>
      <c r="C11" s="73">
        <f t="shared" si="2"/>
        <v>2067.7600000000002</v>
      </c>
      <c r="D11" s="69">
        <f t="shared" si="0"/>
        <v>22668.889999999992</v>
      </c>
      <c r="E11" t="s">
        <v>151</v>
      </c>
    </row>
    <row r="12" spans="1:9">
      <c r="B12" s="82">
        <f t="shared" si="1"/>
        <v>43348</v>
      </c>
      <c r="C12" s="73">
        <f t="shared" si="2"/>
        <v>2326.2300000000005</v>
      </c>
      <c r="D12" s="69">
        <f t="shared" si="0"/>
        <v>22410.419999999991</v>
      </c>
      <c r="E12" t="s">
        <v>151</v>
      </c>
    </row>
    <row r="13" spans="1:9">
      <c r="B13" s="82">
        <f t="shared" si="1"/>
        <v>43378</v>
      </c>
      <c r="C13" s="73">
        <f t="shared" si="2"/>
        <v>2584.7000000000007</v>
      </c>
      <c r="D13" s="69">
        <f t="shared" si="0"/>
        <v>22151.94999999999</v>
      </c>
      <c r="E13" t="s">
        <v>151</v>
      </c>
    </row>
    <row r="14" spans="1:9">
      <c r="B14" s="82">
        <f t="shared" si="1"/>
        <v>43409</v>
      </c>
      <c r="C14" s="73">
        <f t="shared" si="2"/>
        <v>2843.170000000001</v>
      </c>
      <c r="D14" s="69">
        <f t="shared" si="0"/>
        <v>21893.479999999989</v>
      </c>
    </row>
    <row r="15" spans="1:9">
      <c r="B15" s="82">
        <f t="shared" si="1"/>
        <v>43439</v>
      </c>
      <c r="C15" s="73">
        <f t="shared" si="2"/>
        <v>3101.6400000000012</v>
      </c>
      <c r="D15" s="69">
        <f t="shared" si="0"/>
        <v>21635.009999999987</v>
      </c>
      <c r="G15">
        <f>H15</f>
        <v>125</v>
      </c>
      <c r="H15">
        <v>125</v>
      </c>
      <c r="I15">
        <f>H15*12</f>
        <v>1500</v>
      </c>
    </row>
    <row r="16" spans="1:9">
      <c r="B16" s="82">
        <f t="shared" si="1"/>
        <v>43470</v>
      </c>
      <c r="C16" s="73">
        <f t="shared" si="2"/>
        <v>3360.1100000000015</v>
      </c>
      <c r="D16" s="69">
        <f t="shared" si="0"/>
        <v>21376.539999999986</v>
      </c>
      <c r="G16">
        <f>G$15+G15</f>
        <v>250</v>
      </c>
    </row>
    <row r="17" spans="2:7">
      <c r="B17" s="82">
        <f t="shared" si="1"/>
        <v>43501</v>
      </c>
      <c r="C17" s="73">
        <f t="shared" si="2"/>
        <v>3618.5800000000017</v>
      </c>
      <c r="D17" s="69">
        <f t="shared" si="0"/>
        <v>21118.069999999985</v>
      </c>
      <c r="G17">
        <f>G$15+G16</f>
        <v>375</v>
      </c>
    </row>
    <row r="18" spans="2:7">
      <c r="B18" s="82">
        <f t="shared" si="1"/>
        <v>43529</v>
      </c>
      <c r="C18" s="73">
        <f t="shared" si="2"/>
        <v>3877.050000000002</v>
      </c>
      <c r="D18" s="69">
        <f t="shared" si="0"/>
        <v>20859.599999999984</v>
      </c>
      <c r="G18">
        <f t="shared" ref="G18:G63" si="3">G$15+G17</f>
        <v>500</v>
      </c>
    </row>
    <row r="19" spans="2:7">
      <c r="B19" s="82">
        <f t="shared" si="1"/>
        <v>43560</v>
      </c>
      <c r="C19" s="73">
        <f t="shared" si="2"/>
        <v>4135.5200000000023</v>
      </c>
      <c r="D19" s="69">
        <f t="shared" si="0"/>
        <v>20601.129999999983</v>
      </c>
      <c r="G19">
        <f t="shared" si="3"/>
        <v>625</v>
      </c>
    </row>
    <row r="20" spans="2:7">
      <c r="B20" s="82">
        <f t="shared" si="1"/>
        <v>43590</v>
      </c>
      <c r="C20" s="73">
        <f t="shared" si="2"/>
        <v>4393.9900000000025</v>
      </c>
      <c r="D20" s="69">
        <f t="shared" si="0"/>
        <v>20342.659999999982</v>
      </c>
      <c r="G20">
        <f t="shared" si="3"/>
        <v>750</v>
      </c>
    </row>
    <row r="21" spans="2:7">
      <c r="B21" s="82">
        <f t="shared" si="1"/>
        <v>43621</v>
      </c>
      <c r="C21" s="73">
        <f t="shared" si="2"/>
        <v>4652.4600000000028</v>
      </c>
      <c r="D21" s="69">
        <f t="shared" si="0"/>
        <v>20084.189999999981</v>
      </c>
      <c r="G21">
        <f t="shared" si="3"/>
        <v>875</v>
      </c>
    </row>
    <row r="22" spans="2:7">
      <c r="B22" s="82">
        <f t="shared" si="1"/>
        <v>43651</v>
      </c>
      <c r="C22" s="73">
        <f t="shared" si="2"/>
        <v>4910.930000000003</v>
      </c>
      <c r="D22" s="69">
        <f t="shared" si="0"/>
        <v>19825.719999999979</v>
      </c>
      <c r="G22">
        <f t="shared" si="3"/>
        <v>1000</v>
      </c>
    </row>
    <row r="23" spans="2:7">
      <c r="B23" s="82">
        <f t="shared" si="1"/>
        <v>43682</v>
      </c>
      <c r="C23" s="73">
        <f t="shared" si="2"/>
        <v>5169.4000000000033</v>
      </c>
      <c r="D23" s="69">
        <f t="shared" si="0"/>
        <v>19567.249999999978</v>
      </c>
      <c r="G23">
        <f t="shared" si="3"/>
        <v>1125</v>
      </c>
    </row>
    <row r="24" spans="2:7">
      <c r="B24" s="82">
        <f t="shared" si="1"/>
        <v>43713</v>
      </c>
      <c r="C24" s="73">
        <f t="shared" si="2"/>
        <v>5427.8700000000035</v>
      </c>
      <c r="D24" s="69">
        <f t="shared" si="0"/>
        <v>19308.779999999977</v>
      </c>
      <c r="G24">
        <f t="shared" si="3"/>
        <v>1250</v>
      </c>
    </row>
    <row r="25" spans="2:7">
      <c r="B25" s="82">
        <f t="shared" si="1"/>
        <v>43743</v>
      </c>
      <c r="C25" s="73">
        <f t="shared" si="2"/>
        <v>5686.3400000000038</v>
      </c>
      <c r="D25" s="69">
        <f t="shared" si="0"/>
        <v>19050.309999999976</v>
      </c>
      <c r="G25">
        <f t="shared" si="3"/>
        <v>1375</v>
      </c>
    </row>
    <row r="26" spans="2:7">
      <c r="B26" s="82">
        <f t="shared" si="1"/>
        <v>43774</v>
      </c>
      <c r="C26" s="73">
        <f t="shared" si="2"/>
        <v>5944.810000000004</v>
      </c>
      <c r="D26" s="69">
        <f t="shared" si="0"/>
        <v>18791.839999999975</v>
      </c>
      <c r="G26">
        <f t="shared" si="3"/>
        <v>1500</v>
      </c>
    </row>
    <row r="27" spans="2:7">
      <c r="B27" s="82">
        <f t="shared" si="1"/>
        <v>43804</v>
      </c>
      <c r="C27" s="73">
        <f t="shared" si="2"/>
        <v>6203.2800000000043</v>
      </c>
      <c r="D27" s="69">
        <f t="shared" si="0"/>
        <v>18533.369999999974</v>
      </c>
      <c r="G27">
        <f t="shared" si="3"/>
        <v>1625</v>
      </c>
    </row>
    <row r="28" spans="2:7">
      <c r="B28" s="82">
        <f t="shared" si="1"/>
        <v>43835</v>
      </c>
      <c r="C28" s="73">
        <f t="shared" si="2"/>
        <v>6461.7500000000045</v>
      </c>
      <c r="D28" s="69">
        <f t="shared" si="0"/>
        <v>18274.899999999972</v>
      </c>
      <c r="G28">
        <f t="shared" si="3"/>
        <v>1750</v>
      </c>
    </row>
    <row r="29" spans="2:7">
      <c r="B29" s="82">
        <f t="shared" si="1"/>
        <v>43866</v>
      </c>
      <c r="C29" s="73">
        <f t="shared" si="2"/>
        <v>6720.2200000000048</v>
      </c>
      <c r="D29" s="69">
        <f t="shared" si="0"/>
        <v>18016.429999999971</v>
      </c>
      <c r="G29">
        <f t="shared" si="3"/>
        <v>1875</v>
      </c>
    </row>
    <row r="30" spans="2:7">
      <c r="B30" s="82">
        <f t="shared" si="1"/>
        <v>43895</v>
      </c>
      <c r="C30" s="73">
        <f t="shared" si="2"/>
        <v>6978.6900000000051</v>
      </c>
      <c r="D30" s="69">
        <f t="shared" si="0"/>
        <v>17757.95999999997</v>
      </c>
      <c r="G30">
        <f t="shared" si="3"/>
        <v>2000</v>
      </c>
    </row>
    <row r="31" spans="2:7">
      <c r="B31" s="82">
        <f t="shared" si="1"/>
        <v>43926</v>
      </c>
      <c r="C31" s="73">
        <f t="shared" si="2"/>
        <v>7237.1600000000053</v>
      </c>
      <c r="D31" s="69">
        <f t="shared" si="0"/>
        <v>17499.489999999969</v>
      </c>
      <c r="G31">
        <f t="shared" si="3"/>
        <v>2125</v>
      </c>
    </row>
    <row r="32" spans="2:7">
      <c r="B32" s="82">
        <f t="shared" si="1"/>
        <v>43956</v>
      </c>
      <c r="C32" s="73">
        <f t="shared" si="2"/>
        <v>7495.6300000000056</v>
      </c>
      <c r="D32" s="69">
        <f t="shared" si="0"/>
        <v>17241.019999999968</v>
      </c>
      <c r="G32">
        <f t="shared" si="3"/>
        <v>2250</v>
      </c>
    </row>
    <row r="33" spans="2:7">
      <c r="B33" s="82">
        <f t="shared" si="1"/>
        <v>43987</v>
      </c>
      <c r="C33" s="73">
        <f t="shared" si="2"/>
        <v>7754.1000000000058</v>
      </c>
      <c r="D33" s="69">
        <f t="shared" si="0"/>
        <v>16982.549999999967</v>
      </c>
      <c r="G33">
        <f t="shared" si="3"/>
        <v>2375</v>
      </c>
    </row>
    <row r="34" spans="2:7">
      <c r="B34" s="82">
        <f t="shared" si="1"/>
        <v>44017</v>
      </c>
      <c r="C34" s="73">
        <f t="shared" si="2"/>
        <v>8012.5700000000061</v>
      </c>
      <c r="D34" s="69">
        <f t="shared" si="0"/>
        <v>16724.079999999965</v>
      </c>
      <c r="G34">
        <f t="shared" si="3"/>
        <v>2500</v>
      </c>
    </row>
    <row r="35" spans="2:7">
      <c r="B35" s="82">
        <f t="shared" si="1"/>
        <v>44048</v>
      </c>
      <c r="C35" s="73">
        <f t="shared" si="2"/>
        <v>8271.0400000000063</v>
      </c>
      <c r="D35" s="69">
        <f t="shared" si="0"/>
        <v>16465.609999999964</v>
      </c>
      <c r="G35">
        <f t="shared" si="3"/>
        <v>2625</v>
      </c>
    </row>
    <row r="36" spans="2:7">
      <c r="B36" s="82">
        <f t="shared" si="1"/>
        <v>44079</v>
      </c>
      <c r="C36" s="73">
        <f t="shared" si="2"/>
        <v>8529.5100000000057</v>
      </c>
      <c r="D36" s="69">
        <f t="shared" si="0"/>
        <v>16207.139999999965</v>
      </c>
      <c r="G36">
        <f t="shared" si="3"/>
        <v>2750</v>
      </c>
    </row>
    <row r="37" spans="2:7">
      <c r="B37" s="82">
        <f t="shared" si="1"/>
        <v>44109</v>
      </c>
      <c r="C37" s="73">
        <f t="shared" si="2"/>
        <v>8787.980000000005</v>
      </c>
      <c r="D37" s="69">
        <f t="shared" si="0"/>
        <v>15948.669999999966</v>
      </c>
      <c r="G37">
        <f t="shared" si="3"/>
        <v>2875</v>
      </c>
    </row>
    <row r="38" spans="2:7">
      <c r="B38" s="82">
        <f t="shared" si="1"/>
        <v>44140</v>
      </c>
      <c r="C38" s="73">
        <f t="shared" si="2"/>
        <v>9046.4500000000044</v>
      </c>
      <c r="D38" s="69">
        <f t="shared" si="0"/>
        <v>15690.199999999966</v>
      </c>
      <c r="G38">
        <f t="shared" si="3"/>
        <v>3000</v>
      </c>
    </row>
    <row r="39" spans="2:7">
      <c r="B39" s="82">
        <f t="shared" si="1"/>
        <v>44170</v>
      </c>
      <c r="C39" s="73">
        <f t="shared" si="2"/>
        <v>9304.9200000000037</v>
      </c>
      <c r="D39" s="69">
        <f t="shared" si="0"/>
        <v>15431.729999999967</v>
      </c>
      <c r="G39">
        <f t="shared" si="3"/>
        <v>3125</v>
      </c>
    </row>
    <row r="40" spans="2:7">
      <c r="B40" s="82">
        <f t="shared" si="1"/>
        <v>44201</v>
      </c>
      <c r="C40" s="73">
        <f t="shared" si="2"/>
        <v>9563.3900000000031</v>
      </c>
      <c r="D40" s="69">
        <f>D39-A$1</f>
        <v>15173.259999999967</v>
      </c>
      <c r="G40">
        <f t="shared" si="3"/>
        <v>3250</v>
      </c>
    </row>
    <row r="41" spans="2:7">
      <c r="B41" s="82">
        <f t="shared" si="1"/>
        <v>44232</v>
      </c>
      <c r="C41" s="73">
        <f t="shared" si="2"/>
        <v>9821.8600000000024</v>
      </c>
      <c r="D41" s="69">
        <f t="shared" si="0"/>
        <v>14914.789999999968</v>
      </c>
      <c r="G41">
        <f t="shared" si="3"/>
        <v>3375</v>
      </c>
    </row>
    <row r="42" spans="2:7">
      <c r="B42" s="82">
        <f t="shared" si="1"/>
        <v>44260</v>
      </c>
      <c r="C42" s="73">
        <f t="shared" si="2"/>
        <v>10080.330000000002</v>
      </c>
      <c r="D42" s="69">
        <f t="shared" si="0"/>
        <v>14656.319999999969</v>
      </c>
      <c r="G42">
        <f t="shared" si="3"/>
        <v>3500</v>
      </c>
    </row>
    <row r="43" spans="2:7">
      <c r="B43" s="82">
        <f t="shared" si="1"/>
        <v>44291</v>
      </c>
      <c r="C43" s="73">
        <f t="shared" si="2"/>
        <v>10338.800000000001</v>
      </c>
      <c r="D43" s="69">
        <f t="shared" si="0"/>
        <v>14397.849999999969</v>
      </c>
      <c r="G43">
        <f t="shared" si="3"/>
        <v>3625</v>
      </c>
    </row>
    <row r="44" spans="2:7">
      <c r="B44" s="82">
        <f t="shared" si="1"/>
        <v>44321</v>
      </c>
      <c r="C44" s="73">
        <f t="shared" si="2"/>
        <v>10597.27</v>
      </c>
      <c r="D44" s="69">
        <f t="shared" si="0"/>
        <v>14139.37999999997</v>
      </c>
      <c r="G44">
        <f t="shared" si="3"/>
        <v>3750</v>
      </c>
    </row>
    <row r="45" spans="2:7">
      <c r="B45" s="82">
        <f t="shared" si="1"/>
        <v>44352</v>
      </c>
      <c r="C45" s="73">
        <f t="shared" si="2"/>
        <v>10855.74</v>
      </c>
      <c r="D45" s="69">
        <f t="shared" si="0"/>
        <v>13880.909999999971</v>
      </c>
      <c r="G45">
        <f t="shared" si="3"/>
        <v>3875</v>
      </c>
    </row>
    <row r="46" spans="2:7">
      <c r="B46" s="82">
        <f t="shared" si="1"/>
        <v>44382</v>
      </c>
      <c r="C46" s="73">
        <f t="shared" si="2"/>
        <v>11114.21</v>
      </c>
      <c r="D46" s="69">
        <f t="shared" si="0"/>
        <v>13622.439999999971</v>
      </c>
      <c r="G46">
        <f t="shared" si="3"/>
        <v>4000</v>
      </c>
    </row>
    <row r="47" spans="2:7">
      <c r="B47" s="82">
        <f t="shared" si="1"/>
        <v>44413</v>
      </c>
      <c r="C47" s="73">
        <f t="shared" si="2"/>
        <v>11372.679999999998</v>
      </c>
      <c r="D47" s="69">
        <f t="shared" si="0"/>
        <v>13363.969999999972</v>
      </c>
      <c r="G47">
        <f t="shared" si="3"/>
        <v>4125</v>
      </c>
    </row>
    <row r="48" spans="2:7">
      <c r="B48" s="82">
        <f t="shared" si="1"/>
        <v>44444</v>
      </c>
      <c r="C48" s="73">
        <f t="shared" si="2"/>
        <v>11631.149999999998</v>
      </c>
      <c r="D48" s="69">
        <f t="shared" si="0"/>
        <v>13105.499999999973</v>
      </c>
      <c r="G48">
        <f t="shared" si="3"/>
        <v>4250</v>
      </c>
    </row>
    <row r="49" spans="2:9">
      <c r="B49" s="82">
        <f t="shared" si="1"/>
        <v>44474</v>
      </c>
      <c r="C49" s="73">
        <f t="shared" si="2"/>
        <v>11889.619999999997</v>
      </c>
      <c r="D49" s="69">
        <f t="shared" si="0"/>
        <v>12847.029999999973</v>
      </c>
      <c r="G49">
        <f t="shared" si="3"/>
        <v>4375</v>
      </c>
    </row>
    <row r="50" spans="2:9">
      <c r="B50" s="82">
        <f t="shared" si="1"/>
        <v>44505</v>
      </c>
      <c r="C50" s="73">
        <f t="shared" si="2"/>
        <v>12148.089999999997</v>
      </c>
      <c r="D50" s="69">
        <f t="shared" si="0"/>
        <v>12588.559999999974</v>
      </c>
      <c r="G50">
        <f t="shared" si="3"/>
        <v>4500</v>
      </c>
    </row>
    <row r="51" spans="2:9">
      <c r="B51" s="82">
        <f t="shared" si="1"/>
        <v>44535</v>
      </c>
      <c r="C51" s="73">
        <f t="shared" si="2"/>
        <v>12406.559999999996</v>
      </c>
      <c r="D51" s="69">
        <f t="shared" si="0"/>
        <v>12330.089999999975</v>
      </c>
      <c r="G51">
        <f t="shared" si="3"/>
        <v>4625</v>
      </c>
    </row>
    <row r="52" spans="2:9">
      <c r="B52" s="82">
        <f t="shared" si="1"/>
        <v>44566</v>
      </c>
      <c r="C52" s="73">
        <f t="shared" si="2"/>
        <v>12665.029999999995</v>
      </c>
      <c r="D52" s="69">
        <f t="shared" si="0"/>
        <v>12071.619999999975</v>
      </c>
      <c r="G52">
        <f t="shared" si="3"/>
        <v>4750</v>
      </c>
    </row>
    <row r="53" spans="2:9">
      <c r="B53" s="82">
        <f t="shared" si="1"/>
        <v>44597</v>
      </c>
      <c r="C53" s="73">
        <f t="shared" si="2"/>
        <v>12923.499999999995</v>
      </c>
      <c r="D53" s="69">
        <f t="shared" si="0"/>
        <v>11813.149999999976</v>
      </c>
      <c r="G53">
        <f t="shared" si="3"/>
        <v>4875</v>
      </c>
    </row>
    <row r="54" spans="2:9">
      <c r="B54" s="82">
        <f t="shared" si="1"/>
        <v>44625</v>
      </c>
      <c r="C54" s="73">
        <f t="shared" si="2"/>
        <v>13181.969999999994</v>
      </c>
      <c r="D54" s="69">
        <f>D53-A$1</f>
        <v>11554.679999999977</v>
      </c>
      <c r="G54">
        <f t="shared" si="3"/>
        <v>5000</v>
      </c>
    </row>
    <row r="55" spans="2:9">
      <c r="B55" s="82">
        <f t="shared" si="1"/>
        <v>44656</v>
      </c>
      <c r="C55" s="73">
        <f t="shared" si="2"/>
        <v>13440.439999999993</v>
      </c>
      <c r="D55" s="69">
        <f t="shared" si="0"/>
        <v>11296.209999999977</v>
      </c>
      <c r="G55">
        <f t="shared" si="3"/>
        <v>5125</v>
      </c>
    </row>
    <row r="56" spans="2:9">
      <c r="B56" s="82">
        <f t="shared" si="1"/>
        <v>44686</v>
      </c>
      <c r="C56" s="73">
        <f t="shared" si="2"/>
        <v>13698.909999999993</v>
      </c>
      <c r="D56" s="69">
        <f t="shared" si="0"/>
        <v>11037.739999999978</v>
      </c>
      <c r="G56">
        <f t="shared" si="3"/>
        <v>5250</v>
      </c>
    </row>
    <row r="57" spans="2:9">
      <c r="B57" s="82">
        <f t="shared" si="1"/>
        <v>44717</v>
      </c>
      <c r="C57" s="73">
        <f t="shared" si="2"/>
        <v>13957.379999999992</v>
      </c>
      <c r="D57" s="69">
        <f t="shared" si="0"/>
        <v>10779.269999999979</v>
      </c>
      <c r="G57">
        <f t="shared" si="3"/>
        <v>5375</v>
      </c>
    </row>
    <row r="58" spans="2:9">
      <c r="B58" s="82">
        <f t="shared" si="1"/>
        <v>44747</v>
      </c>
      <c r="C58" s="73">
        <f t="shared" si="2"/>
        <v>14215.849999999991</v>
      </c>
      <c r="D58" s="69">
        <f t="shared" si="0"/>
        <v>10520.799999999979</v>
      </c>
      <c r="G58">
        <f t="shared" si="3"/>
        <v>5500</v>
      </c>
    </row>
    <row r="59" spans="2:9">
      <c r="B59" s="82">
        <f t="shared" si="1"/>
        <v>44778</v>
      </c>
      <c r="C59" s="73">
        <f t="shared" si="2"/>
        <v>14474.319999999991</v>
      </c>
      <c r="D59" s="69">
        <f t="shared" si="0"/>
        <v>10262.32999999998</v>
      </c>
      <c r="G59">
        <f t="shared" si="3"/>
        <v>5625</v>
      </c>
    </row>
    <row r="60" spans="2:9">
      <c r="B60" s="82">
        <f t="shared" si="1"/>
        <v>44809</v>
      </c>
      <c r="C60" s="73">
        <f t="shared" si="2"/>
        <v>14732.78999999999</v>
      </c>
      <c r="D60" s="69">
        <f t="shared" si="0"/>
        <v>10003.859999999981</v>
      </c>
      <c r="G60">
        <f t="shared" si="3"/>
        <v>5750</v>
      </c>
    </row>
    <row r="61" spans="2:9">
      <c r="B61" s="82">
        <f t="shared" si="1"/>
        <v>44839</v>
      </c>
      <c r="C61" s="73">
        <f t="shared" si="2"/>
        <v>14991.259999999989</v>
      </c>
      <c r="D61" s="69">
        <f t="shared" si="0"/>
        <v>9745.3899999999812</v>
      </c>
      <c r="G61">
        <f t="shared" si="3"/>
        <v>5875</v>
      </c>
    </row>
    <row r="62" spans="2:9">
      <c r="B62" s="82">
        <f t="shared" si="1"/>
        <v>44870</v>
      </c>
      <c r="C62" s="73">
        <f t="shared" si="2"/>
        <v>15249.729999999989</v>
      </c>
      <c r="D62" s="69">
        <f>D61-A$1</f>
        <v>9486.9199999999819</v>
      </c>
      <c r="G62">
        <f t="shared" si="3"/>
        <v>6000</v>
      </c>
    </row>
    <row r="63" spans="2:9" ht="15.75" thickBot="1">
      <c r="B63" s="94">
        <f t="shared" si="1"/>
        <v>44900</v>
      </c>
      <c r="C63" s="86">
        <f>C62+A$2</f>
        <v>24736.649999999987</v>
      </c>
      <c r="D63" s="84">
        <f>D62-A$2</f>
        <v>-1.8189894035458565E-11</v>
      </c>
      <c r="G63">
        <f t="shared" si="3"/>
        <v>6125</v>
      </c>
      <c r="H63" s="122">
        <f>G63+'12'!A109</f>
        <v>9211.3900000000031</v>
      </c>
      <c r="I63" s="122">
        <f>H63-D62</f>
        <v>-275.52999999997883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13" workbookViewId="0">
      <selection activeCell="B24" sqref="B24"/>
    </sheetView>
  </sheetViews>
  <sheetFormatPr defaultColWidth="8" defaultRowHeight="15"/>
  <cols>
    <col min="1" max="2" width="19.5703125" customWidth="1"/>
    <col min="3" max="3" width="13.28515625" customWidth="1"/>
    <col min="4" max="4" width="8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4" t="s">
        <v>119</v>
      </c>
      <c r="B1" s="118" t="s">
        <v>189</v>
      </c>
      <c r="C1" s="65" t="s">
        <v>120</v>
      </c>
      <c r="D1" s="66" t="s">
        <v>121</v>
      </c>
      <c r="E1" s="66" t="s">
        <v>122</v>
      </c>
      <c r="I1" s="67" t="s">
        <v>123</v>
      </c>
      <c r="J1" s="64" t="s">
        <v>124</v>
      </c>
      <c r="K1" s="66" t="s">
        <v>125</v>
      </c>
      <c r="L1" s="66" t="s">
        <v>126</v>
      </c>
      <c r="M1" s="66" t="s">
        <v>122</v>
      </c>
    </row>
    <row r="2" spans="1:13" ht="12.75" customHeight="1">
      <c r="A2" s="123">
        <v>39479</v>
      </c>
      <c r="B2" s="119"/>
      <c r="C2" s="68" t="s">
        <v>127</v>
      </c>
      <c r="D2" s="69">
        <f>848.08</f>
        <v>848.08</v>
      </c>
      <c r="E2" s="70">
        <v>0</v>
      </c>
      <c r="G2" s="71">
        <f t="shared" ref="G2:G23" si="0">D2*6</f>
        <v>5088.4800000000005</v>
      </c>
      <c r="I2" s="72"/>
      <c r="J2" s="73"/>
      <c r="K2" s="69"/>
      <c r="L2" s="69"/>
      <c r="M2" s="70">
        <v>0</v>
      </c>
    </row>
    <row r="3" spans="1:13" ht="12.75" customHeight="1">
      <c r="A3" s="123">
        <v>39661</v>
      </c>
      <c r="B3" s="119"/>
      <c r="C3" s="74">
        <v>5.323E-2</v>
      </c>
      <c r="D3" s="69">
        <v>914</v>
      </c>
      <c r="E3" s="75">
        <f t="shared" ref="E3:E15" si="1">D3-D2</f>
        <v>65.919999999999959</v>
      </c>
      <c r="G3" s="71">
        <f t="shared" si="0"/>
        <v>5484</v>
      </c>
      <c r="I3" s="72"/>
      <c r="J3" s="73"/>
      <c r="K3" s="69"/>
      <c r="L3" s="76"/>
      <c r="M3" s="75">
        <f t="shared" ref="M3:M16" si="2">L3-L2</f>
        <v>0</v>
      </c>
    </row>
    <row r="4" spans="1:13" ht="12.75" customHeight="1">
      <c r="A4" s="123">
        <v>39845</v>
      </c>
      <c r="B4" s="119"/>
      <c r="C4" s="74">
        <v>2.1350000000000001E-2</v>
      </c>
      <c r="D4" s="69">
        <f>577.6</f>
        <v>577.6</v>
      </c>
      <c r="E4" s="75">
        <f t="shared" si="1"/>
        <v>-336.4</v>
      </c>
      <c r="G4" s="71">
        <f t="shared" si="0"/>
        <v>3465.6000000000004</v>
      </c>
      <c r="I4" s="72"/>
      <c r="J4" s="73"/>
      <c r="K4" s="69"/>
      <c r="L4" s="77"/>
      <c r="M4" s="75">
        <f t="shared" si="2"/>
        <v>0</v>
      </c>
    </row>
    <row r="5" spans="1:13" ht="12.75" customHeight="1">
      <c r="A5" s="123">
        <v>40026</v>
      </c>
      <c r="B5" s="119"/>
      <c r="C5" s="74">
        <v>1.3339999999999999E-2</v>
      </c>
      <c r="D5" s="76">
        <v>505.94</v>
      </c>
      <c r="E5" s="75">
        <f t="shared" si="1"/>
        <v>-71.660000000000025</v>
      </c>
      <c r="G5" s="71">
        <f t="shared" si="0"/>
        <v>3035.64</v>
      </c>
      <c r="I5" s="72"/>
      <c r="J5" s="78"/>
      <c r="K5" s="76"/>
      <c r="L5" s="76"/>
      <c r="M5" s="75">
        <f t="shared" si="2"/>
        <v>0</v>
      </c>
    </row>
    <row r="6" spans="1:13" ht="12.75" customHeight="1">
      <c r="A6" s="123">
        <v>40210</v>
      </c>
      <c r="B6" s="119"/>
      <c r="C6" s="74">
        <v>1.225E-2</v>
      </c>
      <c r="D6" s="76">
        <v>496.71</v>
      </c>
      <c r="E6" s="75">
        <f t="shared" si="1"/>
        <v>-9.2300000000000182</v>
      </c>
      <c r="G6" s="71">
        <f t="shared" si="0"/>
        <v>2980.2599999999998</v>
      </c>
      <c r="I6" s="72"/>
      <c r="J6" s="78"/>
      <c r="K6" s="76"/>
      <c r="L6" s="76"/>
      <c r="M6" s="75">
        <f t="shared" si="2"/>
        <v>0</v>
      </c>
    </row>
    <row r="7" spans="1:13" ht="12.75" customHeight="1">
      <c r="A7" s="123">
        <v>40391</v>
      </c>
      <c r="B7" s="119"/>
      <c r="C7" s="74">
        <v>1.421E-2</v>
      </c>
      <c r="D7" s="76">
        <v>513.17999999999995</v>
      </c>
      <c r="E7" s="75">
        <f t="shared" si="1"/>
        <v>16.46999999999997</v>
      </c>
      <c r="G7" s="71">
        <f t="shared" si="0"/>
        <v>3079.08</v>
      </c>
      <c r="I7" s="72"/>
      <c r="J7" s="78"/>
      <c r="K7" s="76"/>
      <c r="L7" s="76"/>
      <c r="M7" s="75">
        <f t="shared" si="2"/>
        <v>0</v>
      </c>
    </row>
    <row r="8" spans="1:13" ht="12.75" customHeight="1">
      <c r="A8" s="123">
        <v>40575</v>
      </c>
      <c r="B8" s="119"/>
      <c r="C8" s="74">
        <v>1.7139999999999999E-2</v>
      </c>
      <c r="D8" s="79">
        <v>538.1</v>
      </c>
      <c r="E8" s="75">
        <f t="shared" si="1"/>
        <v>24.920000000000073</v>
      </c>
      <c r="G8" s="71">
        <f t="shared" si="0"/>
        <v>3228.6000000000004</v>
      </c>
      <c r="I8" s="72"/>
      <c r="J8" s="80"/>
      <c r="K8" s="79"/>
      <c r="L8" s="76"/>
      <c r="M8" s="75">
        <f t="shared" si="2"/>
        <v>0</v>
      </c>
    </row>
    <row r="9" spans="1:13" ht="12.75" customHeight="1">
      <c r="A9" s="123">
        <v>40756</v>
      </c>
      <c r="B9" s="119"/>
      <c r="C9" s="74">
        <v>2.0969999999999999E-2</v>
      </c>
      <c r="D9" s="76">
        <v>571.29</v>
      </c>
      <c r="E9" s="75">
        <f t="shared" si="1"/>
        <v>33.189999999999941</v>
      </c>
      <c r="G9" s="71">
        <f t="shared" si="0"/>
        <v>3427.74</v>
      </c>
      <c r="I9" s="72"/>
      <c r="J9" s="78"/>
      <c r="K9" s="76"/>
      <c r="L9" s="76"/>
      <c r="M9" s="75">
        <f t="shared" si="2"/>
        <v>0</v>
      </c>
    </row>
    <row r="10" spans="1:13" ht="12.75" customHeight="1">
      <c r="A10" s="124">
        <v>40940</v>
      </c>
      <c r="B10" s="120"/>
      <c r="C10" s="74">
        <v>1.678E-2</v>
      </c>
      <c r="D10" s="76">
        <v>535.46</v>
      </c>
      <c r="E10" s="75">
        <f t="shared" si="1"/>
        <v>-35.829999999999927</v>
      </c>
      <c r="G10" s="71">
        <f t="shared" si="0"/>
        <v>3212.76</v>
      </c>
      <c r="I10" s="81"/>
      <c r="J10" s="78"/>
      <c r="K10" s="76"/>
      <c r="L10" s="76"/>
      <c r="M10" s="75">
        <f t="shared" si="2"/>
        <v>0</v>
      </c>
    </row>
    <row r="11" spans="1:13" ht="12.75" customHeight="1">
      <c r="A11" s="123">
        <v>41122</v>
      </c>
      <c r="B11" s="119"/>
      <c r="C11" s="74">
        <f>(1.377-0.5)/100</f>
        <v>8.77E-3</v>
      </c>
      <c r="D11" s="76">
        <f>471.35</f>
        <v>471.35</v>
      </c>
      <c r="E11" s="75">
        <f t="shared" si="1"/>
        <v>-64.110000000000014</v>
      </c>
      <c r="G11" s="71">
        <f t="shared" si="0"/>
        <v>2828.1000000000004</v>
      </c>
      <c r="I11" s="72"/>
      <c r="J11" s="78"/>
      <c r="K11" s="76"/>
      <c r="L11" s="76"/>
      <c r="M11" s="75">
        <f t="shared" si="2"/>
        <v>0</v>
      </c>
    </row>
    <row r="12" spans="1:13" ht="12.75" customHeight="1">
      <c r="A12" s="123">
        <v>41306</v>
      </c>
      <c r="B12" s="119"/>
      <c r="C12" s="74">
        <f>0.594/100</f>
        <v>5.94E-3</v>
      </c>
      <c r="D12" s="76">
        <v>450.15</v>
      </c>
      <c r="E12" s="75">
        <v>-21.2</v>
      </c>
      <c r="G12" s="71">
        <f t="shared" si="0"/>
        <v>2700.8999999999996</v>
      </c>
      <c r="I12" s="72"/>
      <c r="J12" s="78"/>
      <c r="K12" s="76"/>
      <c r="L12" s="76"/>
      <c r="M12" s="75">
        <v>0</v>
      </c>
    </row>
    <row r="13" spans="1:13" ht="12.75" customHeight="1">
      <c r="A13" s="123">
        <v>41487</v>
      </c>
      <c r="B13" s="119"/>
      <c r="C13" s="74">
        <f>0.542/100</f>
        <v>5.4200000000000003E-3</v>
      </c>
      <c r="D13" s="76">
        <v>446.36</v>
      </c>
      <c r="E13" s="75">
        <v>-3.77</v>
      </c>
      <c r="G13" s="71">
        <f t="shared" si="0"/>
        <v>2678.16</v>
      </c>
      <c r="I13" s="72"/>
      <c r="J13" s="78"/>
      <c r="K13" s="76"/>
      <c r="L13" s="76"/>
      <c r="M13" s="75">
        <v>0</v>
      </c>
    </row>
    <row r="14" spans="1:13" ht="12.75" customHeight="1">
      <c r="A14" s="123">
        <v>41671</v>
      </c>
      <c r="B14" s="119"/>
      <c r="C14" s="74">
        <f>0.549/100</f>
        <v>5.4900000000000001E-3</v>
      </c>
      <c r="D14" s="76">
        <f>446.86</f>
        <v>446.86</v>
      </c>
      <c r="E14" s="75">
        <f t="shared" si="1"/>
        <v>0.5</v>
      </c>
      <c r="G14" s="71">
        <f t="shared" si="0"/>
        <v>2681.16</v>
      </c>
      <c r="I14" s="82">
        <f>EDATE(A14,2)</f>
        <v>41730</v>
      </c>
      <c r="J14" s="129">
        <v>153293.20000000001</v>
      </c>
      <c r="K14" s="130">
        <v>15951.99</v>
      </c>
      <c r="L14" s="130">
        <f t="shared" ref="L14:L19" si="3">K14-J14</f>
        <v>-137341.21000000002</v>
      </c>
      <c r="M14" s="75">
        <f t="shared" si="2"/>
        <v>-137341.21000000002</v>
      </c>
    </row>
    <row r="15" spans="1:13" ht="12.75" customHeight="1">
      <c r="A15" s="123">
        <f>EDATE(A14,6)</f>
        <v>41852</v>
      </c>
      <c r="B15" s="119">
        <v>151411.95000000001</v>
      </c>
      <c r="C15" s="74">
        <f>(0.969-0.5)/100</f>
        <v>4.6899999999999997E-3</v>
      </c>
      <c r="D15" s="76">
        <f>318.97+122.27</f>
        <v>441.24</v>
      </c>
      <c r="E15" s="75">
        <f t="shared" si="1"/>
        <v>-5.6200000000000045</v>
      </c>
      <c r="G15" s="71">
        <f t="shared" si="0"/>
        <v>2647.44</v>
      </c>
      <c r="I15" s="82">
        <f t="shared" ref="I15:I62" si="4">EDATE(A15,2)</f>
        <v>41913</v>
      </c>
      <c r="J15" s="131">
        <f>151411.95+18544.65-(198.04*2)</f>
        <v>169560.52000000002</v>
      </c>
      <c r="K15" s="130">
        <v>17897.71</v>
      </c>
      <c r="L15" s="130">
        <f t="shared" si="3"/>
        <v>-151662.81000000003</v>
      </c>
      <c r="M15" s="75">
        <f t="shared" si="2"/>
        <v>-14321.600000000006</v>
      </c>
    </row>
    <row r="16" spans="1:13" ht="12.75" customHeight="1">
      <c r="A16" s="123">
        <f t="shared" ref="A16:A79" si="5">EDATE(A15,6)</f>
        <v>42036</v>
      </c>
      <c r="B16" s="119">
        <v>149494.24</v>
      </c>
      <c r="C16" s="74">
        <f>0.00255</f>
        <v>2.5500000000000002E-3</v>
      </c>
      <c r="D16" s="76">
        <f>426.61</f>
        <v>426.61</v>
      </c>
      <c r="E16" s="75">
        <f>D16-D15</f>
        <v>-14.629999999999995</v>
      </c>
      <c r="G16" s="71">
        <f t="shared" si="0"/>
        <v>2559.66</v>
      </c>
      <c r="I16" s="82">
        <f t="shared" si="4"/>
        <v>42095</v>
      </c>
      <c r="J16" s="131">
        <f>149494.24+18544.65-(198.04*(2+6))</f>
        <v>166454.56999999998</v>
      </c>
      <c r="K16" s="130">
        <v>20433.009999999998</v>
      </c>
      <c r="L16" s="130">
        <f t="shared" si="3"/>
        <v>-146021.55999999997</v>
      </c>
      <c r="M16" s="75">
        <f t="shared" si="2"/>
        <v>5641.2500000000582</v>
      </c>
    </row>
    <row r="17" spans="1:13" ht="12.75" customHeight="1">
      <c r="A17" s="123">
        <f t="shared" si="5"/>
        <v>42217</v>
      </c>
      <c r="B17" s="119">
        <v>147495.79</v>
      </c>
      <c r="C17" s="74">
        <v>1.6138095238095241E-3</v>
      </c>
      <c r="D17" s="76">
        <v>420.38</v>
      </c>
      <c r="E17" s="75">
        <f>D17-D16</f>
        <v>-6.2300000000000182</v>
      </c>
      <c r="G17" s="71">
        <f t="shared" si="0"/>
        <v>2522.2799999999997</v>
      </c>
      <c r="I17" s="82">
        <f t="shared" si="4"/>
        <v>42278</v>
      </c>
      <c r="J17" s="131">
        <f>147495.79+18544.65-(198.04*(2+12))</f>
        <v>163267.88</v>
      </c>
      <c r="K17" s="130">
        <v>17715.88</v>
      </c>
      <c r="L17" s="130">
        <f t="shared" si="3"/>
        <v>-145552</v>
      </c>
      <c r="M17" s="75">
        <f t="shared" ref="M17:M22" si="6">L17-L16</f>
        <v>469.55999999996857</v>
      </c>
    </row>
    <row r="18" spans="1:13" ht="12.75" customHeight="1">
      <c r="A18" s="123">
        <f t="shared" si="5"/>
        <v>42401</v>
      </c>
      <c r="B18" s="119">
        <v>145458.18</v>
      </c>
      <c r="C18" s="74">
        <f>-0.00008</f>
        <v>-8.0000000000000007E-5</v>
      </c>
      <c r="D18" s="76">
        <v>409.48</v>
      </c>
      <c r="E18" s="75">
        <v>-10.89</v>
      </c>
      <c r="G18" s="71">
        <f t="shared" si="0"/>
        <v>2456.88</v>
      </c>
      <c r="I18" s="82">
        <f t="shared" si="4"/>
        <v>42461</v>
      </c>
      <c r="J18" s="131">
        <f>145458.18+18544.65-(198.04*(2+18))</f>
        <v>160042.03</v>
      </c>
      <c r="K18" s="130">
        <f>1167.12+4510.82+2610.71+5004.39+800+2627.7+1337.06</f>
        <v>18057.800000000003</v>
      </c>
      <c r="L18" s="130">
        <f t="shared" si="3"/>
        <v>-141984.22999999998</v>
      </c>
      <c r="M18" s="75">
        <f t="shared" si="6"/>
        <v>3567.7700000000186</v>
      </c>
    </row>
    <row r="19" spans="1:13" ht="12.75" customHeight="1">
      <c r="A19" s="123">
        <f t="shared" si="5"/>
        <v>42583</v>
      </c>
      <c r="B19" s="119">
        <v>143356.97</v>
      </c>
      <c r="C19" s="74">
        <f>-0.048%</f>
        <v>-4.8000000000000001E-4</v>
      </c>
      <c r="D19" s="76">
        <v>406.97</v>
      </c>
      <c r="E19" s="75">
        <f t="shared" ref="E19:E24" si="7">D19-D18</f>
        <v>-2.5099999999999909</v>
      </c>
      <c r="G19" s="71">
        <f t="shared" si="0"/>
        <v>2441.8200000000002</v>
      </c>
      <c r="I19" s="82">
        <f t="shared" si="4"/>
        <v>42644</v>
      </c>
      <c r="J19" s="131">
        <f>143356.97+18544.65-(198.04*(2+24))</f>
        <v>156752.57999999999</v>
      </c>
      <c r="K19" s="130">
        <f>18827.92-5007.8+(833*5.448)</f>
        <v>18358.304</v>
      </c>
      <c r="L19" s="130">
        <f t="shared" si="3"/>
        <v>-138394.27599999998</v>
      </c>
      <c r="M19" s="75">
        <f t="shared" si="6"/>
        <v>3589.9539999999979</v>
      </c>
    </row>
    <row r="20" spans="1:13" ht="12.75" customHeight="1">
      <c r="A20" s="123">
        <f t="shared" si="5"/>
        <v>42767</v>
      </c>
      <c r="B20" s="119">
        <v>141384.89000000001</v>
      </c>
      <c r="C20" s="74">
        <f>-0.00106</f>
        <v>-1.06E-3</v>
      </c>
      <c r="D20" s="76">
        <v>403.39</v>
      </c>
      <c r="E20" s="75">
        <f t="shared" si="7"/>
        <v>-3.5800000000000409</v>
      </c>
      <c r="G20" s="71">
        <f t="shared" si="0"/>
        <v>2420.34</v>
      </c>
      <c r="I20" s="82">
        <f t="shared" si="4"/>
        <v>42826</v>
      </c>
      <c r="J20" s="131">
        <f>141384.89+18544.65-(198.04*(2+30))</f>
        <v>153592.26</v>
      </c>
      <c r="K20" s="130">
        <f>19200-5007.8+(833*7.9)</f>
        <v>20772.900000000001</v>
      </c>
      <c r="L20" s="130">
        <f>K20-J20</f>
        <v>-132819.36000000002</v>
      </c>
      <c r="M20" s="75">
        <f t="shared" si="6"/>
        <v>5574.9159999999683</v>
      </c>
    </row>
    <row r="21" spans="1:13" ht="12.75" customHeight="1">
      <c r="A21" s="123">
        <f t="shared" si="5"/>
        <v>42948</v>
      </c>
      <c r="B21" s="119">
        <v>139093.28</v>
      </c>
      <c r="C21" s="74">
        <v>-1.56E-3</v>
      </c>
      <c r="D21" s="76">
        <v>400.38</v>
      </c>
      <c r="E21" s="75">
        <f t="shared" si="7"/>
        <v>-3.0099999999999909</v>
      </c>
      <c r="G21" s="71">
        <f t="shared" si="0"/>
        <v>2402.2799999999997</v>
      </c>
      <c r="I21" s="82">
        <f t="shared" si="4"/>
        <v>43009</v>
      </c>
      <c r="J21" s="131">
        <f>139093.28+18544.65-(198.04*(2+36))</f>
        <v>150112.41</v>
      </c>
      <c r="K21" s="130">
        <f>11743+(306*21.51)</f>
        <v>18325.060000000001</v>
      </c>
      <c r="L21" s="130">
        <f>K21-J21</f>
        <v>-131787.35</v>
      </c>
      <c r="M21" s="75">
        <f t="shared" si="6"/>
        <v>1032.0100000000093</v>
      </c>
    </row>
    <row r="22" spans="1:13" ht="12.75" customHeight="1">
      <c r="A22" s="123">
        <f t="shared" si="5"/>
        <v>43132</v>
      </c>
      <c r="B22" s="119">
        <v>136928.69</v>
      </c>
      <c r="C22" s="74">
        <v>-1.9124999999999997E-3</v>
      </c>
      <c r="D22" s="76">
        <v>398.31</v>
      </c>
      <c r="E22" s="75">
        <f t="shared" si="7"/>
        <v>-2.0699999999999932</v>
      </c>
      <c r="G22" s="71">
        <f t="shared" si="0"/>
        <v>2389.86</v>
      </c>
      <c r="I22" s="82">
        <f t="shared" si="4"/>
        <v>43191</v>
      </c>
      <c r="J22" s="131">
        <f>B22+Coche!D6</f>
        <v>160889.93</v>
      </c>
      <c r="K22" s="130">
        <v>20719.909999999996</v>
      </c>
      <c r="L22" s="130">
        <f>K22-J22</f>
        <v>-140170.01999999999</v>
      </c>
      <c r="M22" s="75">
        <f t="shared" si="6"/>
        <v>-8382.6699999999837</v>
      </c>
    </row>
    <row r="23" spans="1:13" ht="12.75" customHeight="1">
      <c r="A23" s="123">
        <f t="shared" si="5"/>
        <v>43313</v>
      </c>
      <c r="B23" s="119">
        <v>134748.99</v>
      </c>
      <c r="C23" s="74">
        <v>-1.6900000000000001E-3</v>
      </c>
      <c r="D23" s="76">
        <v>399.58584259812636</v>
      </c>
      <c r="E23" s="75">
        <f t="shared" si="7"/>
        <v>1.2758425981263599</v>
      </c>
      <c r="G23" s="71">
        <f t="shared" si="0"/>
        <v>2397.5150555887581</v>
      </c>
      <c r="I23" s="82">
        <f t="shared" si="4"/>
        <v>43374</v>
      </c>
      <c r="J23" s="131">
        <f>B23+Coche!D12</f>
        <v>157159.40999999997</v>
      </c>
      <c r="K23" s="130">
        <v>23252.510000000002</v>
      </c>
      <c r="L23" s="130">
        <f>K23-J23</f>
        <v>-133906.89999999997</v>
      </c>
      <c r="M23" s="75">
        <f t="shared" ref="M23" si="8">L23-L22</f>
        <v>6263.1200000000244</v>
      </c>
    </row>
    <row r="24" spans="1:13" ht="12.75" customHeight="1">
      <c r="A24" s="123">
        <f t="shared" si="5"/>
        <v>43497</v>
      </c>
      <c r="B24" s="119">
        <v>132572.97</v>
      </c>
      <c r="C24" s="74">
        <f>Hipoteca!B$6/100</f>
        <v>-1.6900000000000001E-3</v>
      </c>
      <c r="D24" s="76">
        <f>Hipoteca!B$13</f>
        <v>399.58579898879282</v>
      </c>
      <c r="E24" s="75">
        <f t="shared" si="7"/>
        <v>-4.3609333545191475E-5</v>
      </c>
      <c r="I24" s="82">
        <f t="shared" si="4"/>
        <v>43556</v>
      </c>
      <c r="J24" s="131">
        <f>B24+Coche!D18</f>
        <v>153432.56999999998</v>
      </c>
      <c r="K24" s="130"/>
      <c r="L24" s="130"/>
      <c r="M24" s="75"/>
    </row>
    <row r="25" spans="1:13" ht="12.75" customHeight="1">
      <c r="A25" s="123">
        <f t="shared" si="5"/>
        <v>43678</v>
      </c>
      <c r="B25" s="119"/>
      <c r="C25" s="74"/>
      <c r="D25" s="76"/>
      <c r="E25" s="75"/>
      <c r="I25" s="82">
        <f t="shared" si="4"/>
        <v>43739</v>
      </c>
      <c r="J25" s="131"/>
      <c r="K25" s="130"/>
      <c r="L25" s="130"/>
      <c r="M25" s="75"/>
    </row>
    <row r="26" spans="1:13" ht="12.75" customHeight="1">
      <c r="A26" s="123">
        <f t="shared" si="5"/>
        <v>43862</v>
      </c>
      <c r="B26" s="119"/>
      <c r="C26" s="74"/>
      <c r="D26" s="76"/>
      <c r="E26" s="75"/>
      <c r="I26" s="82">
        <f t="shared" si="4"/>
        <v>43922</v>
      </c>
      <c r="J26" s="131"/>
      <c r="K26" s="130"/>
      <c r="L26" s="130"/>
      <c r="M26" s="75"/>
    </row>
    <row r="27" spans="1:13" ht="12.75" customHeight="1">
      <c r="A27" s="123">
        <f t="shared" si="5"/>
        <v>44044</v>
      </c>
      <c r="B27" s="119"/>
      <c r="C27" s="74"/>
      <c r="D27" s="76"/>
      <c r="E27" s="75"/>
      <c r="I27" s="82">
        <f t="shared" si="4"/>
        <v>44105</v>
      </c>
      <c r="J27" s="131"/>
      <c r="K27" s="130"/>
      <c r="L27" s="130"/>
      <c r="M27" s="75"/>
    </row>
    <row r="28" spans="1:13" ht="12.75" customHeight="1">
      <c r="A28" s="123">
        <f t="shared" si="5"/>
        <v>44228</v>
      </c>
      <c r="B28" s="119"/>
      <c r="C28" s="74"/>
      <c r="D28" s="76"/>
      <c r="E28" s="75"/>
      <c r="I28" s="82">
        <f t="shared" si="4"/>
        <v>44287</v>
      </c>
      <c r="J28" s="131"/>
      <c r="K28" s="130"/>
      <c r="L28" s="130"/>
      <c r="M28" s="75"/>
    </row>
    <row r="29" spans="1:13" ht="12.75" customHeight="1">
      <c r="A29" s="123">
        <f t="shared" si="5"/>
        <v>44409</v>
      </c>
      <c r="B29" s="119"/>
      <c r="C29" s="74"/>
      <c r="D29" s="76"/>
      <c r="E29" s="75"/>
      <c r="I29" s="82">
        <f t="shared" si="4"/>
        <v>44470</v>
      </c>
      <c r="J29" s="131"/>
      <c r="K29" s="130"/>
      <c r="L29" s="130"/>
      <c r="M29" s="75"/>
    </row>
    <row r="30" spans="1:13" ht="12.75" customHeight="1">
      <c r="A30" s="123">
        <f t="shared" si="5"/>
        <v>44593</v>
      </c>
      <c r="B30" s="119"/>
      <c r="C30" s="74"/>
      <c r="D30" s="76"/>
      <c r="E30" s="75"/>
      <c r="I30" s="82">
        <f t="shared" si="4"/>
        <v>44652</v>
      </c>
      <c r="J30" s="131"/>
      <c r="K30" s="130"/>
      <c r="L30" s="130"/>
      <c r="M30" s="75"/>
    </row>
    <row r="31" spans="1:13" ht="12.75" customHeight="1">
      <c r="A31" s="123">
        <f t="shared" si="5"/>
        <v>44774</v>
      </c>
      <c r="B31" s="119"/>
      <c r="C31" s="74"/>
      <c r="D31" s="76"/>
      <c r="E31" s="75"/>
      <c r="I31" s="82">
        <f t="shared" si="4"/>
        <v>44835</v>
      </c>
      <c r="J31" s="131"/>
      <c r="K31" s="130"/>
      <c r="L31" s="130"/>
      <c r="M31" s="75"/>
    </row>
    <row r="32" spans="1:13" ht="12.75" customHeight="1">
      <c r="A32" s="123">
        <f t="shared" si="5"/>
        <v>44958</v>
      </c>
      <c r="B32" s="119"/>
      <c r="C32" s="74"/>
      <c r="D32" s="76"/>
      <c r="E32" s="75"/>
      <c r="I32" s="82">
        <f t="shared" si="4"/>
        <v>45017</v>
      </c>
      <c r="J32" s="131"/>
      <c r="K32" s="130"/>
      <c r="L32" s="130"/>
      <c r="M32" s="75"/>
    </row>
    <row r="33" spans="1:13" ht="12.75" customHeight="1">
      <c r="A33" s="123">
        <f t="shared" si="5"/>
        <v>45139</v>
      </c>
      <c r="B33" s="119"/>
      <c r="C33" s="74"/>
      <c r="D33" s="76"/>
      <c r="E33" s="75"/>
      <c r="I33" s="82">
        <f t="shared" si="4"/>
        <v>45200</v>
      </c>
      <c r="J33" s="131"/>
      <c r="K33" s="130"/>
      <c r="L33" s="130"/>
      <c r="M33" s="75"/>
    </row>
    <row r="34" spans="1:13" ht="12.75" customHeight="1">
      <c r="A34" s="123">
        <f t="shared" si="5"/>
        <v>45323</v>
      </c>
      <c r="B34" s="119"/>
      <c r="C34" s="74"/>
      <c r="D34" s="76"/>
      <c r="E34" s="75"/>
      <c r="I34" s="82">
        <f t="shared" si="4"/>
        <v>45383</v>
      </c>
      <c r="J34" s="131"/>
      <c r="K34" s="130"/>
      <c r="L34" s="130"/>
      <c r="M34" s="75"/>
    </row>
    <row r="35" spans="1:13" ht="12.75" customHeight="1">
      <c r="A35" s="123">
        <f t="shared" si="5"/>
        <v>45505</v>
      </c>
      <c r="B35" s="119"/>
      <c r="C35" s="74"/>
      <c r="D35" s="76"/>
      <c r="E35" s="75"/>
      <c r="I35" s="82">
        <f t="shared" si="4"/>
        <v>45566</v>
      </c>
      <c r="J35" s="131"/>
      <c r="K35" s="130"/>
      <c r="L35" s="130"/>
      <c r="M35" s="75"/>
    </row>
    <row r="36" spans="1:13" ht="12.75" customHeight="1">
      <c r="A36" s="123">
        <f t="shared" si="5"/>
        <v>45689</v>
      </c>
      <c r="B36" s="119"/>
      <c r="C36" s="74"/>
      <c r="D36" s="76"/>
      <c r="E36" s="75"/>
      <c r="I36" s="82">
        <f t="shared" si="4"/>
        <v>45748</v>
      </c>
      <c r="J36" s="131"/>
      <c r="K36" s="130"/>
      <c r="L36" s="130"/>
      <c r="M36" s="75"/>
    </row>
    <row r="37" spans="1:13" ht="12.75" customHeight="1">
      <c r="A37" s="123">
        <f t="shared" si="5"/>
        <v>45870</v>
      </c>
      <c r="B37" s="119"/>
      <c r="C37" s="74"/>
      <c r="D37" s="76"/>
      <c r="E37" s="75"/>
      <c r="I37" s="82">
        <f t="shared" si="4"/>
        <v>45931</v>
      </c>
      <c r="J37" s="131"/>
      <c r="K37" s="130"/>
      <c r="L37" s="130"/>
      <c r="M37" s="75"/>
    </row>
    <row r="38" spans="1:13" ht="12.75" customHeight="1">
      <c r="A38" s="123">
        <f t="shared" si="5"/>
        <v>46054</v>
      </c>
      <c r="B38" s="119"/>
      <c r="C38" s="74"/>
      <c r="D38" s="76"/>
      <c r="E38" s="75"/>
      <c r="I38" s="82">
        <f t="shared" si="4"/>
        <v>46113</v>
      </c>
      <c r="J38" s="131"/>
      <c r="K38" s="130"/>
      <c r="L38" s="130"/>
      <c r="M38" s="75"/>
    </row>
    <row r="39" spans="1:13" ht="12.75" customHeight="1">
      <c r="A39" s="123">
        <f t="shared" si="5"/>
        <v>46235</v>
      </c>
      <c r="B39" s="119"/>
      <c r="C39" s="74"/>
      <c r="D39" s="76"/>
      <c r="E39" s="75"/>
      <c r="I39" s="82">
        <f t="shared" si="4"/>
        <v>46296</v>
      </c>
      <c r="J39" s="131"/>
      <c r="K39" s="130"/>
      <c r="L39" s="130"/>
      <c r="M39" s="75"/>
    </row>
    <row r="40" spans="1:13" ht="12.75" customHeight="1">
      <c r="A40" s="123">
        <f t="shared" si="5"/>
        <v>46419</v>
      </c>
      <c r="B40" s="119"/>
      <c r="C40" s="74"/>
      <c r="D40" s="76"/>
      <c r="E40" s="75"/>
      <c r="I40" s="82">
        <f t="shared" si="4"/>
        <v>46478</v>
      </c>
      <c r="J40" s="131"/>
      <c r="K40" s="130"/>
      <c r="L40" s="130"/>
      <c r="M40" s="75"/>
    </row>
    <row r="41" spans="1:13" ht="12.75" customHeight="1">
      <c r="A41" s="123">
        <f t="shared" si="5"/>
        <v>46600</v>
      </c>
      <c r="B41" s="119"/>
      <c r="C41" s="74"/>
      <c r="D41" s="76"/>
      <c r="E41" s="75"/>
      <c r="I41" s="82">
        <f t="shared" si="4"/>
        <v>46661</v>
      </c>
      <c r="J41" s="131"/>
      <c r="K41" s="130"/>
      <c r="L41" s="130"/>
      <c r="M41" s="75"/>
    </row>
    <row r="42" spans="1:13" ht="12.75" customHeight="1">
      <c r="A42" s="123">
        <f t="shared" si="5"/>
        <v>46784</v>
      </c>
      <c r="B42" s="119"/>
      <c r="C42" s="74"/>
      <c r="D42" s="76"/>
      <c r="E42" s="75"/>
      <c r="I42" s="82">
        <f t="shared" si="4"/>
        <v>46844</v>
      </c>
      <c r="J42" s="131"/>
      <c r="K42" s="130"/>
      <c r="L42" s="130"/>
      <c r="M42" s="75"/>
    </row>
    <row r="43" spans="1:13" ht="12.75" customHeight="1">
      <c r="A43" s="123">
        <f t="shared" si="5"/>
        <v>46966</v>
      </c>
      <c r="B43" s="119"/>
      <c r="C43" s="74"/>
      <c r="D43" s="76"/>
      <c r="E43" s="75"/>
      <c r="I43" s="82">
        <f t="shared" si="4"/>
        <v>47027</v>
      </c>
      <c r="J43" s="131"/>
      <c r="K43" s="130"/>
      <c r="L43" s="130"/>
      <c r="M43" s="75"/>
    </row>
    <row r="44" spans="1:13" ht="12.75" customHeight="1">
      <c r="A44" s="123">
        <f t="shared" si="5"/>
        <v>47150</v>
      </c>
      <c r="B44" s="119"/>
      <c r="C44" s="74"/>
      <c r="D44" s="76"/>
      <c r="E44" s="75"/>
      <c r="I44" s="82">
        <f t="shared" si="4"/>
        <v>47209</v>
      </c>
      <c r="J44" s="131"/>
      <c r="K44" s="130"/>
      <c r="L44" s="130"/>
      <c r="M44" s="75"/>
    </row>
    <row r="45" spans="1:13" ht="12.75" customHeight="1">
      <c r="A45" s="123">
        <f t="shared" si="5"/>
        <v>47331</v>
      </c>
      <c r="B45" s="119"/>
      <c r="C45" s="74"/>
      <c r="D45" s="76"/>
      <c r="E45" s="75"/>
      <c r="I45" s="82">
        <f t="shared" si="4"/>
        <v>47392</v>
      </c>
      <c r="J45" s="131"/>
      <c r="K45" s="130"/>
      <c r="L45" s="130"/>
      <c r="M45" s="75"/>
    </row>
    <row r="46" spans="1:13" ht="12.75" customHeight="1">
      <c r="A46" s="123">
        <f t="shared" si="5"/>
        <v>47515</v>
      </c>
      <c r="B46" s="119"/>
      <c r="C46" s="74"/>
      <c r="D46" s="76"/>
      <c r="E46" s="75"/>
      <c r="I46" s="82">
        <f t="shared" si="4"/>
        <v>47574</v>
      </c>
      <c r="J46" s="131"/>
      <c r="K46" s="130"/>
      <c r="L46" s="130"/>
      <c r="M46" s="75"/>
    </row>
    <row r="47" spans="1:13" ht="12.75" customHeight="1">
      <c r="A47" s="123">
        <f t="shared" si="5"/>
        <v>47696</v>
      </c>
      <c r="B47" s="119"/>
      <c r="C47" s="74"/>
      <c r="D47" s="76"/>
      <c r="E47" s="75"/>
      <c r="I47" s="82">
        <f t="shared" si="4"/>
        <v>47757</v>
      </c>
      <c r="J47" s="131"/>
      <c r="K47" s="130"/>
      <c r="L47" s="130"/>
      <c r="M47" s="75"/>
    </row>
    <row r="48" spans="1:13" ht="12.75" customHeight="1">
      <c r="A48" s="123">
        <f t="shared" si="5"/>
        <v>47880</v>
      </c>
      <c r="B48" s="119"/>
      <c r="C48" s="74"/>
      <c r="D48" s="76"/>
      <c r="E48" s="75"/>
      <c r="I48" s="82">
        <f t="shared" si="4"/>
        <v>47939</v>
      </c>
      <c r="J48" s="131"/>
      <c r="K48" s="130"/>
      <c r="L48" s="130"/>
      <c r="M48" s="75"/>
    </row>
    <row r="49" spans="1:13" ht="12.75" customHeight="1">
      <c r="A49" s="123">
        <f t="shared" si="5"/>
        <v>48061</v>
      </c>
      <c r="B49" s="119"/>
      <c r="C49" s="74"/>
      <c r="D49" s="76"/>
      <c r="E49" s="75"/>
      <c r="I49" s="82">
        <f t="shared" si="4"/>
        <v>48122</v>
      </c>
      <c r="J49" s="131"/>
      <c r="K49" s="130"/>
      <c r="L49" s="130"/>
      <c r="M49" s="75"/>
    </row>
    <row r="50" spans="1:13" ht="12.75" customHeight="1">
      <c r="A50" s="123">
        <f t="shared" si="5"/>
        <v>48245</v>
      </c>
      <c r="B50" s="119"/>
      <c r="C50" s="74"/>
      <c r="D50" s="76"/>
      <c r="E50" s="75"/>
      <c r="I50" s="82">
        <f t="shared" si="4"/>
        <v>48305</v>
      </c>
      <c r="J50" s="131"/>
      <c r="K50" s="130"/>
      <c r="L50" s="130"/>
      <c r="M50" s="75"/>
    </row>
    <row r="51" spans="1:13" ht="12.75" customHeight="1">
      <c r="A51" s="123">
        <f t="shared" si="5"/>
        <v>48427</v>
      </c>
      <c r="B51" s="119"/>
      <c r="C51" s="74"/>
      <c r="D51" s="76"/>
      <c r="E51" s="75"/>
      <c r="I51" s="82">
        <f t="shared" si="4"/>
        <v>48488</v>
      </c>
      <c r="J51" s="131"/>
      <c r="K51" s="130"/>
      <c r="L51" s="130"/>
      <c r="M51" s="75"/>
    </row>
    <row r="52" spans="1:13" ht="12.75" customHeight="1">
      <c r="A52" s="123">
        <f t="shared" si="5"/>
        <v>48611</v>
      </c>
      <c r="B52" s="119"/>
      <c r="C52" s="74"/>
      <c r="D52" s="76"/>
      <c r="E52" s="75"/>
      <c r="I52" s="82">
        <f t="shared" si="4"/>
        <v>48670</v>
      </c>
      <c r="J52" s="131"/>
      <c r="K52" s="130"/>
      <c r="L52" s="130"/>
      <c r="M52" s="75"/>
    </row>
    <row r="53" spans="1:13" ht="12.75" customHeight="1">
      <c r="A53" s="123">
        <f t="shared" si="5"/>
        <v>48792</v>
      </c>
      <c r="B53" s="119"/>
      <c r="C53" s="74"/>
      <c r="D53" s="76"/>
      <c r="E53" s="75"/>
      <c r="I53" s="82">
        <f t="shared" si="4"/>
        <v>48853</v>
      </c>
      <c r="J53" s="131"/>
      <c r="K53" s="130"/>
      <c r="L53" s="130"/>
      <c r="M53" s="75"/>
    </row>
    <row r="54" spans="1:13" ht="12.75" customHeight="1">
      <c r="A54" s="123">
        <f t="shared" si="5"/>
        <v>48976</v>
      </c>
      <c r="B54" s="119"/>
      <c r="C54" s="74"/>
      <c r="D54" s="76"/>
      <c r="E54" s="75"/>
      <c r="I54" s="82">
        <f t="shared" si="4"/>
        <v>49035</v>
      </c>
      <c r="J54" s="131"/>
      <c r="K54" s="130"/>
      <c r="L54" s="130"/>
      <c r="M54" s="75"/>
    </row>
    <row r="55" spans="1:13" ht="12.75" customHeight="1">
      <c r="A55" s="123">
        <f t="shared" si="5"/>
        <v>49157</v>
      </c>
      <c r="B55" s="119"/>
      <c r="C55" s="74"/>
      <c r="D55" s="76"/>
      <c r="E55" s="75"/>
      <c r="I55" s="82">
        <f t="shared" si="4"/>
        <v>49218</v>
      </c>
      <c r="J55" s="131"/>
      <c r="K55" s="130"/>
      <c r="L55" s="130"/>
      <c r="M55" s="75"/>
    </row>
    <row r="56" spans="1:13" ht="12.75" customHeight="1">
      <c r="A56" s="123">
        <f t="shared" si="5"/>
        <v>49341</v>
      </c>
      <c r="B56" s="119"/>
      <c r="C56" s="74"/>
      <c r="D56" s="76"/>
      <c r="E56" s="75"/>
      <c r="I56" s="82">
        <f t="shared" si="4"/>
        <v>49400</v>
      </c>
      <c r="J56" s="131"/>
      <c r="K56" s="130"/>
      <c r="L56" s="130"/>
      <c r="M56" s="75"/>
    </row>
    <row r="57" spans="1:13" ht="12.75" customHeight="1">
      <c r="A57" s="123">
        <f t="shared" si="5"/>
        <v>49522</v>
      </c>
      <c r="B57" s="119"/>
      <c r="C57" s="74"/>
      <c r="D57" s="76"/>
      <c r="E57" s="75"/>
      <c r="I57" s="82">
        <f t="shared" si="4"/>
        <v>49583</v>
      </c>
      <c r="J57" s="131"/>
      <c r="K57" s="130"/>
      <c r="L57" s="130"/>
      <c r="M57" s="75"/>
    </row>
    <row r="58" spans="1:13" ht="12.75" customHeight="1">
      <c r="A58" s="123">
        <f t="shared" si="5"/>
        <v>49706</v>
      </c>
      <c r="B58" s="119"/>
      <c r="C58" s="74"/>
      <c r="D58" s="76"/>
      <c r="E58" s="75"/>
      <c r="I58" s="82">
        <f t="shared" si="4"/>
        <v>49766</v>
      </c>
      <c r="J58" s="131"/>
      <c r="K58" s="130"/>
      <c r="L58" s="130"/>
      <c r="M58" s="75"/>
    </row>
    <row r="59" spans="1:13" ht="12.75" customHeight="1">
      <c r="A59" s="123">
        <f t="shared" si="5"/>
        <v>49888</v>
      </c>
      <c r="B59" s="119"/>
      <c r="C59" s="74"/>
      <c r="D59" s="76"/>
      <c r="E59" s="75"/>
      <c r="I59" s="82">
        <f t="shared" si="4"/>
        <v>49949</v>
      </c>
      <c r="J59" s="131"/>
      <c r="K59" s="130"/>
      <c r="L59" s="130"/>
      <c r="M59" s="75"/>
    </row>
    <row r="60" spans="1:13" ht="12.75" customHeight="1">
      <c r="A60" s="123">
        <f t="shared" si="5"/>
        <v>50072</v>
      </c>
      <c r="B60" s="119"/>
      <c r="C60" s="74"/>
      <c r="D60" s="76"/>
      <c r="E60" s="75"/>
      <c r="I60" s="82">
        <f t="shared" si="4"/>
        <v>50131</v>
      </c>
      <c r="J60" s="131"/>
      <c r="K60" s="130"/>
      <c r="L60" s="130"/>
      <c r="M60" s="75"/>
    </row>
    <row r="61" spans="1:13" ht="12.75" customHeight="1">
      <c r="A61" s="123">
        <f t="shared" si="5"/>
        <v>50253</v>
      </c>
      <c r="B61" s="119"/>
      <c r="C61" s="74"/>
      <c r="D61" s="76"/>
      <c r="E61" s="75"/>
      <c r="I61" s="82">
        <f t="shared" si="4"/>
        <v>50314</v>
      </c>
      <c r="J61" s="131"/>
      <c r="K61" s="130"/>
      <c r="L61" s="130"/>
      <c r="M61" s="75"/>
    </row>
    <row r="62" spans="1:13" ht="12.75" customHeight="1">
      <c r="A62" s="123">
        <f t="shared" si="5"/>
        <v>50437</v>
      </c>
      <c r="B62" s="119"/>
      <c r="C62" s="74"/>
      <c r="D62" s="76"/>
      <c r="E62" s="75"/>
      <c r="I62" s="82">
        <f t="shared" si="4"/>
        <v>50496</v>
      </c>
      <c r="J62" s="131"/>
      <c r="K62" s="130"/>
      <c r="L62" s="130"/>
      <c r="M62" s="75"/>
    </row>
    <row r="63" spans="1:13" ht="12.75" customHeight="1">
      <c r="A63" s="123">
        <f t="shared" si="5"/>
        <v>50618</v>
      </c>
      <c r="B63" s="119"/>
      <c r="C63" s="74"/>
      <c r="D63" s="76"/>
      <c r="E63" s="75"/>
      <c r="I63" s="82">
        <f t="shared" ref="I63:I82" si="9">EDATE(A63,2)</f>
        <v>50679</v>
      </c>
      <c r="J63" s="131"/>
      <c r="K63" s="130"/>
      <c r="L63" s="130"/>
      <c r="M63" s="75"/>
    </row>
    <row r="64" spans="1:13" ht="12.75" customHeight="1">
      <c r="A64" s="123">
        <f t="shared" si="5"/>
        <v>50802</v>
      </c>
      <c r="B64" s="119"/>
      <c r="C64" s="74"/>
      <c r="D64" s="76"/>
      <c r="E64" s="75"/>
      <c r="I64" s="82">
        <f t="shared" si="9"/>
        <v>50861</v>
      </c>
      <c r="J64" s="131"/>
      <c r="K64" s="130"/>
      <c r="L64" s="130"/>
      <c r="M64" s="75"/>
    </row>
    <row r="65" spans="1:13" ht="12.75" customHeight="1">
      <c r="A65" s="123">
        <f t="shared" si="5"/>
        <v>50983</v>
      </c>
      <c r="B65" s="119"/>
      <c r="C65" s="74"/>
      <c r="D65" s="76"/>
      <c r="E65" s="75"/>
      <c r="I65" s="82">
        <f t="shared" si="9"/>
        <v>51044</v>
      </c>
      <c r="J65" s="131"/>
      <c r="K65" s="130"/>
      <c r="L65" s="130"/>
      <c r="M65" s="75"/>
    </row>
    <row r="66" spans="1:13" ht="12.75" customHeight="1">
      <c r="A66" s="123">
        <f t="shared" si="5"/>
        <v>51167</v>
      </c>
      <c r="B66" s="119"/>
      <c r="C66" s="74"/>
      <c r="D66" s="76"/>
      <c r="E66" s="75"/>
      <c r="I66" s="82">
        <f t="shared" si="9"/>
        <v>51227</v>
      </c>
      <c r="J66" s="131"/>
      <c r="K66" s="130"/>
      <c r="L66" s="130"/>
      <c r="M66" s="75"/>
    </row>
    <row r="67" spans="1:13" ht="12.75" customHeight="1">
      <c r="A67" s="123">
        <f t="shared" si="5"/>
        <v>51349</v>
      </c>
      <c r="B67" s="119"/>
      <c r="C67" s="74"/>
      <c r="D67" s="76"/>
      <c r="E67" s="75"/>
      <c r="I67" s="82">
        <f t="shared" si="9"/>
        <v>51410</v>
      </c>
      <c r="J67" s="131"/>
      <c r="K67" s="130"/>
      <c r="L67" s="130"/>
      <c r="M67" s="75"/>
    </row>
    <row r="68" spans="1:13" ht="12.75" customHeight="1">
      <c r="A68" s="123">
        <f t="shared" si="5"/>
        <v>51533</v>
      </c>
      <c r="B68" s="119"/>
      <c r="C68" s="74"/>
      <c r="D68" s="76"/>
      <c r="E68" s="75"/>
      <c r="I68" s="82">
        <f t="shared" si="9"/>
        <v>51592</v>
      </c>
      <c r="J68" s="131"/>
      <c r="K68" s="130"/>
      <c r="L68" s="130"/>
      <c r="M68" s="75"/>
    </row>
    <row r="69" spans="1:13" ht="12.75" customHeight="1">
      <c r="A69" s="123">
        <f t="shared" si="5"/>
        <v>51714</v>
      </c>
      <c r="B69" s="119"/>
      <c r="C69" s="74"/>
      <c r="D69" s="76"/>
      <c r="E69" s="75"/>
      <c r="I69" s="82">
        <f t="shared" si="9"/>
        <v>51775</v>
      </c>
      <c r="J69" s="131"/>
      <c r="K69" s="130"/>
      <c r="L69" s="130"/>
      <c r="M69" s="75"/>
    </row>
    <row r="70" spans="1:13" ht="12.75" customHeight="1">
      <c r="A70" s="123">
        <f t="shared" si="5"/>
        <v>51898</v>
      </c>
      <c r="B70" s="119"/>
      <c r="C70" s="74"/>
      <c r="D70" s="76"/>
      <c r="E70" s="75"/>
      <c r="I70" s="82">
        <f t="shared" si="9"/>
        <v>51957</v>
      </c>
      <c r="J70" s="131"/>
      <c r="K70" s="130"/>
      <c r="L70" s="130"/>
      <c r="M70" s="75"/>
    </row>
    <row r="71" spans="1:13" ht="12.75" customHeight="1">
      <c r="A71" s="123">
        <f t="shared" si="5"/>
        <v>52079</v>
      </c>
      <c r="B71" s="119"/>
      <c r="C71" s="74"/>
      <c r="D71" s="76"/>
      <c r="E71" s="75"/>
      <c r="I71" s="82">
        <f t="shared" si="9"/>
        <v>52140</v>
      </c>
      <c r="J71" s="131"/>
      <c r="K71" s="130"/>
      <c r="L71" s="130"/>
      <c r="M71" s="75"/>
    </row>
    <row r="72" spans="1:13" ht="12.75" customHeight="1">
      <c r="A72" s="123">
        <f t="shared" si="5"/>
        <v>52263</v>
      </c>
      <c r="B72" s="119"/>
      <c r="C72" s="74"/>
      <c r="D72" s="76"/>
      <c r="E72" s="75"/>
      <c r="I72" s="82">
        <f t="shared" si="9"/>
        <v>52322</v>
      </c>
      <c r="J72" s="131"/>
      <c r="K72" s="130"/>
      <c r="L72" s="130"/>
      <c r="M72" s="75"/>
    </row>
    <row r="73" spans="1:13" ht="12.75" customHeight="1">
      <c r="A73" s="123">
        <f t="shared" si="5"/>
        <v>52444</v>
      </c>
      <c r="B73" s="119"/>
      <c r="C73" s="74"/>
      <c r="D73" s="76"/>
      <c r="E73" s="75"/>
      <c r="I73" s="82">
        <f t="shared" si="9"/>
        <v>52505</v>
      </c>
      <c r="J73" s="131"/>
      <c r="K73" s="130"/>
      <c r="L73" s="130"/>
      <c r="M73" s="75"/>
    </row>
    <row r="74" spans="1:13" ht="12.75" customHeight="1">
      <c r="A74" s="123">
        <f t="shared" si="5"/>
        <v>52628</v>
      </c>
      <c r="B74" s="119"/>
      <c r="C74" s="74"/>
      <c r="D74" s="76"/>
      <c r="E74" s="75"/>
      <c r="I74" s="82">
        <f t="shared" si="9"/>
        <v>52688</v>
      </c>
      <c r="J74" s="131"/>
      <c r="K74" s="130"/>
      <c r="L74" s="130"/>
      <c r="M74" s="75"/>
    </row>
    <row r="75" spans="1:13" ht="12.75" customHeight="1">
      <c r="A75" s="123">
        <f t="shared" si="5"/>
        <v>52810</v>
      </c>
      <c r="B75" s="119"/>
      <c r="C75" s="74"/>
      <c r="D75" s="76"/>
      <c r="E75" s="75"/>
      <c r="I75" s="82">
        <f t="shared" si="9"/>
        <v>52871</v>
      </c>
      <c r="J75" s="131"/>
      <c r="K75" s="130"/>
      <c r="L75" s="130"/>
      <c r="M75" s="75"/>
    </row>
    <row r="76" spans="1:13" ht="12.75" customHeight="1">
      <c r="A76" s="123">
        <f t="shared" si="5"/>
        <v>52994</v>
      </c>
      <c r="B76" s="119"/>
      <c r="C76" s="74"/>
      <c r="D76" s="76"/>
      <c r="E76" s="75"/>
      <c r="I76" s="82">
        <f t="shared" si="9"/>
        <v>53053</v>
      </c>
      <c r="J76" s="131"/>
      <c r="K76" s="130"/>
      <c r="L76" s="130"/>
      <c r="M76" s="75"/>
    </row>
    <row r="77" spans="1:13" ht="12.75" customHeight="1">
      <c r="A77" s="123">
        <f t="shared" si="5"/>
        <v>53175</v>
      </c>
      <c r="B77" s="119"/>
      <c r="C77" s="74"/>
      <c r="D77" s="76"/>
      <c r="E77" s="75"/>
      <c r="I77" s="82">
        <f t="shared" si="9"/>
        <v>53236</v>
      </c>
      <c r="J77" s="131"/>
      <c r="K77" s="130"/>
      <c r="L77" s="130"/>
      <c r="M77" s="75"/>
    </row>
    <row r="78" spans="1:13" ht="12.75" customHeight="1">
      <c r="A78" s="123">
        <f t="shared" si="5"/>
        <v>53359</v>
      </c>
      <c r="B78" s="119"/>
      <c r="C78" s="74"/>
      <c r="D78" s="76"/>
      <c r="E78" s="75"/>
      <c r="I78" s="82">
        <f t="shared" si="9"/>
        <v>53418</v>
      </c>
      <c r="J78" s="131"/>
      <c r="K78" s="130"/>
      <c r="L78" s="130"/>
      <c r="M78" s="75"/>
    </row>
    <row r="79" spans="1:13" ht="12.75" customHeight="1">
      <c r="A79" s="123">
        <f t="shared" si="5"/>
        <v>53540</v>
      </c>
      <c r="B79" s="119"/>
      <c r="C79" s="74"/>
      <c r="D79" s="76"/>
      <c r="E79" s="75"/>
      <c r="I79" s="82">
        <f t="shared" si="9"/>
        <v>53601</v>
      </c>
      <c r="J79" s="131"/>
      <c r="K79" s="130"/>
      <c r="L79" s="130"/>
      <c r="M79" s="75"/>
    </row>
    <row r="80" spans="1:13" ht="12.75" customHeight="1">
      <c r="A80" s="123">
        <f t="shared" ref="A80:A82" si="10">EDATE(A79,6)</f>
        <v>53724</v>
      </c>
      <c r="B80" s="119"/>
      <c r="C80" s="74"/>
      <c r="D80" s="76"/>
      <c r="E80" s="75"/>
      <c r="I80" s="82">
        <f t="shared" si="9"/>
        <v>53783</v>
      </c>
      <c r="J80" s="131"/>
      <c r="K80" s="130"/>
      <c r="L80" s="130"/>
      <c r="M80" s="75"/>
    </row>
    <row r="81" spans="1:13" ht="12.75" customHeight="1">
      <c r="A81" s="123">
        <f t="shared" si="10"/>
        <v>53905</v>
      </c>
      <c r="B81" s="119"/>
      <c r="C81" s="74"/>
      <c r="D81" s="76"/>
      <c r="E81" s="75"/>
      <c r="I81" s="82">
        <f t="shared" si="9"/>
        <v>53966</v>
      </c>
      <c r="J81" s="131"/>
      <c r="K81" s="130"/>
      <c r="L81" s="130"/>
      <c r="M81" s="75"/>
    </row>
    <row r="82" spans="1:13" ht="13.5" customHeight="1" thickBot="1">
      <c r="A82" s="125">
        <f t="shared" si="10"/>
        <v>54089</v>
      </c>
      <c r="B82" s="121"/>
      <c r="C82" s="83"/>
      <c r="D82" s="84"/>
      <c r="E82" s="85"/>
      <c r="I82" s="94">
        <f t="shared" si="9"/>
        <v>54149</v>
      </c>
      <c r="J82" s="132"/>
      <c r="K82" s="133"/>
      <c r="L82" s="133"/>
      <c r="M82" s="85"/>
    </row>
    <row r="83" spans="1:13" ht="12.75" customHeight="1">
      <c r="C83" s="87">
        <f>AVERAGE(C3:C82)</f>
        <v>8.8759686147186125E-3</v>
      </c>
      <c r="D83" s="88">
        <f>AVERAGE(D2:D82)</f>
        <v>496.56572354725716</v>
      </c>
      <c r="E83" s="89">
        <f>AVERAGE(E3:E82)</f>
        <v>-20.384736409600325</v>
      </c>
      <c r="M83" s="89">
        <f>AVERAGE(M3:M82)</f>
        <v>-6376.5190476190455</v>
      </c>
    </row>
    <row r="85" spans="1:13">
      <c r="E85" t="s">
        <v>128</v>
      </c>
      <c r="G85" s="71">
        <f>SUM(G2:G82)</f>
        <v>66128.555055588746</v>
      </c>
      <c r="M85" t="s">
        <v>128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topLeftCell="A37" workbookViewId="0">
      <selection activeCell="B51" sqref="B51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42">
        <f>C3*D2</f>
        <v>63.609900000000003</v>
      </c>
      <c r="F2" s="42">
        <f>E2*D2</f>
        <v>9.4098125070000016</v>
      </c>
    </row>
    <row r="3" spans="3:8">
      <c r="C3">
        <v>430</v>
      </c>
      <c r="D3">
        <v>0.14732000000000001</v>
      </c>
      <c r="E3" s="42">
        <f>C3*D3</f>
        <v>63.3476</v>
      </c>
      <c r="G3" s="42">
        <f>D3*E3</f>
        <v>9.3323684320000009</v>
      </c>
    </row>
    <row r="4" spans="3:8">
      <c r="D4">
        <v>5.9817000000000002E-2</v>
      </c>
      <c r="E4" s="42">
        <f>C5*D4</f>
        <v>8.8050623999999988</v>
      </c>
      <c r="F4" s="42">
        <f>E4*D4</f>
        <v>0.52669241758079999</v>
      </c>
    </row>
    <row r="5" spans="3:8">
      <c r="C5" s="42">
        <f>4.6*32</f>
        <v>147.19999999999999</v>
      </c>
      <c r="D5">
        <v>5.9851000000000001E-2</v>
      </c>
      <c r="E5" s="42">
        <f>C5*D5</f>
        <v>8.8100671999999989</v>
      </c>
      <c r="G5" s="42">
        <f>D5*E5</f>
        <v>0.52729133198719991</v>
      </c>
    </row>
    <row r="6" spans="3:8">
      <c r="F6" s="42">
        <f>SUM(F2:F4)</f>
        <v>9.9365049245808024</v>
      </c>
      <c r="G6" s="42">
        <f>SUM(G2:G5)</f>
        <v>9.8596597639872012</v>
      </c>
    </row>
    <row r="8" spans="3:8">
      <c r="F8" t="s">
        <v>129</v>
      </c>
      <c r="G8">
        <v>386785</v>
      </c>
    </row>
    <row r="9" spans="3:8">
      <c r="F9" t="s">
        <v>130</v>
      </c>
      <c r="G9">
        <v>36372553</v>
      </c>
    </row>
    <row r="13" spans="3:8">
      <c r="D13">
        <v>217.11</v>
      </c>
      <c r="E13">
        <v>6</v>
      </c>
      <c r="F13" s="42">
        <f>D13*E13</f>
        <v>1302.6600000000001</v>
      </c>
      <c r="H13" s="42">
        <f>(6*5)+2</f>
        <v>32</v>
      </c>
    </row>
    <row r="14" spans="3:8">
      <c r="F14" s="42">
        <f>F13/H13</f>
        <v>40.708125000000003</v>
      </c>
    </row>
    <row r="15" spans="3:8">
      <c r="F15" s="42">
        <f>F14*12</f>
        <v>488.49750000000006</v>
      </c>
      <c r="G15" s="42">
        <f>F14*2</f>
        <v>81.416250000000005</v>
      </c>
    </row>
    <row r="19" spans="1:9">
      <c r="A19" t="s">
        <v>131</v>
      </c>
    </row>
    <row r="21" spans="1:9">
      <c r="B21" t="s">
        <v>132</v>
      </c>
      <c r="C21" s="90"/>
      <c r="F21" t="s">
        <v>133</v>
      </c>
    </row>
    <row r="22" spans="1:9">
      <c r="B22" t="s">
        <v>134</v>
      </c>
      <c r="C22" s="90"/>
      <c r="F22" t="s">
        <v>135</v>
      </c>
    </row>
    <row r="23" spans="1:9">
      <c r="B23" t="s">
        <v>136</v>
      </c>
      <c r="C23" t="s">
        <v>170</v>
      </c>
      <c r="I23" s="47"/>
    </row>
    <row r="26" spans="1:9">
      <c r="B26" s="47" t="s">
        <v>19</v>
      </c>
    </row>
    <row r="27" spans="1:9">
      <c r="B27" t="s">
        <v>137</v>
      </c>
    </row>
    <row r="28" spans="1:9">
      <c r="B28" s="50"/>
      <c r="C28" s="47"/>
      <c r="D28" s="47"/>
      <c r="E28" s="50"/>
      <c r="F28" s="50"/>
    </row>
    <row r="33" spans="1:9" ht="150">
      <c r="B33" s="91" t="s">
        <v>138</v>
      </c>
      <c r="I33" s="91" t="s">
        <v>145</v>
      </c>
    </row>
    <row r="34" spans="1:9">
      <c r="B34" s="92" t="s">
        <v>139</v>
      </c>
      <c r="I34" t="s">
        <v>146</v>
      </c>
    </row>
    <row r="35" spans="1:9">
      <c r="B35" t="s">
        <v>140</v>
      </c>
      <c r="I35" t="s">
        <v>147</v>
      </c>
    </row>
    <row r="36" spans="1:9">
      <c r="B36" t="s">
        <v>141</v>
      </c>
    </row>
    <row r="38" spans="1:9">
      <c r="B38" t="s">
        <v>142</v>
      </c>
    </row>
    <row r="41" spans="1:9">
      <c r="A41" t="s">
        <v>143</v>
      </c>
      <c r="B41" t="s">
        <v>144</v>
      </c>
    </row>
    <row r="45" spans="1:9">
      <c r="A45" t="s">
        <v>166</v>
      </c>
      <c r="B45" t="s">
        <v>63</v>
      </c>
    </row>
    <row r="47" spans="1:9">
      <c r="A47" t="s">
        <v>184</v>
      </c>
      <c r="B47" t="s">
        <v>172</v>
      </c>
    </row>
    <row r="48" spans="1:9">
      <c r="A48" t="s">
        <v>171</v>
      </c>
      <c r="B48" t="s">
        <v>172</v>
      </c>
    </row>
    <row r="49" spans="1:2">
      <c r="A49" t="s">
        <v>50</v>
      </c>
      <c r="B49" t="s">
        <v>172</v>
      </c>
    </row>
    <row r="50" spans="1:2">
      <c r="A50" t="s">
        <v>174</v>
      </c>
      <c r="B50" t="s">
        <v>173</v>
      </c>
    </row>
    <row r="51" spans="1:2">
      <c r="A51" t="s">
        <v>200</v>
      </c>
      <c r="B51" t="s">
        <v>172</v>
      </c>
    </row>
    <row r="52" spans="1:2">
      <c r="A52" t="s">
        <v>211</v>
      </c>
      <c r="B52" t="s">
        <v>210</v>
      </c>
    </row>
    <row r="53" spans="1:2">
      <c r="A53" t="s">
        <v>214</v>
      </c>
      <c r="B53" t="s">
        <v>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workbookViewId="0">
      <selection activeCell="B22" sqref="B22:G23"/>
    </sheetView>
  </sheetViews>
  <sheetFormatPr defaultColWidth="11.42578125" defaultRowHeight="15"/>
  <cols>
    <col min="1" max="1" width="11.42578125" style="92"/>
    <col min="2" max="2" width="10" style="116" customWidth="1"/>
    <col min="3" max="3" width="33.28515625" style="92" customWidth="1"/>
    <col min="4" max="6" width="10" style="116" customWidth="1"/>
    <col min="7" max="7" width="33.28515625" style="92" customWidth="1"/>
    <col min="8" max="9" width="11.42578125" style="92"/>
    <col min="10" max="10" width="31.28515625" style="92" customWidth="1"/>
    <col min="11" max="16384" width="11.42578125" style="92"/>
  </cols>
  <sheetData>
    <row r="1" spans="1:22" ht="16.5" thickBot="1">
      <c r="A1" s="115" t="s">
        <v>228</v>
      </c>
      <c r="C1" s="1"/>
      <c r="D1" s="115"/>
      <c r="E1" s="115"/>
      <c r="F1" s="115"/>
      <c r="G1" s="1"/>
      <c r="H1" s="17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9" t="str">
        <f>AÑO!A20</f>
        <v>Cártama Gastos</v>
      </c>
      <c r="C2" s="321"/>
      <c r="D2" s="321"/>
      <c r="E2" s="321"/>
      <c r="F2" s="321"/>
      <c r="G2" s="322"/>
      <c r="H2" s="319"/>
      <c r="I2" s="320" t="s">
        <v>4</v>
      </c>
      <c r="J2" s="321"/>
      <c r="K2" s="321"/>
      <c r="L2" s="322"/>
      <c r="M2" s="1"/>
      <c r="N2" s="1"/>
      <c r="R2" s="3"/>
    </row>
    <row r="3" spans="1:22" ht="16.5" thickBot="1">
      <c r="A3" s="1"/>
      <c r="B3" s="323"/>
      <c r="C3" s="324"/>
      <c r="D3" s="324"/>
      <c r="E3" s="324"/>
      <c r="F3" s="324"/>
      <c r="G3" s="325"/>
      <c r="H3" s="1"/>
      <c r="I3" s="323"/>
      <c r="J3" s="324"/>
      <c r="K3" s="324"/>
      <c r="L3" s="325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319">
        <v>2018</v>
      </c>
      <c r="I4" s="43" t="s">
        <v>59</v>
      </c>
      <c r="J4" s="108" t="s">
        <v>60</v>
      </c>
      <c r="K4" s="277" t="s">
        <v>61</v>
      </c>
      <c r="L4" s="278"/>
      <c r="M4" s="1"/>
      <c r="N4" s="1"/>
      <c r="R4" s="3"/>
    </row>
    <row r="5" spans="1:22" ht="15.75">
      <c r="A5" s="1" t="s">
        <v>191</v>
      </c>
      <c r="B5" s="135" t="s">
        <v>32</v>
      </c>
      <c r="C5" s="27" t="s">
        <v>33</v>
      </c>
      <c r="D5" s="135" t="s">
        <v>57</v>
      </c>
      <c r="E5" s="139" t="s">
        <v>58</v>
      </c>
      <c r="F5" s="139" t="s">
        <v>32</v>
      </c>
      <c r="G5" s="27" t="s">
        <v>33</v>
      </c>
      <c r="H5" s="1" t="s">
        <v>191</v>
      </c>
      <c r="I5" s="109" t="s">
        <v>62</v>
      </c>
      <c r="J5" s="110" t="s">
        <v>63</v>
      </c>
      <c r="K5" s="279"/>
      <c r="L5" s="280"/>
      <c r="M5" s="1"/>
      <c r="N5" s="1"/>
      <c r="R5" s="3"/>
    </row>
    <row r="6" spans="1:22" ht="15.75">
      <c r="A6" s="115">
        <f>H6+(B6-SUM(D6:F6))</f>
        <v>1204.77</v>
      </c>
      <c r="B6" s="136">
        <v>399.59</v>
      </c>
      <c r="C6" s="21" t="s">
        <v>188</v>
      </c>
      <c r="D6" s="140"/>
      <c r="E6" s="141"/>
      <c r="F6" s="141"/>
      <c r="G6" s="18" t="s">
        <v>34</v>
      </c>
      <c r="H6" s="1">
        <v>805.18</v>
      </c>
      <c r="I6" s="111" t="s">
        <v>62</v>
      </c>
      <c r="J6" s="110" t="s">
        <v>64</v>
      </c>
      <c r="K6" s="281">
        <v>550</v>
      </c>
      <c r="L6" s="282"/>
      <c r="M6" s="1" t="s">
        <v>169</v>
      </c>
      <c r="N6" s="1"/>
      <c r="R6" s="3"/>
    </row>
    <row r="7" spans="1:22" ht="15.75">
      <c r="A7" s="115">
        <f t="shared" ref="A7:A13" si="0">H7+(B7-SUM(D7:F7))</f>
        <v>308.51</v>
      </c>
      <c r="B7" s="137">
        <v>70.180000000000007</v>
      </c>
      <c r="C7" s="18" t="s">
        <v>207</v>
      </c>
      <c r="D7" s="140"/>
      <c r="E7" s="141"/>
      <c r="F7" s="141"/>
      <c r="G7" s="18" t="s">
        <v>77</v>
      </c>
      <c r="H7" s="1">
        <v>238.32999999999998</v>
      </c>
      <c r="I7" s="111" t="s">
        <v>65</v>
      </c>
      <c r="J7" s="110" t="s">
        <v>66</v>
      </c>
      <c r="K7" s="281"/>
      <c r="L7" s="282"/>
      <c r="M7" s="1"/>
      <c r="N7" s="1"/>
      <c r="R7" s="3"/>
    </row>
    <row r="8" spans="1:22" ht="15.75">
      <c r="A8" s="115">
        <f t="shared" si="0"/>
        <v>0</v>
      </c>
      <c r="B8" s="137">
        <v>0</v>
      </c>
      <c r="C8" s="18" t="s">
        <v>37</v>
      </c>
      <c r="D8" s="140"/>
      <c r="F8" s="141"/>
      <c r="G8" s="18" t="s">
        <v>37</v>
      </c>
      <c r="H8" s="1">
        <v>0</v>
      </c>
      <c r="I8" s="111" t="s">
        <v>65</v>
      </c>
      <c r="J8" s="110" t="s">
        <v>67</v>
      </c>
      <c r="K8" s="281">
        <v>7000</v>
      </c>
      <c r="L8" s="282"/>
      <c r="M8" s="1"/>
      <c r="N8" s="1"/>
      <c r="R8" s="3"/>
    </row>
    <row r="9" spans="1:22" ht="15.75">
      <c r="A9" s="115">
        <f t="shared" si="0"/>
        <v>0</v>
      </c>
      <c r="B9" s="137">
        <v>0</v>
      </c>
      <c r="C9" s="18" t="s">
        <v>39</v>
      </c>
      <c r="D9" s="140"/>
      <c r="E9" s="141"/>
      <c r="F9" s="141"/>
      <c r="G9" s="18" t="s">
        <v>39</v>
      </c>
      <c r="H9" s="1">
        <v>0</v>
      </c>
      <c r="I9" s="111" t="s">
        <v>65</v>
      </c>
      <c r="J9" s="110" t="s">
        <v>160</v>
      </c>
      <c r="K9" s="281">
        <v>659.77</v>
      </c>
      <c r="L9" s="282"/>
      <c r="M9" s="1"/>
      <c r="N9" s="1"/>
      <c r="R9" s="3"/>
    </row>
    <row r="10" spans="1:22" ht="15.75">
      <c r="A10" s="115">
        <f t="shared" si="0"/>
        <v>24</v>
      </c>
      <c r="B10" s="137">
        <v>12</v>
      </c>
      <c r="C10" s="18" t="s">
        <v>38</v>
      </c>
      <c r="D10" s="140"/>
      <c r="E10" s="141"/>
      <c r="F10" s="141"/>
      <c r="G10" s="18" t="s">
        <v>38</v>
      </c>
      <c r="H10" s="1">
        <v>12</v>
      </c>
      <c r="I10" s="111" t="s">
        <v>65</v>
      </c>
      <c r="J10" s="110" t="s">
        <v>84</v>
      </c>
      <c r="K10" s="281">
        <v>1800.04</v>
      </c>
      <c r="L10" s="282"/>
      <c r="M10" s="1" t="s">
        <v>159</v>
      </c>
      <c r="N10" s="1"/>
      <c r="R10" s="3"/>
    </row>
    <row r="11" spans="1:22" ht="15.75">
      <c r="A11" s="115">
        <f t="shared" si="0"/>
        <v>60.46</v>
      </c>
      <c r="B11" s="137">
        <v>30.23</v>
      </c>
      <c r="C11" s="18" t="s">
        <v>36</v>
      </c>
      <c r="D11" s="140"/>
      <c r="E11" s="141"/>
      <c r="F11" s="141"/>
      <c r="G11" s="18" t="s">
        <v>36</v>
      </c>
      <c r="H11" s="1">
        <v>30.23</v>
      </c>
      <c r="I11" s="111" t="s">
        <v>71</v>
      </c>
      <c r="J11" s="110" t="s">
        <v>72</v>
      </c>
      <c r="K11" s="281"/>
      <c r="L11" s="282"/>
      <c r="M11" s="1"/>
      <c r="N11" s="1"/>
      <c r="R11" s="3"/>
    </row>
    <row r="12" spans="1:22" ht="15.75">
      <c r="A12" s="115">
        <f t="shared" si="0"/>
        <v>63.04000000000002</v>
      </c>
      <c r="B12" s="137">
        <v>25</v>
      </c>
      <c r="C12" s="18" t="s">
        <v>213</v>
      </c>
      <c r="D12" s="140"/>
      <c r="E12" s="141"/>
      <c r="F12" s="141"/>
      <c r="G12" s="18"/>
      <c r="H12" s="1">
        <v>38.04000000000002</v>
      </c>
      <c r="I12" s="111" t="s">
        <v>161</v>
      </c>
      <c r="J12" s="110" t="s">
        <v>162</v>
      </c>
      <c r="K12" s="281">
        <v>5092.08</v>
      </c>
      <c r="L12" s="282"/>
      <c r="M12" s="95"/>
      <c r="N12" s="1"/>
      <c r="R12" s="3"/>
    </row>
    <row r="13" spans="1:22" ht="15.75">
      <c r="A13" s="115">
        <f t="shared" si="0"/>
        <v>70</v>
      </c>
      <c r="B13" s="137">
        <v>7</v>
      </c>
      <c r="C13" s="18" t="s">
        <v>208</v>
      </c>
      <c r="D13" s="140"/>
      <c r="E13" s="141"/>
      <c r="F13" s="141"/>
      <c r="G13" s="18"/>
      <c r="H13" s="1">
        <v>63</v>
      </c>
      <c r="I13" s="111"/>
      <c r="J13" s="110"/>
      <c r="K13" s="281"/>
      <c r="L13" s="282"/>
      <c r="M13" s="1"/>
      <c r="N13" s="1"/>
      <c r="R13" s="3"/>
    </row>
    <row r="14" spans="1:22" ht="15.75">
      <c r="A14" s="115"/>
      <c r="B14" s="137"/>
      <c r="C14" s="18"/>
      <c r="D14" s="140"/>
      <c r="E14" s="141"/>
      <c r="F14" s="141"/>
      <c r="G14" s="18"/>
      <c r="H14" s="1"/>
      <c r="I14" s="111"/>
      <c r="J14" s="110"/>
      <c r="K14" s="281"/>
      <c r="L14" s="282"/>
      <c r="M14" s="1"/>
      <c r="N14" s="1"/>
      <c r="R14" s="3"/>
    </row>
    <row r="15" spans="1:22" ht="15.75">
      <c r="A15" s="115"/>
      <c r="B15" s="137"/>
      <c r="C15" s="18"/>
      <c r="D15" s="140"/>
      <c r="E15" s="141"/>
      <c r="F15" s="141"/>
      <c r="G15" s="18"/>
      <c r="H15" s="1"/>
      <c r="I15" s="111"/>
      <c r="J15" s="110"/>
      <c r="K15" s="281"/>
      <c r="L15" s="282"/>
      <c r="M15" s="1"/>
      <c r="N15" s="1"/>
      <c r="R15" s="3"/>
    </row>
    <row r="16" spans="1:22" ht="15.75">
      <c r="A16" s="115"/>
      <c r="B16" s="137"/>
      <c r="C16" s="18"/>
      <c r="D16" s="140"/>
      <c r="E16" s="141"/>
      <c r="F16" s="141"/>
      <c r="G16" s="18"/>
      <c r="H16" s="1"/>
      <c r="I16" s="111"/>
      <c r="J16" s="110"/>
      <c r="K16" s="281"/>
      <c r="L16" s="282"/>
      <c r="M16" s="1"/>
      <c r="N16" s="1"/>
      <c r="R16" s="3"/>
    </row>
    <row r="17" spans="1:18" ht="15.75">
      <c r="A17" s="115"/>
      <c r="B17" s="137"/>
      <c r="C17" s="18"/>
      <c r="D17" s="140"/>
      <c r="E17" s="141"/>
      <c r="F17" s="141"/>
      <c r="G17" s="18"/>
      <c r="H17" s="1"/>
      <c r="I17" s="111"/>
      <c r="J17" s="110"/>
      <c r="K17" s="281"/>
      <c r="L17" s="282"/>
      <c r="M17" s="1"/>
      <c r="N17" s="1"/>
      <c r="R17" s="3"/>
    </row>
    <row r="18" spans="1:18" ht="16.5" thickBot="1">
      <c r="A18" s="115"/>
      <c r="B18" s="137"/>
      <c r="C18" s="18"/>
      <c r="D18" s="140"/>
      <c r="E18" s="141"/>
      <c r="F18" s="141"/>
      <c r="G18" s="18"/>
      <c r="H18" s="1"/>
      <c r="I18" s="112"/>
      <c r="J18" s="113"/>
      <c r="K18" s="287"/>
      <c r="L18" s="288"/>
      <c r="M18" s="1"/>
      <c r="N18" s="1"/>
      <c r="R18" s="3"/>
    </row>
    <row r="19" spans="1:18" ht="16.5" thickBot="1">
      <c r="A19" s="115"/>
      <c r="B19" s="138"/>
      <c r="C19" s="19"/>
      <c r="D19" s="138"/>
      <c r="E19" s="142"/>
      <c r="F19" s="142"/>
      <c r="G19" s="19"/>
      <c r="H19" s="1"/>
      <c r="I19" s="28" t="s">
        <v>68</v>
      </c>
      <c r="J19" s="22"/>
      <c r="K19" s="287">
        <f>SUM(K5:K18)</f>
        <v>15101.890000000001</v>
      </c>
      <c r="L19" s="288"/>
      <c r="M19" s="1"/>
      <c r="N19" s="1"/>
      <c r="R19" s="3"/>
    </row>
    <row r="20" spans="1:18" ht="16.5" thickBot="1">
      <c r="A20" s="115">
        <f>SUM(A6:A15)</f>
        <v>1730.78</v>
      </c>
      <c r="B20" s="138">
        <f>SUM(B6:B19)</f>
        <v>544</v>
      </c>
      <c r="C20" s="19" t="s">
        <v>55</v>
      </c>
      <c r="D20" s="138">
        <f>SUM(D6:D19)</f>
        <v>0</v>
      </c>
      <c r="E20" s="138">
        <f>SUM(E6:E19)</f>
        <v>0</v>
      </c>
      <c r="F20" s="138">
        <f>SUM(F6:F19)</f>
        <v>0</v>
      </c>
      <c r="G20" s="19" t="s">
        <v>55</v>
      </c>
      <c r="H20" s="1">
        <v>1186.78</v>
      </c>
      <c r="I20" s="92" t="s">
        <v>85</v>
      </c>
      <c r="K20" s="116"/>
      <c r="L20" s="116">
        <f>K19-K10-K12</f>
        <v>8209.7700000000023</v>
      </c>
      <c r="M20" s="1"/>
      <c r="R20" s="3"/>
    </row>
    <row r="21" spans="1:18" ht="16.5" thickBot="1">
      <c r="A21" s="1"/>
      <c r="B21" s="115"/>
      <c r="C21" s="1"/>
      <c r="D21" s="115"/>
      <c r="E21" s="115"/>
      <c r="F21" s="115"/>
      <c r="G21" s="1"/>
      <c r="H21" s="1"/>
      <c r="M21" s="1"/>
      <c r="R21" s="3"/>
    </row>
    <row r="22" spans="1:18" ht="15.6" customHeight="1">
      <c r="A22" s="1"/>
      <c r="B22" s="329" t="str">
        <f>AÑO!A21</f>
        <v>Waterloo</v>
      </c>
      <c r="C22" s="321"/>
      <c r="D22" s="321"/>
      <c r="E22" s="321"/>
      <c r="F22" s="321"/>
      <c r="G22" s="322"/>
      <c r="H22" s="1"/>
      <c r="I22" s="320" t="s">
        <v>6</v>
      </c>
      <c r="J22" s="321"/>
      <c r="K22" s="321"/>
      <c r="L22" s="322"/>
      <c r="M22" s="1"/>
      <c r="R22" s="3"/>
    </row>
    <row r="23" spans="1:18" ht="16.149999999999999" customHeight="1" thickBot="1">
      <c r="A23" s="1"/>
      <c r="B23" s="323"/>
      <c r="C23" s="324"/>
      <c r="D23" s="324"/>
      <c r="E23" s="324"/>
      <c r="F23" s="324"/>
      <c r="G23" s="325"/>
      <c r="H23" s="1"/>
      <c r="I23" s="323"/>
      <c r="J23" s="324"/>
      <c r="K23" s="324"/>
      <c r="L23" s="325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43" t="s">
        <v>33</v>
      </c>
      <c r="J24" s="257" t="s">
        <v>90</v>
      </c>
      <c r="K24" s="258"/>
      <c r="L24" s="200" t="s">
        <v>91</v>
      </c>
      <c r="M24" s="1"/>
      <c r="R24" s="3"/>
    </row>
    <row r="25" spans="1:18" ht="15.75">
      <c r="A25" s="1" t="s">
        <v>191</v>
      </c>
      <c r="B25" s="135" t="s">
        <v>32</v>
      </c>
      <c r="C25" s="27" t="s">
        <v>33</v>
      </c>
      <c r="D25" s="135" t="s">
        <v>57</v>
      </c>
      <c r="E25" s="139" t="s">
        <v>58</v>
      </c>
      <c r="F25" s="139" t="s">
        <v>32</v>
      </c>
      <c r="G25" s="27" t="s">
        <v>33</v>
      </c>
      <c r="H25" s="1" t="s">
        <v>191</v>
      </c>
      <c r="I25" s="259" t="str">
        <f>AÑO!A8</f>
        <v>Manolo Salario</v>
      </c>
      <c r="J25" s="262"/>
      <c r="K25" s="263"/>
      <c r="L25" s="201"/>
      <c r="M25" s="1"/>
      <c r="R25" s="3"/>
    </row>
    <row r="26" spans="1:18" ht="15.75">
      <c r="A26" s="115">
        <f>H26+(B26-SUM(D26:F26))</f>
        <v>1800</v>
      </c>
      <c r="B26" s="136">
        <v>900</v>
      </c>
      <c r="C26" s="30" t="s">
        <v>41</v>
      </c>
      <c r="D26" s="140"/>
      <c r="E26" s="141"/>
      <c r="F26" s="141"/>
      <c r="G26" s="18" t="s">
        <v>41</v>
      </c>
      <c r="H26" s="1">
        <v>900</v>
      </c>
      <c r="I26" s="260"/>
      <c r="J26" s="264"/>
      <c r="K26" s="265"/>
      <c r="L26" s="202"/>
      <c r="M26" s="1"/>
      <c r="R26" s="3"/>
    </row>
    <row r="27" spans="1:18" ht="15.75">
      <c r="A27" s="115">
        <f t="shared" ref="A27:A30" si="1">H27+(B27-SUM(D27:F27))</f>
        <v>349</v>
      </c>
      <c r="B27" s="137">
        <v>170</v>
      </c>
      <c r="C27" s="30" t="s">
        <v>42</v>
      </c>
      <c r="D27" s="140"/>
      <c r="E27" s="141"/>
      <c r="F27" s="141"/>
      <c r="G27" s="18" t="s">
        <v>42</v>
      </c>
      <c r="H27" s="1">
        <v>179</v>
      </c>
      <c r="I27" s="260"/>
      <c r="J27" s="264"/>
      <c r="K27" s="265"/>
      <c r="L27" s="202"/>
      <c r="M27" s="1"/>
      <c r="R27" s="3"/>
    </row>
    <row r="28" spans="1:18" ht="15.75">
      <c r="A28" s="115">
        <f t="shared" si="1"/>
        <v>183.06</v>
      </c>
      <c r="B28" s="137">
        <v>40</v>
      </c>
      <c r="C28" s="30" t="s">
        <v>43</v>
      </c>
      <c r="D28" s="140"/>
      <c r="E28" s="141"/>
      <c r="F28" s="141"/>
      <c r="G28" s="18" t="s">
        <v>43</v>
      </c>
      <c r="H28" s="1">
        <v>143.06</v>
      </c>
      <c r="I28" s="260"/>
      <c r="J28" s="264"/>
      <c r="K28" s="265"/>
      <c r="L28" s="202"/>
      <c r="M28" s="1"/>
      <c r="R28" s="3"/>
    </row>
    <row r="29" spans="1:18" ht="15.75">
      <c r="A29" s="115">
        <f t="shared" si="1"/>
        <v>37.129999999999995</v>
      </c>
      <c r="B29" s="137">
        <v>18</v>
      </c>
      <c r="C29" s="30" t="s">
        <v>40</v>
      </c>
      <c r="D29" s="140"/>
      <c r="E29" s="141"/>
      <c r="F29" s="141"/>
      <c r="G29" s="18" t="s">
        <v>40</v>
      </c>
      <c r="H29" s="1">
        <v>19.13</v>
      </c>
      <c r="I29" s="268"/>
      <c r="J29" s="269"/>
      <c r="K29" s="270"/>
      <c r="L29" s="204"/>
      <c r="M29" s="1"/>
      <c r="R29" s="3"/>
    </row>
    <row r="30" spans="1:18" ht="15.75" customHeight="1">
      <c r="A30" s="115">
        <f t="shared" si="1"/>
        <v>593.55999999999995</v>
      </c>
      <c r="B30" s="137">
        <v>0</v>
      </c>
      <c r="C30" s="30" t="s">
        <v>44</v>
      </c>
      <c r="D30" s="140"/>
      <c r="E30" s="141"/>
      <c r="F30" s="141"/>
      <c r="G30" s="18"/>
      <c r="H30" s="1">
        <v>593.55999999999995</v>
      </c>
      <c r="I30" s="259" t="str">
        <f>AÑO!A9</f>
        <v>Rocío Salario</v>
      </c>
      <c r="J30" s="262"/>
      <c r="K30" s="263"/>
      <c r="L30" s="201"/>
      <c r="M30" s="1"/>
      <c r="R30" s="3"/>
    </row>
    <row r="31" spans="1:18" ht="15.75">
      <c r="A31" s="115"/>
      <c r="B31" s="137"/>
      <c r="C31" s="18"/>
      <c r="D31" s="140"/>
      <c r="E31" s="141"/>
      <c r="F31" s="141"/>
      <c r="G31" s="18"/>
      <c r="H31" s="1"/>
      <c r="I31" s="260"/>
      <c r="J31" s="264"/>
      <c r="K31" s="265"/>
      <c r="L31" s="202"/>
      <c r="M31" s="1"/>
      <c r="R31" s="3"/>
    </row>
    <row r="32" spans="1:18" ht="15.75">
      <c r="A32" s="115"/>
      <c r="B32" s="137"/>
      <c r="C32" s="18"/>
      <c r="D32" s="140"/>
      <c r="E32" s="141"/>
      <c r="F32" s="141"/>
      <c r="G32" s="18"/>
      <c r="H32" s="1"/>
      <c r="I32" s="260"/>
      <c r="J32" s="264"/>
      <c r="K32" s="265"/>
      <c r="L32" s="202"/>
      <c r="M32" s="1"/>
      <c r="R32" s="3"/>
    </row>
    <row r="33" spans="1:18" ht="15.75">
      <c r="A33" s="115"/>
      <c r="B33" s="137"/>
      <c r="C33" s="18"/>
      <c r="D33" s="140"/>
      <c r="E33" s="141"/>
      <c r="F33" s="141"/>
      <c r="G33" s="18"/>
      <c r="H33" s="1"/>
      <c r="I33" s="260"/>
      <c r="J33" s="264"/>
      <c r="K33" s="265"/>
      <c r="L33" s="202"/>
      <c r="M33" s="1"/>
      <c r="R33" s="3"/>
    </row>
    <row r="34" spans="1:18" ht="15.75">
      <c r="A34" s="115"/>
      <c r="B34" s="137"/>
      <c r="C34" s="18"/>
      <c r="D34" s="140"/>
      <c r="E34" s="141"/>
      <c r="F34" s="141"/>
      <c r="G34" s="18"/>
      <c r="H34" s="1"/>
      <c r="I34" s="268"/>
      <c r="J34" s="269"/>
      <c r="K34" s="270"/>
      <c r="L34" s="204"/>
      <c r="M34" s="1"/>
      <c r="R34" s="3"/>
    </row>
    <row r="35" spans="1:18" ht="15.75">
      <c r="A35" s="115"/>
      <c r="B35" s="137"/>
      <c r="C35" s="18"/>
      <c r="D35" s="140"/>
      <c r="E35" s="141"/>
      <c r="F35" s="141"/>
      <c r="G35" s="18"/>
      <c r="H35" s="1"/>
      <c r="I35" s="259" t="s">
        <v>227</v>
      </c>
      <c r="J35" s="262"/>
      <c r="K35" s="263"/>
      <c r="L35" s="201"/>
      <c r="M35" s="1"/>
      <c r="R35" s="3"/>
    </row>
    <row r="36" spans="1:18" ht="15.75">
      <c r="A36" s="1"/>
      <c r="B36" s="137"/>
      <c r="C36" s="18"/>
      <c r="D36" s="140"/>
      <c r="E36" s="141"/>
      <c r="F36" s="141"/>
      <c r="G36" s="18"/>
      <c r="H36" s="1"/>
      <c r="I36" s="260"/>
      <c r="J36" s="264"/>
      <c r="K36" s="265"/>
      <c r="L36" s="202"/>
      <c r="M36" s="1"/>
      <c r="R36" s="3"/>
    </row>
    <row r="37" spans="1:18" ht="15.75">
      <c r="A37" s="1"/>
      <c r="B37" s="137"/>
      <c r="C37" s="18"/>
      <c r="D37" s="140"/>
      <c r="E37" s="141"/>
      <c r="F37" s="141"/>
      <c r="G37" s="18"/>
      <c r="H37" s="1"/>
      <c r="I37" s="260"/>
      <c r="J37" s="264"/>
      <c r="K37" s="265"/>
      <c r="L37" s="202"/>
      <c r="M37" s="1"/>
      <c r="R37" s="3"/>
    </row>
    <row r="38" spans="1:18" ht="15.75">
      <c r="A38" s="1"/>
      <c r="B38" s="137"/>
      <c r="C38" s="18"/>
      <c r="D38" s="140"/>
      <c r="E38" s="141"/>
      <c r="F38" s="141"/>
      <c r="G38" s="18"/>
      <c r="H38" s="1"/>
      <c r="I38" s="260"/>
      <c r="J38" s="264"/>
      <c r="K38" s="265"/>
      <c r="L38" s="202"/>
      <c r="M38" s="1"/>
      <c r="R38" s="3"/>
    </row>
    <row r="39" spans="1:18" ht="16.5" thickBot="1">
      <c r="A39" s="1"/>
      <c r="B39" s="138"/>
      <c r="C39" s="19"/>
      <c r="D39" s="138"/>
      <c r="E39" s="142"/>
      <c r="F39" s="142"/>
      <c r="G39" s="19"/>
      <c r="H39" s="1"/>
      <c r="I39" s="268"/>
      <c r="J39" s="269"/>
      <c r="K39" s="270"/>
      <c r="L39" s="204"/>
      <c r="M39" s="1"/>
      <c r="R39" s="3"/>
    </row>
    <row r="40" spans="1:18" ht="16.5" thickBot="1">
      <c r="A40" s="115">
        <f>SUM(A26:A35)</f>
        <v>2962.75</v>
      </c>
      <c r="B40" s="138">
        <f>SUM(B26:B39)</f>
        <v>1128</v>
      </c>
      <c r="C40" s="19" t="s">
        <v>55</v>
      </c>
      <c r="D40" s="138">
        <f>SUM(D26:D39)</f>
        <v>0</v>
      </c>
      <c r="E40" s="138">
        <f>SUM(E26:E39)</f>
        <v>0</v>
      </c>
      <c r="F40" s="138">
        <f>SUM(F26:F39)</f>
        <v>0</v>
      </c>
      <c r="G40" s="19" t="s">
        <v>55</v>
      </c>
      <c r="H40" s="1">
        <v>1834.75</v>
      </c>
      <c r="I40" s="259" t="str">
        <f>AÑO!A11</f>
        <v>Finanazas</v>
      </c>
      <c r="J40" s="262"/>
      <c r="K40" s="263"/>
      <c r="L40" s="201"/>
      <c r="M40" s="1"/>
      <c r="R40" s="3"/>
    </row>
    <row r="41" spans="1:18" ht="16.5" thickBot="1">
      <c r="A41" s="1"/>
      <c r="B41" s="115"/>
      <c r="C41" s="1"/>
      <c r="D41" s="115"/>
      <c r="E41" s="115"/>
      <c r="F41" s="115"/>
      <c r="G41" s="1"/>
      <c r="H41" s="1"/>
      <c r="I41" s="260"/>
      <c r="J41" s="264"/>
      <c r="K41" s="265"/>
      <c r="L41" s="202"/>
      <c r="M41" s="1"/>
      <c r="R41" s="3"/>
    </row>
    <row r="42" spans="1:18" ht="15.6" customHeight="1">
      <c r="A42" s="1"/>
      <c r="B42" s="283" t="str">
        <f>AÑO!A22</f>
        <v>Comida+Limpieza</v>
      </c>
      <c r="C42" s="272"/>
      <c r="D42" s="272"/>
      <c r="E42" s="272"/>
      <c r="F42" s="272"/>
      <c r="G42" s="273"/>
      <c r="H42" s="1"/>
      <c r="I42" s="260"/>
      <c r="J42" s="264"/>
      <c r="K42" s="265"/>
      <c r="L42" s="202"/>
      <c r="M42" s="1"/>
      <c r="R42" s="3"/>
    </row>
    <row r="43" spans="1:18" ht="16.149999999999999" customHeight="1" thickBot="1">
      <c r="A43" s="1"/>
      <c r="B43" s="274"/>
      <c r="C43" s="275"/>
      <c r="D43" s="275"/>
      <c r="E43" s="275"/>
      <c r="F43" s="275"/>
      <c r="G43" s="276"/>
      <c r="H43" s="1"/>
      <c r="I43" s="260"/>
      <c r="J43" s="264"/>
      <c r="K43" s="265"/>
      <c r="L43" s="202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I44" s="268"/>
      <c r="J44" s="269"/>
      <c r="K44" s="270"/>
      <c r="L44" s="204"/>
      <c r="M44" s="1"/>
      <c r="R44" s="3"/>
    </row>
    <row r="45" spans="1:18" ht="15.75">
      <c r="A45" s="1"/>
      <c r="B45" s="135" t="s">
        <v>32</v>
      </c>
      <c r="C45" s="27" t="s">
        <v>33</v>
      </c>
      <c r="D45" s="135" t="s">
        <v>57</v>
      </c>
      <c r="E45" s="139" t="s">
        <v>58</v>
      </c>
      <c r="F45" s="139" t="s">
        <v>32</v>
      </c>
      <c r="G45" s="27" t="s">
        <v>168</v>
      </c>
      <c r="H45" s="1"/>
      <c r="I45" s="259" t="str">
        <f>AÑO!A12</f>
        <v>Regalos</v>
      </c>
      <c r="J45" s="262"/>
      <c r="K45" s="263"/>
      <c r="L45" s="201"/>
      <c r="M45" s="1"/>
      <c r="R45" s="3"/>
    </row>
    <row r="46" spans="1:18" ht="15.75">
      <c r="A46" s="1"/>
      <c r="B46" s="136">
        <v>462</v>
      </c>
      <c r="C46" s="21"/>
      <c r="D46" s="140"/>
      <c r="E46" s="141"/>
      <c r="F46" s="141"/>
      <c r="G46" s="33"/>
      <c r="H46" s="1"/>
      <c r="I46" s="260"/>
      <c r="J46" s="264"/>
      <c r="K46" s="265"/>
      <c r="L46" s="202"/>
      <c r="M46" s="1"/>
      <c r="R46" s="3"/>
    </row>
    <row r="47" spans="1:18" ht="15.75">
      <c r="A47" s="1"/>
      <c r="B47" s="137">
        <v>28</v>
      </c>
      <c r="C47" s="18" t="s">
        <v>81</v>
      </c>
      <c r="D47" s="140"/>
      <c r="E47" s="141"/>
      <c r="F47" s="141"/>
      <c r="G47" s="18"/>
      <c r="H47" s="1"/>
      <c r="I47" s="260"/>
      <c r="J47" s="264"/>
      <c r="K47" s="265"/>
      <c r="L47" s="202"/>
      <c r="M47" s="1"/>
      <c r="R47" s="3"/>
    </row>
    <row r="48" spans="1:18" ht="15.75">
      <c r="A48" s="1"/>
      <c r="B48" s="137"/>
      <c r="C48" s="18"/>
      <c r="D48" s="140"/>
      <c r="E48" s="141"/>
      <c r="F48" s="141"/>
      <c r="G48" s="18"/>
      <c r="H48" s="1"/>
      <c r="I48" s="260"/>
      <c r="J48" s="264"/>
      <c r="K48" s="265"/>
      <c r="L48" s="202"/>
      <c r="M48" s="1"/>
      <c r="R48" s="3"/>
    </row>
    <row r="49" spans="1:18" ht="15.75">
      <c r="A49" s="1"/>
      <c r="B49" s="137"/>
      <c r="C49" s="18"/>
      <c r="D49" s="140"/>
      <c r="E49" s="141"/>
      <c r="F49" s="141"/>
      <c r="G49" s="18"/>
      <c r="H49" s="1"/>
      <c r="I49" s="268"/>
      <c r="J49" s="269"/>
      <c r="K49" s="270"/>
      <c r="L49" s="204"/>
      <c r="M49" s="1"/>
      <c r="R49" s="3"/>
    </row>
    <row r="50" spans="1:18" ht="15.75">
      <c r="A50" s="1"/>
      <c r="B50" s="137"/>
      <c r="C50" s="18"/>
      <c r="D50" s="140"/>
      <c r="E50" s="141"/>
      <c r="F50" s="141"/>
      <c r="G50" s="18"/>
      <c r="H50" s="1"/>
      <c r="I50" s="259" t="str">
        <f>AÑO!A13</f>
        <v>Gubernamental</v>
      </c>
      <c r="J50" s="262"/>
      <c r="K50" s="263"/>
      <c r="L50" s="201"/>
      <c r="M50" s="1"/>
      <c r="R50" s="3"/>
    </row>
    <row r="51" spans="1:18" ht="15.75">
      <c r="A51" s="1"/>
      <c r="B51" s="137"/>
      <c r="C51" s="18"/>
      <c r="D51" s="140"/>
      <c r="E51" s="141"/>
      <c r="F51" s="141"/>
      <c r="G51" s="18"/>
      <c r="H51" s="1"/>
      <c r="I51" s="260"/>
      <c r="J51" s="264"/>
      <c r="K51" s="265"/>
      <c r="L51" s="202"/>
      <c r="M51" s="1"/>
      <c r="R51" s="3"/>
    </row>
    <row r="52" spans="1:18" ht="15.75">
      <c r="A52" s="1"/>
      <c r="B52" s="137"/>
      <c r="C52" s="18"/>
      <c r="D52" s="140"/>
      <c r="E52" s="141"/>
      <c r="F52" s="141"/>
      <c r="G52" s="18"/>
      <c r="H52" s="1"/>
      <c r="I52" s="260"/>
      <c r="J52" s="264"/>
      <c r="K52" s="265"/>
      <c r="L52" s="202"/>
      <c r="M52" s="1"/>
      <c r="R52" s="3"/>
    </row>
    <row r="53" spans="1:18" ht="15.75">
      <c r="A53" s="1"/>
      <c r="B53" s="137"/>
      <c r="C53" s="18"/>
      <c r="D53" s="140"/>
      <c r="E53" s="141"/>
      <c r="F53" s="141"/>
      <c r="G53" s="18"/>
      <c r="H53" s="1"/>
      <c r="I53" s="260"/>
      <c r="J53" s="264"/>
      <c r="K53" s="265"/>
      <c r="L53" s="202"/>
      <c r="M53" s="1"/>
      <c r="R53" s="3"/>
    </row>
    <row r="54" spans="1:18" ht="15.75">
      <c r="A54" s="1"/>
      <c r="B54" s="137"/>
      <c r="C54" s="18"/>
      <c r="D54" s="140"/>
      <c r="E54" s="141"/>
      <c r="F54" s="141"/>
      <c r="G54" s="18"/>
      <c r="H54" s="1"/>
      <c r="I54" s="268"/>
      <c r="J54" s="269"/>
      <c r="K54" s="270"/>
      <c r="L54" s="204"/>
      <c r="M54" s="1"/>
      <c r="R54" s="3"/>
    </row>
    <row r="55" spans="1:18" ht="15.75">
      <c r="A55" s="1"/>
      <c r="B55" s="137"/>
      <c r="C55" s="18"/>
      <c r="D55" s="140"/>
      <c r="E55" s="141"/>
      <c r="F55" s="141"/>
      <c r="G55" s="18"/>
      <c r="H55" s="1"/>
      <c r="I55" s="259" t="str">
        <f>AÑO!A14</f>
        <v>Mutualite/DKV</v>
      </c>
      <c r="J55" s="262"/>
      <c r="K55" s="263"/>
      <c r="L55" s="201"/>
      <c r="M55" s="1"/>
      <c r="R55" s="3"/>
    </row>
    <row r="56" spans="1:18" ht="15.75">
      <c r="A56" s="1"/>
      <c r="B56" s="137"/>
      <c r="C56" s="18"/>
      <c r="D56" s="140"/>
      <c r="E56" s="141"/>
      <c r="F56" s="141"/>
      <c r="G56" s="18"/>
      <c r="H56" s="1"/>
      <c r="I56" s="260"/>
      <c r="J56" s="264"/>
      <c r="K56" s="265"/>
      <c r="L56" s="202"/>
      <c r="M56" s="1"/>
      <c r="R56" s="3"/>
    </row>
    <row r="57" spans="1:18" ht="15.75">
      <c r="A57" s="1"/>
      <c r="B57" s="137"/>
      <c r="C57" s="18"/>
      <c r="D57" s="140"/>
      <c r="E57" s="141"/>
      <c r="F57" s="141"/>
      <c r="G57" s="18"/>
      <c r="H57" s="1"/>
      <c r="I57" s="260"/>
      <c r="J57" s="264"/>
      <c r="K57" s="265"/>
      <c r="L57" s="202"/>
      <c r="M57" s="1"/>
      <c r="R57" s="3"/>
    </row>
    <row r="58" spans="1:18" ht="15.75">
      <c r="A58" s="1"/>
      <c r="B58" s="137"/>
      <c r="C58" s="18"/>
      <c r="D58" s="140"/>
      <c r="E58" s="141"/>
      <c r="F58" s="141"/>
      <c r="G58" s="18"/>
      <c r="H58" s="1"/>
      <c r="I58" s="260"/>
      <c r="J58" s="264"/>
      <c r="K58" s="265"/>
      <c r="L58" s="202"/>
      <c r="M58" s="1"/>
      <c r="R58" s="3"/>
    </row>
    <row r="59" spans="1:18" ht="16.5" thickBot="1">
      <c r="A59" s="1"/>
      <c r="B59" s="138"/>
      <c r="C59" s="19"/>
      <c r="D59" s="138"/>
      <c r="E59" s="142"/>
      <c r="F59" s="142"/>
      <c r="G59" s="19"/>
      <c r="H59" s="1"/>
      <c r="I59" s="268"/>
      <c r="J59" s="269"/>
      <c r="K59" s="270"/>
      <c r="L59" s="204"/>
      <c r="M59" s="1"/>
      <c r="R59" s="3"/>
    </row>
    <row r="60" spans="1:18" ht="16.5" thickBot="1">
      <c r="A60" s="1"/>
      <c r="B60" s="138">
        <f>SUM(B46:B59)</f>
        <v>490</v>
      </c>
      <c r="C60" s="19" t="s">
        <v>55</v>
      </c>
      <c r="D60" s="138">
        <f>SUM(D46:D59)</f>
        <v>0</v>
      </c>
      <c r="E60" s="138">
        <f>SUM(E46:E59)</f>
        <v>0</v>
      </c>
      <c r="F60" s="138">
        <f>SUM(F46:F59)</f>
        <v>0</v>
      </c>
      <c r="G60" s="19" t="s">
        <v>55</v>
      </c>
      <c r="H60" s="1"/>
      <c r="I60" s="259" t="str">
        <f>AÑO!A15</f>
        <v>Alquiler Cartama</v>
      </c>
      <c r="J60" s="262"/>
      <c r="K60" s="263"/>
      <c r="L60" s="201"/>
      <c r="M60" s="1"/>
      <c r="R60" s="3"/>
    </row>
    <row r="61" spans="1:18" ht="16.5" thickBot="1">
      <c r="A61" s="1"/>
      <c r="B61" s="115"/>
      <c r="C61" s="1"/>
      <c r="D61" s="115"/>
      <c r="E61" s="115"/>
      <c r="F61" s="115"/>
      <c r="G61" s="1"/>
      <c r="H61" s="1"/>
      <c r="I61" s="260"/>
      <c r="J61" s="264"/>
      <c r="K61" s="265"/>
      <c r="L61" s="202"/>
      <c r="M61" s="1"/>
      <c r="R61" s="3"/>
    </row>
    <row r="62" spans="1:18" ht="15.6" customHeight="1">
      <c r="A62" s="1"/>
      <c r="B62" s="283" t="str">
        <f>AÑO!A23</f>
        <v>Ocio</v>
      </c>
      <c r="C62" s="272"/>
      <c r="D62" s="272"/>
      <c r="E62" s="272"/>
      <c r="F62" s="272"/>
      <c r="G62" s="273"/>
      <c r="H62" s="1"/>
      <c r="I62" s="260"/>
      <c r="J62" s="264"/>
      <c r="K62" s="265"/>
      <c r="L62" s="202"/>
      <c r="M62" s="1"/>
      <c r="R62" s="3"/>
    </row>
    <row r="63" spans="1:18" ht="16.149999999999999" customHeight="1" thickBot="1">
      <c r="A63" s="1"/>
      <c r="B63" s="274"/>
      <c r="C63" s="275"/>
      <c r="D63" s="275"/>
      <c r="E63" s="275"/>
      <c r="F63" s="275"/>
      <c r="G63" s="276"/>
      <c r="H63" s="1"/>
      <c r="I63" s="260"/>
      <c r="J63" s="264"/>
      <c r="K63" s="265"/>
      <c r="L63" s="202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I64" s="268"/>
      <c r="J64" s="269"/>
      <c r="K64" s="270"/>
      <c r="L64" s="204"/>
      <c r="M64" s="1"/>
      <c r="R64" s="3"/>
    </row>
    <row r="65" spans="1:18" ht="15.75">
      <c r="A65" s="1"/>
      <c r="B65" s="135" t="s">
        <v>32</v>
      </c>
      <c r="C65" s="27" t="s">
        <v>33</v>
      </c>
      <c r="D65" s="135" t="s">
        <v>57</v>
      </c>
      <c r="E65" s="139" t="s">
        <v>58</v>
      </c>
      <c r="F65" s="139" t="s">
        <v>32</v>
      </c>
      <c r="G65" s="27" t="s">
        <v>168</v>
      </c>
      <c r="H65" s="1"/>
      <c r="I65" s="259" t="str">
        <f>AÑO!A16</f>
        <v>Otros</v>
      </c>
      <c r="J65" s="262"/>
      <c r="K65" s="263"/>
      <c r="L65" s="201"/>
      <c r="M65" s="1"/>
      <c r="R65" s="3"/>
    </row>
    <row r="66" spans="1:18" ht="15.75">
      <c r="A66" s="1"/>
      <c r="B66" s="136">
        <v>150</v>
      </c>
      <c r="C66" s="21" t="s">
        <v>35</v>
      </c>
      <c r="D66" s="140"/>
      <c r="E66" s="141"/>
      <c r="F66" s="141"/>
      <c r="G66" s="21"/>
      <c r="H66" s="1"/>
      <c r="I66" s="260"/>
      <c r="J66" s="264"/>
      <c r="K66" s="265"/>
      <c r="L66" s="202"/>
      <c r="M66" s="1"/>
      <c r="R66" s="3"/>
    </row>
    <row r="67" spans="1:18" ht="15.75">
      <c r="A67" s="1"/>
      <c r="B67" s="137"/>
      <c r="C67" s="18"/>
      <c r="D67" s="140"/>
      <c r="E67" s="141"/>
      <c r="F67" s="141"/>
      <c r="G67" s="34"/>
      <c r="H67" s="1"/>
      <c r="I67" s="260"/>
      <c r="J67" s="264"/>
      <c r="K67" s="265"/>
      <c r="L67" s="202"/>
      <c r="M67" s="1"/>
      <c r="R67" s="3"/>
    </row>
    <row r="68" spans="1:18" ht="15.75">
      <c r="A68" s="1"/>
      <c r="B68" s="137"/>
      <c r="C68" s="18"/>
      <c r="D68" s="140"/>
      <c r="E68" s="141"/>
      <c r="F68" s="141"/>
      <c r="G68" s="18"/>
      <c r="H68" s="1"/>
      <c r="I68" s="260"/>
      <c r="J68" s="264"/>
      <c r="K68" s="265"/>
      <c r="L68" s="202"/>
      <c r="M68" s="1"/>
      <c r="R68" s="3"/>
    </row>
    <row r="69" spans="1:18" ht="16.5" thickBot="1">
      <c r="A69" s="1"/>
      <c r="B69" s="137"/>
      <c r="C69" s="18"/>
      <c r="D69" s="140"/>
      <c r="E69" s="141"/>
      <c r="F69" s="141"/>
      <c r="G69" s="18"/>
      <c r="H69" s="1"/>
      <c r="I69" s="261"/>
      <c r="J69" s="266"/>
      <c r="K69" s="267"/>
      <c r="L69" s="203"/>
      <c r="M69" s="1"/>
      <c r="R69" s="3"/>
    </row>
    <row r="70" spans="1:18" ht="15.75">
      <c r="A70" s="1"/>
      <c r="B70" s="137"/>
      <c r="C70" s="18"/>
      <c r="D70" s="140"/>
      <c r="E70" s="141"/>
      <c r="F70" s="141"/>
      <c r="G70" s="18"/>
      <c r="H70" s="1"/>
      <c r="M70" s="1"/>
      <c r="R70" s="3"/>
    </row>
    <row r="71" spans="1:18" ht="15.75">
      <c r="A71" s="1"/>
      <c r="B71" s="137"/>
      <c r="C71" s="18"/>
      <c r="D71" s="140"/>
      <c r="E71" s="141"/>
      <c r="F71" s="141"/>
      <c r="G71" s="18"/>
      <c r="H71" s="1"/>
      <c r="M71" s="1"/>
      <c r="R71" s="3"/>
    </row>
    <row r="72" spans="1:18" ht="15.75">
      <c r="A72" s="1"/>
      <c r="B72" s="137"/>
      <c r="C72" s="18"/>
      <c r="D72" s="140"/>
      <c r="E72" s="141"/>
      <c r="F72" s="141"/>
      <c r="G72" s="18"/>
      <c r="H72" s="1"/>
      <c r="M72" s="1"/>
      <c r="R72" s="3"/>
    </row>
    <row r="73" spans="1:18" ht="15.75">
      <c r="A73" s="1"/>
      <c r="B73" s="137"/>
      <c r="C73" s="18"/>
      <c r="D73" s="140"/>
      <c r="E73" s="141"/>
      <c r="F73" s="141"/>
      <c r="G73" s="18"/>
      <c r="H73" s="1"/>
      <c r="I73" s="90"/>
      <c r="M73" s="1"/>
      <c r="R73" s="3"/>
    </row>
    <row r="74" spans="1:18" ht="15.75">
      <c r="A74" s="1"/>
      <c r="B74" s="137"/>
      <c r="C74" s="18"/>
      <c r="D74" s="140"/>
      <c r="E74" s="141"/>
      <c r="F74" s="141"/>
      <c r="G74" s="18"/>
      <c r="H74" s="1"/>
      <c r="M74" s="1"/>
      <c r="R74" s="3"/>
    </row>
    <row r="75" spans="1:18" ht="15.75">
      <c r="A75" s="1"/>
      <c r="B75" s="137"/>
      <c r="C75" s="18"/>
      <c r="D75" s="140"/>
      <c r="E75" s="141"/>
      <c r="F75" s="141"/>
      <c r="G75" s="18"/>
      <c r="H75" s="1"/>
      <c r="M75" s="1"/>
      <c r="R75" s="3"/>
    </row>
    <row r="76" spans="1:18" ht="15.75">
      <c r="A76" s="1"/>
      <c r="B76" s="137"/>
      <c r="C76" s="18"/>
      <c r="D76" s="140"/>
      <c r="E76" s="141"/>
      <c r="F76" s="141"/>
      <c r="G76" s="18"/>
      <c r="H76" s="1"/>
      <c r="M76" s="1"/>
      <c r="R76" s="3"/>
    </row>
    <row r="77" spans="1:18" ht="15.75">
      <c r="A77" s="1"/>
      <c r="B77" s="137"/>
      <c r="C77" s="18"/>
      <c r="D77" s="140"/>
      <c r="E77" s="141"/>
      <c r="F77" s="141"/>
      <c r="G77" s="18"/>
      <c r="H77" s="1"/>
      <c r="M77" s="1"/>
      <c r="R77" s="3"/>
    </row>
    <row r="78" spans="1:18" ht="15.75">
      <c r="A78" s="1"/>
      <c r="B78" s="137"/>
      <c r="C78" s="18"/>
      <c r="D78" s="140"/>
      <c r="E78" s="141"/>
      <c r="F78" s="141"/>
      <c r="G78" s="18"/>
      <c r="H78" s="1"/>
      <c r="M78" s="1"/>
      <c r="R78" s="3"/>
    </row>
    <row r="79" spans="1:18" ht="16.5" thickBot="1">
      <c r="A79" s="1"/>
      <c r="B79" s="138"/>
      <c r="C79" s="19"/>
      <c r="D79" s="138"/>
      <c r="E79" s="142"/>
      <c r="F79" s="142"/>
      <c r="G79" s="19"/>
      <c r="H79" s="1"/>
      <c r="M79" s="1"/>
      <c r="R79" s="3"/>
    </row>
    <row r="80" spans="1:18" ht="16.5" thickBot="1">
      <c r="A80" s="1"/>
      <c r="B80" s="138">
        <f>SUM(B66:B79)</f>
        <v>150</v>
      </c>
      <c r="C80" s="19" t="s">
        <v>55</v>
      </c>
      <c r="D80" s="138">
        <f>SUM(D66:D79)</f>
        <v>0</v>
      </c>
      <c r="E80" s="138">
        <f>SUM(E66:E79)</f>
        <v>0</v>
      </c>
      <c r="F80" s="138">
        <f>SUM(F66:F79)</f>
        <v>0</v>
      </c>
      <c r="G80" s="19" t="s">
        <v>55</v>
      </c>
      <c r="H80" s="1"/>
      <c r="M80" s="1"/>
      <c r="R80" s="3"/>
    </row>
    <row r="81" spans="1:18" ht="16.5" thickBot="1">
      <c r="A81" s="1"/>
      <c r="B81" s="115"/>
      <c r="C81" s="1"/>
      <c r="D81" s="115"/>
      <c r="E81" s="115"/>
      <c r="F81" s="115"/>
      <c r="G81" s="1"/>
      <c r="H81" s="1"/>
      <c r="M81" s="1"/>
      <c r="R81" s="3"/>
    </row>
    <row r="82" spans="1:18" ht="15.6" customHeight="1">
      <c r="A82" s="1"/>
      <c r="B82" s="283" t="str">
        <f>AÑO!A24</f>
        <v>Transportes</v>
      </c>
      <c r="C82" s="272"/>
      <c r="D82" s="272"/>
      <c r="E82" s="272"/>
      <c r="F82" s="272"/>
      <c r="G82" s="273"/>
      <c r="H82" s="1"/>
      <c r="M82" s="1"/>
      <c r="R82" s="3"/>
    </row>
    <row r="83" spans="1:18" ht="16.149999999999999" customHeight="1" thickBot="1">
      <c r="A83" s="1"/>
      <c r="B83" s="274"/>
      <c r="C83" s="275"/>
      <c r="D83" s="275"/>
      <c r="E83" s="275"/>
      <c r="F83" s="275"/>
      <c r="G83" s="276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135" t="s">
        <v>32</v>
      </c>
      <c r="C85" s="27" t="s">
        <v>33</v>
      </c>
      <c r="D85" s="135" t="s">
        <v>57</v>
      </c>
      <c r="E85" s="139" t="s">
        <v>58</v>
      </c>
      <c r="F85" s="139" t="s">
        <v>32</v>
      </c>
      <c r="G85" s="27" t="s">
        <v>168</v>
      </c>
      <c r="H85" s="1"/>
      <c r="M85" s="1"/>
      <c r="R85" s="3"/>
    </row>
    <row r="86" spans="1:18" ht="15.75">
      <c r="A86" s="1"/>
      <c r="B86" s="136">
        <v>160</v>
      </c>
      <c r="C86" s="21" t="s">
        <v>209</v>
      </c>
      <c r="D86" s="140"/>
      <c r="E86" s="141"/>
      <c r="F86" s="141"/>
      <c r="G86" s="18"/>
      <c r="H86" s="1"/>
      <c r="M86" s="1"/>
      <c r="R86" s="3"/>
    </row>
    <row r="87" spans="1:18" ht="15.75">
      <c r="A87" s="1"/>
      <c r="B87" s="137"/>
      <c r="C87" s="18"/>
      <c r="D87" s="140"/>
      <c r="E87" s="141"/>
      <c r="F87" s="141"/>
      <c r="G87" s="18"/>
      <c r="H87" s="1"/>
      <c r="M87" s="1"/>
      <c r="R87" s="3"/>
    </row>
    <row r="88" spans="1:18" ht="15.75">
      <c r="A88" s="1"/>
      <c r="B88" s="137"/>
      <c r="C88" s="18"/>
      <c r="D88" s="140"/>
      <c r="E88" s="141"/>
      <c r="F88" s="141"/>
      <c r="G88" s="18"/>
      <c r="H88" s="1"/>
      <c r="M88" s="1"/>
      <c r="R88" s="3"/>
    </row>
    <row r="89" spans="1:18" ht="15.75">
      <c r="A89" s="1"/>
      <c r="B89" s="137"/>
      <c r="C89" s="18"/>
      <c r="D89" s="140"/>
      <c r="E89" s="141"/>
      <c r="F89" s="141"/>
      <c r="G89" s="18"/>
      <c r="H89" s="1"/>
      <c r="M89" s="1"/>
      <c r="R89" s="3"/>
    </row>
    <row r="90" spans="1:18" ht="15.75">
      <c r="A90" s="1"/>
      <c r="B90" s="137"/>
      <c r="C90" s="18"/>
      <c r="D90" s="140"/>
      <c r="E90" s="141"/>
      <c r="F90" s="141"/>
      <c r="G90" s="18"/>
      <c r="H90" s="1"/>
      <c r="M90" s="1"/>
      <c r="R90" s="3"/>
    </row>
    <row r="91" spans="1:18" ht="15.75">
      <c r="A91" s="1"/>
      <c r="B91" s="137"/>
      <c r="C91" s="18"/>
      <c r="D91" s="140"/>
      <c r="E91" s="141"/>
      <c r="F91" s="141"/>
      <c r="G91" s="18"/>
      <c r="H91" s="1"/>
      <c r="M91" s="1"/>
      <c r="R91" s="3"/>
    </row>
    <row r="92" spans="1:18" ht="15.75">
      <c r="A92" s="1"/>
      <c r="B92" s="137"/>
      <c r="C92" s="18"/>
      <c r="D92" s="140"/>
      <c r="E92" s="141"/>
      <c r="F92" s="141"/>
      <c r="G92" s="18"/>
      <c r="H92" s="1"/>
      <c r="M92" s="1"/>
      <c r="R92" s="3"/>
    </row>
    <row r="93" spans="1:18" ht="15.75">
      <c r="A93" s="1"/>
      <c r="B93" s="137"/>
      <c r="C93" s="18"/>
      <c r="D93" s="140"/>
      <c r="E93" s="141"/>
      <c r="F93" s="141"/>
      <c r="G93" s="18"/>
      <c r="H93" s="1"/>
      <c r="M93" s="1"/>
      <c r="R93" s="3"/>
    </row>
    <row r="94" spans="1:18" ht="15.75">
      <c r="A94" s="1"/>
      <c r="B94" s="137"/>
      <c r="C94" s="18"/>
      <c r="D94" s="140"/>
      <c r="E94" s="141"/>
      <c r="F94" s="141"/>
      <c r="G94" s="18"/>
      <c r="H94" s="1"/>
      <c r="M94" s="1"/>
      <c r="R94" s="3"/>
    </row>
    <row r="95" spans="1:18" ht="15.75">
      <c r="A95" s="1"/>
      <c r="B95" s="137"/>
      <c r="C95" s="18"/>
      <c r="D95" s="140"/>
      <c r="E95" s="141"/>
      <c r="F95" s="141"/>
      <c r="G95" s="18"/>
      <c r="H95" s="1"/>
      <c r="M95" s="1"/>
      <c r="R95" s="3"/>
    </row>
    <row r="96" spans="1:18" ht="15.75">
      <c r="A96" s="1"/>
      <c r="B96" s="137"/>
      <c r="C96" s="18"/>
      <c r="D96" s="140"/>
      <c r="E96" s="141"/>
      <c r="F96" s="141"/>
      <c r="G96" s="18"/>
      <c r="H96" s="1"/>
      <c r="M96" s="1"/>
      <c r="R96" s="3"/>
    </row>
    <row r="97" spans="1:18" ht="15.75">
      <c r="A97" s="1"/>
      <c r="B97" s="137"/>
      <c r="C97" s="18"/>
      <c r="D97" s="140"/>
      <c r="E97" s="141"/>
      <c r="F97" s="141"/>
      <c r="G97" s="18"/>
      <c r="H97" s="1"/>
      <c r="M97" s="1"/>
      <c r="R97" s="3"/>
    </row>
    <row r="98" spans="1:18" ht="15.75">
      <c r="A98" s="1"/>
      <c r="B98" s="137"/>
      <c r="C98" s="18"/>
      <c r="D98" s="140"/>
      <c r="E98" s="141"/>
      <c r="F98" s="141"/>
      <c r="G98" s="18"/>
      <c r="H98" s="1"/>
      <c r="M98" s="1"/>
      <c r="R98" s="3"/>
    </row>
    <row r="99" spans="1:18" ht="16.5" thickBot="1">
      <c r="A99" s="1"/>
      <c r="B99" s="138"/>
      <c r="C99" s="19"/>
      <c r="D99" s="138"/>
      <c r="E99" s="142"/>
      <c r="F99" s="142"/>
      <c r="G99" s="19"/>
      <c r="H99" s="1"/>
      <c r="M99" s="1"/>
      <c r="R99" s="3"/>
    </row>
    <row r="100" spans="1:18" ht="16.5" thickBot="1">
      <c r="A100" s="1"/>
      <c r="B100" s="138">
        <f>SUM(B86:B99)</f>
        <v>160</v>
      </c>
      <c r="C100" s="19" t="s">
        <v>55</v>
      </c>
      <c r="D100" s="138">
        <f>SUM(D86:D99)</f>
        <v>0</v>
      </c>
      <c r="E100" s="138">
        <f>SUM(E86:E99)</f>
        <v>0</v>
      </c>
      <c r="F100" s="138">
        <f>SUM(F86:F99)</f>
        <v>0</v>
      </c>
      <c r="G100" s="19" t="s">
        <v>55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3" t="str">
        <f>AÑO!A25</f>
        <v>Coche</v>
      </c>
      <c r="C102" s="272"/>
      <c r="D102" s="272"/>
      <c r="E102" s="272"/>
      <c r="F102" s="272"/>
      <c r="G102" s="273"/>
      <c r="H102" s="1"/>
      <c r="M102" s="1"/>
      <c r="R102" s="3"/>
    </row>
    <row r="103" spans="1:18" ht="16.149999999999999" customHeight="1" thickBot="1">
      <c r="A103" s="1"/>
      <c r="B103" s="274"/>
      <c r="C103" s="275"/>
      <c r="D103" s="275"/>
      <c r="E103" s="275"/>
      <c r="F103" s="275"/>
      <c r="G103" s="276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92" t="s">
        <v>191</v>
      </c>
      <c r="B105" s="135" t="s">
        <v>32</v>
      </c>
      <c r="C105" s="27" t="s">
        <v>33</v>
      </c>
      <c r="D105" s="135" t="s">
        <v>57</v>
      </c>
      <c r="E105" s="139" t="s">
        <v>58</v>
      </c>
      <c r="F105" s="139" t="s">
        <v>32</v>
      </c>
      <c r="G105" s="27" t="s">
        <v>33</v>
      </c>
      <c r="H105" s="1" t="s">
        <v>191</v>
      </c>
      <c r="M105" s="1"/>
      <c r="R105" s="3"/>
    </row>
    <row r="106" spans="1:18" ht="15.75">
      <c r="A106" s="115">
        <f>H106+(B106-SUM(D106:F106))</f>
        <v>516.94000000000005</v>
      </c>
      <c r="B106" s="136">
        <v>258.47000000000003</v>
      </c>
      <c r="C106" s="20" t="s">
        <v>46</v>
      </c>
      <c r="D106" s="140"/>
      <c r="E106" s="141"/>
      <c r="F106" s="141"/>
      <c r="G106" s="34" t="s">
        <v>46</v>
      </c>
      <c r="H106" s="1">
        <v>258.47000000000003</v>
      </c>
      <c r="M106" s="1"/>
      <c r="R106" s="3"/>
    </row>
    <row r="107" spans="1:18" ht="15.75">
      <c r="A107" s="115">
        <f t="shared" ref="A107:A109" si="2">H107+(B107-SUM(D107:F107))</f>
        <v>143.30000000000001</v>
      </c>
      <c r="B107" s="137">
        <v>71</v>
      </c>
      <c r="C107" s="20" t="s">
        <v>47</v>
      </c>
      <c r="D107" s="140"/>
      <c r="E107" s="141"/>
      <c r="F107" s="141"/>
      <c r="G107" s="34" t="s">
        <v>47</v>
      </c>
      <c r="H107" s="1">
        <v>72.300000000000011</v>
      </c>
      <c r="M107" s="1"/>
      <c r="R107" s="3"/>
    </row>
    <row r="108" spans="1:18" ht="15.75">
      <c r="A108" s="115">
        <f t="shared" si="2"/>
        <v>247.09999999999991</v>
      </c>
      <c r="B108" s="137">
        <v>50</v>
      </c>
      <c r="C108" s="20" t="s">
        <v>194</v>
      </c>
      <c r="D108" s="140"/>
      <c r="E108" s="141"/>
      <c r="F108" s="141"/>
      <c r="G108" s="37"/>
      <c r="H108" s="1">
        <v>197.09999999999991</v>
      </c>
      <c r="M108" s="1"/>
      <c r="R108" s="3"/>
    </row>
    <row r="109" spans="1:18" ht="15.75">
      <c r="A109" s="115">
        <f t="shared" si="2"/>
        <v>2805.5600000000009</v>
      </c>
      <c r="B109" s="137">
        <v>25.53</v>
      </c>
      <c r="C109" s="20" t="s">
        <v>212</v>
      </c>
      <c r="D109" s="140"/>
      <c r="E109" s="141"/>
      <c r="F109" s="141"/>
      <c r="G109" s="34"/>
      <c r="H109" s="1">
        <v>2780.0300000000007</v>
      </c>
      <c r="M109" s="1"/>
      <c r="R109" s="3"/>
    </row>
    <row r="110" spans="1:18" ht="15.75">
      <c r="B110" s="137"/>
      <c r="C110" s="20"/>
      <c r="D110" s="140"/>
      <c r="E110" s="141"/>
      <c r="F110" s="141"/>
      <c r="G110" s="34"/>
      <c r="H110" s="1"/>
      <c r="M110" s="1"/>
      <c r="R110" s="3"/>
    </row>
    <row r="111" spans="1:18" ht="15.75">
      <c r="B111" s="137"/>
      <c r="C111" s="30"/>
      <c r="D111" s="140"/>
      <c r="E111" s="141"/>
      <c r="F111" s="141"/>
      <c r="G111" s="37"/>
      <c r="H111" s="1"/>
      <c r="M111" s="1"/>
      <c r="R111" s="3"/>
    </row>
    <row r="112" spans="1:18" ht="15.75">
      <c r="B112" s="137"/>
      <c r="C112" s="35"/>
      <c r="D112" s="140"/>
      <c r="E112" s="141"/>
      <c r="F112" s="141"/>
      <c r="G112" s="34"/>
      <c r="H112" s="1"/>
      <c r="M112" s="1"/>
      <c r="R112" s="3"/>
    </row>
    <row r="113" spans="1:18" ht="15.75">
      <c r="B113" s="137"/>
      <c r="C113" s="36"/>
      <c r="D113" s="140"/>
      <c r="E113" s="141"/>
      <c r="F113" s="141"/>
      <c r="G113" s="34"/>
      <c r="H113" s="1"/>
      <c r="M113" s="1"/>
      <c r="R113" s="3"/>
    </row>
    <row r="114" spans="1:18" ht="15.75">
      <c r="B114" s="137"/>
      <c r="C114" s="35"/>
      <c r="D114" s="140"/>
      <c r="E114" s="141"/>
      <c r="F114" s="141"/>
      <c r="G114" s="34"/>
      <c r="H114" s="1"/>
      <c r="M114" s="1"/>
      <c r="R114" s="3"/>
    </row>
    <row r="115" spans="1:18" ht="15.75">
      <c r="B115" s="137"/>
      <c r="C115" s="30"/>
      <c r="D115" s="140"/>
      <c r="E115" s="141"/>
      <c r="F115" s="141"/>
      <c r="G115" s="18"/>
      <c r="H115" s="1"/>
      <c r="M115" s="1"/>
      <c r="R115" s="3"/>
    </row>
    <row r="116" spans="1:18" ht="15.75">
      <c r="B116" s="137"/>
      <c r="C116" s="20"/>
      <c r="D116" s="140"/>
      <c r="E116" s="141"/>
      <c r="F116" s="141"/>
      <c r="G116" s="18"/>
      <c r="H116" s="1"/>
      <c r="M116" s="1"/>
      <c r="R116" s="3"/>
    </row>
    <row r="117" spans="1:18" ht="15.75">
      <c r="B117" s="137"/>
      <c r="C117" s="20"/>
      <c r="D117" s="140"/>
      <c r="E117" s="141"/>
      <c r="F117" s="141"/>
      <c r="G117" s="18"/>
      <c r="H117" s="1"/>
      <c r="M117" s="1"/>
      <c r="R117" s="3"/>
    </row>
    <row r="118" spans="1:18" ht="15.75">
      <c r="B118" s="137"/>
      <c r="C118" s="20"/>
      <c r="D118" s="140"/>
      <c r="E118" s="141"/>
      <c r="F118" s="141"/>
      <c r="G118" s="18"/>
      <c r="H118" s="1"/>
      <c r="M118" s="1"/>
      <c r="R118" s="3"/>
    </row>
    <row r="119" spans="1:18" ht="16.5" thickBot="1">
      <c r="B119" s="138"/>
      <c r="C119" s="22"/>
      <c r="D119" s="138"/>
      <c r="E119" s="142"/>
      <c r="F119" s="142"/>
      <c r="G119" s="19"/>
      <c r="H119" s="1"/>
      <c r="M119" s="1"/>
      <c r="R119" s="3"/>
    </row>
    <row r="120" spans="1:18" ht="16.5" thickBot="1">
      <c r="A120" s="116">
        <f>SUM(A106:A108)</f>
        <v>907.33999999999992</v>
      </c>
      <c r="B120" s="138">
        <f>SUM(B106:B119)</f>
        <v>405</v>
      </c>
      <c r="C120" s="19" t="s">
        <v>55</v>
      </c>
      <c r="D120" s="138">
        <f>SUM(D106:D119)</f>
        <v>0</v>
      </c>
      <c r="E120" s="138">
        <f>SUM(E106:E119)</f>
        <v>0</v>
      </c>
      <c r="F120" s="138">
        <f>SUM(F106:F119)</f>
        <v>0</v>
      </c>
      <c r="G120" s="19" t="s">
        <v>55</v>
      </c>
      <c r="H120" s="1">
        <v>1110.71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3" t="str">
        <f>AÑO!A26</f>
        <v>Teléfono</v>
      </c>
      <c r="C122" s="272"/>
      <c r="D122" s="272"/>
      <c r="E122" s="272"/>
      <c r="F122" s="272"/>
      <c r="G122" s="273"/>
      <c r="H122" s="1"/>
      <c r="M122" s="1"/>
      <c r="R122" s="3"/>
    </row>
    <row r="123" spans="1:18" ht="16.149999999999999" customHeight="1" thickBot="1">
      <c r="A123" s="1"/>
      <c r="B123" s="274"/>
      <c r="C123" s="275"/>
      <c r="D123" s="275"/>
      <c r="E123" s="275"/>
      <c r="F123" s="275"/>
      <c r="G123" s="276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135" t="s">
        <v>32</v>
      </c>
      <c r="C125" s="27" t="s">
        <v>33</v>
      </c>
      <c r="D125" s="135" t="s">
        <v>57</v>
      </c>
      <c r="E125" s="139" t="s">
        <v>58</v>
      </c>
      <c r="F125" s="139" t="s">
        <v>32</v>
      </c>
      <c r="G125" s="27" t="s">
        <v>33</v>
      </c>
      <c r="H125" s="1"/>
      <c r="M125" s="1"/>
      <c r="R125" s="3"/>
    </row>
    <row r="126" spans="1:18" ht="15.75">
      <c r="A126" s="1"/>
      <c r="B126" s="136">
        <v>27.5</v>
      </c>
      <c r="C126" s="21" t="s">
        <v>48</v>
      </c>
      <c r="D126" s="140"/>
      <c r="E126" s="141"/>
      <c r="F126" s="141"/>
      <c r="G126" s="18" t="s">
        <v>48</v>
      </c>
      <c r="H126" s="1"/>
      <c r="M126" s="1"/>
      <c r="R126" s="3"/>
    </row>
    <row r="127" spans="1:18" ht="15.75">
      <c r="A127" s="1"/>
      <c r="B127" s="137">
        <v>12.5</v>
      </c>
      <c r="C127" s="18" t="s">
        <v>49</v>
      </c>
      <c r="D127" s="140"/>
      <c r="E127" s="141"/>
      <c r="F127" s="141"/>
      <c r="G127" s="18" t="s">
        <v>154</v>
      </c>
      <c r="H127" s="1"/>
      <c r="M127" s="1"/>
      <c r="R127" s="3"/>
    </row>
    <row r="128" spans="1:18" ht="15.75">
      <c r="A128" s="1"/>
      <c r="B128" s="137">
        <v>8</v>
      </c>
      <c r="C128" s="18" t="s">
        <v>165</v>
      </c>
      <c r="D128" s="140"/>
      <c r="E128" s="141"/>
      <c r="F128" s="141"/>
      <c r="G128" s="18" t="s">
        <v>156</v>
      </c>
      <c r="H128" s="1"/>
      <c r="M128" s="1"/>
      <c r="R128" s="3"/>
    </row>
    <row r="129" spans="1:18" ht="15.75">
      <c r="A129" s="1"/>
      <c r="B129" s="137"/>
      <c r="C129" s="18"/>
      <c r="D129" s="140"/>
      <c r="E129" s="141"/>
      <c r="F129" s="141"/>
      <c r="G129" s="18" t="s">
        <v>165</v>
      </c>
      <c r="H129" s="1"/>
      <c r="M129" s="1"/>
      <c r="R129" s="3"/>
    </row>
    <row r="130" spans="1:18" ht="15.75">
      <c r="A130" s="1"/>
      <c r="B130" s="137"/>
      <c r="C130" s="18"/>
      <c r="D130" s="140"/>
      <c r="E130" s="141"/>
      <c r="F130" s="141"/>
      <c r="G130" s="18"/>
      <c r="H130" s="1"/>
      <c r="M130" s="1"/>
      <c r="R130" s="3"/>
    </row>
    <row r="131" spans="1:18" ht="15.75">
      <c r="A131" s="1"/>
      <c r="B131" s="137"/>
      <c r="C131" s="18"/>
      <c r="D131" s="140"/>
      <c r="E131" s="141"/>
      <c r="F131" s="141"/>
      <c r="G131" s="18"/>
      <c r="H131" s="1"/>
      <c r="M131" s="1"/>
      <c r="R131" s="3"/>
    </row>
    <row r="132" spans="1:18" ht="15.75">
      <c r="A132" s="1"/>
      <c r="B132" s="137"/>
      <c r="C132" s="18"/>
      <c r="D132" s="140"/>
      <c r="E132" s="141"/>
      <c r="F132" s="141"/>
      <c r="G132" s="18"/>
      <c r="H132" s="1"/>
      <c r="M132" s="1"/>
      <c r="R132" s="3"/>
    </row>
    <row r="133" spans="1:18" ht="15.75">
      <c r="A133" s="1"/>
      <c r="B133" s="137"/>
      <c r="C133" s="18"/>
      <c r="D133" s="140"/>
      <c r="E133" s="141"/>
      <c r="F133" s="141"/>
      <c r="G133" s="18"/>
      <c r="H133" s="1"/>
      <c r="M133" s="1"/>
      <c r="R133" s="3"/>
    </row>
    <row r="134" spans="1:18" ht="15.75">
      <c r="A134" s="1"/>
      <c r="B134" s="137"/>
      <c r="C134" s="18"/>
      <c r="D134" s="140"/>
      <c r="E134" s="141"/>
      <c r="F134" s="141"/>
      <c r="G134" s="18"/>
      <c r="H134" s="1"/>
      <c r="M134" s="1"/>
      <c r="R134" s="3"/>
    </row>
    <row r="135" spans="1:18" ht="15.75">
      <c r="A135" s="1"/>
      <c r="B135" s="137"/>
      <c r="C135" s="18"/>
      <c r="D135" s="140"/>
      <c r="E135" s="141"/>
      <c r="F135" s="141"/>
      <c r="G135" s="18"/>
      <c r="H135" s="1"/>
      <c r="M135" s="1"/>
      <c r="R135" s="3"/>
    </row>
    <row r="136" spans="1:18" ht="15.75">
      <c r="A136" s="1"/>
      <c r="B136" s="137"/>
      <c r="C136" s="18"/>
      <c r="D136" s="140"/>
      <c r="E136" s="141"/>
      <c r="F136" s="141"/>
      <c r="G136" s="18"/>
      <c r="H136" s="1"/>
      <c r="M136" s="1"/>
      <c r="R136" s="3"/>
    </row>
    <row r="137" spans="1:18" ht="15.75">
      <c r="A137" s="1"/>
      <c r="B137" s="137"/>
      <c r="C137" s="18"/>
      <c r="D137" s="140"/>
      <c r="E137" s="141"/>
      <c r="F137" s="141"/>
      <c r="G137" s="18"/>
      <c r="H137" s="1"/>
      <c r="M137" s="1"/>
      <c r="R137" s="3"/>
    </row>
    <row r="138" spans="1:18" ht="15.75">
      <c r="A138" s="1"/>
      <c r="B138" s="137"/>
      <c r="C138" s="18"/>
      <c r="D138" s="140"/>
      <c r="E138" s="141"/>
      <c r="F138" s="141"/>
      <c r="G138" s="18"/>
      <c r="H138" s="1"/>
      <c r="M138" s="1"/>
      <c r="R138" s="3"/>
    </row>
    <row r="139" spans="1:18" ht="16.5" thickBot="1">
      <c r="A139" s="1"/>
      <c r="B139" s="138"/>
      <c r="C139" s="19"/>
      <c r="D139" s="138"/>
      <c r="E139" s="142"/>
      <c r="F139" s="142"/>
      <c r="G139" s="19"/>
      <c r="H139" s="1"/>
      <c r="M139" s="1"/>
      <c r="R139" s="3"/>
    </row>
    <row r="140" spans="1:18" ht="16.5" thickBot="1">
      <c r="A140" s="1"/>
      <c r="B140" s="138">
        <f>SUM(B126:B139)</f>
        <v>48</v>
      </c>
      <c r="C140" s="19" t="s">
        <v>55</v>
      </c>
      <c r="D140" s="138">
        <f>SUM(D126:D139)</f>
        <v>0</v>
      </c>
      <c r="E140" s="138">
        <f>SUM(E126:E139)</f>
        <v>0</v>
      </c>
      <c r="F140" s="138">
        <f>SUM(F126:F139)</f>
        <v>0</v>
      </c>
      <c r="G140" s="19" t="s">
        <v>55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3" t="str">
        <f>AÑO!A27</f>
        <v>Gatos</v>
      </c>
      <c r="C142" s="272"/>
      <c r="D142" s="272"/>
      <c r="E142" s="272"/>
      <c r="F142" s="272"/>
      <c r="G142" s="273"/>
      <c r="H142" s="1"/>
      <c r="M142" s="1"/>
      <c r="R142" s="3"/>
    </row>
    <row r="143" spans="1:18" ht="16.149999999999999" customHeight="1" thickBot="1">
      <c r="A143" s="1"/>
      <c r="B143" s="274"/>
      <c r="C143" s="275"/>
      <c r="D143" s="275"/>
      <c r="E143" s="275"/>
      <c r="F143" s="275"/>
      <c r="G143" s="276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135" t="s">
        <v>32</v>
      </c>
      <c r="C145" s="27" t="s">
        <v>33</v>
      </c>
      <c r="D145" s="135" t="s">
        <v>57</v>
      </c>
      <c r="E145" s="139" t="s">
        <v>58</v>
      </c>
      <c r="F145" s="139" t="s">
        <v>32</v>
      </c>
      <c r="G145" s="27" t="s">
        <v>168</v>
      </c>
      <c r="H145" s="1"/>
      <c r="M145" s="1"/>
      <c r="R145" s="3"/>
    </row>
    <row r="146" spans="1:22" ht="15.75">
      <c r="A146" s="1"/>
      <c r="B146" s="136">
        <v>50</v>
      </c>
      <c r="C146" s="21" t="s">
        <v>181</v>
      </c>
      <c r="D146" s="140"/>
      <c r="E146" s="141"/>
      <c r="F146" s="141"/>
      <c r="G146" s="18"/>
      <c r="H146" s="1"/>
      <c r="M146" s="1"/>
      <c r="R146" s="3"/>
    </row>
    <row r="147" spans="1:22" ht="15.75">
      <c r="A147" s="1"/>
      <c r="B147" s="137"/>
      <c r="C147" s="18"/>
      <c r="D147" s="140"/>
      <c r="E147" s="141"/>
      <c r="F147" s="141"/>
      <c r="G147" s="18"/>
      <c r="H147" s="1"/>
      <c r="M147" s="1"/>
      <c r="R147" s="3"/>
    </row>
    <row r="148" spans="1:22" ht="15.75">
      <c r="A148" s="1"/>
      <c r="B148" s="137"/>
      <c r="C148" s="18"/>
      <c r="D148" s="140"/>
      <c r="E148" s="141"/>
      <c r="F148" s="141"/>
      <c r="G148" s="18"/>
      <c r="H148" s="1"/>
      <c r="M148" s="1"/>
      <c r="R148" s="3"/>
    </row>
    <row r="149" spans="1:22" ht="15.75">
      <c r="A149" s="1"/>
      <c r="B149" s="137"/>
      <c r="C149" s="18"/>
      <c r="D149" s="140"/>
      <c r="E149" s="141"/>
      <c r="F149" s="141"/>
      <c r="G149" s="18"/>
      <c r="H149" s="1"/>
      <c r="M149" s="1"/>
      <c r="R149" s="3"/>
    </row>
    <row r="150" spans="1:22" ht="15.75">
      <c r="A150" s="1"/>
      <c r="B150" s="137"/>
      <c r="C150" s="18"/>
      <c r="D150" s="140"/>
      <c r="E150" s="141"/>
      <c r="F150" s="141"/>
      <c r="G150" s="18"/>
      <c r="H150" s="1"/>
      <c r="M150" s="1"/>
      <c r="R150" s="3"/>
    </row>
    <row r="151" spans="1:22" ht="15.75">
      <c r="A151" s="1"/>
      <c r="B151" s="137"/>
      <c r="C151" s="18"/>
      <c r="D151" s="140"/>
      <c r="E151" s="141"/>
      <c r="F151" s="141"/>
      <c r="G151" s="18"/>
      <c r="H151" s="1"/>
      <c r="M151" s="1"/>
      <c r="R151" s="3"/>
    </row>
    <row r="152" spans="1:22" ht="15.75">
      <c r="A152" s="1"/>
      <c r="B152" s="137"/>
      <c r="C152" s="18"/>
      <c r="D152" s="140"/>
      <c r="E152" s="141"/>
      <c r="F152" s="141"/>
      <c r="G152" s="18"/>
      <c r="H152" s="1"/>
      <c r="M152" s="1"/>
      <c r="R152" s="3"/>
    </row>
    <row r="153" spans="1:22" ht="15.75">
      <c r="A153" s="1"/>
      <c r="B153" s="137"/>
      <c r="C153" s="18"/>
      <c r="D153" s="140"/>
      <c r="E153" s="141"/>
      <c r="F153" s="141"/>
      <c r="G153" s="18"/>
      <c r="H153" s="1"/>
      <c r="M153" s="1"/>
      <c r="R153" s="3"/>
    </row>
    <row r="154" spans="1:22" ht="15.75">
      <c r="A154" s="1"/>
      <c r="B154" s="137"/>
      <c r="C154" s="18"/>
      <c r="D154" s="140"/>
      <c r="E154" s="141"/>
      <c r="F154" s="141"/>
      <c r="G154" s="18"/>
      <c r="H154" s="1"/>
      <c r="M154" s="1"/>
      <c r="R154" s="3"/>
    </row>
    <row r="155" spans="1:22" ht="15.75">
      <c r="A155" s="1"/>
      <c r="B155" s="137"/>
      <c r="C155" s="18"/>
      <c r="D155" s="140"/>
      <c r="E155" s="141"/>
      <c r="F155" s="141"/>
      <c r="G155" s="18"/>
      <c r="H155" s="1"/>
      <c r="M155" s="1"/>
      <c r="R155" s="3"/>
    </row>
    <row r="156" spans="1:22" ht="15.75">
      <c r="A156" s="1"/>
      <c r="B156" s="137"/>
      <c r="C156" s="18"/>
      <c r="D156" s="140"/>
      <c r="E156" s="141"/>
      <c r="F156" s="141"/>
      <c r="G156" s="18"/>
      <c r="H156" s="1"/>
      <c r="M156" s="1"/>
      <c r="R156" s="3"/>
    </row>
    <row r="157" spans="1:22" ht="15.75">
      <c r="A157" s="1"/>
      <c r="B157" s="137"/>
      <c r="C157" s="18"/>
      <c r="D157" s="140"/>
      <c r="E157" s="141"/>
      <c r="F157" s="141"/>
      <c r="G157" s="18"/>
      <c r="H157" s="1"/>
      <c r="M157" s="1"/>
      <c r="R157" s="3"/>
    </row>
    <row r="158" spans="1:22" ht="15.75">
      <c r="A158" s="1"/>
      <c r="B158" s="137"/>
      <c r="C158" s="18"/>
      <c r="D158" s="140"/>
      <c r="E158" s="141"/>
      <c r="F158" s="141"/>
      <c r="G158" s="18"/>
      <c r="H158" s="1"/>
      <c r="M158" s="1"/>
      <c r="R158" s="3"/>
    </row>
    <row r="159" spans="1:22" ht="16.5" thickBot="1">
      <c r="A159" s="1"/>
      <c r="B159" s="138"/>
      <c r="C159" s="19"/>
      <c r="D159" s="138"/>
      <c r="E159" s="142"/>
      <c r="F159" s="142"/>
      <c r="G159" s="19"/>
      <c r="H159" s="1"/>
      <c r="M159" s="1"/>
      <c r="R159" s="3"/>
    </row>
    <row r="160" spans="1:22" ht="16.5" thickBot="1">
      <c r="A160" s="1"/>
      <c r="B160" s="138">
        <f>SUM(B146:B159)</f>
        <v>50</v>
      </c>
      <c r="C160" s="19" t="s">
        <v>55</v>
      </c>
      <c r="D160" s="138">
        <f>SUM(D146:D159)</f>
        <v>0</v>
      </c>
      <c r="E160" s="138">
        <f>SUM(E146:E159)</f>
        <v>0</v>
      </c>
      <c r="F160" s="138">
        <f>SUM(F146:F159)</f>
        <v>0</v>
      </c>
      <c r="G160" s="19" t="s">
        <v>55</v>
      </c>
      <c r="H160" s="1"/>
      <c r="M160" s="1"/>
      <c r="R160" s="1"/>
      <c r="S160" s="12"/>
      <c r="T160" s="1"/>
      <c r="U160" s="1"/>
      <c r="V160" s="1"/>
    </row>
    <row r="161" spans="1:22" ht="16.5" thickBot="1">
      <c r="A161" s="1"/>
      <c r="B161" s="115"/>
      <c r="C161" s="1"/>
      <c r="D161" s="115"/>
      <c r="E161" s="115"/>
      <c r="F161" s="115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AÑO!A28</f>
        <v>Vacaciones</v>
      </c>
      <c r="C162" s="272"/>
      <c r="D162" s="272"/>
      <c r="E162" s="272"/>
      <c r="F162" s="272"/>
      <c r="G162" s="27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4"/>
      <c r="C163" s="275"/>
      <c r="D163" s="275"/>
      <c r="E163" s="275"/>
      <c r="F163" s="275"/>
      <c r="G163" s="27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5" t="s">
        <v>32</v>
      </c>
      <c r="C165" s="27" t="s">
        <v>33</v>
      </c>
      <c r="D165" s="135" t="s">
        <v>57</v>
      </c>
      <c r="E165" s="139" t="s">
        <v>58</v>
      </c>
      <c r="F165" s="139" t="s">
        <v>32</v>
      </c>
      <c r="G165" s="27" t="s">
        <v>33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6">
        <v>200</v>
      </c>
      <c r="C166" s="21" t="s">
        <v>35</v>
      </c>
      <c r="D166" s="140"/>
      <c r="E166" s="141"/>
      <c r="F166" s="141"/>
      <c r="G166" s="18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7"/>
      <c r="C167" s="18"/>
      <c r="D167" s="140"/>
      <c r="E167" s="141"/>
      <c r="F167" s="141"/>
      <c r="G167" s="1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7"/>
      <c r="C168" s="18"/>
      <c r="D168" s="140"/>
      <c r="E168" s="141"/>
      <c r="F168" s="141"/>
      <c r="G168" s="1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7"/>
      <c r="C169" s="18"/>
      <c r="D169" s="140"/>
      <c r="E169" s="141"/>
      <c r="F169" s="141"/>
      <c r="G169" s="1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7"/>
      <c r="C170" s="18"/>
      <c r="D170" s="140"/>
      <c r="E170" s="141"/>
      <c r="F170" s="141"/>
      <c r="G170" s="1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7"/>
      <c r="C171" s="18"/>
      <c r="D171" s="140"/>
      <c r="E171" s="141"/>
      <c r="F171" s="141"/>
      <c r="G171" s="1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7"/>
      <c r="C172" s="18"/>
      <c r="D172" s="140"/>
      <c r="E172" s="141"/>
      <c r="F172" s="141"/>
      <c r="G172" s="1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7"/>
      <c r="C173" s="18"/>
      <c r="D173" s="140"/>
      <c r="E173" s="141"/>
      <c r="F173" s="141"/>
      <c r="G173" s="1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7"/>
      <c r="C174" s="18"/>
      <c r="D174" s="140"/>
      <c r="E174" s="141"/>
      <c r="F174" s="141"/>
      <c r="G174" s="1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7"/>
      <c r="C175" s="18"/>
      <c r="D175" s="140"/>
      <c r="E175" s="141"/>
      <c r="F175" s="141"/>
      <c r="G175" s="1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7"/>
      <c r="C176" s="18"/>
      <c r="D176" s="140"/>
      <c r="E176" s="141"/>
      <c r="F176" s="141"/>
      <c r="G176" s="1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7"/>
      <c r="C177" s="18"/>
      <c r="D177" s="140"/>
      <c r="E177" s="141"/>
      <c r="F177" s="141"/>
      <c r="G177" s="1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7"/>
      <c r="C178" s="18"/>
      <c r="D178" s="140"/>
      <c r="E178" s="141"/>
      <c r="F178" s="141"/>
      <c r="G178" s="1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8"/>
      <c r="C179" s="19"/>
      <c r="D179" s="138"/>
      <c r="E179" s="142"/>
      <c r="F179" s="142"/>
      <c r="G179" s="1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8">
        <f>SUM(B166:B179)</f>
        <v>200</v>
      </c>
      <c r="C180" s="19" t="s">
        <v>55</v>
      </c>
      <c r="D180" s="138">
        <f>SUM(D166:D179)</f>
        <v>0</v>
      </c>
      <c r="E180" s="138">
        <f>SUM(E166:E179)</f>
        <v>0</v>
      </c>
      <c r="F180" s="138">
        <f>SUM(F166:F179)</f>
        <v>0</v>
      </c>
      <c r="G180" s="19" t="s">
        <v>55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AÑO!A29</f>
        <v>Ropa</v>
      </c>
      <c r="C182" s="272"/>
      <c r="D182" s="272"/>
      <c r="E182" s="272"/>
      <c r="F182" s="272"/>
      <c r="G182" s="27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4"/>
      <c r="C183" s="275"/>
      <c r="D183" s="275"/>
      <c r="E183" s="275"/>
      <c r="F183" s="275"/>
      <c r="G183" s="27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5" t="s">
        <v>32</v>
      </c>
      <c r="C185" s="27" t="s">
        <v>33</v>
      </c>
      <c r="D185" s="135" t="s">
        <v>57</v>
      </c>
      <c r="E185" s="139" t="s">
        <v>58</v>
      </c>
      <c r="F185" s="139" t="s">
        <v>32</v>
      </c>
      <c r="G185" s="27" t="s">
        <v>168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6">
        <v>70</v>
      </c>
      <c r="C186" s="21" t="s">
        <v>183</v>
      </c>
      <c r="D186" s="140"/>
      <c r="E186" s="141"/>
      <c r="F186" s="141"/>
      <c r="G186" s="1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7"/>
      <c r="C187" s="18"/>
      <c r="D187" s="140"/>
      <c r="E187" s="141"/>
      <c r="F187" s="141"/>
      <c r="G187" s="1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7"/>
      <c r="C188" s="18"/>
      <c r="D188" s="140"/>
      <c r="E188" s="141"/>
      <c r="F188" s="141"/>
      <c r="G188" s="18"/>
      <c r="I188" s="1"/>
      <c r="J188" s="1"/>
      <c r="K188" s="1"/>
      <c r="L188" s="1"/>
    </row>
    <row r="189" spans="1:22" ht="15.75">
      <c r="B189" s="137"/>
      <c r="C189" s="18"/>
      <c r="D189" s="140"/>
      <c r="E189" s="141"/>
      <c r="F189" s="141"/>
      <c r="G189" s="18"/>
      <c r="I189" s="1"/>
      <c r="J189" s="1"/>
      <c r="K189" s="1"/>
      <c r="L189" s="1"/>
    </row>
    <row r="190" spans="1:22" ht="15.75">
      <c r="B190" s="137"/>
      <c r="C190" s="18"/>
      <c r="D190" s="140"/>
      <c r="E190" s="141"/>
      <c r="F190" s="141"/>
      <c r="G190" s="18"/>
      <c r="I190" s="1"/>
      <c r="J190" s="1"/>
      <c r="K190" s="1"/>
      <c r="L190" s="1"/>
    </row>
    <row r="191" spans="1:22" ht="15.75">
      <c r="B191" s="137"/>
      <c r="C191" s="18"/>
      <c r="D191" s="140"/>
      <c r="E191" s="141"/>
      <c r="F191" s="141"/>
      <c r="G191" s="18"/>
      <c r="I191" s="1"/>
      <c r="J191" s="1"/>
      <c r="K191" s="1"/>
      <c r="L191" s="1"/>
    </row>
    <row r="192" spans="1:22" ht="15.75">
      <c r="B192" s="137"/>
      <c r="C192" s="18"/>
      <c r="D192" s="140"/>
      <c r="E192" s="141"/>
      <c r="F192" s="141"/>
      <c r="G192" s="18"/>
      <c r="I192" s="1"/>
      <c r="J192" s="1"/>
      <c r="K192" s="1"/>
      <c r="L192" s="1"/>
    </row>
    <row r="193" spans="2:12" ht="15.75">
      <c r="B193" s="137"/>
      <c r="C193" s="18"/>
      <c r="D193" s="140"/>
      <c r="E193" s="141"/>
      <c r="F193" s="141"/>
      <c r="G193" s="18"/>
      <c r="I193" s="1"/>
      <c r="J193" s="1"/>
      <c r="K193" s="1"/>
      <c r="L193" s="1"/>
    </row>
    <row r="194" spans="2:12">
      <c r="B194" s="137"/>
      <c r="C194" s="18"/>
      <c r="D194" s="140"/>
      <c r="E194" s="141"/>
      <c r="F194" s="141"/>
      <c r="G194" s="18"/>
    </row>
    <row r="195" spans="2:12">
      <c r="B195" s="137"/>
      <c r="C195" s="18"/>
      <c r="D195" s="140"/>
      <c r="E195" s="141"/>
      <c r="F195" s="141"/>
      <c r="G195" s="18"/>
    </row>
    <row r="196" spans="2:12">
      <c r="B196" s="137"/>
      <c r="C196" s="18"/>
      <c r="D196" s="140"/>
      <c r="E196" s="141"/>
      <c r="F196" s="141"/>
      <c r="G196" s="18"/>
    </row>
    <row r="197" spans="2:12">
      <c r="B197" s="137"/>
      <c r="C197" s="18"/>
      <c r="D197" s="140"/>
      <c r="E197" s="141"/>
      <c r="F197" s="141"/>
      <c r="G197" s="18"/>
    </row>
    <row r="198" spans="2:12">
      <c r="B198" s="137"/>
      <c r="C198" s="18"/>
      <c r="D198" s="140"/>
      <c r="E198" s="141"/>
      <c r="F198" s="141"/>
      <c r="G198" s="18"/>
    </row>
    <row r="199" spans="2:12" ht="15.75" thickBot="1">
      <c r="B199" s="138"/>
      <c r="C199" s="19"/>
      <c r="D199" s="138"/>
      <c r="E199" s="142"/>
      <c r="F199" s="142"/>
      <c r="G199" s="19"/>
    </row>
    <row r="200" spans="2:12" ht="15.75" thickBot="1">
      <c r="B200" s="138">
        <f>SUM(B186:B199)</f>
        <v>70</v>
      </c>
      <c r="C200" s="19" t="s">
        <v>55</v>
      </c>
      <c r="D200" s="138">
        <f>SUM(D186:D199)</f>
        <v>0</v>
      </c>
      <c r="E200" s="138">
        <f>SUM(E186:E199)</f>
        <v>0</v>
      </c>
      <c r="F200" s="138">
        <f>SUM(F186:F199)</f>
        <v>0</v>
      </c>
      <c r="G200" s="19" t="s">
        <v>55</v>
      </c>
    </row>
    <row r="201" spans="2:12" ht="15.75" thickBot="1">
      <c r="B201" s="5"/>
      <c r="C201" s="3"/>
      <c r="D201" s="5"/>
      <c r="E201" s="5"/>
    </row>
    <row r="202" spans="2:12" ht="14.45" customHeight="1">
      <c r="B202" s="283" t="str">
        <f>AÑO!A30</f>
        <v>Belleza</v>
      </c>
      <c r="C202" s="272"/>
      <c r="D202" s="272"/>
      <c r="E202" s="272"/>
      <c r="F202" s="272"/>
      <c r="G202" s="273"/>
    </row>
    <row r="203" spans="2:12" ht="15" customHeight="1" thickBot="1">
      <c r="B203" s="274"/>
      <c r="C203" s="275"/>
      <c r="D203" s="275"/>
      <c r="E203" s="275"/>
      <c r="F203" s="275"/>
      <c r="G203" s="276"/>
    </row>
    <row r="204" spans="2:12">
      <c r="B204" s="284" t="s">
        <v>10</v>
      </c>
      <c r="C204" s="285"/>
      <c r="D204" s="286" t="s">
        <v>11</v>
      </c>
      <c r="E204" s="286"/>
      <c r="F204" s="286"/>
      <c r="G204" s="285"/>
    </row>
    <row r="205" spans="2:12">
      <c r="B205" s="135" t="s">
        <v>32</v>
      </c>
      <c r="C205" s="27" t="s">
        <v>33</v>
      </c>
      <c r="D205" s="135" t="s">
        <v>57</v>
      </c>
      <c r="E205" s="139" t="s">
        <v>58</v>
      </c>
      <c r="F205" s="139" t="s">
        <v>32</v>
      </c>
      <c r="G205" s="27" t="s">
        <v>168</v>
      </c>
    </row>
    <row r="206" spans="2:12">
      <c r="B206" s="136">
        <v>35</v>
      </c>
      <c r="C206" s="21"/>
      <c r="D206" s="140"/>
      <c r="E206" s="141"/>
      <c r="F206" s="141"/>
      <c r="G206" s="18"/>
    </row>
    <row r="207" spans="2:12">
      <c r="B207" s="137"/>
      <c r="C207" s="18"/>
      <c r="D207" s="140"/>
      <c r="E207" s="141"/>
      <c r="F207" s="141"/>
      <c r="G207" s="18"/>
    </row>
    <row r="208" spans="2:12">
      <c r="B208" s="137"/>
      <c r="C208" s="18"/>
      <c r="D208" s="140"/>
      <c r="E208" s="141"/>
      <c r="F208" s="141"/>
      <c r="G208" s="18"/>
    </row>
    <row r="209" spans="2:7">
      <c r="B209" s="137"/>
      <c r="C209" s="18"/>
      <c r="D209" s="140"/>
      <c r="E209" s="141"/>
      <c r="F209" s="141"/>
      <c r="G209" s="18"/>
    </row>
    <row r="210" spans="2:7">
      <c r="B210" s="137"/>
      <c r="C210" s="18"/>
      <c r="D210" s="140"/>
      <c r="E210" s="141"/>
      <c r="F210" s="141"/>
      <c r="G210" s="18"/>
    </row>
    <row r="211" spans="2:7">
      <c r="B211" s="137"/>
      <c r="C211" s="18"/>
      <c r="D211" s="140"/>
      <c r="E211" s="141"/>
      <c r="F211" s="141"/>
      <c r="G211" s="18"/>
    </row>
    <row r="212" spans="2:7">
      <c r="B212" s="137"/>
      <c r="C212" s="18"/>
      <c r="D212" s="140"/>
      <c r="E212" s="141"/>
      <c r="F212" s="141"/>
      <c r="G212" s="18"/>
    </row>
    <row r="213" spans="2:7">
      <c r="B213" s="137"/>
      <c r="C213" s="18"/>
      <c r="D213" s="140"/>
      <c r="E213" s="141"/>
      <c r="F213" s="141"/>
      <c r="G213" s="18"/>
    </row>
    <row r="214" spans="2:7">
      <c r="B214" s="137"/>
      <c r="C214" s="18"/>
      <c r="D214" s="140"/>
      <c r="E214" s="141"/>
      <c r="F214" s="141"/>
      <c r="G214" s="18"/>
    </row>
    <row r="215" spans="2:7">
      <c r="B215" s="137"/>
      <c r="C215" s="18"/>
      <c r="D215" s="140"/>
      <c r="E215" s="141"/>
      <c r="F215" s="141"/>
      <c r="G215" s="18"/>
    </row>
    <row r="216" spans="2:7">
      <c r="B216" s="137"/>
      <c r="C216" s="18"/>
      <c r="D216" s="140"/>
      <c r="E216" s="141"/>
      <c r="F216" s="141"/>
      <c r="G216" s="18"/>
    </row>
    <row r="217" spans="2:7">
      <c r="B217" s="137"/>
      <c r="C217" s="18"/>
      <c r="D217" s="140"/>
      <c r="E217" s="141"/>
      <c r="F217" s="141"/>
      <c r="G217" s="18"/>
    </row>
    <row r="218" spans="2:7">
      <c r="B218" s="137"/>
      <c r="C218" s="18"/>
      <c r="D218" s="140"/>
      <c r="E218" s="141"/>
      <c r="F218" s="141"/>
      <c r="G218" s="18"/>
    </row>
    <row r="219" spans="2:7" ht="15.75" thickBot="1">
      <c r="B219" s="138"/>
      <c r="C219" s="19"/>
      <c r="D219" s="138"/>
      <c r="E219" s="142"/>
      <c r="F219" s="142"/>
      <c r="G219" s="19"/>
    </row>
    <row r="220" spans="2:7" ht="15.75" thickBot="1">
      <c r="B220" s="138">
        <f>SUM(B206:B219)</f>
        <v>35</v>
      </c>
      <c r="C220" s="19" t="s">
        <v>55</v>
      </c>
      <c r="D220" s="138">
        <f>SUM(D206:D219)</f>
        <v>0</v>
      </c>
      <c r="E220" s="138">
        <f>SUM(E206:E219)</f>
        <v>0</v>
      </c>
      <c r="F220" s="138">
        <f>SUM(F206:F219)</f>
        <v>0</v>
      </c>
      <c r="G220" s="19" t="s">
        <v>55</v>
      </c>
    </row>
    <row r="221" spans="2:7" ht="15.75" thickBot="1">
      <c r="B221" s="5"/>
      <c r="C221" s="3"/>
      <c r="D221" s="5"/>
      <c r="E221" s="5"/>
    </row>
    <row r="222" spans="2:7" ht="14.45" customHeight="1">
      <c r="B222" s="283" t="str">
        <f>AÑO!A31</f>
        <v>Deportes</v>
      </c>
      <c r="C222" s="272"/>
      <c r="D222" s="272"/>
      <c r="E222" s="272"/>
      <c r="F222" s="272"/>
      <c r="G222" s="273"/>
    </row>
    <row r="223" spans="2:7" ht="15" customHeight="1" thickBot="1">
      <c r="B223" s="274"/>
      <c r="C223" s="275"/>
      <c r="D223" s="275"/>
      <c r="E223" s="275"/>
      <c r="F223" s="275"/>
      <c r="G223" s="276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135" t="s">
        <v>32</v>
      </c>
      <c r="C225" s="27" t="s">
        <v>33</v>
      </c>
      <c r="D225" s="135" t="s">
        <v>57</v>
      </c>
      <c r="E225" s="139" t="s">
        <v>58</v>
      </c>
      <c r="F225" s="139" t="s">
        <v>32</v>
      </c>
      <c r="G225" s="27" t="s">
        <v>33</v>
      </c>
    </row>
    <row r="226" spans="2:7">
      <c r="B226" s="136">
        <v>20</v>
      </c>
      <c r="C226" s="21" t="s">
        <v>45</v>
      </c>
      <c r="D226" s="140"/>
      <c r="E226" s="141"/>
      <c r="F226" s="141"/>
      <c r="G226" s="18" t="s">
        <v>45</v>
      </c>
    </row>
    <row r="227" spans="2:7">
      <c r="B227" s="137"/>
      <c r="C227" s="18" t="s">
        <v>44</v>
      </c>
      <c r="D227" s="140"/>
      <c r="E227" s="141"/>
      <c r="F227" s="141"/>
      <c r="G227" s="18"/>
    </row>
    <row r="228" spans="2:7">
      <c r="B228" s="137"/>
      <c r="C228" s="18"/>
      <c r="D228" s="140"/>
      <c r="E228" s="141"/>
      <c r="F228" s="141"/>
      <c r="G228" s="18"/>
    </row>
    <row r="229" spans="2:7">
      <c r="B229" s="137"/>
      <c r="C229" s="18"/>
      <c r="D229" s="140"/>
      <c r="E229" s="141"/>
      <c r="F229" s="141"/>
      <c r="G229" s="18"/>
    </row>
    <row r="230" spans="2:7">
      <c r="B230" s="137"/>
      <c r="C230" s="18"/>
      <c r="D230" s="140"/>
      <c r="E230" s="141"/>
      <c r="F230" s="141"/>
      <c r="G230" s="18"/>
    </row>
    <row r="231" spans="2:7">
      <c r="B231" s="137"/>
      <c r="C231" s="18"/>
      <c r="D231" s="140"/>
      <c r="E231" s="141"/>
      <c r="F231" s="141"/>
      <c r="G231" s="18"/>
    </row>
    <row r="232" spans="2:7">
      <c r="B232" s="137"/>
      <c r="C232" s="18"/>
      <c r="D232" s="140"/>
      <c r="E232" s="141"/>
      <c r="F232" s="141"/>
      <c r="G232" s="18"/>
    </row>
    <row r="233" spans="2:7">
      <c r="B233" s="137"/>
      <c r="C233" s="18"/>
      <c r="D233" s="140"/>
      <c r="E233" s="141"/>
      <c r="F233" s="141"/>
      <c r="G233" s="18"/>
    </row>
    <row r="234" spans="2:7">
      <c r="B234" s="137"/>
      <c r="C234" s="18"/>
      <c r="D234" s="140"/>
      <c r="E234" s="141"/>
      <c r="F234" s="141"/>
      <c r="G234" s="18"/>
    </row>
    <row r="235" spans="2:7">
      <c r="B235" s="137"/>
      <c r="C235" s="18"/>
      <c r="D235" s="140"/>
      <c r="E235" s="141"/>
      <c r="F235" s="141"/>
      <c r="G235" s="18"/>
    </row>
    <row r="236" spans="2:7">
      <c r="B236" s="137"/>
      <c r="C236" s="18"/>
      <c r="D236" s="140"/>
      <c r="E236" s="141"/>
      <c r="F236" s="141"/>
      <c r="G236" s="18"/>
    </row>
    <row r="237" spans="2:7">
      <c r="B237" s="137"/>
      <c r="C237" s="18"/>
      <c r="D237" s="140"/>
      <c r="E237" s="141"/>
      <c r="F237" s="141"/>
      <c r="G237" s="18"/>
    </row>
    <row r="238" spans="2:7">
      <c r="B238" s="137"/>
      <c r="C238" s="18"/>
      <c r="D238" s="140"/>
      <c r="E238" s="141"/>
      <c r="F238" s="141"/>
      <c r="G238" s="18"/>
    </row>
    <row r="239" spans="2:7" ht="15.75" thickBot="1">
      <c r="B239" s="138"/>
      <c r="C239" s="19"/>
      <c r="D239" s="138"/>
      <c r="E239" s="142"/>
      <c r="F239" s="142"/>
      <c r="G239" s="19"/>
    </row>
    <row r="240" spans="2:7" ht="15.75" thickBot="1">
      <c r="B240" s="138">
        <f>SUM(B226:B239)</f>
        <v>20</v>
      </c>
      <c r="C240" s="19" t="s">
        <v>55</v>
      </c>
      <c r="D240" s="138">
        <f>SUM(D226:D239)</f>
        <v>0</v>
      </c>
      <c r="E240" s="138">
        <f>SUM(E226:E239)</f>
        <v>0</v>
      </c>
      <c r="F240" s="138">
        <f>SUM(F226:F239)</f>
        <v>0</v>
      </c>
      <c r="G240" s="19" t="s">
        <v>55</v>
      </c>
    </row>
    <row r="241" spans="2:7" ht="15.75" thickBot="1">
      <c r="B241" s="5"/>
      <c r="C241" s="3"/>
      <c r="D241" s="5"/>
      <c r="E241" s="5"/>
    </row>
    <row r="242" spans="2:7" ht="14.45" customHeight="1">
      <c r="B242" s="283" t="str">
        <f>AÑO!A32</f>
        <v>Hogar</v>
      </c>
      <c r="C242" s="272"/>
      <c r="D242" s="272"/>
      <c r="E242" s="272"/>
      <c r="F242" s="272"/>
      <c r="G242" s="273"/>
    </row>
    <row r="243" spans="2:7" ht="15" customHeight="1" thickBot="1">
      <c r="B243" s="274"/>
      <c r="C243" s="275"/>
      <c r="D243" s="275"/>
      <c r="E243" s="275"/>
      <c r="F243" s="275"/>
      <c r="G243" s="276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135" t="s">
        <v>32</v>
      </c>
      <c r="C245" s="27" t="s">
        <v>33</v>
      </c>
      <c r="D245" s="135" t="s">
        <v>57</v>
      </c>
      <c r="E245" s="139" t="s">
        <v>58</v>
      </c>
      <c r="F245" s="139" t="s">
        <v>32</v>
      </c>
      <c r="G245" s="27" t="s">
        <v>168</v>
      </c>
    </row>
    <row r="246" spans="2:7" ht="15" customHeight="1">
      <c r="B246" s="137">
        <v>50</v>
      </c>
      <c r="C246" s="30"/>
      <c r="D246" s="140"/>
      <c r="E246" s="141"/>
      <c r="F246" s="141"/>
      <c r="G246" s="18"/>
    </row>
    <row r="247" spans="2:7" ht="15" customHeight="1">
      <c r="B247" s="137"/>
      <c r="C247" s="18"/>
      <c r="D247" s="140"/>
      <c r="E247" s="141"/>
      <c r="F247" s="141"/>
      <c r="G247" s="18"/>
    </row>
    <row r="248" spans="2:7">
      <c r="B248" s="137"/>
      <c r="C248" s="18"/>
      <c r="D248" s="140"/>
      <c r="E248" s="141"/>
      <c r="F248" s="141"/>
      <c r="G248" s="18"/>
    </row>
    <row r="249" spans="2:7">
      <c r="B249" s="137"/>
      <c r="C249" s="18"/>
      <c r="D249" s="140"/>
      <c r="E249" s="141"/>
      <c r="F249" s="141"/>
      <c r="G249" s="18"/>
    </row>
    <row r="250" spans="2:7">
      <c r="B250" s="137"/>
      <c r="C250" s="18"/>
      <c r="D250" s="140"/>
      <c r="E250" s="141"/>
      <c r="F250" s="141"/>
      <c r="G250" s="18"/>
    </row>
    <row r="251" spans="2:7">
      <c r="B251" s="137"/>
      <c r="C251" s="18"/>
      <c r="D251" s="140"/>
      <c r="E251" s="141"/>
      <c r="F251" s="141"/>
      <c r="G251" s="18"/>
    </row>
    <row r="252" spans="2:7">
      <c r="B252" s="137"/>
      <c r="C252" s="18"/>
      <c r="D252" s="140"/>
      <c r="E252" s="141"/>
      <c r="F252" s="141"/>
      <c r="G252" s="18"/>
    </row>
    <row r="253" spans="2:7">
      <c r="B253" s="137"/>
      <c r="C253" s="18"/>
      <c r="D253" s="140"/>
      <c r="E253" s="141"/>
      <c r="F253" s="141"/>
      <c r="G253" s="18"/>
    </row>
    <row r="254" spans="2:7">
      <c r="B254" s="137"/>
      <c r="C254" s="18"/>
      <c r="D254" s="140"/>
      <c r="E254" s="141"/>
      <c r="F254" s="141"/>
      <c r="G254" s="18"/>
    </row>
    <row r="255" spans="2:7">
      <c r="B255" s="137"/>
      <c r="C255" s="18"/>
      <c r="D255" s="140"/>
      <c r="E255" s="141"/>
      <c r="F255" s="141"/>
      <c r="G255" s="18"/>
    </row>
    <row r="256" spans="2:7">
      <c r="B256" s="137"/>
      <c r="C256" s="18"/>
      <c r="D256" s="140"/>
      <c r="E256" s="141"/>
      <c r="F256" s="141"/>
      <c r="G256" s="18"/>
    </row>
    <row r="257" spans="2:7">
      <c r="B257" s="137"/>
      <c r="C257" s="18"/>
      <c r="D257" s="140"/>
      <c r="E257" s="141"/>
      <c r="F257" s="141"/>
      <c r="G257" s="18"/>
    </row>
    <row r="258" spans="2:7">
      <c r="B258" s="137"/>
      <c r="C258" s="18"/>
      <c r="D258" s="140"/>
      <c r="E258" s="141"/>
      <c r="F258" s="141"/>
      <c r="G258" s="18"/>
    </row>
    <row r="259" spans="2:7" ht="15.75" thickBot="1">
      <c r="B259" s="138"/>
      <c r="C259" s="19"/>
      <c r="D259" s="138"/>
      <c r="E259" s="142"/>
      <c r="F259" s="142"/>
      <c r="G259" s="19"/>
    </row>
    <row r="260" spans="2:7" ht="15.75" thickBot="1">
      <c r="B260" s="138">
        <f>SUM(B246:B259)</f>
        <v>50</v>
      </c>
      <c r="C260" s="19" t="s">
        <v>55</v>
      </c>
      <c r="D260" s="138">
        <f>SUM(D246:D259)</f>
        <v>0</v>
      </c>
      <c r="E260" s="138">
        <f>SUM(E246:E259)</f>
        <v>0</v>
      </c>
      <c r="F260" s="138">
        <f>SUM(F246:F259)</f>
        <v>0</v>
      </c>
      <c r="G260" s="19" t="s">
        <v>55</v>
      </c>
    </row>
    <row r="261" spans="2:7" ht="15.75" thickBot="1">
      <c r="B261" s="5"/>
      <c r="C261" s="3"/>
      <c r="D261" s="5"/>
      <c r="E261" s="5"/>
    </row>
    <row r="262" spans="2:7" ht="14.45" customHeight="1">
      <c r="B262" s="283" t="str">
        <f>AÑO!A33</f>
        <v>Formación</v>
      </c>
      <c r="C262" s="272"/>
      <c r="D262" s="272"/>
      <c r="E262" s="272"/>
      <c r="F262" s="272"/>
      <c r="G262" s="273"/>
    </row>
    <row r="263" spans="2:7" ht="15" customHeight="1" thickBot="1">
      <c r="B263" s="274"/>
      <c r="C263" s="275"/>
      <c r="D263" s="275"/>
      <c r="E263" s="275"/>
      <c r="F263" s="275"/>
      <c r="G263" s="276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135" t="s">
        <v>32</v>
      </c>
      <c r="C265" s="27" t="s">
        <v>33</v>
      </c>
      <c r="D265" s="135" t="s">
        <v>57</v>
      </c>
      <c r="E265" s="139" t="s">
        <v>58</v>
      </c>
      <c r="F265" s="139" t="s">
        <v>32</v>
      </c>
      <c r="G265" s="27" t="s">
        <v>33</v>
      </c>
    </row>
    <row r="266" spans="2:7">
      <c r="B266" s="136">
        <v>50</v>
      </c>
      <c r="C266" s="21"/>
      <c r="D266" s="140"/>
      <c r="E266" s="141"/>
      <c r="F266" s="141"/>
      <c r="G266" s="18"/>
    </row>
    <row r="267" spans="2:7">
      <c r="B267" s="137"/>
      <c r="C267" s="18"/>
      <c r="D267" s="140"/>
      <c r="E267" s="141"/>
      <c r="F267" s="141"/>
      <c r="G267" s="18"/>
    </row>
    <row r="268" spans="2:7">
      <c r="B268" s="137"/>
      <c r="C268" s="18"/>
      <c r="D268" s="140"/>
      <c r="E268" s="141"/>
      <c r="F268" s="141"/>
      <c r="G268" s="18"/>
    </row>
    <row r="269" spans="2:7">
      <c r="B269" s="137"/>
      <c r="C269" s="18"/>
      <c r="D269" s="140"/>
      <c r="E269" s="141"/>
      <c r="F269" s="141"/>
      <c r="G269" s="18"/>
    </row>
    <row r="270" spans="2:7">
      <c r="B270" s="137"/>
      <c r="C270" s="18"/>
      <c r="D270" s="140"/>
      <c r="E270" s="141"/>
      <c r="F270" s="141"/>
      <c r="G270" s="18"/>
    </row>
    <row r="271" spans="2:7">
      <c r="B271" s="137"/>
      <c r="C271" s="18"/>
      <c r="D271" s="140"/>
      <c r="E271" s="141"/>
      <c r="F271" s="141"/>
      <c r="G271" s="18"/>
    </row>
    <row r="272" spans="2:7">
      <c r="B272" s="137"/>
      <c r="C272" s="18"/>
      <c r="D272" s="140"/>
      <c r="E272" s="141"/>
      <c r="F272" s="141"/>
      <c r="G272" s="18"/>
    </row>
    <row r="273" spans="2:8">
      <c r="B273" s="137"/>
      <c r="C273" s="18"/>
      <c r="D273" s="140"/>
      <c r="E273" s="141"/>
      <c r="F273" s="141"/>
      <c r="G273" s="18"/>
    </row>
    <row r="274" spans="2:8">
      <c r="B274" s="137"/>
      <c r="C274" s="18"/>
      <c r="D274" s="140"/>
      <c r="E274" s="141"/>
      <c r="F274" s="141"/>
      <c r="G274" s="18"/>
    </row>
    <row r="275" spans="2:8">
      <c r="B275" s="137"/>
      <c r="C275" s="18"/>
      <c r="D275" s="140"/>
      <c r="E275" s="141"/>
      <c r="F275" s="141"/>
      <c r="G275" s="18"/>
    </row>
    <row r="276" spans="2:8">
      <c r="B276" s="137"/>
      <c r="C276" s="18"/>
      <c r="D276" s="140"/>
      <c r="E276" s="141"/>
      <c r="F276" s="141"/>
      <c r="G276" s="18"/>
    </row>
    <row r="277" spans="2:8">
      <c r="B277" s="137"/>
      <c r="C277" s="18"/>
      <c r="D277" s="140"/>
      <c r="E277" s="141"/>
      <c r="F277" s="141"/>
      <c r="G277" s="18"/>
    </row>
    <row r="278" spans="2:8">
      <c r="B278" s="137"/>
      <c r="C278" s="18"/>
      <c r="D278" s="140"/>
      <c r="E278" s="141"/>
      <c r="F278" s="141"/>
      <c r="G278" s="18"/>
    </row>
    <row r="279" spans="2:8" ht="15.75" thickBot="1">
      <c r="B279" s="138"/>
      <c r="C279" s="19"/>
      <c r="D279" s="138"/>
      <c r="E279" s="142"/>
      <c r="F279" s="142"/>
      <c r="G279" s="19"/>
    </row>
    <row r="280" spans="2:8" ht="15.75" thickBot="1">
      <c r="B280" s="138">
        <f>SUM(B266:B279)</f>
        <v>50</v>
      </c>
      <c r="C280" s="19" t="s">
        <v>55</v>
      </c>
      <c r="D280" s="138">
        <f>SUM(D266:D279)</f>
        <v>0</v>
      </c>
      <c r="E280" s="138">
        <f>SUM(E266:E279)</f>
        <v>0</v>
      </c>
      <c r="F280" s="138">
        <f>SUM(F266:F279)</f>
        <v>0</v>
      </c>
      <c r="G280" s="19" t="s">
        <v>55</v>
      </c>
    </row>
    <row r="281" spans="2:8" ht="15.75" thickBot="1">
      <c r="B281" s="5"/>
      <c r="C281" s="3"/>
      <c r="D281" s="5"/>
      <c r="E281" s="5"/>
    </row>
    <row r="282" spans="2:8" ht="14.45" customHeight="1">
      <c r="B282" s="283" t="str">
        <f>AÑO!A34</f>
        <v>Regalos</v>
      </c>
      <c r="C282" s="272"/>
      <c r="D282" s="272"/>
      <c r="E282" s="272"/>
      <c r="F282" s="272"/>
      <c r="G282" s="273"/>
    </row>
    <row r="283" spans="2:8" ht="15" customHeight="1" thickBot="1">
      <c r="B283" s="274"/>
      <c r="C283" s="275"/>
      <c r="D283" s="275"/>
      <c r="E283" s="275"/>
      <c r="F283" s="275"/>
      <c r="G283" s="276"/>
    </row>
    <row r="284" spans="2:8">
      <c r="B284" s="284" t="s">
        <v>10</v>
      </c>
      <c r="C284" s="285"/>
      <c r="D284" s="286" t="s">
        <v>11</v>
      </c>
      <c r="E284" s="286"/>
      <c r="F284" s="286"/>
      <c r="G284" s="285"/>
    </row>
    <row r="285" spans="2:8">
      <c r="B285" s="135" t="s">
        <v>32</v>
      </c>
      <c r="C285" s="27" t="s">
        <v>33</v>
      </c>
      <c r="D285" s="135" t="s">
        <v>57</v>
      </c>
      <c r="E285" s="139" t="s">
        <v>58</v>
      </c>
      <c r="F285" s="139" t="s">
        <v>32</v>
      </c>
      <c r="G285" s="27" t="s">
        <v>168</v>
      </c>
    </row>
    <row r="286" spans="2:8">
      <c r="B286" s="136">
        <v>90</v>
      </c>
      <c r="C286" s="21" t="s">
        <v>35</v>
      </c>
      <c r="D286" s="140"/>
      <c r="E286" s="141"/>
      <c r="F286" s="141"/>
      <c r="G286" s="18"/>
    </row>
    <row r="287" spans="2:8">
      <c r="B287" s="137"/>
      <c r="C287" s="18"/>
      <c r="D287" s="140"/>
      <c r="E287" s="141"/>
      <c r="F287" s="141"/>
      <c r="G287" s="18"/>
      <c r="H287" s="95"/>
    </row>
    <row r="288" spans="2:8">
      <c r="B288" s="137"/>
      <c r="C288" s="18"/>
      <c r="D288" s="140"/>
      <c r="E288" s="141"/>
      <c r="F288" s="141"/>
      <c r="G288" s="18"/>
    </row>
    <row r="289" spans="2:8">
      <c r="B289" s="137"/>
      <c r="C289" s="18"/>
      <c r="D289" s="140"/>
      <c r="E289" s="141"/>
      <c r="F289" s="141"/>
      <c r="G289" s="18"/>
    </row>
    <row r="290" spans="2:8">
      <c r="B290" s="137"/>
      <c r="C290" s="18"/>
      <c r="D290" s="140"/>
      <c r="E290" s="141"/>
      <c r="F290" s="141"/>
      <c r="G290" s="18"/>
    </row>
    <row r="291" spans="2:8">
      <c r="B291" s="137"/>
      <c r="C291" s="18"/>
      <c r="D291" s="140"/>
      <c r="E291" s="141"/>
      <c r="F291" s="141"/>
      <c r="G291" s="18"/>
    </row>
    <row r="292" spans="2:8">
      <c r="B292" s="137"/>
      <c r="C292" s="18"/>
      <c r="D292" s="140"/>
      <c r="E292" s="141"/>
      <c r="F292" s="141"/>
      <c r="G292" s="18"/>
      <c r="H292" s="95"/>
    </row>
    <row r="293" spans="2:8">
      <c r="B293" s="137"/>
      <c r="C293" s="18"/>
      <c r="D293" s="140"/>
      <c r="E293" s="141"/>
      <c r="F293" s="141"/>
      <c r="G293" s="18"/>
    </row>
    <row r="294" spans="2:8">
      <c r="B294" s="137"/>
      <c r="C294" s="18"/>
      <c r="D294" s="140"/>
      <c r="E294" s="141"/>
      <c r="F294" s="141"/>
      <c r="G294" s="18"/>
    </row>
    <row r="295" spans="2:8">
      <c r="B295" s="137"/>
      <c r="C295" s="18"/>
      <c r="D295" s="140"/>
      <c r="E295" s="141"/>
      <c r="F295" s="141"/>
      <c r="G295" s="18"/>
    </row>
    <row r="296" spans="2:8">
      <c r="B296" s="137"/>
      <c r="C296" s="18"/>
      <c r="D296" s="140"/>
      <c r="E296" s="141"/>
      <c r="F296" s="141"/>
      <c r="G296" s="18"/>
      <c r="H296" s="95"/>
    </row>
    <row r="297" spans="2:8">
      <c r="B297" s="137"/>
      <c r="C297" s="18"/>
      <c r="D297" s="140"/>
      <c r="E297" s="141"/>
      <c r="F297" s="141"/>
      <c r="G297" s="18"/>
    </row>
    <row r="298" spans="2:8">
      <c r="B298" s="137"/>
      <c r="C298" s="18"/>
      <c r="D298" s="140"/>
      <c r="E298" s="141"/>
      <c r="F298" s="141"/>
      <c r="G298" s="18"/>
    </row>
    <row r="299" spans="2:8" ht="15.75" thickBot="1">
      <c r="B299" s="138"/>
      <c r="C299" s="19"/>
      <c r="D299" s="138"/>
      <c r="E299" s="142"/>
      <c r="F299" s="142"/>
      <c r="G299" s="19"/>
    </row>
    <row r="300" spans="2:8" ht="15.75" thickBot="1">
      <c r="B300" s="138">
        <f>SUM(B286:B299)</f>
        <v>90</v>
      </c>
      <c r="C300" s="19" t="s">
        <v>55</v>
      </c>
      <c r="D300" s="138">
        <f>SUM(D286:D299)</f>
        <v>0</v>
      </c>
      <c r="E300" s="138">
        <f>SUM(E286:E299)</f>
        <v>0</v>
      </c>
      <c r="F300" s="138">
        <f>SUM(F286:F299)</f>
        <v>0</v>
      </c>
      <c r="G300" s="19" t="s">
        <v>55</v>
      </c>
    </row>
    <row r="301" spans="2:8" ht="15.75" thickBot="1">
      <c r="B301" s="5"/>
      <c r="C301" s="3"/>
      <c r="D301" s="5"/>
      <c r="E301" s="5"/>
    </row>
    <row r="302" spans="2:8" ht="14.45" customHeight="1">
      <c r="B302" s="283" t="str">
        <f>AÑO!A35</f>
        <v>Salud</v>
      </c>
      <c r="C302" s="272"/>
      <c r="D302" s="272"/>
      <c r="E302" s="272"/>
      <c r="F302" s="272"/>
      <c r="G302" s="273"/>
    </row>
    <row r="303" spans="2:8" ht="15" customHeight="1" thickBot="1">
      <c r="B303" s="274"/>
      <c r="C303" s="275"/>
      <c r="D303" s="275"/>
      <c r="E303" s="275"/>
      <c r="F303" s="275"/>
      <c r="G303" s="276"/>
    </row>
    <row r="304" spans="2:8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135" t="s">
        <v>32</v>
      </c>
      <c r="C305" s="27" t="s">
        <v>33</v>
      </c>
      <c r="D305" s="135" t="s">
        <v>57</v>
      </c>
      <c r="E305" s="139" t="s">
        <v>58</v>
      </c>
      <c r="F305" s="139" t="s">
        <v>32</v>
      </c>
      <c r="G305" s="27" t="s">
        <v>168</v>
      </c>
    </row>
    <row r="306" spans="2:7">
      <c r="B306" s="136">
        <v>100</v>
      </c>
      <c r="C306" s="21" t="s">
        <v>178</v>
      </c>
      <c r="D306" s="140"/>
      <c r="E306" s="141"/>
      <c r="F306" s="141"/>
      <c r="G306" s="18"/>
    </row>
    <row r="307" spans="2:7">
      <c r="B307" s="137">
        <v>15</v>
      </c>
      <c r="C307" s="30"/>
      <c r="D307" s="140"/>
      <c r="E307" s="141"/>
      <c r="F307" s="141"/>
      <c r="G307" s="18"/>
    </row>
    <row r="308" spans="2:7">
      <c r="B308" s="137"/>
      <c r="C308" s="30"/>
      <c r="D308" s="140"/>
      <c r="E308" s="141"/>
      <c r="F308" s="141"/>
      <c r="G308" s="18"/>
    </row>
    <row r="309" spans="2:7">
      <c r="B309" s="137"/>
      <c r="C309" s="18"/>
      <c r="D309" s="140"/>
      <c r="E309" s="141"/>
      <c r="F309" s="141"/>
      <c r="G309" s="18"/>
    </row>
    <row r="310" spans="2:7">
      <c r="B310" s="137"/>
      <c r="C310" s="18"/>
      <c r="D310" s="140"/>
      <c r="E310" s="141"/>
      <c r="F310" s="141"/>
      <c r="G310" s="18"/>
    </row>
    <row r="311" spans="2:7">
      <c r="B311" s="137"/>
      <c r="C311" s="18"/>
      <c r="D311" s="140"/>
      <c r="E311" s="141"/>
      <c r="F311" s="141"/>
      <c r="G311" s="18"/>
    </row>
    <row r="312" spans="2:7">
      <c r="B312" s="137"/>
      <c r="C312" s="18"/>
      <c r="D312" s="140"/>
      <c r="E312" s="141"/>
      <c r="F312" s="141"/>
      <c r="G312" s="18"/>
    </row>
    <row r="313" spans="2:7">
      <c r="B313" s="137"/>
      <c r="C313" s="18"/>
      <c r="D313" s="140"/>
      <c r="E313" s="141"/>
      <c r="F313" s="141"/>
      <c r="G313" s="18"/>
    </row>
    <row r="314" spans="2:7">
      <c r="B314" s="137"/>
      <c r="C314" s="18"/>
      <c r="D314" s="140"/>
      <c r="E314" s="141"/>
      <c r="F314" s="141"/>
      <c r="G314" s="18"/>
    </row>
    <row r="315" spans="2:7">
      <c r="B315" s="137"/>
      <c r="C315" s="18"/>
      <c r="D315" s="140"/>
      <c r="E315" s="141"/>
      <c r="F315" s="141"/>
      <c r="G315" s="18"/>
    </row>
    <row r="316" spans="2:7">
      <c r="B316" s="137"/>
      <c r="C316" s="18"/>
      <c r="D316" s="140"/>
      <c r="E316" s="141"/>
      <c r="F316" s="141"/>
      <c r="G316" s="18"/>
    </row>
    <row r="317" spans="2:7">
      <c r="B317" s="137"/>
      <c r="C317" s="18"/>
      <c r="D317" s="140"/>
      <c r="E317" s="141"/>
      <c r="F317" s="141"/>
      <c r="G317" s="18"/>
    </row>
    <row r="318" spans="2:7">
      <c r="B318" s="137"/>
      <c r="C318" s="18"/>
      <c r="D318" s="140"/>
      <c r="E318" s="141"/>
      <c r="F318" s="141"/>
      <c r="G318" s="18"/>
    </row>
    <row r="319" spans="2:7" ht="15.75" thickBot="1">
      <c r="B319" s="138"/>
      <c r="C319" s="19"/>
      <c r="D319" s="138"/>
      <c r="E319" s="142"/>
      <c r="F319" s="142"/>
      <c r="G319" s="19"/>
    </row>
    <row r="320" spans="2:7" ht="15.75" thickBot="1">
      <c r="B320" s="138">
        <f>SUM(B306:B319)</f>
        <v>115</v>
      </c>
      <c r="C320" s="19" t="s">
        <v>55</v>
      </c>
      <c r="D320" s="138">
        <f>SUM(D306:D319)</f>
        <v>0</v>
      </c>
      <c r="E320" s="138">
        <f>SUM(E306:E319)</f>
        <v>0</v>
      </c>
      <c r="F320" s="138">
        <f>SUM(F306:F319)</f>
        <v>0</v>
      </c>
      <c r="G320" s="19" t="s">
        <v>55</v>
      </c>
    </row>
    <row r="321" spans="2:7" ht="15.75" thickBot="1"/>
    <row r="322" spans="2:7" ht="14.45" customHeight="1">
      <c r="B322" s="283" t="str">
        <f>AÑO!A36</f>
        <v>Martina</v>
      </c>
      <c r="C322" s="272"/>
      <c r="D322" s="272"/>
      <c r="E322" s="272"/>
      <c r="F322" s="272"/>
      <c r="G322" s="273"/>
    </row>
    <row r="323" spans="2:7" ht="15" customHeight="1" thickBot="1">
      <c r="B323" s="274"/>
      <c r="C323" s="275"/>
      <c r="D323" s="275"/>
      <c r="E323" s="275"/>
      <c r="F323" s="275"/>
      <c r="G323" s="276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135" t="s">
        <v>32</v>
      </c>
      <c r="C325" s="27" t="s">
        <v>33</v>
      </c>
      <c r="D325" s="135" t="s">
        <v>57</v>
      </c>
      <c r="E325" s="139" t="s">
        <v>58</v>
      </c>
      <c r="F325" s="139" t="s">
        <v>32</v>
      </c>
      <c r="G325" s="27" t="s">
        <v>168</v>
      </c>
    </row>
    <row r="326" spans="2:7">
      <c r="B326" s="136">
        <v>90</v>
      </c>
      <c r="C326" s="21"/>
      <c r="D326" s="140"/>
      <c r="E326" s="141"/>
      <c r="F326" s="141"/>
      <c r="G326" s="18"/>
    </row>
    <row r="327" spans="2:7">
      <c r="B327" s="137"/>
      <c r="C327" s="18"/>
      <c r="D327" s="140"/>
      <c r="E327" s="141"/>
      <c r="F327" s="141"/>
      <c r="G327" s="18"/>
    </row>
    <row r="328" spans="2:7">
      <c r="B328" s="137"/>
      <c r="C328" s="18"/>
      <c r="D328" s="140"/>
      <c r="E328" s="141"/>
      <c r="F328" s="141"/>
      <c r="G328" s="18"/>
    </row>
    <row r="329" spans="2:7">
      <c r="B329" s="137"/>
      <c r="C329" s="18"/>
      <c r="D329" s="140"/>
      <c r="E329" s="141"/>
      <c r="F329" s="141"/>
      <c r="G329" s="18"/>
    </row>
    <row r="330" spans="2:7">
      <c r="B330" s="137"/>
      <c r="C330" s="18"/>
      <c r="D330" s="140"/>
      <c r="E330" s="141"/>
      <c r="F330" s="141"/>
      <c r="G330" s="18"/>
    </row>
    <row r="331" spans="2:7">
      <c r="B331" s="137"/>
      <c r="C331" s="18"/>
      <c r="D331" s="140"/>
      <c r="E331" s="141"/>
      <c r="F331" s="141"/>
      <c r="G331" s="18"/>
    </row>
    <row r="332" spans="2:7">
      <c r="B332" s="137"/>
      <c r="C332" s="18"/>
      <c r="D332" s="140"/>
      <c r="E332" s="141"/>
      <c r="F332" s="141"/>
      <c r="G332" s="18"/>
    </row>
    <row r="333" spans="2:7">
      <c r="B333" s="137"/>
      <c r="C333" s="18"/>
      <c r="D333" s="140"/>
      <c r="E333" s="141"/>
      <c r="F333" s="141"/>
      <c r="G333" s="18"/>
    </row>
    <row r="334" spans="2:7">
      <c r="B334" s="137"/>
      <c r="C334" s="18"/>
      <c r="D334" s="140"/>
      <c r="E334" s="141"/>
      <c r="F334" s="141"/>
      <c r="G334" s="18"/>
    </row>
    <row r="335" spans="2:7">
      <c r="B335" s="137"/>
      <c r="C335" s="18"/>
      <c r="D335" s="140"/>
      <c r="E335" s="141"/>
      <c r="F335" s="141"/>
      <c r="G335" s="18"/>
    </row>
    <row r="336" spans="2:7">
      <c r="B336" s="137"/>
      <c r="C336" s="18"/>
      <c r="D336" s="140"/>
      <c r="E336" s="141"/>
      <c r="F336" s="141"/>
      <c r="G336" s="18"/>
    </row>
    <row r="337" spans="2:7">
      <c r="B337" s="137"/>
      <c r="C337" s="18"/>
      <c r="D337" s="140"/>
      <c r="E337" s="141"/>
      <c r="F337" s="141"/>
      <c r="G337" s="18"/>
    </row>
    <row r="338" spans="2:7">
      <c r="B338" s="137"/>
      <c r="C338" s="18"/>
      <c r="D338" s="140"/>
      <c r="E338" s="141"/>
      <c r="F338" s="141"/>
      <c r="G338" s="18"/>
    </row>
    <row r="339" spans="2:7" ht="15.75" thickBot="1">
      <c r="B339" s="138"/>
      <c r="C339" s="19"/>
      <c r="D339" s="138"/>
      <c r="E339" s="142"/>
      <c r="F339" s="142"/>
      <c r="G339" s="19"/>
    </row>
    <row r="340" spans="2:7" ht="15.75" thickBot="1">
      <c r="B340" s="138">
        <f>SUM(B326:B339)</f>
        <v>90</v>
      </c>
      <c r="C340" s="19" t="s">
        <v>55</v>
      </c>
      <c r="D340" s="138">
        <f>SUM(D326:D339)</f>
        <v>0</v>
      </c>
      <c r="E340" s="138">
        <f>SUM(E326:E339)</f>
        <v>0</v>
      </c>
      <c r="F340" s="138">
        <f>SUM(F326:F339)</f>
        <v>0</v>
      </c>
      <c r="G340" s="19" t="s">
        <v>55</v>
      </c>
    </row>
    <row r="341" spans="2:7" ht="15.75" thickBot="1">
      <c r="B341" s="5"/>
      <c r="C341" s="3"/>
      <c r="D341" s="5"/>
      <c r="E341" s="5"/>
    </row>
    <row r="342" spans="2:7" ht="14.45" customHeight="1">
      <c r="B342" s="283" t="str">
        <f>AÑO!A37</f>
        <v>Impuestos</v>
      </c>
      <c r="C342" s="272"/>
      <c r="D342" s="272"/>
      <c r="E342" s="272"/>
      <c r="F342" s="272"/>
      <c r="G342" s="273"/>
    </row>
    <row r="343" spans="2:7" ht="15" customHeight="1" thickBot="1">
      <c r="B343" s="274"/>
      <c r="C343" s="275"/>
      <c r="D343" s="275"/>
      <c r="E343" s="275"/>
      <c r="F343" s="275"/>
      <c r="G343" s="276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135" t="s">
        <v>32</v>
      </c>
      <c r="C345" s="27" t="s">
        <v>33</v>
      </c>
      <c r="D345" s="135" t="s">
        <v>57</v>
      </c>
      <c r="E345" s="139" t="s">
        <v>58</v>
      </c>
      <c r="F345" s="139" t="s">
        <v>32</v>
      </c>
      <c r="G345" s="27" t="s">
        <v>168</v>
      </c>
    </row>
    <row r="346" spans="2:7">
      <c r="B346" s="136">
        <v>45</v>
      </c>
      <c r="C346" s="21" t="s">
        <v>206</v>
      </c>
      <c r="D346" s="140"/>
      <c r="E346" s="141"/>
      <c r="F346" s="141"/>
      <c r="G346" s="18"/>
    </row>
    <row r="347" spans="2:7">
      <c r="B347" s="137"/>
      <c r="C347" s="18"/>
      <c r="D347" s="140"/>
      <c r="E347" s="141"/>
      <c r="F347" s="141"/>
      <c r="G347" s="18"/>
    </row>
    <row r="348" spans="2:7">
      <c r="B348" s="137"/>
      <c r="C348" s="18"/>
      <c r="D348" s="140"/>
      <c r="E348" s="141"/>
      <c r="F348" s="141"/>
      <c r="G348" s="18"/>
    </row>
    <row r="349" spans="2:7">
      <c r="B349" s="137"/>
      <c r="C349" s="18"/>
      <c r="D349" s="140"/>
      <c r="E349" s="141"/>
      <c r="F349" s="141"/>
      <c r="G349" s="18"/>
    </row>
    <row r="350" spans="2:7">
      <c r="B350" s="137"/>
      <c r="C350" s="18"/>
      <c r="D350" s="140"/>
      <c r="E350" s="141"/>
      <c r="F350" s="141"/>
      <c r="G350" s="18"/>
    </row>
    <row r="351" spans="2:7">
      <c r="B351" s="137"/>
      <c r="C351" s="18"/>
      <c r="D351" s="140"/>
      <c r="E351" s="141"/>
      <c r="F351" s="141"/>
      <c r="G351" s="18"/>
    </row>
    <row r="352" spans="2:7">
      <c r="B352" s="137"/>
      <c r="C352" s="18"/>
      <c r="D352" s="140"/>
      <c r="E352" s="141"/>
      <c r="F352" s="141"/>
      <c r="G352" s="18"/>
    </row>
    <row r="353" spans="2:7">
      <c r="B353" s="137"/>
      <c r="C353" s="18"/>
      <c r="D353" s="140"/>
      <c r="E353" s="141"/>
      <c r="F353" s="141"/>
      <c r="G353" s="18"/>
    </row>
    <row r="354" spans="2:7">
      <c r="B354" s="137"/>
      <c r="C354" s="18"/>
      <c r="D354" s="140"/>
      <c r="E354" s="141"/>
      <c r="F354" s="141"/>
      <c r="G354" s="18"/>
    </row>
    <row r="355" spans="2:7">
      <c r="B355" s="137"/>
      <c r="C355" s="18"/>
      <c r="D355" s="140"/>
      <c r="E355" s="141"/>
      <c r="F355" s="141"/>
      <c r="G355" s="18"/>
    </row>
    <row r="356" spans="2:7">
      <c r="B356" s="137"/>
      <c r="C356" s="18"/>
      <c r="D356" s="140"/>
      <c r="E356" s="141"/>
      <c r="F356" s="141"/>
      <c r="G356" s="18"/>
    </row>
    <row r="357" spans="2:7">
      <c r="B357" s="137"/>
      <c r="C357" s="18"/>
      <c r="D357" s="140"/>
      <c r="E357" s="141"/>
      <c r="F357" s="141"/>
      <c r="G357" s="18"/>
    </row>
    <row r="358" spans="2:7">
      <c r="B358" s="137"/>
      <c r="C358" s="18"/>
      <c r="D358" s="140"/>
      <c r="E358" s="141"/>
      <c r="F358" s="141"/>
      <c r="G358" s="18"/>
    </row>
    <row r="359" spans="2:7" ht="15.75" thickBot="1">
      <c r="B359" s="138"/>
      <c r="C359" s="19"/>
      <c r="D359" s="138"/>
      <c r="E359" s="142"/>
      <c r="F359" s="142"/>
      <c r="G359" s="19"/>
    </row>
    <row r="360" spans="2:7" ht="15.75" thickBot="1">
      <c r="B360" s="138">
        <f>SUM(B346:B359)</f>
        <v>45</v>
      </c>
      <c r="C360" s="19" t="s">
        <v>55</v>
      </c>
      <c r="D360" s="138">
        <f>SUM(D346:D359)</f>
        <v>0</v>
      </c>
      <c r="E360" s="138">
        <f>SUM(E346:E359)</f>
        <v>0</v>
      </c>
      <c r="F360" s="138">
        <f>SUM(F346:F359)</f>
        <v>0</v>
      </c>
      <c r="G360" s="19" t="s">
        <v>55</v>
      </c>
    </row>
    <row r="361" spans="2:7" ht="15.75" thickBot="1">
      <c r="B361" s="5"/>
      <c r="C361" s="3"/>
      <c r="D361" s="5"/>
      <c r="E361" s="5"/>
    </row>
    <row r="362" spans="2:7" ht="14.45" customHeight="1">
      <c r="B362" s="283" t="str">
        <f>AÑO!A38</f>
        <v>Gastos Curros</v>
      </c>
      <c r="C362" s="272"/>
      <c r="D362" s="272"/>
      <c r="E362" s="272"/>
      <c r="F362" s="272"/>
      <c r="G362" s="273"/>
    </row>
    <row r="363" spans="2:7" ht="15" customHeight="1" thickBot="1">
      <c r="B363" s="274"/>
      <c r="C363" s="275"/>
      <c r="D363" s="275"/>
      <c r="E363" s="275"/>
      <c r="F363" s="275"/>
      <c r="G363" s="276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135" t="s">
        <v>32</v>
      </c>
      <c r="C365" s="27" t="s">
        <v>33</v>
      </c>
      <c r="D365" s="135" t="s">
        <v>57</v>
      </c>
      <c r="E365" s="139" t="s">
        <v>58</v>
      </c>
      <c r="F365" s="139" t="s">
        <v>32</v>
      </c>
      <c r="G365" s="27" t="s">
        <v>168</v>
      </c>
    </row>
    <row r="366" spans="2:7">
      <c r="B366" s="136">
        <v>70</v>
      </c>
      <c r="C366" s="21" t="s">
        <v>35</v>
      </c>
      <c r="D366" s="140"/>
      <c r="E366" s="141"/>
      <c r="F366" s="141"/>
      <c r="G366" s="34" t="s">
        <v>70</v>
      </c>
    </row>
    <row r="367" spans="2:7">
      <c r="B367" s="137"/>
      <c r="C367" s="18"/>
      <c r="D367" s="140"/>
      <c r="E367" s="141"/>
      <c r="F367" s="141"/>
      <c r="G367" s="34"/>
    </row>
    <row r="368" spans="2:7">
      <c r="B368" s="137"/>
      <c r="C368" s="18"/>
      <c r="D368" s="140"/>
      <c r="E368" s="141"/>
      <c r="F368" s="141"/>
      <c r="G368" s="18"/>
    </row>
    <row r="369" spans="2:7">
      <c r="B369" s="137"/>
      <c r="C369" s="18"/>
      <c r="D369" s="140"/>
      <c r="E369" s="141"/>
      <c r="F369" s="141"/>
      <c r="G369" s="18"/>
    </row>
    <row r="370" spans="2:7">
      <c r="B370" s="137"/>
      <c r="C370" s="18"/>
      <c r="D370" s="140"/>
      <c r="E370" s="141"/>
      <c r="F370" s="141"/>
      <c r="G370" s="18"/>
    </row>
    <row r="371" spans="2:7">
      <c r="B371" s="137"/>
      <c r="C371" s="18"/>
      <c r="D371" s="140"/>
      <c r="E371" s="141"/>
      <c r="F371" s="141"/>
      <c r="G371" s="18"/>
    </row>
    <row r="372" spans="2:7">
      <c r="B372" s="137"/>
      <c r="C372" s="18"/>
      <c r="D372" s="140"/>
      <c r="E372" s="141"/>
      <c r="F372" s="141"/>
      <c r="G372" s="18"/>
    </row>
    <row r="373" spans="2:7">
      <c r="B373" s="137"/>
      <c r="C373" s="18"/>
      <c r="D373" s="140"/>
      <c r="E373" s="141"/>
      <c r="F373" s="141"/>
      <c r="G373" s="18"/>
    </row>
    <row r="374" spans="2:7">
      <c r="B374" s="137"/>
      <c r="C374" s="18"/>
      <c r="D374" s="140"/>
      <c r="E374" s="141"/>
      <c r="F374" s="141"/>
      <c r="G374" s="18"/>
    </row>
    <row r="375" spans="2:7">
      <c r="B375" s="137"/>
      <c r="C375" s="18"/>
      <c r="D375" s="140"/>
      <c r="E375" s="141"/>
      <c r="F375" s="141"/>
      <c r="G375" s="18"/>
    </row>
    <row r="376" spans="2:7">
      <c r="B376" s="137"/>
      <c r="C376" s="18"/>
      <c r="D376" s="140"/>
      <c r="E376" s="141"/>
      <c r="F376" s="141"/>
      <c r="G376" s="18"/>
    </row>
    <row r="377" spans="2:7">
      <c r="B377" s="137"/>
      <c r="C377" s="18"/>
      <c r="D377" s="140"/>
      <c r="E377" s="141"/>
      <c r="F377" s="141"/>
      <c r="G377" s="18"/>
    </row>
    <row r="378" spans="2:7">
      <c r="B378" s="137"/>
      <c r="C378" s="18"/>
      <c r="D378" s="140"/>
      <c r="E378" s="141"/>
      <c r="F378" s="141"/>
      <c r="G378" s="18"/>
    </row>
    <row r="379" spans="2:7" ht="15.75" thickBot="1">
      <c r="B379" s="138"/>
      <c r="C379" s="19"/>
      <c r="D379" s="138"/>
      <c r="E379" s="142"/>
      <c r="F379" s="142"/>
      <c r="G379" s="19"/>
    </row>
    <row r="380" spans="2:7" ht="15.75" thickBot="1">
      <c r="B380" s="138">
        <f>SUM(B366:B379)</f>
        <v>70</v>
      </c>
      <c r="C380" s="19" t="s">
        <v>55</v>
      </c>
      <c r="D380" s="138">
        <f>SUM(D366:D379)</f>
        <v>0</v>
      </c>
      <c r="E380" s="138">
        <f>SUM(E366:E379)</f>
        <v>0</v>
      </c>
      <c r="F380" s="138">
        <f>SUM(F366:F379)</f>
        <v>0</v>
      </c>
      <c r="G380" s="19" t="s">
        <v>55</v>
      </c>
    </row>
    <row r="381" spans="2:7" ht="15.75" thickBot="1">
      <c r="B381" s="5"/>
      <c r="C381" s="3"/>
      <c r="D381" s="5"/>
      <c r="E381" s="5"/>
    </row>
    <row r="382" spans="2:7" ht="14.45" customHeight="1">
      <c r="B382" s="283" t="str">
        <f>AÑO!A39</f>
        <v>Dreamed Holidays</v>
      </c>
      <c r="C382" s="272"/>
      <c r="D382" s="272"/>
      <c r="E382" s="272"/>
      <c r="F382" s="272"/>
      <c r="G382" s="273"/>
    </row>
    <row r="383" spans="2:7" ht="15" customHeight="1" thickBot="1">
      <c r="B383" s="274"/>
      <c r="C383" s="275"/>
      <c r="D383" s="275"/>
      <c r="E383" s="275"/>
      <c r="F383" s="275"/>
      <c r="G383" s="276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135" t="s">
        <v>32</v>
      </c>
      <c r="C385" s="27" t="s">
        <v>33</v>
      </c>
      <c r="D385" s="135" t="s">
        <v>57</v>
      </c>
      <c r="E385" s="139" t="s">
        <v>58</v>
      </c>
      <c r="F385" s="139" t="s">
        <v>32</v>
      </c>
      <c r="G385" s="27" t="s">
        <v>33</v>
      </c>
    </row>
    <row r="386" spans="2:7">
      <c r="B386" s="136">
        <v>20</v>
      </c>
      <c r="C386" s="21"/>
      <c r="D386" s="140"/>
      <c r="E386" s="141"/>
      <c r="F386" s="141"/>
      <c r="G386" s="18"/>
    </row>
    <row r="387" spans="2:7">
      <c r="B387" s="137"/>
      <c r="C387" s="18"/>
      <c r="D387" s="140"/>
      <c r="E387" s="141"/>
      <c r="F387" s="141"/>
      <c r="G387" s="18"/>
    </row>
    <row r="388" spans="2:7">
      <c r="B388" s="137"/>
      <c r="C388" s="18"/>
      <c r="D388" s="140"/>
      <c r="E388" s="141"/>
      <c r="F388" s="141"/>
      <c r="G388" s="18"/>
    </row>
    <row r="389" spans="2:7">
      <c r="B389" s="137"/>
      <c r="C389" s="18"/>
      <c r="D389" s="140"/>
      <c r="E389" s="141"/>
      <c r="F389" s="141"/>
      <c r="G389" s="18"/>
    </row>
    <row r="390" spans="2:7">
      <c r="B390" s="137"/>
      <c r="C390" s="18"/>
      <c r="D390" s="140"/>
      <c r="E390" s="141"/>
      <c r="F390" s="141"/>
      <c r="G390" s="18"/>
    </row>
    <row r="391" spans="2:7">
      <c r="B391" s="137"/>
      <c r="C391" s="18"/>
      <c r="D391" s="140"/>
      <c r="E391" s="141"/>
      <c r="F391" s="141"/>
      <c r="G391" s="18"/>
    </row>
    <row r="392" spans="2:7">
      <c r="B392" s="137"/>
      <c r="C392" s="18"/>
      <c r="D392" s="140"/>
      <c r="E392" s="141"/>
      <c r="F392" s="141"/>
      <c r="G392" s="18"/>
    </row>
    <row r="393" spans="2:7">
      <c r="B393" s="137"/>
      <c r="C393" s="18"/>
      <c r="D393" s="140"/>
      <c r="E393" s="141"/>
      <c r="F393" s="141"/>
      <c r="G393" s="18"/>
    </row>
    <row r="394" spans="2:7">
      <c r="B394" s="137"/>
      <c r="C394" s="18"/>
      <c r="D394" s="140"/>
      <c r="E394" s="141"/>
      <c r="F394" s="141"/>
      <c r="G394" s="18"/>
    </row>
    <row r="395" spans="2:7">
      <c r="B395" s="137"/>
      <c r="C395" s="18"/>
      <c r="D395" s="140"/>
      <c r="E395" s="141"/>
      <c r="F395" s="141"/>
      <c r="G395" s="18"/>
    </row>
    <row r="396" spans="2:7">
      <c r="B396" s="137"/>
      <c r="C396" s="18"/>
      <c r="D396" s="140"/>
      <c r="E396" s="141"/>
      <c r="F396" s="141"/>
      <c r="G396" s="18"/>
    </row>
    <row r="397" spans="2:7">
      <c r="B397" s="137"/>
      <c r="C397" s="18"/>
      <c r="D397" s="140"/>
      <c r="E397" s="141"/>
      <c r="F397" s="141"/>
      <c r="G397" s="18"/>
    </row>
    <row r="398" spans="2:7">
      <c r="B398" s="137"/>
      <c r="C398" s="18"/>
      <c r="D398" s="140"/>
      <c r="E398" s="141"/>
      <c r="F398" s="141"/>
      <c r="G398" s="18"/>
    </row>
    <row r="399" spans="2:7" ht="15.75" thickBot="1">
      <c r="B399" s="138"/>
      <c r="C399" s="19"/>
      <c r="D399" s="138"/>
      <c r="E399" s="142"/>
      <c r="F399" s="142"/>
      <c r="G399" s="19"/>
    </row>
    <row r="400" spans="2:7" ht="15.75" thickBot="1">
      <c r="B400" s="138">
        <f>SUM(B386:B399)</f>
        <v>20</v>
      </c>
      <c r="C400" s="19" t="s">
        <v>55</v>
      </c>
      <c r="D400" s="138">
        <f>SUM(D386:D399)</f>
        <v>0</v>
      </c>
      <c r="E400" s="138">
        <f>SUM(E386:E399)</f>
        <v>0</v>
      </c>
      <c r="F400" s="138">
        <f>SUM(F386:F399)</f>
        <v>0</v>
      </c>
      <c r="G400" s="19" t="s">
        <v>55</v>
      </c>
    </row>
    <row r="401" spans="2:7" ht="15.75" thickBot="1">
      <c r="B401" s="5"/>
      <c r="C401" s="3"/>
      <c r="D401" s="5"/>
      <c r="E401" s="5"/>
    </row>
    <row r="402" spans="2:7" ht="14.45" customHeight="1">
      <c r="B402" s="283" t="str">
        <f>AÑO!A40</f>
        <v>Financieros</v>
      </c>
      <c r="C402" s="272"/>
      <c r="D402" s="272"/>
      <c r="E402" s="272"/>
      <c r="F402" s="272"/>
      <c r="G402" s="273"/>
    </row>
    <row r="403" spans="2:7" ht="15" customHeight="1" thickBot="1">
      <c r="B403" s="274"/>
      <c r="C403" s="275"/>
      <c r="D403" s="275"/>
      <c r="E403" s="275"/>
      <c r="F403" s="275"/>
      <c r="G403" s="276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135" t="s">
        <v>32</v>
      </c>
      <c r="C405" s="27" t="s">
        <v>33</v>
      </c>
      <c r="D405" s="135" t="s">
        <v>57</v>
      </c>
      <c r="E405" s="139" t="s">
        <v>58</v>
      </c>
      <c r="F405" s="139" t="s">
        <v>32</v>
      </c>
      <c r="G405" s="27" t="s">
        <v>33</v>
      </c>
    </row>
    <row r="406" spans="2:7">
      <c r="B406" s="136">
        <v>20</v>
      </c>
      <c r="C406" s="21"/>
      <c r="D406" s="140"/>
      <c r="E406" s="141"/>
      <c r="F406" s="141"/>
      <c r="G406" s="18"/>
    </row>
    <row r="407" spans="2:7">
      <c r="B407" s="137"/>
      <c r="C407" s="18"/>
      <c r="D407" s="140"/>
      <c r="E407" s="141"/>
      <c r="F407" s="141"/>
      <c r="G407" s="18"/>
    </row>
    <row r="408" spans="2:7">
      <c r="B408" s="137"/>
      <c r="C408" s="18"/>
      <c r="D408" s="140"/>
      <c r="E408" s="141"/>
      <c r="F408" s="141"/>
      <c r="G408" s="18"/>
    </row>
    <row r="409" spans="2:7">
      <c r="B409" s="137"/>
      <c r="C409" s="18"/>
      <c r="D409" s="140"/>
      <c r="E409" s="141"/>
      <c r="F409" s="141"/>
      <c r="G409" s="18"/>
    </row>
    <row r="410" spans="2:7">
      <c r="B410" s="137"/>
      <c r="C410" s="18"/>
      <c r="D410" s="140"/>
      <c r="E410" s="141"/>
      <c r="F410" s="141"/>
      <c r="G410" s="18"/>
    </row>
    <row r="411" spans="2:7">
      <c r="B411" s="137"/>
      <c r="C411" s="18"/>
      <c r="D411" s="140"/>
      <c r="E411" s="141"/>
      <c r="F411" s="141"/>
      <c r="G411" s="18"/>
    </row>
    <row r="412" spans="2:7">
      <c r="B412" s="137"/>
      <c r="C412" s="18"/>
      <c r="D412" s="140"/>
      <c r="E412" s="141"/>
      <c r="F412" s="141"/>
      <c r="G412" s="18"/>
    </row>
    <row r="413" spans="2:7">
      <c r="B413" s="137"/>
      <c r="C413" s="18"/>
      <c r="D413" s="140"/>
      <c r="E413" s="141"/>
      <c r="F413" s="141"/>
      <c r="G413" s="18"/>
    </row>
    <row r="414" spans="2:7">
      <c r="B414" s="137"/>
      <c r="C414" s="18"/>
      <c r="D414" s="140"/>
      <c r="E414" s="141"/>
      <c r="F414" s="141"/>
      <c r="G414" s="18"/>
    </row>
    <row r="415" spans="2:7">
      <c r="B415" s="137"/>
      <c r="C415" s="18"/>
      <c r="D415" s="140"/>
      <c r="E415" s="141"/>
      <c r="F415" s="141"/>
      <c r="G415" s="18"/>
    </row>
    <row r="416" spans="2:7">
      <c r="B416" s="137"/>
      <c r="C416" s="18"/>
      <c r="D416" s="140"/>
      <c r="E416" s="141"/>
      <c r="F416" s="141"/>
      <c r="G416" s="18"/>
    </row>
    <row r="417" spans="1:8">
      <c r="B417" s="137"/>
      <c r="C417" s="18"/>
      <c r="D417" s="140"/>
      <c r="E417" s="141"/>
      <c r="F417" s="141"/>
      <c r="G417" s="18"/>
    </row>
    <row r="418" spans="1:8">
      <c r="B418" s="137"/>
      <c r="C418" s="18"/>
      <c r="D418" s="140"/>
      <c r="E418" s="141"/>
      <c r="F418" s="141"/>
      <c r="G418" s="18"/>
    </row>
    <row r="419" spans="1:8" ht="15.75" thickBot="1">
      <c r="B419" s="138"/>
      <c r="C419" s="19"/>
      <c r="D419" s="138"/>
      <c r="E419" s="142"/>
      <c r="F419" s="142"/>
      <c r="G419" s="19"/>
    </row>
    <row r="420" spans="1:8" ht="15.75" thickBot="1">
      <c r="B420" s="138">
        <f>SUM(B406:B419)</f>
        <v>20</v>
      </c>
      <c r="C420" s="19" t="s">
        <v>55</v>
      </c>
      <c r="D420" s="138">
        <f>SUM(D406:D419)</f>
        <v>0</v>
      </c>
      <c r="E420" s="138">
        <f>SUM(E406:E419)</f>
        <v>0</v>
      </c>
      <c r="F420" s="138">
        <f>SUM(F406:F419)</f>
        <v>0</v>
      </c>
      <c r="G420" s="19" t="s">
        <v>55</v>
      </c>
    </row>
    <row r="421" spans="1:8" ht="15.75" thickBot="1">
      <c r="B421" s="5"/>
      <c r="C421" s="3"/>
      <c r="D421" s="5"/>
      <c r="E421" s="5"/>
    </row>
    <row r="422" spans="1:8" ht="14.45" customHeight="1">
      <c r="B422" s="283" t="str">
        <f>AÑO!A41</f>
        <v>Ahorros Colchón</v>
      </c>
      <c r="C422" s="289"/>
      <c r="D422" s="289"/>
      <c r="E422" s="289"/>
      <c r="F422" s="289"/>
      <c r="G422" s="290"/>
    </row>
    <row r="423" spans="1:8" ht="15" customHeight="1" thickBot="1">
      <c r="B423" s="291"/>
      <c r="C423" s="292"/>
      <c r="D423" s="292"/>
      <c r="E423" s="292"/>
      <c r="F423" s="292"/>
      <c r="G423" s="293"/>
    </row>
    <row r="424" spans="1:8">
      <c r="B424" s="284" t="s">
        <v>10</v>
      </c>
      <c r="C424" s="285"/>
      <c r="D424" s="286" t="s">
        <v>11</v>
      </c>
      <c r="E424" s="286"/>
      <c r="F424" s="286"/>
      <c r="G424" s="285"/>
    </row>
    <row r="425" spans="1:8">
      <c r="A425" s="92" t="s">
        <v>229</v>
      </c>
      <c r="B425" s="135" t="s">
        <v>32</v>
      </c>
      <c r="C425" s="27" t="s">
        <v>33</v>
      </c>
      <c r="D425" s="135" t="s">
        <v>57</v>
      </c>
      <c r="E425" s="139" t="s">
        <v>58</v>
      </c>
      <c r="F425" s="139" t="s">
        <v>32</v>
      </c>
      <c r="G425" s="27" t="s">
        <v>33</v>
      </c>
      <c r="H425" s="92" t="s">
        <v>218</v>
      </c>
    </row>
    <row r="426" spans="1:8" ht="15.75">
      <c r="A426" s="115">
        <v>3900</v>
      </c>
      <c r="B426" s="137">
        <f>AÑO!C17 -A426</f>
        <v>-3900</v>
      </c>
      <c r="C426" s="21" t="s">
        <v>205</v>
      </c>
      <c r="D426" s="140"/>
      <c r="E426" s="141"/>
      <c r="F426" s="141"/>
      <c r="G426" s="18"/>
      <c r="H426" s="92">
        <v>3900</v>
      </c>
    </row>
    <row r="427" spans="1:8">
      <c r="A427" s="116"/>
      <c r="B427" s="137"/>
      <c r="C427" s="18"/>
      <c r="D427" s="140"/>
      <c r="E427" s="141"/>
      <c r="F427" s="141"/>
      <c r="G427" s="18"/>
    </row>
    <row r="428" spans="1:8">
      <c r="A428" s="116"/>
      <c r="B428" s="137"/>
      <c r="C428" s="18"/>
      <c r="D428" s="140"/>
      <c r="E428" s="141"/>
      <c r="F428" s="141"/>
      <c r="G428" s="18"/>
    </row>
    <row r="429" spans="1:8">
      <c r="A429" s="116"/>
      <c r="B429" s="137"/>
      <c r="C429" s="18"/>
      <c r="D429" s="140"/>
      <c r="E429" s="141"/>
      <c r="F429" s="141"/>
      <c r="G429" s="18"/>
    </row>
    <row r="430" spans="1:8">
      <c r="A430" s="116"/>
      <c r="B430" s="137"/>
      <c r="C430" s="18"/>
      <c r="D430" s="140"/>
      <c r="E430" s="141"/>
      <c r="F430" s="141"/>
      <c r="G430" s="18"/>
    </row>
    <row r="431" spans="1:8">
      <c r="B431" s="137"/>
      <c r="C431" s="18"/>
      <c r="D431" s="140"/>
      <c r="E431" s="141"/>
      <c r="F431" s="141"/>
      <c r="G431" s="18"/>
    </row>
    <row r="432" spans="1:8">
      <c r="B432" s="137"/>
      <c r="C432" s="18"/>
      <c r="D432" s="140"/>
      <c r="E432" s="141"/>
      <c r="F432" s="141"/>
      <c r="G432" s="18"/>
    </row>
    <row r="433" spans="2:7">
      <c r="B433" s="137"/>
      <c r="C433" s="18"/>
      <c r="D433" s="140"/>
      <c r="E433" s="141"/>
      <c r="F433" s="141"/>
      <c r="G433" s="18"/>
    </row>
    <row r="434" spans="2:7">
      <c r="B434" s="137"/>
      <c r="C434" s="18"/>
      <c r="D434" s="140"/>
      <c r="E434" s="141"/>
      <c r="F434" s="141"/>
      <c r="G434" s="18"/>
    </row>
    <row r="435" spans="2:7">
      <c r="B435" s="137"/>
      <c r="C435" s="18"/>
      <c r="D435" s="140"/>
      <c r="E435" s="141"/>
      <c r="F435" s="141"/>
      <c r="G435" s="18"/>
    </row>
    <row r="436" spans="2:7">
      <c r="B436" s="137"/>
      <c r="C436" s="18"/>
      <c r="D436" s="140"/>
      <c r="E436" s="141"/>
      <c r="F436" s="141"/>
      <c r="G436" s="18"/>
    </row>
    <row r="437" spans="2:7">
      <c r="B437" s="137"/>
      <c r="C437" s="18"/>
      <c r="D437" s="140"/>
      <c r="E437" s="141"/>
      <c r="F437" s="141"/>
      <c r="G437" s="18"/>
    </row>
    <row r="438" spans="2:7">
      <c r="B438" s="137"/>
      <c r="C438" s="18"/>
      <c r="D438" s="140"/>
      <c r="E438" s="141"/>
      <c r="F438" s="141"/>
      <c r="G438" s="18"/>
    </row>
    <row r="439" spans="2:7" ht="15.75" thickBot="1">
      <c r="B439" s="138"/>
      <c r="C439" s="19"/>
      <c r="D439" s="138"/>
      <c r="E439" s="142"/>
      <c r="F439" s="142"/>
      <c r="G439" s="19"/>
    </row>
    <row r="440" spans="2:7" ht="15.75" thickBot="1">
      <c r="B440" s="138">
        <f>SUM(B426:B439)</f>
        <v>-3900</v>
      </c>
      <c r="C440" s="19" t="s">
        <v>55</v>
      </c>
      <c r="D440" s="138">
        <f>SUM(D426:D439)</f>
        <v>0</v>
      </c>
      <c r="E440" s="138">
        <f>SUM(E426:E439)</f>
        <v>0</v>
      </c>
      <c r="F440" s="138">
        <f>SUM(F426:F439)</f>
        <v>0</v>
      </c>
      <c r="G440" s="19" t="s">
        <v>55</v>
      </c>
    </row>
    <row r="441" spans="2:7" ht="15.75" thickBot="1">
      <c r="B441" s="5"/>
      <c r="C441" s="3"/>
      <c r="D441" s="5"/>
      <c r="E441" s="5"/>
    </row>
    <row r="442" spans="2:7" ht="14.45" customHeight="1">
      <c r="B442" s="283" t="str">
        <f>AÑO!A42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135" t="s">
        <v>32</v>
      </c>
      <c r="C445" s="27" t="s">
        <v>33</v>
      </c>
      <c r="D445" s="135" t="s">
        <v>57</v>
      </c>
      <c r="E445" s="139" t="s">
        <v>58</v>
      </c>
      <c r="F445" s="139" t="s">
        <v>32</v>
      </c>
      <c r="G445" s="27" t="s">
        <v>33</v>
      </c>
    </row>
    <row r="446" spans="2:7">
      <c r="B446" s="136"/>
      <c r="C446" s="21"/>
      <c r="D446" s="140"/>
      <c r="E446" s="141"/>
      <c r="F446" s="141"/>
      <c r="G446" s="18"/>
    </row>
    <row r="447" spans="2:7">
      <c r="B447" s="137"/>
      <c r="C447" s="18"/>
      <c r="D447" s="140"/>
      <c r="E447" s="141"/>
      <c r="F447" s="141"/>
      <c r="G447" s="18"/>
    </row>
    <row r="448" spans="2:7">
      <c r="B448" s="137"/>
      <c r="C448" s="18"/>
      <c r="D448" s="140"/>
      <c r="E448" s="141"/>
      <c r="F448" s="141"/>
      <c r="G448" s="18"/>
    </row>
    <row r="449" spans="2:7">
      <c r="B449" s="137"/>
      <c r="C449" s="18"/>
      <c r="D449" s="140"/>
      <c r="E449" s="141"/>
      <c r="F449" s="141"/>
      <c r="G449" s="18"/>
    </row>
    <row r="450" spans="2:7">
      <c r="B450" s="137"/>
      <c r="C450" s="18"/>
      <c r="D450" s="140"/>
      <c r="E450" s="141"/>
      <c r="F450" s="141"/>
      <c r="G450" s="18"/>
    </row>
    <row r="451" spans="2:7">
      <c r="B451" s="137"/>
      <c r="C451" s="18"/>
      <c r="D451" s="140"/>
      <c r="E451" s="141"/>
      <c r="F451" s="141"/>
      <c r="G451" s="18"/>
    </row>
    <row r="452" spans="2:7">
      <c r="B452" s="137"/>
      <c r="C452" s="18"/>
      <c r="D452" s="140"/>
      <c r="E452" s="141"/>
      <c r="F452" s="141"/>
      <c r="G452" s="18"/>
    </row>
    <row r="453" spans="2:7">
      <c r="B453" s="137"/>
      <c r="C453" s="18"/>
      <c r="D453" s="140"/>
      <c r="E453" s="141"/>
      <c r="F453" s="141"/>
      <c r="G453" s="18"/>
    </row>
    <row r="454" spans="2:7">
      <c r="B454" s="137"/>
      <c r="C454" s="18"/>
      <c r="D454" s="140"/>
      <c r="E454" s="141"/>
      <c r="F454" s="141"/>
      <c r="G454" s="18"/>
    </row>
    <row r="455" spans="2:7">
      <c r="B455" s="137"/>
      <c r="C455" s="18"/>
      <c r="D455" s="140"/>
      <c r="E455" s="141"/>
      <c r="F455" s="141"/>
      <c r="G455" s="18"/>
    </row>
    <row r="456" spans="2:7">
      <c r="B456" s="137"/>
      <c r="C456" s="18"/>
      <c r="D456" s="140"/>
      <c r="E456" s="141"/>
      <c r="F456" s="141"/>
      <c r="G456" s="18"/>
    </row>
    <row r="457" spans="2:7">
      <c r="B457" s="137"/>
      <c r="C457" s="18"/>
      <c r="D457" s="140"/>
      <c r="E457" s="141"/>
      <c r="F457" s="141"/>
      <c r="G457" s="18"/>
    </row>
    <row r="458" spans="2:7">
      <c r="B458" s="137"/>
      <c r="C458" s="18"/>
      <c r="D458" s="140"/>
      <c r="E458" s="141"/>
      <c r="F458" s="141"/>
      <c r="G458" s="18"/>
    </row>
    <row r="459" spans="2:7" ht="15.75" thickBot="1">
      <c r="B459" s="138"/>
      <c r="C459" s="19"/>
      <c r="D459" s="138"/>
      <c r="E459" s="142"/>
      <c r="F459" s="142"/>
      <c r="G459" s="19"/>
    </row>
    <row r="460" spans="2:7" ht="15.75" thickBot="1">
      <c r="B460" s="138">
        <f>SUM(B446:B459)</f>
        <v>0</v>
      </c>
      <c r="C460" s="19" t="s">
        <v>55</v>
      </c>
      <c r="D460" s="138">
        <f>SUM(D446:D459)</f>
        <v>0</v>
      </c>
      <c r="E460" s="138">
        <f>SUM(E446:E459)</f>
        <v>0</v>
      </c>
      <c r="F460" s="138">
        <f>SUM(F446:F459)</f>
        <v>0</v>
      </c>
      <c r="G460" s="19" t="s">
        <v>55</v>
      </c>
    </row>
    <row r="461" spans="2:7" ht="15.75" thickBot="1">
      <c r="B461" s="5"/>
      <c r="C461" s="3"/>
      <c r="D461" s="5"/>
      <c r="E461" s="5"/>
    </row>
    <row r="462" spans="2:7" ht="14.45" customHeight="1">
      <c r="B462" s="283" t="str">
        <f>AÑO!A43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1:8">
      <c r="A465" s="92" t="s">
        <v>191</v>
      </c>
      <c r="B465" s="135" t="s">
        <v>32</v>
      </c>
      <c r="C465" s="27" t="s">
        <v>33</v>
      </c>
      <c r="D465" s="135" t="s">
        <v>57</v>
      </c>
      <c r="E465" s="139" t="s">
        <v>58</v>
      </c>
      <c r="F465" s="139" t="s">
        <v>32</v>
      </c>
      <c r="G465" s="27" t="s">
        <v>33</v>
      </c>
      <c r="H465" s="92" t="s">
        <v>191</v>
      </c>
    </row>
    <row r="466" spans="1:8" ht="15.75">
      <c r="A466" s="115">
        <f>H466+(B466-SUM(D466:F466))</f>
        <v>371</v>
      </c>
      <c r="B466" s="137">
        <v>25</v>
      </c>
      <c r="C466" s="18" t="s">
        <v>180</v>
      </c>
      <c r="D466" s="140"/>
      <c r="E466" s="141"/>
      <c r="F466" s="141"/>
      <c r="G466" s="18"/>
      <c r="H466" s="92">
        <v>346</v>
      </c>
    </row>
    <row r="467" spans="1:8" ht="15.75">
      <c r="A467" s="115">
        <f t="shared" ref="A467:A468" si="3">H467+(B467-SUM(D467:F467))</f>
        <v>75</v>
      </c>
      <c r="B467" s="137">
        <v>20</v>
      </c>
      <c r="C467" s="18" t="s">
        <v>192</v>
      </c>
      <c r="D467" s="140"/>
      <c r="E467" s="141"/>
      <c r="F467" s="141"/>
      <c r="G467" s="18"/>
      <c r="H467" s="92">
        <v>55</v>
      </c>
    </row>
    <row r="468" spans="1:8" ht="15.75">
      <c r="A468" s="115">
        <f t="shared" si="3"/>
        <v>20</v>
      </c>
      <c r="B468" s="137">
        <v>5</v>
      </c>
      <c r="C468" s="18" t="s">
        <v>193</v>
      </c>
      <c r="D468" s="140"/>
      <c r="E468" s="141"/>
      <c r="F468" s="141"/>
      <c r="G468" s="18"/>
      <c r="H468" s="92">
        <v>15</v>
      </c>
    </row>
    <row r="469" spans="1:8">
      <c r="B469" s="137"/>
      <c r="C469" s="18"/>
      <c r="D469" s="140"/>
      <c r="E469" s="141"/>
      <c r="F469" s="141"/>
      <c r="G469" s="18"/>
    </row>
    <row r="470" spans="1:8">
      <c r="B470" s="137"/>
      <c r="C470" s="18"/>
      <c r="D470" s="140"/>
      <c r="E470" s="141"/>
      <c r="F470" s="141"/>
      <c r="G470" s="18"/>
    </row>
    <row r="471" spans="1:8">
      <c r="B471" s="137"/>
      <c r="C471" s="18"/>
      <c r="D471" s="140"/>
      <c r="E471" s="141"/>
      <c r="F471" s="141"/>
      <c r="G471" s="18"/>
    </row>
    <row r="472" spans="1:8">
      <c r="B472" s="137"/>
      <c r="C472" s="18"/>
      <c r="D472" s="140"/>
      <c r="E472" s="141"/>
      <c r="F472" s="141"/>
      <c r="G472" s="18"/>
    </row>
    <row r="473" spans="1:8">
      <c r="B473" s="137"/>
      <c r="C473" s="18"/>
      <c r="D473" s="140"/>
      <c r="E473" s="141"/>
      <c r="F473" s="141"/>
      <c r="G473" s="18"/>
    </row>
    <row r="474" spans="1:8">
      <c r="B474" s="137"/>
      <c r="C474" s="18"/>
      <c r="D474" s="140"/>
      <c r="E474" s="141"/>
      <c r="F474" s="141"/>
      <c r="G474" s="18"/>
    </row>
    <row r="475" spans="1:8">
      <c r="B475" s="137"/>
      <c r="C475" s="18"/>
      <c r="D475" s="140"/>
      <c r="E475" s="141"/>
      <c r="F475" s="141"/>
      <c r="G475" s="18"/>
    </row>
    <row r="476" spans="1:8">
      <c r="B476" s="137"/>
      <c r="C476" s="18"/>
      <c r="D476" s="140"/>
      <c r="E476" s="141"/>
      <c r="F476" s="141"/>
      <c r="G476" s="18"/>
    </row>
    <row r="477" spans="1:8">
      <c r="B477" s="137"/>
      <c r="C477" s="18"/>
      <c r="D477" s="140"/>
      <c r="E477" s="141"/>
      <c r="F477" s="141"/>
      <c r="G477" s="18"/>
    </row>
    <row r="478" spans="1:8">
      <c r="B478" s="137"/>
      <c r="C478" s="18"/>
      <c r="D478" s="140"/>
      <c r="E478" s="141"/>
      <c r="F478" s="141"/>
      <c r="G478" s="18"/>
    </row>
    <row r="479" spans="1:8" ht="15.75" thickBot="1">
      <c r="B479" s="138"/>
      <c r="C479" s="19"/>
      <c r="D479" s="138"/>
      <c r="E479" s="142"/>
      <c r="F479" s="142"/>
      <c r="G479" s="19"/>
    </row>
    <row r="480" spans="1:8" ht="15.75" thickBot="1">
      <c r="A480" s="116">
        <f>SUM(A466:A468)</f>
        <v>466</v>
      </c>
      <c r="B480" s="138">
        <f>SUM(B466:B479)</f>
        <v>50</v>
      </c>
      <c r="C480" s="19" t="s">
        <v>55</v>
      </c>
      <c r="D480" s="138">
        <f>SUM(D466:D479)</f>
        <v>0</v>
      </c>
      <c r="E480" s="138">
        <f>SUM(E466:E479)</f>
        <v>0</v>
      </c>
      <c r="F480" s="138">
        <f>SUM(F466:F479)</f>
        <v>0</v>
      </c>
      <c r="G480" s="19" t="s">
        <v>55</v>
      </c>
      <c r="H480" s="92">
        <v>416</v>
      </c>
    </row>
    <row r="481" spans="2:7" ht="15.75" thickBot="1"/>
    <row r="482" spans="2:7" ht="14.45" customHeight="1">
      <c r="B482" s="283" t="str">
        <f>AÑO!A44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135" t="s">
        <v>32</v>
      </c>
      <c r="C485" s="27" t="s">
        <v>33</v>
      </c>
      <c r="D485" s="135" t="s">
        <v>57</v>
      </c>
      <c r="E485" s="139" t="s">
        <v>58</v>
      </c>
      <c r="F485" s="139" t="s">
        <v>32</v>
      </c>
      <c r="G485" s="27" t="s">
        <v>33</v>
      </c>
    </row>
    <row r="486" spans="2:7">
      <c r="B486" s="136"/>
      <c r="C486" s="21"/>
      <c r="D486" s="140"/>
      <c r="E486" s="141"/>
      <c r="F486" s="141"/>
      <c r="G486" s="18"/>
    </row>
    <row r="487" spans="2:7">
      <c r="B487" s="137"/>
      <c r="C487" s="18"/>
      <c r="D487" s="140"/>
      <c r="E487" s="141"/>
      <c r="F487" s="141"/>
      <c r="G487" s="18"/>
    </row>
    <row r="488" spans="2:7">
      <c r="B488" s="137"/>
      <c r="C488" s="18"/>
      <c r="D488" s="140"/>
      <c r="E488" s="141"/>
      <c r="F488" s="141"/>
      <c r="G488" s="18"/>
    </row>
    <row r="489" spans="2:7">
      <c r="B489" s="137"/>
      <c r="C489" s="18"/>
      <c r="D489" s="140"/>
      <c r="E489" s="141"/>
      <c r="F489" s="141"/>
      <c r="G489" s="18"/>
    </row>
    <row r="490" spans="2:7">
      <c r="B490" s="137"/>
      <c r="C490" s="18"/>
      <c r="D490" s="140"/>
      <c r="E490" s="141"/>
      <c r="F490" s="141"/>
      <c r="G490" s="18"/>
    </row>
    <row r="491" spans="2:7">
      <c r="B491" s="137"/>
      <c r="C491" s="18"/>
      <c r="D491" s="140"/>
      <c r="E491" s="141"/>
      <c r="F491" s="141"/>
      <c r="G491" s="18"/>
    </row>
    <row r="492" spans="2:7">
      <c r="B492" s="137"/>
      <c r="C492" s="18"/>
      <c r="D492" s="140"/>
      <c r="E492" s="141"/>
      <c r="F492" s="141"/>
      <c r="G492" s="18"/>
    </row>
    <row r="493" spans="2:7">
      <c r="B493" s="137"/>
      <c r="C493" s="18"/>
      <c r="D493" s="140"/>
      <c r="E493" s="141"/>
      <c r="F493" s="141"/>
      <c r="G493" s="18"/>
    </row>
    <row r="494" spans="2:7">
      <c r="B494" s="137"/>
      <c r="C494" s="18"/>
      <c r="D494" s="140"/>
      <c r="E494" s="141"/>
      <c r="F494" s="141"/>
      <c r="G494" s="18"/>
    </row>
    <row r="495" spans="2:7">
      <c r="B495" s="137"/>
      <c r="C495" s="18"/>
      <c r="D495" s="140"/>
      <c r="E495" s="141"/>
      <c r="F495" s="141"/>
      <c r="G495" s="18"/>
    </row>
    <row r="496" spans="2:7">
      <c r="B496" s="137"/>
      <c r="C496" s="18"/>
      <c r="D496" s="140"/>
      <c r="E496" s="141"/>
      <c r="F496" s="141"/>
      <c r="G496" s="18"/>
    </row>
    <row r="497" spans="2:7">
      <c r="B497" s="137"/>
      <c r="C497" s="18"/>
      <c r="D497" s="140"/>
      <c r="E497" s="141"/>
      <c r="F497" s="141"/>
      <c r="G497" s="18"/>
    </row>
    <row r="498" spans="2:7">
      <c r="B498" s="137"/>
      <c r="C498" s="18"/>
      <c r="D498" s="140"/>
      <c r="E498" s="141"/>
      <c r="F498" s="141"/>
      <c r="G498" s="18"/>
    </row>
    <row r="499" spans="2:7" ht="15.75" thickBot="1">
      <c r="B499" s="138"/>
      <c r="C499" s="19"/>
      <c r="D499" s="138"/>
      <c r="E499" s="142"/>
      <c r="F499" s="142"/>
      <c r="G499" s="19"/>
    </row>
    <row r="500" spans="2:7" ht="15.75" thickBot="1">
      <c r="B500" s="138">
        <f>SUM(B486:B499)</f>
        <v>0</v>
      </c>
      <c r="C500" s="19" t="s">
        <v>55</v>
      </c>
      <c r="D500" s="138">
        <f>SUM(D486:D499)</f>
        <v>0</v>
      </c>
      <c r="E500" s="138">
        <f>SUM(E486:E499)</f>
        <v>0</v>
      </c>
      <c r="F500" s="138">
        <f>SUM(F486:F499)</f>
        <v>0</v>
      </c>
      <c r="G500" s="19" t="s">
        <v>55</v>
      </c>
    </row>
    <row r="501" spans="2:7" ht="15.75" thickBot="1">
      <c r="B501" s="5"/>
      <c r="C501" s="3"/>
      <c r="D501" s="5"/>
      <c r="E501" s="5"/>
    </row>
    <row r="502" spans="2:7" ht="14.45" customHeight="1">
      <c r="B502" s="283" t="str">
        <f>AÑO!A45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135" t="s">
        <v>32</v>
      </c>
      <c r="C505" s="27" t="s">
        <v>33</v>
      </c>
      <c r="D505" s="135" t="s">
        <v>57</v>
      </c>
      <c r="E505" s="139" t="s">
        <v>58</v>
      </c>
      <c r="F505" s="139" t="s">
        <v>32</v>
      </c>
      <c r="G505" s="27" t="s">
        <v>33</v>
      </c>
    </row>
    <row r="506" spans="2:7">
      <c r="B506" s="136"/>
      <c r="C506" s="21"/>
      <c r="D506" s="140"/>
      <c r="E506" s="141"/>
      <c r="F506" s="141"/>
      <c r="G506" s="18"/>
    </row>
    <row r="507" spans="2:7">
      <c r="B507" s="137"/>
      <c r="C507" s="18"/>
      <c r="D507" s="140"/>
      <c r="E507" s="141"/>
      <c r="F507" s="141"/>
      <c r="G507" s="18"/>
    </row>
    <row r="508" spans="2:7">
      <c r="B508" s="137"/>
      <c r="C508" s="18"/>
      <c r="D508" s="140"/>
      <c r="E508" s="141"/>
      <c r="F508" s="141"/>
      <c r="G508" s="18"/>
    </row>
    <row r="509" spans="2:7">
      <c r="B509" s="137"/>
      <c r="C509" s="18"/>
      <c r="D509" s="140"/>
      <c r="E509" s="141"/>
      <c r="F509" s="141"/>
      <c r="G509" s="18"/>
    </row>
    <row r="510" spans="2:7">
      <c r="B510" s="137"/>
      <c r="C510" s="18"/>
      <c r="D510" s="140"/>
      <c r="E510" s="141"/>
      <c r="F510" s="141"/>
      <c r="G510" s="18"/>
    </row>
    <row r="511" spans="2:7">
      <c r="B511" s="137"/>
      <c r="C511" s="18"/>
      <c r="D511" s="140"/>
      <c r="E511" s="141"/>
      <c r="F511" s="141"/>
      <c r="G511" s="18"/>
    </row>
    <row r="512" spans="2:7">
      <c r="B512" s="137"/>
      <c r="C512" s="18"/>
      <c r="D512" s="140"/>
      <c r="E512" s="141"/>
      <c r="F512" s="141"/>
      <c r="G512" s="18"/>
    </row>
    <row r="513" spans="2:7">
      <c r="B513" s="137"/>
      <c r="C513" s="18"/>
      <c r="D513" s="140"/>
      <c r="E513" s="141"/>
      <c r="F513" s="141"/>
      <c r="G513" s="18"/>
    </row>
    <row r="514" spans="2:7">
      <c r="B514" s="137"/>
      <c r="C514" s="18"/>
      <c r="D514" s="140"/>
      <c r="E514" s="141"/>
      <c r="F514" s="141"/>
      <c r="G514" s="18"/>
    </row>
    <row r="515" spans="2:7">
      <c r="B515" s="137"/>
      <c r="C515" s="18"/>
      <c r="D515" s="140"/>
      <c r="E515" s="141"/>
      <c r="F515" s="141"/>
      <c r="G515" s="18"/>
    </row>
    <row r="516" spans="2:7">
      <c r="B516" s="137"/>
      <c r="C516" s="18"/>
      <c r="D516" s="140"/>
      <c r="E516" s="141"/>
      <c r="F516" s="141"/>
      <c r="G516" s="18"/>
    </row>
    <row r="517" spans="2:7">
      <c r="B517" s="137"/>
      <c r="C517" s="18"/>
      <c r="D517" s="140"/>
      <c r="E517" s="141"/>
      <c r="F517" s="141"/>
      <c r="G517" s="18"/>
    </row>
    <row r="518" spans="2:7">
      <c r="B518" s="137"/>
      <c r="C518" s="18"/>
      <c r="D518" s="140"/>
      <c r="E518" s="141"/>
      <c r="F518" s="141"/>
      <c r="G518" s="18"/>
    </row>
    <row r="519" spans="2:7" ht="15.75" thickBot="1">
      <c r="B519" s="138"/>
      <c r="C519" s="19"/>
      <c r="D519" s="138"/>
      <c r="E519" s="142"/>
      <c r="F519" s="142"/>
      <c r="G519" s="19"/>
    </row>
    <row r="520" spans="2:7" ht="15.75" thickBot="1">
      <c r="B520" s="138">
        <f>SUM(B506:B519)</f>
        <v>0</v>
      </c>
      <c r="C520" s="19" t="s">
        <v>55</v>
      </c>
      <c r="D520" s="138">
        <f>SUM(D506:D519)</f>
        <v>0</v>
      </c>
      <c r="E520" s="138">
        <f>SUM(E506:E519)</f>
        <v>0</v>
      </c>
      <c r="F520" s="138">
        <f>SUM(F506:F519)</f>
        <v>0</v>
      </c>
      <c r="G520" s="19" t="s">
        <v>55</v>
      </c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484:G484"/>
    <mergeCell ref="B502:G50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I35:I39"/>
    <mergeCell ref="J35:K35"/>
    <mergeCell ref="J36:K36"/>
    <mergeCell ref="J37:K37"/>
    <mergeCell ref="J38:K38"/>
    <mergeCell ref="J39:K39"/>
    <mergeCell ref="J27:K27"/>
    <mergeCell ref="J28:K28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'2018'!AU22:AX22" display="'2018'!AU22:AX22" xr:uid="{6027B3FC-178E-469B-BF83-D68739991F11}"/>
    <hyperlink ref="B62" location="Trimestre!C25:F26" display="HIPOTECA" xr:uid="{436B641E-0561-48E5-BA4E-CA1450649830}"/>
    <hyperlink ref="B62:G63" location="'2018'!AU23:AX23" display="'2018'!AU23:AX23" xr:uid="{EF05BABF-6402-45C9-8FBF-60748A6EF59C}"/>
    <hyperlink ref="B82" location="Trimestre!C25:F26" display="HIPOTECA" xr:uid="{762FA746-0DE8-4FA4-B441-B4245AC2D8A5}"/>
    <hyperlink ref="B82:G83" location="'2018'!AU24:AX24" display="'2018'!AU24:AX24" xr:uid="{38513537-B0CA-4274-9D7F-D255B5E96E44}"/>
    <hyperlink ref="B102" location="Trimestre!C25:F26" display="HIPOTECA" xr:uid="{2459D62A-59C6-411B-B27A-72390D005F7C}"/>
    <hyperlink ref="B102:G103" location="'2018'!AU25:AX25" display="'2018'!AU25:AX25" xr:uid="{58A90BEB-2AE1-4C07-8B71-860A1614E3B8}"/>
    <hyperlink ref="B122" location="Trimestre!C25:F26" display="HIPOTECA" xr:uid="{0E19B79F-EBA8-4FE9-B9A9-F938C657BCA7}"/>
    <hyperlink ref="B122:G123" location="'2018'!AU26:AX26" display="'2018'!AU26:AX26" xr:uid="{2BB38805-8868-45DA-B903-C91ADD208EF5}"/>
    <hyperlink ref="B142" location="Trimestre!C25:F26" display="HIPOTECA" xr:uid="{214E4B32-404C-4DD7-97A3-6EBF9FF54C49}"/>
    <hyperlink ref="B142:G143" location="'2018'!AU27:AX27" display="'2018'!AU27:AX27" xr:uid="{E0735B6D-2605-4D02-A06A-93962D0F16AD}"/>
    <hyperlink ref="B162" location="Trimestre!C25:F26" display="HIPOTECA" xr:uid="{14B92464-1CC8-4D58-BB2A-2D009D1A5788}"/>
    <hyperlink ref="B162:G163" location="'2018'!AU28:AX28" display="'2018'!AU28:AX28" xr:uid="{A23749BA-EE13-47F0-AD19-6ED52CBA850F}"/>
    <hyperlink ref="B182" location="Trimestre!C25:F26" display="HIPOTECA" xr:uid="{228F7DB1-A6C2-403A-B856-010D08EAD123}"/>
    <hyperlink ref="B182:G183" location="'2018'!AU29:AX29" display="'2018'!AU29:AX29" xr:uid="{C201F255-91A9-40B4-8079-DF1A920D9D65}"/>
    <hyperlink ref="B202" location="Trimestre!C25:F26" display="HIPOTECA" xr:uid="{5726CFFA-94B9-40F8-B023-F3A544B97FA4}"/>
    <hyperlink ref="B202:G203" location="'2018'!AU30:AX30" display="'2018'!AU30:AX30" xr:uid="{893781A2-ECA7-4103-AF8B-808CF8202C6C}"/>
    <hyperlink ref="B222" location="Trimestre!C25:F26" display="HIPOTECA" xr:uid="{C2A10E3A-3B0E-4184-AE9F-79217B0F38C6}"/>
    <hyperlink ref="B222:G223" location="'2018'!AU31:AX31" display="'2018'!AU31:AX31" xr:uid="{4F75BDE7-F36C-446A-A7CF-7EF741F466D9}"/>
    <hyperlink ref="B242" location="Trimestre!C25:F26" display="HIPOTECA" xr:uid="{89D593E3-0297-4E27-86FE-448F9EA33746}"/>
    <hyperlink ref="B242:G243" location="'2018'!AU32:AX32" display="'2018'!AU32:AX32" xr:uid="{ABDA1191-7AFA-413B-9F93-3FBC5D5EB002}"/>
    <hyperlink ref="B262" location="Trimestre!C25:F26" display="HIPOTECA" xr:uid="{7A42D669-7929-41DF-95EA-CA54DB8C2C5A}"/>
    <hyperlink ref="B262:G263" location="'2018'!AU33:AX33" display="'2018'!AU33:AX33" xr:uid="{6809DACA-E617-4307-A67C-EE432833B97E}"/>
    <hyperlink ref="B282" location="Trimestre!C25:F26" display="HIPOTECA" xr:uid="{396CEEBA-22DF-4EDF-8ED6-35565CE55730}"/>
    <hyperlink ref="B282:G283" location="'2018'!AU34:AX34" display="'2018'!AU34:AX34" xr:uid="{3CDCE30D-B457-4BC8-B0DE-A76222E6662B}"/>
    <hyperlink ref="B302" location="Trimestre!C25:F26" display="HIPOTECA" xr:uid="{49E00B59-1C0F-41C7-B726-A966C55C9FD6}"/>
    <hyperlink ref="B302:G303" location="'2018'!AU35:AX35" display="'2018'!AU35:AX35" xr:uid="{9B266850-4DE1-427F-B103-633A293BD825}"/>
    <hyperlink ref="B322" location="Trimestre!C25:F26" display="HIPOTECA" xr:uid="{C33FA24E-1C96-4DF8-B63F-C8E6ECB712B3}"/>
    <hyperlink ref="B322:G323" location="'2018'!AU36:AX36" display="'2018'!AU36:AX36" xr:uid="{97088344-66CF-4D2A-99D0-54CAA416CB76}"/>
    <hyperlink ref="B342" location="Trimestre!C25:F26" display="HIPOTECA" xr:uid="{4198071C-9384-4E74-AA53-67B1EFFA4B70}"/>
    <hyperlink ref="B342:G343" location="'2018'!AU37:AX37" display="'2018'!AU37:AX37" xr:uid="{F5227E44-DADD-49D2-8379-CD38A8EB7DED}"/>
    <hyperlink ref="B362" location="Trimestre!C25:F26" display="HIPOTECA" xr:uid="{650403B1-C089-4CA3-B4D9-72420041259B}"/>
    <hyperlink ref="B362:G363" location="'2018'!AU38:AX38" display="'2018'!AU38:AX38" xr:uid="{F2516C1F-F9E4-4D39-9166-E6D74C58161D}"/>
    <hyperlink ref="B382" location="Trimestre!C25:F26" display="HIPOTECA" xr:uid="{09D9559D-0B36-47C3-8AD1-3285C2D20943}"/>
    <hyperlink ref="B382:G383" location="'2018'!AU39:AX39" display="'2018'!AU39:AX39" xr:uid="{A9579FF8-0AB6-4304-9724-2CA3A1AD0A65}"/>
    <hyperlink ref="B402" location="Trimestre!C25:F26" display="HIPOTECA" xr:uid="{D20F3C0A-CC8E-4A2D-91EE-EC349DB5FC6F}"/>
    <hyperlink ref="B402:G403" location="'2018'!AU40:AX40" display="'2018'!AU40:AX40" xr:uid="{B92D11BD-75B3-4CAD-8408-6A691639FA37}"/>
    <hyperlink ref="B422" location="Trimestre!C25:F26" display="HIPOTECA" xr:uid="{2DBD446A-BE5F-4111-9893-0D85A898DA24}"/>
    <hyperlink ref="B422:G423" location="'2018'!AU41:AX41" display="'2018'!AU41:AX41" xr:uid="{DE3B47D3-5DEE-4EAC-BD78-767D58243025}"/>
    <hyperlink ref="B442" location="Trimestre!C25:F26" display="HIPOTECA" xr:uid="{E36ADAE2-BC48-43CD-A4EC-F1FCEDCDEBA0}"/>
    <hyperlink ref="B442:G443" location="'2018'!AU42:AX42" display="'2018'!AU42:AX42" xr:uid="{38C92EB3-E194-4F61-B6A8-5ED23D4B8F46}"/>
    <hyperlink ref="B462" location="Trimestre!C25:F26" display="HIPOTECA" xr:uid="{296555CA-AF48-47C3-B053-5C5399E78003}"/>
    <hyperlink ref="B462:G463" location="'2018'!AU43:AX43" display="'2018'!AU43:AX43" xr:uid="{AE72913F-C3EB-4FF7-BFEF-4E791B72148C}"/>
    <hyperlink ref="B482" location="Trimestre!C25:F26" display="HIPOTECA" xr:uid="{816E10C4-CF98-49B0-ABAA-478E129CB501}"/>
    <hyperlink ref="B482:G483" location="'2018'!AU44:AX44" display="'2018'!AU44:AX44" xr:uid="{C00398B7-6C16-483B-9D19-D08E4934EC4B}"/>
    <hyperlink ref="B502" location="Trimestre!C25:F26" display="HIPOTECA" xr:uid="{A128D826-1628-4ABE-B5E4-33CC84554D0A}"/>
    <hyperlink ref="B502:G503" location="'2018'!AU45:AX45" display="'2018'!AU45:AX45" xr:uid="{F46284EE-378D-4B77-A471-DF6324A2A8DC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453" workbookViewId="0">
      <selection activeCell="A467" sqref="A467"/>
    </sheetView>
  </sheetViews>
  <sheetFormatPr defaultColWidth="11.42578125" defaultRowHeight="15"/>
  <cols>
    <col min="1" max="1" width="11.42578125" style="92"/>
    <col min="2" max="2" width="10" style="116" customWidth="1"/>
    <col min="3" max="3" width="33.28515625" style="92" customWidth="1"/>
    <col min="4" max="6" width="10" style="116" customWidth="1"/>
    <col min="7" max="7" width="33.28515625" style="92" customWidth="1"/>
    <col min="8" max="9" width="11.42578125" style="92"/>
    <col min="10" max="10" width="31.28515625" style="92" customWidth="1"/>
    <col min="11" max="16384" width="11.42578125" style="92"/>
  </cols>
  <sheetData>
    <row r="1" spans="1:22" ht="16.5" thickBot="1">
      <c r="A1" s="1"/>
      <c r="B1" s="115" t="s">
        <v>230</v>
      </c>
      <c r="C1" s="1"/>
      <c r="D1" s="115"/>
      <c r="E1" s="115"/>
      <c r="F1" s="115"/>
      <c r="G1" s="1"/>
      <c r="H1" s="17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AÑO!A20</f>
        <v>Cártama Gastos</v>
      </c>
      <c r="C2" s="272"/>
      <c r="D2" s="272"/>
      <c r="E2" s="272"/>
      <c r="F2" s="272"/>
      <c r="G2" s="273"/>
      <c r="H2" s="1"/>
      <c r="I2" s="271" t="s">
        <v>4</v>
      </c>
      <c r="J2" s="272"/>
      <c r="K2" s="272"/>
      <c r="L2" s="273"/>
      <c r="M2" s="1"/>
      <c r="N2" s="1"/>
      <c r="R2" s="3"/>
    </row>
    <row r="3" spans="1:22" ht="16.5" thickBot="1">
      <c r="A3" s="1"/>
      <c r="B3" s="274"/>
      <c r="C3" s="275"/>
      <c r="D3" s="275"/>
      <c r="E3" s="275"/>
      <c r="F3" s="275"/>
      <c r="G3" s="276"/>
      <c r="H3" s="1"/>
      <c r="I3" s="274"/>
      <c r="J3" s="275"/>
      <c r="K3" s="275"/>
      <c r="L3" s="276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43" t="s">
        <v>59</v>
      </c>
      <c r="J4" s="108" t="s">
        <v>60</v>
      </c>
      <c r="K4" s="277" t="s">
        <v>61</v>
      </c>
      <c r="L4" s="278"/>
      <c r="M4" s="1"/>
      <c r="N4" s="1"/>
      <c r="R4" s="3"/>
    </row>
    <row r="5" spans="1:22" ht="15.75">
      <c r="A5" s="1" t="s">
        <v>191</v>
      </c>
      <c r="B5" s="135" t="s">
        <v>32</v>
      </c>
      <c r="C5" s="27" t="s">
        <v>33</v>
      </c>
      <c r="D5" s="135" t="s">
        <v>57</v>
      </c>
      <c r="E5" s="139" t="s">
        <v>58</v>
      </c>
      <c r="F5" s="139" t="s">
        <v>32</v>
      </c>
      <c r="G5" s="27" t="s">
        <v>33</v>
      </c>
      <c r="H5" s="1"/>
      <c r="I5" s="109" t="s">
        <v>62</v>
      </c>
      <c r="J5" s="110" t="s">
        <v>63</v>
      </c>
      <c r="K5" s="279"/>
      <c r="L5" s="280"/>
      <c r="M5" s="1"/>
      <c r="N5" s="1"/>
      <c r="R5" s="3"/>
    </row>
    <row r="6" spans="1:22" ht="15.75">
      <c r="A6" s="115">
        <f>'01'!A6+(B6-SUM(D6:F6))</f>
        <v>1604.36</v>
      </c>
      <c r="B6" s="136">
        <v>399.59</v>
      </c>
      <c r="C6" s="21" t="s">
        <v>188</v>
      </c>
      <c r="D6" s="140"/>
      <c r="E6" s="141"/>
      <c r="F6" s="141"/>
      <c r="G6" s="18" t="s">
        <v>34</v>
      </c>
      <c r="H6" s="1"/>
      <c r="I6" s="111" t="s">
        <v>62</v>
      </c>
      <c r="J6" s="110" t="s">
        <v>64</v>
      </c>
      <c r="K6" s="281">
        <v>550</v>
      </c>
      <c r="L6" s="282"/>
      <c r="M6" s="1" t="s">
        <v>169</v>
      </c>
      <c r="N6" s="1"/>
      <c r="R6" s="3"/>
    </row>
    <row r="7" spans="1:22" ht="15.75">
      <c r="A7" s="115">
        <f>'01'!A7+(B7-SUM(D7:F7))</f>
        <v>378.69</v>
      </c>
      <c r="B7" s="137">
        <v>70.180000000000007</v>
      </c>
      <c r="C7" s="18" t="s">
        <v>207</v>
      </c>
      <c r="D7" s="140"/>
      <c r="E7" s="141"/>
      <c r="F7" s="141"/>
      <c r="G7" s="18" t="s">
        <v>77</v>
      </c>
      <c r="H7" s="1"/>
      <c r="I7" s="111" t="s">
        <v>65</v>
      </c>
      <c r="J7" s="110" t="s">
        <v>66</v>
      </c>
      <c r="K7" s="281"/>
      <c r="L7" s="282"/>
      <c r="M7" s="1"/>
      <c r="N7" s="1"/>
      <c r="R7" s="3"/>
    </row>
    <row r="8" spans="1:22" ht="15.75">
      <c r="A8" s="115">
        <f>'01'!A8+(B8-SUM(D8:F8))</f>
        <v>0</v>
      </c>
      <c r="B8" s="137">
        <v>0</v>
      </c>
      <c r="C8" s="18" t="s">
        <v>37</v>
      </c>
      <c r="D8" s="140"/>
      <c r="F8" s="141"/>
      <c r="G8" s="18" t="s">
        <v>37</v>
      </c>
      <c r="H8" s="1"/>
      <c r="I8" s="111" t="s">
        <v>65</v>
      </c>
      <c r="J8" s="110" t="s">
        <v>67</v>
      </c>
      <c r="K8" s="281">
        <v>7000</v>
      </c>
      <c r="L8" s="282"/>
      <c r="M8" s="1"/>
      <c r="N8" s="1"/>
      <c r="R8" s="3"/>
    </row>
    <row r="9" spans="1:22" ht="15.75">
      <c r="A9" s="115">
        <f>'01'!A9+(B9-SUM(D9:F9))</f>
        <v>0</v>
      </c>
      <c r="B9" s="137">
        <v>0</v>
      </c>
      <c r="C9" s="18" t="s">
        <v>39</v>
      </c>
      <c r="D9" s="140"/>
      <c r="E9" s="141"/>
      <c r="F9" s="141"/>
      <c r="G9" s="18" t="s">
        <v>39</v>
      </c>
      <c r="H9" s="1"/>
      <c r="I9" s="111" t="s">
        <v>65</v>
      </c>
      <c r="J9" s="110" t="s">
        <v>160</v>
      </c>
      <c r="K9" s="281">
        <v>659.77</v>
      </c>
      <c r="L9" s="282"/>
      <c r="M9" s="1"/>
      <c r="N9" s="1"/>
      <c r="R9" s="3"/>
    </row>
    <row r="10" spans="1:22" ht="15.75">
      <c r="A10" s="115">
        <f>'01'!A10+(B10-SUM(D10:F10))</f>
        <v>36</v>
      </c>
      <c r="B10" s="137">
        <v>12</v>
      </c>
      <c r="C10" s="18" t="s">
        <v>38</v>
      </c>
      <c r="D10" s="140"/>
      <c r="E10" s="141"/>
      <c r="F10" s="141"/>
      <c r="G10" s="18" t="s">
        <v>38</v>
      </c>
      <c r="H10" s="1"/>
      <c r="I10" s="111" t="s">
        <v>65</v>
      </c>
      <c r="J10" s="110" t="s">
        <v>84</v>
      </c>
      <c r="K10" s="281">
        <v>1800.04</v>
      </c>
      <c r="L10" s="282"/>
      <c r="M10" s="1" t="s">
        <v>159</v>
      </c>
      <c r="N10" s="1"/>
      <c r="R10" s="3"/>
    </row>
    <row r="11" spans="1:22" ht="15.75">
      <c r="A11" s="115">
        <f>'01'!A11+(B11-SUM(D11:F11))</f>
        <v>90.69</v>
      </c>
      <c r="B11" s="137">
        <v>30.23</v>
      </c>
      <c r="C11" s="18" t="s">
        <v>36</v>
      </c>
      <c r="D11" s="140"/>
      <c r="E11" s="141"/>
      <c r="F11" s="141"/>
      <c r="G11" s="18" t="s">
        <v>36</v>
      </c>
      <c r="H11" s="1"/>
      <c r="I11" s="111" t="s">
        <v>71</v>
      </c>
      <c r="J11" s="110" t="s">
        <v>72</v>
      </c>
      <c r="K11" s="281"/>
      <c r="L11" s="282"/>
      <c r="M11" s="1"/>
      <c r="N11" s="1"/>
      <c r="R11" s="3"/>
    </row>
    <row r="12" spans="1:22" ht="15.75">
      <c r="A12" s="115">
        <f>'01'!A12+(B12-SUM(D12:F12))</f>
        <v>88.04000000000002</v>
      </c>
      <c r="B12" s="137">
        <v>25</v>
      </c>
      <c r="C12" s="18" t="s">
        <v>213</v>
      </c>
      <c r="D12" s="140"/>
      <c r="E12" s="141"/>
      <c r="F12" s="141"/>
      <c r="G12" s="18"/>
      <c r="H12" s="1"/>
      <c r="I12" s="111" t="s">
        <v>161</v>
      </c>
      <c r="J12" s="110" t="s">
        <v>162</v>
      </c>
      <c r="K12" s="281">
        <v>5092.08</v>
      </c>
      <c r="L12" s="282"/>
      <c r="M12" s="95"/>
      <c r="N12" s="1"/>
      <c r="R12" s="3"/>
    </row>
    <row r="13" spans="1:22" ht="15.75">
      <c r="A13" s="115">
        <f>'01'!A13+(B13-SUM(D13:F13))</f>
        <v>77</v>
      </c>
      <c r="B13" s="137">
        <v>7</v>
      </c>
      <c r="C13" s="18" t="s">
        <v>208</v>
      </c>
      <c r="D13" s="140"/>
      <c r="E13" s="141"/>
      <c r="F13" s="141"/>
      <c r="G13" s="18"/>
      <c r="H13" s="1"/>
      <c r="I13" s="111"/>
      <c r="J13" s="110"/>
      <c r="K13" s="281"/>
      <c r="L13" s="282"/>
      <c r="M13" s="1"/>
      <c r="N13" s="1"/>
      <c r="R13" s="3"/>
    </row>
    <row r="14" spans="1:22" ht="15.75">
      <c r="A14" s="115"/>
      <c r="B14" s="137"/>
      <c r="C14" s="18"/>
      <c r="D14" s="140"/>
      <c r="E14" s="141"/>
      <c r="F14" s="141"/>
      <c r="G14" s="18"/>
      <c r="H14" s="1"/>
      <c r="I14" s="111"/>
      <c r="J14" s="110"/>
      <c r="K14" s="281"/>
      <c r="L14" s="282"/>
      <c r="M14" s="1"/>
      <c r="N14" s="1"/>
      <c r="R14" s="3"/>
    </row>
    <row r="15" spans="1:22" ht="15.75">
      <c r="A15" s="115"/>
      <c r="B15" s="137"/>
      <c r="C15" s="18"/>
      <c r="D15" s="140"/>
      <c r="E15" s="141"/>
      <c r="F15" s="141"/>
      <c r="G15" s="18"/>
      <c r="H15" s="1"/>
      <c r="I15" s="111"/>
      <c r="J15" s="110"/>
      <c r="K15" s="281"/>
      <c r="L15" s="282"/>
      <c r="M15" s="1"/>
      <c r="N15" s="1"/>
      <c r="R15" s="3"/>
    </row>
    <row r="16" spans="1:22" ht="15.75">
      <c r="A16" s="115"/>
      <c r="B16" s="137"/>
      <c r="C16" s="18"/>
      <c r="D16" s="140"/>
      <c r="E16" s="141"/>
      <c r="F16" s="141"/>
      <c r="G16" s="18"/>
      <c r="H16" s="1"/>
      <c r="I16" s="111"/>
      <c r="J16" s="110"/>
      <c r="K16" s="281"/>
      <c r="L16" s="282"/>
      <c r="M16" s="1"/>
      <c r="N16" s="1"/>
      <c r="R16" s="3"/>
    </row>
    <row r="17" spans="1:18" ht="15.75">
      <c r="A17" s="115"/>
      <c r="B17" s="137"/>
      <c r="C17" s="18"/>
      <c r="D17" s="140"/>
      <c r="E17" s="141"/>
      <c r="F17" s="141"/>
      <c r="G17" s="18"/>
      <c r="H17" s="1"/>
      <c r="I17" s="111"/>
      <c r="J17" s="110"/>
      <c r="K17" s="281"/>
      <c r="L17" s="282"/>
      <c r="M17" s="1"/>
      <c r="N17" s="1"/>
      <c r="R17" s="3"/>
    </row>
    <row r="18" spans="1:18" ht="16.5" thickBot="1">
      <c r="A18" s="115"/>
      <c r="B18" s="137"/>
      <c r="C18" s="18"/>
      <c r="D18" s="140"/>
      <c r="E18" s="141"/>
      <c r="F18" s="141"/>
      <c r="G18" s="18"/>
      <c r="H18" s="1"/>
      <c r="I18" s="112"/>
      <c r="J18" s="113"/>
      <c r="K18" s="287"/>
      <c r="L18" s="288"/>
      <c r="M18" s="1"/>
      <c r="N18" s="1"/>
      <c r="R18" s="3"/>
    </row>
    <row r="19" spans="1:18" ht="16.5" thickBot="1">
      <c r="A19" s="115"/>
      <c r="B19" s="138"/>
      <c r="C19" s="19"/>
      <c r="D19" s="138"/>
      <c r="E19" s="142"/>
      <c r="F19" s="142"/>
      <c r="G19" s="19"/>
      <c r="H19" s="1"/>
      <c r="I19" s="28" t="s">
        <v>68</v>
      </c>
      <c r="J19" s="22"/>
      <c r="K19" s="287">
        <f>SUM(K5:K18)</f>
        <v>15101.890000000001</v>
      </c>
      <c r="L19" s="288"/>
      <c r="M19" s="1"/>
      <c r="N19" s="1"/>
      <c r="R19" s="3"/>
    </row>
    <row r="20" spans="1:18" ht="16.5" thickBot="1">
      <c r="A20" s="115">
        <f>SUM(A6:A15)</f>
        <v>2274.7799999999997</v>
      </c>
      <c r="B20" s="138">
        <f>SUM(B6:B19)</f>
        <v>544</v>
      </c>
      <c r="C20" s="19" t="s">
        <v>55</v>
      </c>
      <c r="D20" s="138">
        <f>SUM(D6:D19)</f>
        <v>0</v>
      </c>
      <c r="E20" s="138">
        <f>SUM(E6:E19)</f>
        <v>0</v>
      </c>
      <c r="F20" s="138">
        <f>SUM(F6:F19)</f>
        <v>0</v>
      </c>
      <c r="G20" s="19" t="s">
        <v>55</v>
      </c>
      <c r="H20" s="1"/>
      <c r="I20" s="92" t="s">
        <v>85</v>
      </c>
      <c r="K20" s="116"/>
      <c r="L20" s="116">
        <f>K19-K10-K12</f>
        <v>8209.7700000000023</v>
      </c>
      <c r="M20" s="1"/>
      <c r="R20" s="3"/>
    </row>
    <row r="21" spans="1:18" ht="16.5" thickBot="1">
      <c r="A21" s="1"/>
      <c r="B21" s="115"/>
      <c r="C21" s="1"/>
      <c r="D21" s="115"/>
      <c r="E21" s="115"/>
      <c r="F21" s="115"/>
      <c r="G21" s="1"/>
      <c r="H21" s="1"/>
      <c r="M21" s="1"/>
      <c r="R21" s="3"/>
    </row>
    <row r="22" spans="1:18" ht="15.6" customHeight="1">
      <c r="A22" s="1"/>
      <c r="B22" s="283" t="str">
        <f>AÑO!A21</f>
        <v>Waterloo</v>
      </c>
      <c r="C22" s="272"/>
      <c r="D22" s="272"/>
      <c r="E22" s="272"/>
      <c r="F22" s="272"/>
      <c r="G22" s="273"/>
      <c r="H22" s="1"/>
      <c r="I22" s="271" t="s">
        <v>6</v>
      </c>
      <c r="J22" s="272"/>
      <c r="K22" s="272"/>
      <c r="L22" s="273"/>
      <c r="M22" s="1"/>
      <c r="R22" s="3"/>
    </row>
    <row r="23" spans="1:18" ht="16.149999999999999" customHeight="1" thickBot="1">
      <c r="A23" s="1"/>
      <c r="B23" s="274"/>
      <c r="C23" s="275"/>
      <c r="D23" s="275"/>
      <c r="E23" s="275"/>
      <c r="F23" s="275"/>
      <c r="G23" s="276"/>
      <c r="H23" s="1"/>
      <c r="I23" s="274"/>
      <c r="J23" s="275"/>
      <c r="K23" s="275"/>
      <c r="L23" s="276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43" t="s">
        <v>33</v>
      </c>
      <c r="J24" s="257" t="s">
        <v>90</v>
      </c>
      <c r="K24" s="258"/>
      <c r="L24" s="200" t="s">
        <v>91</v>
      </c>
      <c r="M24" s="1"/>
      <c r="R24" s="3"/>
    </row>
    <row r="25" spans="1:18" ht="15.75" customHeight="1">
      <c r="A25" s="1" t="s">
        <v>191</v>
      </c>
      <c r="B25" s="135" t="s">
        <v>32</v>
      </c>
      <c r="C25" s="27" t="s">
        <v>33</v>
      </c>
      <c r="D25" s="135" t="s">
        <v>57</v>
      </c>
      <c r="E25" s="139" t="s">
        <v>58</v>
      </c>
      <c r="F25" s="139" t="s">
        <v>32</v>
      </c>
      <c r="G25" s="27" t="s">
        <v>33</v>
      </c>
      <c r="H25" s="1"/>
      <c r="I25" s="259" t="str">
        <f>AÑO!A8</f>
        <v>Manolo Salario</v>
      </c>
      <c r="J25" s="262"/>
      <c r="K25" s="263"/>
      <c r="L25" s="201"/>
      <c r="M25" s="1"/>
      <c r="R25" s="3"/>
    </row>
    <row r="26" spans="1:18" ht="15.75">
      <c r="A26" s="115">
        <f>'01'!A26+(B26-SUM(D26:F26))</f>
        <v>2700</v>
      </c>
      <c r="B26" s="136">
        <v>900</v>
      </c>
      <c r="C26" s="30" t="s">
        <v>41</v>
      </c>
      <c r="D26" s="140"/>
      <c r="E26" s="141"/>
      <c r="F26" s="141"/>
      <c r="G26" s="18" t="s">
        <v>41</v>
      </c>
      <c r="H26" s="1"/>
      <c r="I26" s="260"/>
      <c r="J26" s="264"/>
      <c r="K26" s="265"/>
      <c r="L26" s="202"/>
      <c r="M26" s="1"/>
      <c r="R26" s="3"/>
    </row>
    <row r="27" spans="1:18" ht="15.75">
      <c r="A27" s="115">
        <f>'01'!A27+(B27-SUM(D27:F27))</f>
        <v>519</v>
      </c>
      <c r="B27" s="137">
        <v>170</v>
      </c>
      <c r="C27" s="30" t="s">
        <v>42</v>
      </c>
      <c r="D27" s="140"/>
      <c r="E27" s="141"/>
      <c r="F27" s="141"/>
      <c r="G27" s="18" t="s">
        <v>42</v>
      </c>
      <c r="H27" s="1"/>
      <c r="I27" s="260"/>
      <c r="J27" s="264"/>
      <c r="K27" s="265"/>
      <c r="L27" s="202"/>
      <c r="M27" s="1"/>
      <c r="R27" s="3"/>
    </row>
    <row r="28" spans="1:18" ht="15.75">
      <c r="A28" s="115">
        <f>'01'!A28+(B28-SUM(D28:F28))</f>
        <v>223.06</v>
      </c>
      <c r="B28" s="137">
        <v>40</v>
      </c>
      <c r="C28" s="30" t="s">
        <v>43</v>
      </c>
      <c r="D28" s="140"/>
      <c r="E28" s="141"/>
      <c r="F28" s="141"/>
      <c r="G28" s="18" t="s">
        <v>43</v>
      </c>
      <c r="H28" s="1"/>
      <c r="I28" s="260"/>
      <c r="J28" s="264"/>
      <c r="K28" s="265"/>
      <c r="L28" s="202"/>
      <c r="M28" s="1"/>
      <c r="R28" s="3"/>
    </row>
    <row r="29" spans="1:18" ht="15.75">
      <c r="A29" s="115">
        <f>'01'!A29+(B29-SUM(D29:F29))</f>
        <v>55.129999999999995</v>
      </c>
      <c r="B29" s="137">
        <v>18</v>
      </c>
      <c r="C29" s="30" t="s">
        <v>40</v>
      </c>
      <c r="D29" s="140"/>
      <c r="E29" s="141"/>
      <c r="F29" s="141"/>
      <c r="G29" s="18" t="s">
        <v>40</v>
      </c>
      <c r="H29" s="1"/>
      <c r="I29" s="268"/>
      <c r="J29" s="269"/>
      <c r="K29" s="270"/>
      <c r="L29" s="204"/>
      <c r="M29" s="1"/>
      <c r="R29" s="3"/>
    </row>
    <row r="30" spans="1:18" ht="15.75" customHeight="1">
      <c r="A30" s="115">
        <f>'01'!A30+(B30-SUM(D30:F30))</f>
        <v>593.55999999999995</v>
      </c>
      <c r="B30" s="137">
        <v>0</v>
      </c>
      <c r="C30" s="30" t="s">
        <v>44</v>
      </c>
      <c r="D30" s="140"/>
      <c r="E30" s="141"/>
      <c r="F30" s="141"/>
      <c r="G30" s="18"/>
      <c r="H30" s="1"/>
      <c r="I30" s="259" t="str">
        <f>AÑO!A9</f>
        <v>Rocío Salario</v>
      </c>
      <c r="J30" s="262"/>
      <c r="K30" s="263"/>
      <c r="L30" s="201"/>
      <c r="M30" s="1"/>
      <c r="R30" s="3"/>
    </row>
    <row r="31" spans="1:18" ht="15.75">
      <c r="A31" s="115"/>
      <c r="B31" s="137"/>
      <c r="C31" s="18"/>
      <c r="D31" s="140"/>
      <c r="E31" s="141"/>
      <c r="F31" s="141"/>
      <c r="G31" s="18"/>
      <c r="H31" s="1"/>
      <c r="I31" s="260"/>
      <c r="J31" s="264"/>
      <c r="K31" s="265"/>
      <c r="L31" s="202"/>
      <c r="M31" s="1"/>
      <c r="R31" s="3"/>
    </row>
    <row r="32" spans="1:18" ht="15.75">
      <c r="A32" s="115"/>
      <c r="B32" s="137"/>
      <c r="C32" s="18"/>
      <c r="D32" s="140"/>
      <c r="E32" s="141"/>
      <c r="F32" s="141"/>
      <c r="G32" s="18"/>
      <c r="H32" s="1"/>
      <c r="I32" s="260"/>
      <c r="J32" s="264"/>
      <c r="K32" s="265"/>
      <c r="L32" s="202"/>
      <c r="M32" s="1"/>
      <c r="R32" s="3"/>
    </row>
    <row r="33" spans="1:18" ht="15.75">
      <c r="A33" s="115"/>
      <c r="B33" s="137"/>
      <c r="C33" s="18"/>
      <c r="D33" s="140"/>
      <c r="E33" s="141"/>
      <c r="F33" s="141"/>
      <c r="G33" s="18"/>
      <c r="H33" s="1"/>
      <c r="I33" s="260"/>
      <c r="J33" s="264"/>
      <c r="K33" s="265"/>
      <c r="L33" s="202"/>
      <c r="M33" s="1"/>
      <c r="R33" s="3"/>
    </row>
    <row r="34" spans="1:18" ht="15.75">
      <c r="A34" s="115"/>
      <c r="B34" s="137"/>
      <c r="C34" s="18"/>
      <c r="D34" s="140"/>
      <c r="E34" s="141"/>
      <c r="F34" s="141"/>
      <c r="G34" s="18"/>
      <c r="H34" s="1"/>
      <c r="I34" s="268"/>
      <c r="J34" s="269"/>
      <c r="K34" s="270"/>
      <c r="L34" s="204"/>
      <c r="M34" s="1"/>
      <c r="R34" s="3"/>
    </row>
    <row r="35" spans="1:18" ht="15.75">
      <c r="A35" s="115"/>
      <c r="B35" s="137"/>
      <c r="C35" s="18"/>
      <c r="D35" s="140"/>
      <c r="E35" s="141"/>
      <c r="F35" s="141"/>
      <c r="G35" s="18"/>
      <c r="H35" s="1"/>
      <c r="I35" s="259" t="s">
        <v>227</v>
      </c>
      <c r="J35" s="262"/>
      <c r="K35" s="263"/>
      <c r="L35" s="201"/>
      <c r="M35" s="1"/>
      <c r="R35" s="3"/>
    </row>
    <row r="36" spans="1:18" ht="15.75">
      <c r="A36" s="1"/>
      <c r="B36" s="137"/>
      <c r="C36" s="18"/>
      <c r="D36" s="140"/>
      <c r="E36" s="141"/>
      <c r="F36" s="141"/>
      <c r="G36" s="18"/>
      <c r="H36" s="1"/>
      <c r="I36" s="260"/>
      <c r="J36" s="264"/>
      <c r="K36" s="265"/>
      <c r="L36" s="202"/>
      <c r="M36" s="1"/>
      <c r="R36" s="3"/>
    </row>
    <row r="37" spans="1:18" ht="15.75">
      <c r="A37" s="1"/>
      <c r="B37" s="137"/>
      <c r="C37" s="18"/>
      <c r="D37" s="140"/>
      <c r="E37" s="141"/>
      <c r="F37" s="141"/>
      <c r="G37" s="18"/>
      <c r="H37" s="1"/>
      <c r="I37" s="260"/>
      <c r="J37" s="264"/>
      <c r="K37" s="265"/>
      <c r="L37" s="202"/>
      <c r="M37" s="1"/>
      <c r="R37" s="3"/>
    </row>
    <row r="38" spans="1:18" ht="15.75">
      <c r="A38" s="1"/>
      <c r="B38" s="137"/>
      <c r="C38" s="18"/>
      <c r="D38" s="140"/>
      <c r="E38" s="141"/>
      <c r="F38" s="141"/>
      <c r="G38" s="18"/>
      <c r="H38" s="1"/>
      <c r="I38" s="260"/>
      <c r="J38" s="264"/>
      <c r="K38" s="265"/>
      <c r="L38" s="202"/>
      <c r="M38" s="1"/>
      <c r="R38" s="3"/>
    </row>
    <row r="39" spans="1:18" ht="16.5" thickBot="1">
      <c r="A39" s="1"/>
      <c r="B39" s="138"/>
      <c r="C39" s="19"/>
      <c r="D39" s="138"/>
      <c r="E39" s="142"/>
      <c r="F39" s="142"/>
      <c r="G39" s="19"/>
      <c r="H39" s="1"/>
      <c r="I39" s="268"/>
      <c r="J39" s="269"/>
      <c r="K39" s="270"/>
      <c r="L39" s="204"/>
      <c r="M39" s="1"/>
      <c r="R39" s="3"/>
    </row>
    <row r="40" spans="1:18" ht="16.5" thickBot="1">
      <c r="A40" s="115">
        <f>SUM(A26:A35)</f>
        <v>4090.75</v>
      </c>
      <c r="B40" s="138">
        <f>SUM(B26:B39)</f>
        <v>1128</v>
      </c>
      <c r="C40" s="19" t="s">
        <v>55</v>
      </c>
      <c r="D40" s="138">
        <f>SUM(D26:D39)</f>
        <v>0</v>
      </c>
      <c r="E40" s="138">
        <f>SUM(E26:E39)</f>
        <v>0</v>
      </c>
      <c r="F40" s="138">
        <f>SUM(F26:F39)</f>
        <v>0</v>
      </c>
      <c r="G40" s="19" t="s">
        <v>55</v>
      </c>
      <c r="H40" s="1"/>
      <c r="I40" s="259" t="str">
        <f>AÑO!A11</f>
        <v>Finanazas</v>
      </c>
      <c r="J40" s="262"/>
      <c r="K40" s="263"/>
      <c r="L40" s="201"/>
      <c r="M40" s="1"/>
      <c r="R40" s="3"/>
    </row>
    <row r="41" spans="1:18" ht="16.5" thickBot="1">
      <c r="A41" s="1"/>
      <c r="B41" s="115"/>
      <c r="C41" s="1"/>
      <c r="D41" s="115"/>
      <c r="E41" s="115"/>
      <c r="F41" s="115"/>
      <c r="G41" s="1"/>
      <c r="H41" s="1"/>
      <c r="I41" s="260"/>
      <c r="J41" s="264"/>
      <c r="K41" s="265"/>
      <c r="L41" s="202"/>
      <c r="M41" s="1"/>
      <c r="R41" s="3"/>
    </row>
    <row r="42" spans="1:18" ht="15.6" customHeight="1">
      <c r="A42" s="1"/>
      <c r="B42" s="283" t="str">
        <f>AÑO!A22</f>
        <v>Comida+Limpieza</v>
      </c>
      <c r="C42" s="272"/>
      <c r="D42" s="272"/>
      <c r="E42" s="272"/>
      <c r="F42" s="272"/>
      <c r="G42" s="273"/>
      <c r="H42" s="1"/>
      <c r="I42" s="260"/>
      <c r="J42" s="264"/>
      <c r="K42" s="265"/>
      <c r="L42" s="202"/>
      <c r="M42" s="1"/>
      <c r="R42" s="3"/>
    </row>
    <row r="43" spans="1:18" ht="16.149999999999999" customHeight="1" thickBot="1">
      <c r="A43" s="1"/>
      <c r="B43" s="274"/>
      <c r="C43" s="275"/>
      <c r="D43" s="275"/>
      <c r="E43" s="275"/>
      <c r="F43" s="275"/>
      <c r="G43" s="276"/>
      <c r="H43" s="1"/>
      <c r="I43" s="260"/>
      <c r="J43" s="264"/>
      <c r="K43" s="265"/>
      <c r="L43" s="202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I44" s="268"/>
      <c r="J44" s="269"/>
      <c r="K44" s="270"/>
      <c r="L44" s="204"/>
      <c r="M44" s="1"/>
      <c r="R44" s="3"/>
    </row>
    <row r="45" spans="1:18" ht="15.75">
      <c r="A45" s="1"/>
      <c r="B45" s="135" t="s">
        <v>32</v>
      </c>
      <c r="C45" s="27" t="s">
        <v>33</v>
      </c>
      <c r="D45" s="135" t="s">
        <v>57</v>
      </c>
      <c r="E45" s="139" t="s">
        <v>58</v>
      </c>
      <c r="F45" s="139" t="s">
        <v>32</v>
      </c>
      <c r="G45" s="27" t="s">
        <v>168</v>
      </c>
      <c r="H45" s="1"/>
      <c r="I45" s="259" t="str">
        <f>AÑO!A12</f>
        <v>Regalos</v>
      </c>
      <c r="J45" s="262"/>
      <c r="K45" s="263"/>
      <c r="L45" s="201"/>
      <c r="M45" s="1"/>
      <c r="R45" s="3"/>
    </row>
    <row r="46" spans="1:18" ht="15.75">
      <c r="A46" s="1"/>
      <c r="B46" s="136">
        <v>462</v>
      </c>
      <c r="C46" s="21"/>
      <c r="D46" s="140"/>
      <c r="E46" s="141"/>
      <c r="F46" s="141"/>
      <c r="G46" s="33"/>
      <c r="H46" s="1"/>
      <c r="I46" s="260"/>
      <c r="J46" s="264"/>
      <c r="K46" s="265"/>
      <c r="L46" s="202"/>
      <c r="M46" s="1"/>
      <c r="R46" s="3"/>
    </row>
    <row r="47" spans="1:18" ht="15.75">
      <c r="A47" s="1"/>
      <c r="B47" s="137">
        <v>28</v>
      </c>
      <c r="C47" s="18" t="s">
        <v>81</v>
      </c>
      <c r="D47" s="140"/>
      <c r="E47" s="141"/>
      <c r="F47" s="141"/>
      <c r="G47" s="18"/>
      <c r="H47" s="1"/>
      <c r="I47" s="260"/>
      <c r="J47" s="264"/>
      <c r="K47" s="265"/>
      <c r="L47" s="202"/>
      <c r="M47" s="1"/>
      <c r="R47" s="3"/>
    </row>
    <row r="48" spans="1:18" ht="15.75">
      <c r="A48" s="1"/>
      <c r="B48" s="137"/>
      <c r="C48" s="18"/>
      <c r="D48" s="140"/>
      <c r="E48" s="141"/>
      <c r="F48" s="141"/>
      <c r="G48" s="18"/>
      <c r="H48" s="1"/>
      <c r="I48" s="260"/>
      <c r="J48" s="264"/>
      <c r="K48" s="265"/>
      <c r="L48" s="202"/>
      <c r="M48" s="1"/>
      <c r="R48" s="3"/>
    </row>
    <row r="49" spans="1:18" ht="15.75">
      <c r="A49" s="1"/>
      <c r="B49" s="137"/>
      <c r="C49" s="18"/>
      <c r="D49" s="140"/>
      <c r="E49" s="141"/>
      <c r="F49" s="141"/>
      <c r="G49" s="18"/>
      <c r="H49" s="1"/>
      <c r="I49" s="268"/>
      <c r="J49" s="269"/>
      <c r="K49" s="270"/>
      <c r="L49" s="204"/>
      <c r="M49" s="1"/>
      <c r="R49" s="3"/>
    </row>
    <row r="50" spans="1:18" ht="15.75" customHeight="1">
      <c r="A50" s="1"/>
      <c r="B50" s="137"/>
      <c r="C50" s="18"/>
      <c r="D50" s="140"/>
      <c r="E50" s="141"/>
      <c r="F50" s="141"/>
      <c r="G50" s="18"/>
      <c r="H50" s="1"/>
      <c r="I50" s="259" t="str">
        <f>AÑO!A13</f>
        <v>Gubernamental</v>
      </c>
      <c r="J50" s="262"/>
      <c r="K50" s="263"/>
      <c r="L50" s="201"/>
      <c r="M50" s="1"/>
      <c r="R50" s="3"/>
    </row>
    <row r="51" spans="1:18" ht="15.75">
      <c r="A51" s="1"/>
      <c r="B51" s="137"/>
      <c r="C51" s="18"/>
      <c r="D51" s="140"/>
      <c r="E51" s="141"/>
      <c r="F51" s="141"/>
      <c r="G51" s="18"/>
      <c r="H51" s="1"/>
      <c r="I51" s="260"/>
      <c r="J51" s="264"/>
      <c r="K51" s="265"/>
      <c r="L51" s="202"/>
      <c r="M51" s="1"/>
      <c r="R51" s="3"/>
    </row>
    <row r="52" spans="1:18" ht="15.75">
      <c r="A52" s="1"/>
      <c r="B52" s="137"/>
      <c r="C52" s="18"/>
      <c r="D52" s="140"/>
      <c r="E52" s="141"/>
      <c r="F52" s="141"/>
      <c r="G52" s="18"/>
      <c r="H52" s="1"/>
      <c r="I52" s="260"/>
      <c r="J52" s="264"/>
      <c r="K52" s="265"/>
      <c r="L52" s="202"/>
      <c r="M52" s="1"/>
      <c r="R52" s="3"/>
    </row>
    <row r="53" spans="1:18" ht="15.75">
      <c r="A53" s="1"/>
      <c r="B53" s="137"/>
      <c r="C53" s="18"/>
      <c r="D53" s="140"/>
      <c r="E53" s="141"/>
      <c r="F53" s="141"/>
      <c r="G53" s="18"/>
      <c r="H53" s="1"/>
      <c r="I53" s="260"/>
      <c r="J53" s="264"/>
      <c r="K53" s="265"/>
      <c r="L53" s="202"/>
      <c r="M53" s="1"/>
      <c r="R53" s="3"/>
    </row>
    <row r="54" spans="1:18" ht="15.75">
      <c r="A54" s="1"/>
      <c r="B54" s="137"/>
      <c r="C54" s="18"/>
      <c r="D54" s="140"/>
      <c r="E54" s="141"/>
      <c r="F54" s="141"/>
      <c r="G54" s="18"/>
      <c r="H54" s="1"/>
      <c r="I54" s="268"/>
      <c r="J54" s="269"/>
      <c r="K54" s="270"/>
      <c r="L54" s="204"/>
      <c r="M54" s="1"/>
      <c r="R54" s="3"/>
    </row>
    <row r="55" spans="1:18" ht="15.75" customHeight="1">
      <c r="A55" s="1"/>
      <c r="B55" s="137"/>
      <c r="C55" s="18"/>
      <c r="D55" s="140"/>
      <c r="E55" s="141"/>
      <c r="F55" s="141"/>
      <c r="G55" s="18"/>
      <c r="H55" s="1"/>
      <c r="I55" s="259" t="str">
        <f>AÑO!A14</f>
        <v>Mutualite/DKV</v>
      </c>
      <c r="J55" s="262"/>
      <c r="K55" s="263"/>
      <c r="L55" s="201"/>
      <c r="M55" s="1"/>
      <c r="R55" s="3"/>
    </row>
    <row r="56" spans="1:18" ht="15.75">
      <c r="A56" s="1"/>
      <c r="B56" s="137"/>
      <c r="C56" s="18"/>
      <c r="D56" s="140"/>
      <c r="E56" s="141"/>
      <c r="F56" s="141"/>
      <c r="G56" s="18"/>
      <c r="H56" s="1"/>
      <c r="I56" s="260"/>
      <c r="J56" s="264"/>
      <c r="K56" s="265"/>
      <c r="L56" s="202"/>
      <c r="M56" s="1"/>
      <c r="R56" s="3"/>
    </row>
    <row r="57" spans="1:18" ht="15.75">
      <c r="A57" s="1"/>
      <c r="B57" s="137"/>
      <c r="C57" s="18"/>
      <c r="D57" s="140"/>
      <c r="E57" s="141"/>
      <c r="F57" s="141"/>
      <c r="G57" s="18"/>
      <c r="H57" s="1"/>
      <c r="I57" s="260"/>
      <c r="J57" s="264"/>
      <c r="K57" s="265"/>
      <c r="L57" s="202"/>
      <c r="M57" s="1"/>
      <c r="R57" s="3"/>
    </row>
    <row r="58" spans="1:18" ht="15.75">
      <c r="A58" s="1"/>
      <c r="B58" s="137"/>
      <c r="C58" s="18"/>
      <c r="D58" s="140"/>
      <c r="E58" s="141"/>
      <c r="F58" s="141"/>
      <c r="G58" s="18"/>
      <c r="H58" s="1"/>
      <c r="I58" s="260"/>
      <c r="J58" s="264"/>
      <c r="K58" s="265"/>
      <c r="L58" s="202"/>
      <c r="M58" s="1"/>
      <c r="R58" s="3"/>
    </row>
    <row r="59" spans="1:18" ht="16.5" thickBot="1">
      <c r="A59" s="1"/>
      <c r="B59" s="138"/>
      <c r="C59" s="19"/>
      <c r="D59" s="138"/>
      <c r="E59" s="142"/>
      <c r="F59" s="142"/>
      <c r="G59" s="19"/>
      <c r="H59" s="1"/>
      <c r="I59" s="268"/>
      <c r="J59" s="269"/>
      <c r="K59" s="270"/>
      <c r="L59" s="204"/>
      <c r="M59" s="1"/>
      <c r="R59" s="3"/>
    </row>
    <row r="60" spans="1:18" ht="16.5" customHeight="1" thickBot="1">
      <c r="A60" s="1"/>
      <c r="B60" s="138">
        <f>SUM(B46:B59)</f>
        <v>490</v>
      </c>
      <c r="C60" s="19" t="s">
        <v>55</v>
      </c>
      <c r="D60" s="138">
        <f>SUM(D46:D59)</f>
        <v>0</v>
      </c>
      <c r="E60" s="138">
        <f>SUM(E46:E59)</f>
        <v>0</v>
      </c>
      <c r="F60" s="138">
        <f>SUM(F46:F59)</f>
        <v>0</v>
      </c>
      <c r="G60" s="19" t="s">
        <v>55</v>
      </c>
      <c r="H60" s="1"/>
      <c r="I60" s="259" t="str">
        <f>AÑO!A15</f>
        <v>Alquiler Cartama</v>
      </c>
      <c r="J60" s="262"/>
      <c r="K60" s="263"/>
      <c r="L60" s="201"/>
      <c r="M60" s="1"/>
      <c r="R60" s="3"/>
    </row>
    <row r="61" spans="1:18" ht="16.5" thickBot="1">
      <c r="A61" s="1"/>
      <c r="B61" s="115"/>
      <c r="C61" s="1"/>
      <c r="D61" s="115"/>
      <c r="E61" s="115"/>
      <c r="F61" s="115"/>
      <c r="G61" s="1"/>
      <c r="H61" s="1"/>
      <c r="I61" s="260"/>
      <c r="J61" s="264"/>
      <c r="K61" s="265"/>
      <c r="L61" s="202"/>
      <c r="M61" s="1"/>
      <c r="R61" s="3"/>
    </row>
    <row r="62" spans="1:18" ht="15.6" customHeight="1">
      <c r="A62" s="1"/>
      <c r="B62" s="283" t="str">
        <f>AÑO!A23</f>
        <v>Ocio</v>
      </c>
      <c r="C62" s="272"/>
      <c r="D62" s="272"/>
      <c r="E62" s="272"/>
      <c r="F62" s="272"/>
      <c r="G62" s="273"/>
      <c r="H62" s="1"/>
      <c r="I62" s="260"/>
      <c r="J62" s="264"/>
      <c r="K62" s="265"/>
      <c r="L62" s="202"/>
      <c r="M62" s="1"/>
      <c r="R62" s="3"/>
    </row>
    <row r="63" spans="1:18" ht="16.149999999999999" customHeight="1" thickBot="1">
      <c r="A63" s="1"/>
      <c r="B63" s="274"/>
      <c r="C63" s="275"/>
      <c r="D63" s="275"/>
      <c r="E63" s="275"/>
      <c r="F63" s="275"/>
      <c r="G63" s="276"/>
      <c r="H63" s="1"/>
      <c r="I63" s="260"/>
      <c r="J63" s="264"/>
      <c r="K63" s="265"/>
      <c r="L63" s="202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I64" s="268"/>
      <c r="J64" s="269"/>
      <c r="K64" s="270"/>
      <c r="L64" s="204"/>
      <c r="M64" s="1"/>
      <c r="R64" s="3"/>
    </row>
    <row r="65" spans="1:18" ht="15.75">
      <c r="A65" s="1"/>
      <c r="B65" s="135" t="s">
        <v>32</v>
      </c>
      <c r="C65" s="27" t="s">
        <v>33</v>
      </c>
      <c r="D65" s="135" t="s">
        <v>57</v>
      </c>
      <c r="E65" s="139" t="s">
        <v>58</v>
      </c>
      <c r="F65" s="139" t="s">
        <v>32</v>
      </c>
      <c r="G65" s="27" t="s">
        <v>168</v>
      </c>
      <c r="H65" s="1"/>
      <c r="I65" s="259" t="str">
        <f>AÑO!A16</f>
        <v>Otros</v>
      </c>
      <c r="J65" s="262"/>
      <c r="K65" s="263"/>
      <c r="L65" s="201"/>
      <c r="M65" s="1"/>
      <c r="R65" s="3"/>
    </row>
    <row r="66" spans="1:18" ht="15.75">
      <c r="A66" s="1"/>
      <c r="B66" s="136">
        <v>150</v>
      </c>
      <c r="C66" s="21" t="s">
        <v>35</v>
      </c>
      <c r="D66" s="140"/>
      <c r="E66" s="141"/>
      <c r="F66" s="141"/>
      <c r="G66" s="21"/>
      <c r="H66" s="1"/>
      <c r="I66" s="260"/>
      <c r="J66" s="264"/>
      <c r="K66" s="265"/>
      <c r="L66" s="202"/>
      <c r="M66" s="1"/>
      <c r="R66" s="3"/>
    </row>
    <row r="67" spans="1:18" ht="15.75">
      <c r="A67" s="1"/>
      <c r="B67" s="137"/>
      <c r="C67" s="18"/>
      <c r="D67" s="140"/>
      <c r="E67" s="141"/>
      <c r="F67" s="141"/>
      <c r="G67" s="34"/>
      <c r="H67" s="1"/>
      <c r="I67" s="260"/>
      <c r="J67" s="264"/>
      <c r="K67" s="265"/>
      <c r="L67" s="202"/>
      <c r="M67" s="1"/>
      <c r="R67" s="3"/>
    </row>
    <row r="68" spans="1:18" ht="15.75">
      <c r="A68" s="1"/>
      <c r="B68" s="137"/>
      <c r="C68" s="18"/>
      <c r="D68" s="140"/>
      <c r="E68" s="141"/>
      <c r="F68" s="141"/>
      <c r="G68" s="18"/>
      <c r="H68" s="1"/>
      <c r="I68" s="260"/>
      <c r="J68" s="264"/>
      <c r="K68" s="265"/>
      <c r="L68" s="202"/>
      <c r="M68" s="1"/>
      <c r="R68" s="3"/>
    </row>
    <row r="69" spans="1:18" ht="16.5" thickBot="1">
      <c r="A69" s="1"/>
      <c r="B69" s="137"/>
      <c r="C69" s="18"/>
      <c r="D69" s="140"/>
      <c r="E69" s="141"/>
      <c r="F69" s="141"/>
      <c r="G69" s="18"/>
      <c r="H69" s="1"/>
      <c r="I69" s="261"/>
      <c r="J69" s="266"/>
      <c r="K69" s="267"/>
      <c r="L69" s="203"/>
      <c r="M69" s="1"/>
      <c r="R69" s="3"/>
    </row>
    <row r="70" spans="1:18" ht="15.75">
      <c r="A70" s="1"/>
      <c r="B70" s="137"/>
      <c r="C70" s="18"/>
      <c r="D70" s="140"/>
      <c r="E70" s="141"/>
      <c r="F70" s="141"/>
      <c r="G70" s="18"/>
      <c r="H70" s="1"/>
      <c r="M70" s="1"/>
      <c r="R70" s="3"/>
    </row>
    <row r="71" spans="1:18" ht="15.75">
      <c r="A71" s="1"/>
      <c r="B71" s="137"/>
      <c r="C71" s="18"/>
      <c r="D71" s="140"/>
      <c r="E71" s="141"/>
      <c r="F71" s="141"/>
      <c r="G71" s="18"/>
      <c r="H71" s="1"/>
      <c r="M71" s="1"/>
      <c r="R71" s="3"/>
    </row>
    <row r="72" spans="1:18" ht="15.75">
      <c r="A72" s="1"/>
      <c r="B72" s="137"/>
      <c r="C72" s="18"/>
      <c r="D72" s="140"/>
      <c r="E72" s="141"/>
      <c r="F72" s="141"/>
      <c r="G72" s="18"/>
      <c r="H72" s="1"/>
      <c r="M72" s="1"/>
      <c r="R72" s="3"/>
    </row>
    <row r="73" spans="1:18" ht="15.75">
      <c r="A73" s="1"/>
      <c r="B73" s="137"/>
      <c r="C73" s="18"/>
      <c r="D73" s="140"/>
      <c r="E73" s="141"/>
      <c r="F73" s="141"/>
      <c r="G73" s="18"/>
      <c r="H73" s="1"/>
      <c r="I73" s="90"/>
      <c r="M73" s="1"/>
      <c r="R73" s="3"/>
    </row>
    <row r="74" spans="1:18" ht="15.75">
      <c r="A74" s="1"/>
      <c r="B74" s="137"/>
      <c r="C74" s="18"/>
      <c r="D74" s="140"/>
      <c r="E74" s="141"/>
      <c r="F74" s="141"/>
      <c r="G74" s="18"/>
      <c r="H74" s="1"/>
      <c r="M74" s="1"/>
      <c r="R74" s="3"/>
    </row>
    <row r="75" spans="1:18" ht="15.75">
      <c r="A75" s="1"/>
      <c r="B75" s="137"/>
      <c r="C75" s="18"/>
      <c r="D75" s="140"/>
      <c r="E75" s="141"/>
      <c r="F75" s="141"/>
      <c r="G75" s="18"/>
      <c r="H75" s="1"/>
      <c r="M75" s="1"/>
      <c r="R75" s="3"/>
    </row>
    <row r="76" spans="1:18" ht="15.75">
      <c r="A76" s="1"/>
      <c r="B76" s="137"/>
      <c r="C76" s="18"/>
      <c r="D76" s="140"/>
      <c r="E76" s="141"/>
      <c r="F76" s="141"/>
      <c r="G76" s="18"/>
      <c r="H76" s="1"/>
      <c r="M76" s="1"/>
      <c r="R76" s="3"/>
    </row>
    <row r="77" spans="1:18" ht="15.75">
      <c r="A77" s="1"/>
      <c r="B77" s="137"/>
      <c r="C77" s="18"/>
      <c r="D77" s="140"/>
      <c r="E77" s="141"/>
      <c r="F77" s="141"/>
      <c r="G77" s="18"/>
      <c r="H77" s="1"/>
      <c r="M77" s="1"/>
      <c r="R77" s="3"/>
    </row>
    <row r="78" spans="1:18" ht="15.75">
      <c r="A78" s="1"/>
      <c r="B78" s="137"/>
      <c r="C78" s="18"/>
      <c r="D78" s="140"/>
      <c r="E78" s="141"/>
      <c r="F78" s="141"/>
      <c r="G78" s="18"/>
      <c r="H78" s="1"/>
      <c r="M78" s="1"/>
      <c r="R78" s="3"/>
    </row>
    <row r="79" spans="1:18" ht="16.5" thickBot="1">
      <c r="A79" s="1"/>
      <c r="B79" s="138"/>
      <c r="C79" s="19"/>
      <c r="D79" s="138"/>
      <c r="E79" s="142"/>
      <c r="F79" s="142"/>
      <c r="G79" s="19"/>
      <c r="H79" s="1"/>
      <c r="M79" s="1"/>
      <c r="R79" s="3"/>
    </row>
    <row r="80" spans="1:18" ht="16.5" thickBot="1">
      <c r="A80" s="1"/>
      <c r="B80" s="138">
        <f>SUM(B66:B79)</f>
        <v>150</v>
      </c>
      <c r="C80" s="19" t="s">
        <v>55</v>
      </c>
      <c r="D80" s="138">
        <f>SUM(D66:D79)</f>
        <v>0</v>
      </c>
      <c r="E80" s="138">
        <f>SUM(E66:E79)</f>
        <v>0</v>
      </c>
      <c r="F80" s="138">
        <f>SUM(F66:F79)</f>
        <v>0</v>
      </c>
      <c r="G80" s="19" t="s">
        <v>55</v>
      </c>
      <c r="H80" s="1"/>
      <c r="M80" s="1"/>
      <c r="R80" s="3"/>
    </row>
    <row r="81" spans="1:18" ht="16.5" thickBot="1">
      <c r="A81" s="1"/>
      <c r="B81" s="115"/>
      <c r="C81" s="1"/>
      <c r="D81" s="115"/>
      <c r="E81" s="115"/>
      <c r="F81" s="115"/>
      <c r="G81" s="1"/>
      <c r="H81" s="1"/>
      <c r="M81" s="1"/>
      <c r="R81" s="3"/>
    </row>
    <row r="82" spans="1:18" ht="15.6" customHeight="1">
      <c r="A82" s="1"/>
      <c r="B82" s="283" t="str">
        <f>AÑO!A24</f>
        <v>Transportes</v>
      </c>
      <c r="C82" s="272"/>
      <c r="D82" s="272"/>
      <c r="E82" s="272"/>
      <c r="F82" s="272"/>
      <c r="G82" s="273"/>
      <c r="H82" s="1"/>
      <c r="M82" s="1"/>
      <c r="R82" s="3"/>
    </row>
    <row r="83" spans="1:18" ht="16.149999999999999" customHeight="1" thickBot="1">
      <c r="A83" s="1"/>
      <c r="B83" s="274"/>
      <c r="C83" s="275"/>
      <c r="D83" s="275"/>
      <c r="E83" s="275"/>
      <c r="F83" s="275"/>
      <c r="G83" s="276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135" t="s">
        <v>32</v>
      </c>
      <c r="C85" s="27" t="s">
        <v>33</v>
      </c>
      <c r="D85" s="135" t="s">
        <v>57</v>
      </c>
      <c r="E85" s="139" t="s">
        <v>58</v>
      </c>
      <c r="F85" s="139" t="s">
        <v>32</v>
      </c>
      <c r="G85" s="27" t="s">
        <v>168</v>
      </c>
      <c r="H85" s="1"/>
      <c r="M85" s="1"/>
      <c r="R85" s="3"/>
    </row>
    <row r="86" spans="1:18" ht="15.75">
      <c r="A86" s="1"/>
      <c r="B86" s="136">
        <v>160</v>
      </c>
      <c r="C86" s="21" t="s">
        <v>209</v>
      </c>
      <c r="D86" s="140"/>
      <c r="E86" s="141"/>
      <c r="F86" s="141"/>
      <c r="G86" s="18"/>
      <c r="H86" s="1"/>
      <c r="M86" s="1"/>
      <c r="R86" s="3"/>
    </row>
    <row r="87" spans="1:18" ht="15.75">
      <c r="A87" s="1"/>
      <c r="B87" s="137"/>
      <c r="C87" s="18"/>
      <c r="D87" s="140"/>
      <c r="E87" s="141"/>
      <c r="F87" s="141"/>
      <c r="G87" s="18"/>
      <c r="H87" s="1"/>
      <c r="M87" s="1"/>
      <c r="R87" s="3"/>
    </row>
    <row r="88" spans="1:18" ht="15.75">
      <c r="A88" s="1"/>
      <c r="B88" s="137"/>
      <c r="C88" s="18"/>
      <c r="D88" s="140"/>
      <c r="E88" s="141"/>
      <c r="F88" s="141"/>
      <c r="G88" s="18"/>
      <c r="H88" s="1"/>
      <c r="M88" s="1"/>
      <c r="R88" s="3"/>
    </row>
    <row r="89" spans="1:18" ht="15.75">
      <c r="A89" s="1"/>
      <c r="B89" s="137"/>
      <c r="C89" s="18"/>
      <c r="D89" s="140"/>
      <c r="E89" s="141"/>
      <c r="F89" s="141"/>
      <c r="G89" s="18"/>
      <c r="H89" s="1"/>
      <c r="M89" s="1"/>
      <c r="R89" s="3"/>
    </row>
    <row r="90" spans="1:18" ht="15.75">
      <c r="A90" s="1"/>
      <c r="B90" s="137"/>
      <c r="C90" s="18"/>
      <c r="D90" s="140"/>
      <c r="E90" s="141"/>
      <c r="F90" s="141"/>
      <c r="G90" s="18"/>
      <c r="H90" s="1"/>
      <c r="M90" s="1"/>
      <c r="R90" s="3"/>
    </row>
    <row r="91" spans="1:18" ht="15.75">
      <c r="A91" s="1"/>
      <c r="B91" s="137"/>
      <c r="C91" s="18"/>
      <c r="D91" s="140"/>
      <c r="E91" s="141"/>
      <c r="F91" s="141"/>
      <c r="G91" s="18"/>
      <c r="H91" s="1"/>
      <c r="M91" s="1"/>
      <c r="R91" s="3"/>
    </row>
    <row r="92" spans="1:18" ht="15.75">
      <c r="A92" s="1"/>
      <c r="B92" s="137"/>
      <c r="C92" s="18"/>
      <c r="D92" s="140"/>
      <c r="E92" s="141"/>
      <c r="F92" s="141"/>
      <c r="G92" s="18"/>
      <c r="H92" s="1"/>
      <c r="M92" s="1"/>
      <c r="R92" s="3"/>
    </row>
    <row r="93" spans="1:18" ht="15.75">
      <c r="A93" s="1"/>
      <c r="B93" s="137"/>
      <c r="C93" s="18"/>
      <c r="D93" s="140"/>
      <c r="E93" s="141"/>
      <c r="F93" s="141"/>
      <c r="G93" s="18"/>
      <c r="H93" s="1"/>
      <c r="M93" s="1"/>
      <c r="R93" s="3"/>
    </row>
    <row r="94" spans="1:18" ht="15.75">
      <c r="A94" s="1"/>
      <c r="B94" s="137"/>
      <c r="C94" s="18"/>
      <c r="D94" s="140"/>
      <c r="E94" s="141"/>
      <c r="F94" s="141"/>
      <c r="G94" s="18"/>
      <c r="H94" s="1"/>
      <c r="M94" s="1"/>
      <c r="R94" s="3"/>
    </row>
    <row r="95" spans="1:18" ht="15.75">
      <c r="A95" s="1"/>
      <c r="B95" s="137"/>
      <c r="C95" s="18"/>
      <c r="D95" s="140"/>
      <c r="E95" s="141"/>
      <c r="F95" s="141"/>
      <c r="G95" s="18"/>
      <c r="H95" s="1"/>
      <c r="M95" s="1"/>
      <c r="R95" s="3"/>
    </row>
    <row r="96" spans="1:18" ht="15.75">
      <c r="A96" s="1"/>
      <c r="B96" s="137"/>
      <c r="C96" s="18"/>
      <c r="D96" s="140"/>
      <c r="E96" s="141"/>
      <c r="F96" s="141"/>
      <c r="G96" s="18"/>
      <c r="H96" s="1"/>
      <c r="M96" s="1"/>
      <c r="R96" s="3"/>
    </row>
    <row r="97" spans="1:18" ht="15.75">
      <c r="A97" s="1"/>
      <c r="B97" s="137"/>
      <c r="C97" s="18"/>
      <c r="D97" s="140"/>
      <c r="E97" s="141"/>
      <c r="F97" s="141"/>
      <c r="G97" s="18"/>
      <c r="H97" s="1"/>
      <c r="M97" s="1"/>
      <c r="R97" s="3"/>
    </row>
    <row r="98" spans="1:18" ht="15.75">
      <c r="A98" s="1"/>
      <c r="B98" s="137"/>
      <c r="C98" s="18"/>
      <c r="D98" s="140"/>
      <c r="E98" s="141"/>
      <c r="F98" s="141"/>
      <c r="G98" s="18"/>
      <c r="H98" s="1"/>
      <c r="M98" s="1"/>
      <c r="R98" s="3"/>
    </row>
    <row r="99" spans="1:18" ht="16.5" thickBot="1">
      <c r="A99" s="1"/>
      <c r="B99" s="138"/>
      <c r="C99" s="19"/>
      <c r="D99" s="138"/>
      <c r="E99" s="142"/>
      <c r="F99" s="142"/>
      <c r="G99" s="19"/>
      <c r="H99" s="1"/>
      <c r="M99" s="1"/>
      <c r="R99" s="3"/>
    </row>
    <row r="100" spans="1:18" ht="16.5" thickBot="1">
      <c r="A100" s="1"/>
      <c r="B100" s="138">
        <f>SUM(B86:B99)</f>
        <v>160</v>
      </c>
      <c r="C100" s="19" t="s">
        <v>55</v>
      </c>
      <c r="D100" s="138">
        <f>SUM(D86:D99)</f>
        <v>0</v>
      </c>
      <c r="E100" s="138">
        <f>SUM(E86:E99)</f>
        <v>0</v>
      </c>
      <c r="F100" s="138">
        <f>SUM(F86:F99)</f>
        <v>0</v>
      </c>
      <c r="G100" s="19" t="s">
        <v>55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3" t="str">
        <f>AÑO!A25</f>
        <v>Coche</v>
      </c>
      <c r="C102" s="272"/>
      <c r="D102" s="272"/>
      <c r="E102" s="272"/>
      <c r="F102" s="272"/>
      <c r="G102" s="273"/>
      <c r="H102" s="1"/>
      <c r="M102" s="1"/>
      <c r="R102" s="3"/>
    </row>
    <row r="103" spans="1:18" ht="16.149999999999999" customHeight="1" thickBot="1">
      <c r="A103" s="1"/>
      <c r="B103" s="274"/>
      <c r="C103" s="275"/>
      <c r="D103" s="275"/>
      <c r="E103" s="275"/>
      <c r="F103" s="275"/>
      <c r="G103" s="276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92" t="s">
        <v>191</v>
      </c>
      <c r="B105" s="135" t="s">
        <v>32</v>
      </c>
      <c r="C105" s="27" t="s">
        <v>33</v>
      </c>
      <c r="D105" s="135" t="s">
        <v>57</v>
      </c>
      <c r="E105" s="139" t="s">
        <v>58</v>
      </c>
      <c r="F105" s="139" t="s">
        <v>32</v>
      </c>
      <c r="G105" s="27" t="s">
        <v>33</v>
      </c>
      <c r="H105" s="1"/>
      <c r="M105" s="1"/>
      <c r="R105" s="3"/>
    </row>
    <row r="106" spans="1:18" ht="15.75">
      <c r="A106" s="115">
        <f>'01'!A106+(B106-SUM(D106:F106))</f>
        <v>775.41000000000008</v>
      </c>
      <c r="B106" s="136">
        <v>258.47000000000003</v>
      </c>
      <c r="C106" s="20" t="s">
        <v>46</v>
      </c>
      <c r="D106" s="140"/>
      <c r="E106" s="141"/>
      <c r="F106" s="141"/>
      <c r="G106" s="34" t="s">
        <v>46</v>
      </c>
      <c r="H106" s="1"/>
      <c r="M106" s="1"/>
      <c r="R106" s="3"/>
    </row>
    <row r="107" spans="1:18" ht="15.75">
      <c r="A107" s="115">
        <f>'01'!A107+(B107-SUM(D107:F107))</f>
        <v>214.3</v>
      </c>
      <c r="B107" s="137">
        <v>71</v>
      </c>
      <c r="C107" s="20" t="s">
        <v>47</v>
      </c>
      <c r="D107" s="140"/>
      <c r="E107" s="141"/>
      <c r="F107" s="141"/>
      <c r="G107" s="34" t="s">
        <v>47</v>
      </c>
      <c r="H107" s="1"/>
      <c r="M107" s="1"/>
      <c r="R107" s="3"/>
    </row>
    <row r="108" spans="1:18" ht="15.75">
      <c r="A108" s="115">
        <f>'01'!A108+(B108-SUM(D108:F108))</f>
        <v>297.09999999999991</v>
      </c>
      <c r="B108" s="137">
        <v>50</v>
      </c>
      <c r="C108" s="20" t="s">
        <v>194</v>
      </c>
      <c r="D108" s="140"/>
      <c r="E108" s="141"/>
      <c r="F108" s="141"/>
      <c r="G108" s="37" t="s">
        <v>69</v>
      </c>
      <c r="H108" s="1"/>
      <c r="M108" s="1"/>
      <c r="R108" s="3"/>
    </row>
    <row r="109" spans="1:18" ht="15.75">
      <c r="A109" s="115">
        <f>'01'!A109+(B109-SUM(D109:F109))</f>
        <v>2831.0900000000011</v>
      </c>
      <c r="B109" s="137">
        <v>25.53</v>
      </c>
      <c r="C109" s="20" t="s">
        <v>212</v>
      </c>
      <c r="D109" s="140"/>
      <c r="E109" s="141"/>
      <c r="F109" s="141"/>
      <c r="G109" s="34"/>
      <c r="H109" s="1"/>
      <c r="M109" s="1"/>
      <c r="R109" s="3"/>
    </row>
    <row r="110" spans="1:18" ht="15.75">
      <c r="B110" s="137"/>
      <c r="C110" s="20"/>
      <c r="D110" s="140"/>
      <c r="E110" s="141"/>
      <c r="F110" s="141"/>
      <c r="G110" s="34"/>
      <c r="H110" s="1"/>
      <c r="M110" s="1"/>
      <c r="R110" s="3"/>
    </row>
    <row r="111" spans="1:18" ht="15.75">
      <c r="B111" s="137"/>
      <c r="C111" s="30"/>
      <c r="D111" s="140"/>
      <c r="E111" s="141"/>
      <c r="F111" s="141"/>
      <c r="G111" s="37"/>
      <c r="H111" s="1"/>
      <c r="M111" s="1"/>
      <c r="R111" s="3"/>
    </row>
    <row r="112" spans="1:18" ht="15.75">
      <c r="B112" s="137"/>
      <c r="C112" s="35"/>
      <c r="D112" s="140"/>
      <c r="E112" s="141"/>
      <c r="F112" s="141"/>
      <c r="G112" s="34"/>
      <c r="H112" s="1"/>
      <c r="M112" s="1"/>
      <c r="R112" s="3"/>
    </row>
    <row r="113" spans="1:18" ht="15.75">
      <c r="B113" s="137"/>
      <c r="C113" s="36"/>
      <c r="D113" s="140"/>
      <c r="E113" s="141"/>
      <c r="F113" s="141"/>
      <c r="G113" s="34"/>
      <c r="H113" s="1"/>
      <c r="M113" s="1"/>
      <c r="R113" s="3"/>
    </row>
    <row r="114" spans="1:18" ht="15.75">
      <c r="B114" s="137"/>
      <c r="C114" s="35"/>
      <c r="D114" s="140"/>
      <c r="E114" s="141"/>
      <c r="F114" s="141"/>
      <c r="G114" s="34"/>
      <c r="H114" s="1"/>
      <c r="M114" s="1"/>
      <c r="R114" s="3"/>
    </row>
    <row r="115" spans="1:18" ht="15.75">
      <c r="B115" s="137"/>
      <c r="C115" s="30"/>
      <c r="D115" s="140"/>
      <c r="E115" s="141"/>
      <c r="F115" s="141"/>
      <c r="G115" s="18"/>
      <c r="H115" s="1"/>
      <c r="M115" s="1"/>
      <c r="R115" s="3"/>
    </row>
    <row r="116" spans="1:18" ht="15.75">
      <c r="B116" s="137"/>
      <c r="C116" s="20"/>
      <c r="D116" s="140"/>
      <c r="E116" s="141"/>
      <c r="F116" s="141"/>
      <c r="G116" s="18"/>
      <c r="H116" s="1"/>
      <c r="M116" s="1"/>
      <c r="R116" s="3"/>
    </row>
    <row r="117" spans="1:18" ht="15.75">
      <c r="B117" s="137"/>
      <c r="C117" s="20"/>
      <c r="D117" s="140"/>
      <c r="E117" s="141"/>
      <c r="F117" s="141"/>
      <c r="G117" s="18"/>
      <c r="H117" s="1"/>
      <c r="M117" s="1"/>
      <c r="R117" s="3"/>
    </row>
    <row r="118" spans="1:18" ht="15.75">
      <c r="B118" s="137"/>
      <c r="C118" s="20"/>
      <c r="D118" s="140"/>
      <c r="E118" s="141"/>
      <c r="F118" s="141"/>
      <c r="G118" s="18"/>
      <c r="H118" s="1"/>
      <c r="M118" s="1"/>
      <c r="R118" s="3"/>
    </row>
    <row r="119" spans="1:18" ht="16.5" thickBot="1">
      <c r="B119" s="138"/>
      <c r="C119" s="22"/>
      <c r="D119" s="138"/>
      <c r="E119" s="142"/>
      <c r="F119" s="142"/>
      <c r="G119" s="19"/>
      <c r="H119" s="1"/>
      <c r="M119" s="1"/>
      <c r="R119" s="3"/>
    </row>
    <row r="120" spans="1:18" ht="16.5" thickBot="1">
      <c r="A120" s="116">
        <f>SUM(A106:A108)</f>
        <v>1286.81</v>
      </c>
      <c r="B120" s="138">
        <f>SUM(B106:B119)</f>
        <v>405</v>
      </c>
      <c r="C120" s="19" t="s">
        <v>55</v>
      </c>
      <c r="D120" s="138">
        <f>SUM(D106:D119)</f>
        <v>0</v>
      </c>
      <c r="E120" s="138">
        <f>SUM(E106:E119)</f>
        <v>0</v>
      </c>
      <c r="F120" s="138">
        <f>SUM(F106:F119)</f>
        <v>0</v>
      </c>
      <c r="G120" s="19" t="s">
        <v>55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3" t="str">
        <f>AÑO!A26</f>
        <v>Teléfono</v>
      </c>
      <c r="C122" s="272"/>
      <c r="D122" s="272"/>
      <c r="E122" s="272"/>
      <c r="F122" s="272"/>
      <c r="G122" s="273"/>
      <c r="H122" s="1"/>
      <c r="M122" s="1"/>
      <c r="R122" s="3"/>
    </row>
    <row r="123" spans="1:18" ht="16.149999999999999" customHeight="1" thickBot="1">
      <c r="A123" s="1"/>
      <c r="B123" s="274"/>
      <c r="C123" s="275"/>
      <c r="D123" s="275"/>
      <c r="E123" s="275"/>
      <c r="F123" s="275"/>
      <c r="G123" s="276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135" t="s">
        <v>32</v>
      </c>
      <c r="C125" s="27" t="s">
        <v>33</v>
      </c>
      <c r="D125" s="135" t="s">
        <v>57</v>
      </c>
      <c r="E125" s="139" t="s">
        <v>58</v>
      </c>
      <c r="F125" s="139" t="s">
        <v>32</v>
      </c>
      <c r="G125" s="27" t="s">
        <v>33</v>
      </c>
      <c r="H125" s="1"/>
      <c r="M125" s="1"/>
      <c r="R125" s="3"/>
    </row>
    <row r="126" spans="1:18" ht="15.75">
      <c r="A126" s="1"/>
      <c r="B126" s="136">
        <v>27.5</v>
      </c>
      <c r="C126" s="21" t="s">
        <v>48</v>
      </c>
      <c r="D126" s="140"/>
      <c r="E126" s="141"/>
      <c r="F126" s="141"/>
      <c r="G126" s="18" t="s">
        <v>48</v>
      </c>
      <c r="H126" s="1"/>
      <c r="M126" s="1"/>
      <c r="R126" s="3"/>
    </row>
    <row r="127" spans="1:18" ht="15.75">
      <c r="A127" s="1"/>
      <c r="B127" s="137">
        <v>12.5</v>
      </c>
      <c r="C127" s="18" t="s">
        <v>49</v>
      </c>
      <c r="D127" s="140"/>
      <c r="E127" s="141"/>
      <c r="F127" s="141"/>
      <c r="G127" s="18" t="s">
        <v>154</v>
      </c>
      <c r="H127" s="1"/>
      <c r="M127" s="1"/>
      <c r="R127" s="3"/>
    </row>
    <row r="128" spans="1:18" ht="15.75">
      <c r="A128" s="1"/>
      <c r="B128" s="137">
        <v>8</v>
      </c>
      <c r="C128" s="18" t="s">
        <v>165</v>
      </c>
      <c r="D128" s="140"/>
      <c r="E128" s="141"/>
      <c r="F128" s="141"/>
      <c r="G128" s="18" t="s">
        <v>156</v>
      </c>
      <c r="H128" s="1"/>
      <c r="M128" s="1"/>
      <c r="R128" s="3"/>
    </row>
    <row r="129" spans="1:18" ht="15.75">
      <c r="A129" s="1"/>
      <c r="B129" s="137"/>
      <c r="C129" s="18"/>
      <c r="D129" s="140"/>
      <c r="E129" s="141"/>
      <c r="F129" s="141"/>
      <c r="G129" s="18" t="s">
        <v>165</v>
      </c>
      <c r="H129" s="1"/>
      <c r="M129" s="1"/>
      <c r="R129" s="3"/>
    </row>
    <row r="130" spans="1:18" ht="15.75">
      <c r="A130" s="1"/>
      <c r="B130" s="137"/>
      <c r="C130" s="18"/>
      <c r="D130" s="140"/>
      <c r="E130" s="141"/>
      <c r="F130" s="141"/>
      <c r="G130" s="18"/>
      <c r="H130" s="1"/>
      <c r="M130" s="1"/>
      <c r="R130" s="3"/>
    </row>
    <row r="131" spans="1:18" ht="15.75">
      <c r="A131" s="1"/>
      <c r="B131" s="137"/>
      <c r="C131" s="18"/>
      <c r="D131" s="140"/>
      <c r="E131" s="141"/>
      <c r="F131" s="141"/>
      <c r="G131" s="18"/>
      <c r="H131" s="1"/>
      <c r="M131" s="1"/>
      <c r="R131" s="3"/>
    </row>
    <row r="132" spans="1:18" ht="15.75">
      <c r="A132" s="1"/>
      <c r="B132" s="137"/>
      <c r="C132" s="18"/>
      <c r="D132" s="140"/>
      <c r="E132" s="141"/>
      <c r="F132" s="141"/>
      <c r="G132" s="18"/>
      <c r="H132" s="1"/>
      <c r="M132" s="1"/>
      <c r="R132" s="3"/>
    </row>
    <row r="133" spans="1:18" ht="15.75">
      <c r="A133" s="1"/>
      <c r="B133" s="137"/>
      <c r="C133" s="18"/>
      <c r="D133" s="140"/>
      <c r="E133" s="141"/>
      <c r="F133" s="141"/>
      <c r="G133" s="18"/>
      <c r="H133" s="1"/>
      <c r="M133" s="1"/>
      <c r="R133" s="3"/>
    </row>
    <row r="134" spans="1:18" ht="15.75">
      <c r="A134" s="1"/>
      <c r="B134" s="137"/>
      <c r="C134" s="18"/>
      <c r="D134" s="140"/>
      <c r="E134" s="141"/>
      <c r="F134" s="141"/>
      <c r="G134" s="18"/>
      <c r="H134" s="1"/>
      <c r="M134" s="1"/>
      <c r="R134" s="3"/>
    </row>
    <row r="135" spans="1:18" ht="15.75">
      <c r="A135" s="1"/>
      <c r="B135" s="137"/>
      <c r="C135" s="18"/>
      <c r="D135" s="140"/>
      <c r="E135" s="141"/>
      <c r="F135" s="141"/>
      <c r="G135" s="18"/>
      <c r="H135" s="1"/>
      <c r="M135" s="1"/>
      <c r="R135" s="3"/>
    </row>
    <row r="136" spans="1:18" ht="15.75">
      <c r="A136" s="1"/>
      <c r="B136" s="137"/>
      <c r="C136" s="18"/>
      <c r="D136" s="140"/>
      <c r="E136" s="141"/>
      <c r="F136" s="141"/>
      <c r="G136" s="18"/>
      <c r="H136" s="1"/>
      <c r="M136" s="1"/>
      <c r="R136" s="3"/>
    </row>
    <row r="137" spans="1:18" ht="15.75">
      <c r="A137" s="1"/>
      <c r="B137" s="137"/>
      <c r="C137" s="18"/>
      <c r="D137" s="140"/>
      <c r="E137" s="141"/>
      <c r="F137" s="141"/>
      <c r="G137" s="18"/>
      <c r="H137" s="1"/>
      <c r="M137" s="1"/>
      <c r="R137" s="3"/>
    </row>
    <row r="138" spans="1:18" ht="15.75">
      <c r="A138" s="1"/>
      <c r="B138" s="137"/>
      <c r="C138" s="18"/>
      <c r="D138" s="140"/>
      <c r="E138" s="141"/>
      <c r="F138" s="141"/>
      <c r="G138" s="18"/>
      <c r="H138" s="1"/>
      <c r="M138" s="1"/>
      <c r="R138" s="3"/>
    </row>
    <row r="139" spans="1:18" ht="16.5" thickBot="1">
      <c r="A139" s="1"/>
      <c r="B139" s="138"/>
      <c r="C139" s="19"/>
      <c r="D139" s="138"/>
      <c r="E139" s="142"/>
      <c r="F139" s="142"/>
      <c r="G139" s="19"/>
      <c r="H139" s="1"/>
      <c r="M139" s="1"/>
      <c r="R139" s="3"/>
    </row>
    <row r="140" spans="1:18" ht="16.5" thickBot="1">
      <c r="A140" s="1"/>
      <c r="B140" s="138">
        <f>SUM(B126:B139)</f>
        <v>48</v>
      </c>
      <c r="C140" s="19" t="s">
        <v>55</v>
      </c>
      <c r="D140" s="138">
        <f>SUM(D126:D139)</f>
        <v>0</v>
      </c>
      <c r="E140" s="138">
        <f>SUM(E126:E139)</f>
        <v>0</v>
      </c>
      <c r="F140" s="138">
        <f>SUM(F126:F139)</f>
        <v>0</v>
      </c>
      <c r="G140" s="19" t="s">
        <v>55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3" t="str">
        <f>AÑO!A27</f>
        <v>Gatos</v>
      </c>
      <c r="C142" s="272"/>
      <c r="D142" s="272"/>
      <c r="E142" s="272"/>
      <c r="F142" s="272"/>
      <c r="G142" s="273"/>
      <c r="H142" s="1"/>
      <c r="M142" s="1"/>
      <c r="R142" s="3"/>
    </row>
    <row r="143" spans="1:18" ht="16.149999999999999" customHeight="1" thickBot="1">
      <c r="A143" s="1"/>
      <c r="B143" s="274"/>
      <c r="C143" s="275"/>
      <c r="D143" s="275"/>
      <c r="E143" s="275"/>
      <c r="F143" s="275"/>
      <c r="G143" s="276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135" t="s">
        <v>32</v>
      </c>
      <c r="C145" s="27" t="s">
        <v>33</v>
      </c>
      <c r="D145" s="135" t="s">
        <v>57</v>
      </c>
      <c r="E145" s="139" t="s">
        <v>58</v>
      </c>
      <c r="F145" s="139" t="s">
        <v>32</v>
      </c>
      <c r="G145" s="27" t="s">
        <v>168</v>
      </c>
      <c r="H145" s="1"/>
      <c r="M145" s="1"/>
      <c r="R145" s="3"/>
    </row>
    <row r="146" spans="1:22" ht="15.75">
      <c r="A146" s="1"/>
      <c r="B146" s="136">
        <v>50</v>
      </c>
      <c r="C146" s="21" t="s">
        <v>181</v>
      </c>
      <c r="D146" s="140"/>
      <c r="E146" s="141"/>
      <c r="F146" s="141"/>
      <c r="G146" s="18"/>
      <c r="H146" s="1"/>
      <c r="M146" s="1"/>
      <c r="R146" s="3"/>
    </row>
    <row r="147" spans="1:22" ht="15.75">
      <c r="A147" s="1"/>
      <c r="B147" s="137"/>
      <c r="C147" s="18"/>
      <c r="D147" s="140"/>
      <c r="E147" s="141"/>
      <c r="F147" s="141"/>
      <c r="G147" s="18"/>
      <c r="H147" s="1"/>
      <c r="M147" s="1"/>
      <c r="R147" s="3"/>
    </row>
    <row r="148" spans="1:22" ht="15.75">
      <c r="A148" s="1"/>
      <c r="B148" s="137"/>
      <c r="C148" s="18"/>
      <c r="D148" s="140"/>
      <c r="E148" s="141"/>
      <c r="F148" s="141"/>
      <c r="G148" s="18"/>
      <c r="H148" s="1"/>
      <c r="M148" s="1"/>
      <c r="R148" s="3"/>
    </row>
    <row r="149" spans="1:22" ht="15.75">
      <c r="A149" s="1"/>
      <c r="B149" s="137"/>
      <c r="C149" s="18"/>
      <c r="D149" s="140"/>
      <c r="E149" s="141"/>
      <c r="F149" s="141"/>
      <c r="G149" s="18"/>
      <c r="H149" s="1"/>
      <c r="M149" s="1"/>
      <c r="R149" s="3"/>
    </row>
    <row r="150" spans="1:22" ht="15.75">
      <c r="A150" s="1"/>
      <c r="B150" s="137"/>
      <c r="C150" s="18"/>
      <c r="D150" s="140"/>
      <c r="E150" s="141"/>
      <c r="F150" s="141"/>
      <c r="G150" s="18"/>
      <c r="H150" s="1"/>
      <c r="M150" s="1"/>
      <c r="R150" s="3"/>
    </row>
    <row r="151" spans="1:22" ht="15.75">
      <c r="A151" s="1"/>
      <c r="B151" s="137"/>
      <c r="C151" s="18"/>
      <c r="D151" s="140"/>
      <c r="E151" s="141"/>
      <c r="F151" s="141"/>
      <c r="G151" s="18"/>
      <c r="H151" s="1"/>
      <c r="M151" s="1"/>
      <c r="R151" s="3"/>
    </row>
    <row r="152" spans="1:22" ht="15.75">
      <c r="A152" s="1"/>
      <c r="B152" s="137"/>
      <c r="C152" s="18"/>
      <c r="D152" s="140"/>
      <c r="E152" s="141"/>
      <c r="F152" s="141"/>
      <c r="G152" s="18"/>
      <c r="H152" s="1"/>
      <c r="M152" s="1"/>
      <c r="R152" s="3"/>
    </row>
    <row r="153" spans="1:22" ht="15.75">
      <c r="A153" s="1"/>
      <c r="B153" s="137"/>
      <c r="C153" s="18"/>
      <c r="D153" s="140"/>
      <c r="E153" s="141"/>
      <c r="F153" s="141"/>
      <c r="G153" s="18"/>
      <c r="H153" s="1"/>
      <c r="M153" s="1"/>
      <c r="R153" s="3"/>
    </row>
    <row r="154" spans="1:22" ht="15.75">
      <c r="A154" s="1"/>
      <c r="B154" s="137"/>
      <c r="C154" s="18"/>
      <c r="D154" s="140"/>
      <c r="E154" s="141"/>
      <c r="F154" s="141"/>
      <c r="G154" s="18"/>
      <c r="H154" s="1"/>
      <c r="M154" s="1"/>
      <c r="R154" s="3"/>
    </row>
    <row r="155" spans="1:22" ht="15.75">
      <c r="A155" s="1"/>
      <c r="B155" s="137"/>
      <c r="C155" s="18"/>
      <c r="D155" s="140"/>
      <c r="E155" s="141"/>
      <c r="F155" s="141"/>
      <c r="G155" s="18"/>
      <c r="H155" s="1"/>
      <c r="M155" s="1"/>
      <c r="R155" s="3"/>
    </row>
    <row r="156" spans="1:22" ht="15.75">
      <c r="A156" s="1"/>
      <c r="B156" s="137"/>
      <c r="C156" s="18"/>
      <c r="D156" s="140"/>
      <c r="E156" s="141"/>
      <c r="F156" s="141"/>
      <c r="G156" s="18"/>
      <c r="H156" s="1"/>
      <c r="M156" s="1"/>
      <c r="R156" s="3"/>
    </row>
    <row r="157" spans="1:22" ht="15.75">
      <c r="A157" s="1"/>
      <c r="B157" s="137"/>
      <c r="C157" s="18"/>
      <c r="D157" s="140"/>
      <c r="E157" s="141"/>
      <c r="F157" s="141"/>
      <c r="G157" s="18"/>
      <c r="H157" s="1"/>
      <c r="M157" s="1"/>
      <c r="R157" s="3"/>
    </row>
    <row r="158" spans="1:22" ht="15.75">
      <c r="A158" s="1"/>
      <c r="B158" s="137"/>
      <c r="C158" s="18"/>
      <c r="D158" s="140"/>
      <c r="E158" s="141"/>
      <c r="F158" s="141"/>
      <c r="G158" s="18"/>
      <c r="H158" s="1"/>
      <c r="M158" s="1"/>
      <c r="R158" s="3"/>
    </row>
    <row r="159" spans="1:22" ht="16.5" thickBot="1">
      <c r="A159" s="1"/>
      <c r="B159" s="138"/>
      <c r="C159" s="19"/>
      <c r="D159" s="138"/>
      <c r="E159" s="142"/>
      <c r="F159" s="142"/>
      <c r="G159" s="19"/>
      <c r="H159" s="1"/>
      <c r="M159" s="1"/>
      <c r="R159" s="3"/>
    </row>
    <row r="160" spans="1:22" ht="16.5" thickBot="1">
      <c r="A160" s="1"/>
      <c r="B160" s="138">
        <f>SUM(B146:B159)</f>
        <v>50</v>
      </c>
      <c r="C160" s="19" t="s">
        <v>55</v>
      </c>
      <c r="D160" s="138">
        <f>SUM(D146:D159)</f>
        <v>0</v>
      </c>
      <c r="E160" s="138">
        <f>SUM(E146:E159)</f>
        <v>0</v>
      </c>
      <c r="F160" s="138">
        <f>SUM(F146:F159)</f>
        <v>0</v>
      </c>
      <c r="G160" s="19" t="s">
        <v>55</v>
      </c>
      <c r="H160" s="1"/>
      <c r="M160" s="1"/>
      <c r="R160" s="1"/>
      <c r="S160" s="12"/>
      <c r="T160" s="1"/>
      <c r="U160" s="1"/>
      <c r="V160" s="1"/>
    </row>
    <row r="161" spans="1:22" ht="16.5" thickBot="1">
      <c r="A161" s="1"/>
      <c r="B161" s="115"/>
      <c r="C161" s="1"/>
      <c r="D161" s="115"/>
      <c r="E161" s="115"/>
      <c r="F161" s="115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AÑO!A28</f>
        <v>Vacaciones</v>
      </c>
      <c r="C162" s="272"/>
      <c r="D162" s="272"/>
      <c r="E162" s="272"/>
      <c r="F162" s="272"/>
      <c r="G162" s="27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4"/>
      <c r="C163" s="275"/>
      <c r="D163" s="275"/>
      <c r="E163" s="275"/>
      <c r="F163" s="275"/>
      <c r="G163" s="27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5" t="s">
        <v>32</v>
      </c>
      <c r="C165" s="27" t="s">
        <v>33</v>
      </c>
      <c r="D165" s="135" t="s">
        <v>57</v>
      </c>
      <c r="E165" s="139" t="s">
        <v>58</v>
      </c>
      <c r="F165" s="139" t="s">
        <v>32</v>
      </c>
      <c r="G165" s="27" t="s">
        <v>33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6">
        <v>200</v>
      </c>
      <c r="C166" s="21" t="s">
        <v>35</v>
      </c>
      <c r="D166" s="140"/>
      <c r="E166" s="141"/>
      <c r="F166" s="141"/>
      <c r="G166" s="18"/>
      <c r="H166" s="39">
        <f>626.6-E166</f>
        <v>626.6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7"/>
      <c r="C167" s="18"/>
      <c r="D167" s="140"/>
      <c r="E167" s="141"/>
      <c r="F167" s="141"/>
      <c r="G167" s="1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7"/>
      <c r="C168" s="18"/>
      <c r="D168" s="140"/>
      <c r="E168" s="141"/>
      <c r="F168" s="141"/>
      <c r="G168" s="1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7"/>
      <c r="C169" s="18"/>
      <c r="D169" s="140"/>
      <c r="E169" s="141"/>
      <c r="F169" s="141"/>
      <c r="G169" s="1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7"/>
      <c r="C170" s="18"/>
      <c r="D170" s="140"/>
      <c r="E170" s="141"/>
      <c r="F170" s="141"/>
      <c r="G170" s="1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7"/>
      <c r="C171" s="18"/>
      <c r="D171" s="140"/>
      <c r="E171" s="141"/>
      <c r="F171" s="141"/>
      <c r="G171" s="1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7"/>
      <c r="C172" s="18"/>
      <c r="D172" s="140"/>
      <c r="E172" s="141"/>
      <c r="F172" s="141"/>
      <c r="G172" s="1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7"/>
      <c r="C173" s="18"/>
      <c r="D173" s="140"/>
      <c r="E173" s="141"/>
      <c r="F173" s="141"/>
      <c r="G173" s="1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7"/>
      <c r="C174" s="18"/>
      <c r="D174" s="140"/>
      <c r="E174" s="141"/>
      <c r="F174" s="141"/>
      <c r="G174" s="1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7"/>
      <c r="C175" s="18"/>
      <c r="D175" s="140"/>
      <c r="E175" s="141"/>
      <c r="F175" s="141"/>
      <c r="G175" s="1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7"/>
      <c r="C176" s="18"/>
      <c r="D176" s="140"/>
      <c r="E176" s="141"/>
      <c r="F176" s="141"/>
      <c r="G176" s="1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7"/>
      <c r="C177" s="18"/>
      <c r="D177" s="140"/>
      <c r="E177" s="141"/>
      <c r="F177" s="141"/>
      <c r="G177" s="1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7"/>
      <c r="C178" s="18"/>
      <c r="D178" s="140"/>
      <c r="E178" s="141"/>
      <c r="F178" s="141"/>
      <c r="G178" s="1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8"/>
      <c r="C179" s="19"/>
      <c r="D179" s="138"/>
      <c r="E179" s="142"/>
      <c r="F179" s="142"/>
      <c r="G179" s="1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8">
        <f>SUM(B166:B179)</f>
        <v>200</v>
      </c>
      <c r="C180" s="19" t="s">
        <v>55</v>
      </c>
      <c r="D180" s="138">
        <f>SUM(D166:D179)</f>
        <v>0</v>
      </c>
      <c r="E180" s="138">
        <f>SUM(E166:E179)</f>
        <v>0</v>
      </c>
      <c r="F180" s="138">
        <f>SUM(F166:F179)</f>
        <v>0</v>
      </c>
      <c r="G180" s="19" t="s">
        <v>55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AÑO!A29</f>
        <v>Ropa</v>
      </c>
      <c r="C182" s="272"/>
      <c r="D182" s="272"/>
      <c r="E182" s="272"/>
      <c r="F182" s="272"/>
      <c r="G182" s="27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4"/>
      <c r="C183" s="275"/>
      <c r="D183" s="275"/>
      <c r="E183" s="275"/>
      <c r="F183" s="275"/>
      <c r="G183" s="27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5" t="s">
        <v>32</v>
      </c>
      <c r="C185" s="27" t="s">
        <v>33</v>
      </c>
      <c r="D185" s="135" t="s">
        <v>57</v>
      </c>
      <c r="E185" s="139" t="s">
        <v>58</v>
      </c>
      <c r="F185" s="139" t="s">
        <v>32</v>
      </c>
      <c r="G185" s="27" t="s">
        <v>168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6">
        <v>70</v>
      </c>
      <c r="C186" s="21" t="s">
        <v>183</v>
      </c>
      <c r="D186" s="140"/>
      <c r="E186" s="141"/>
      <c r="F186" s="141"/>
      <c r="G186" s="1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7"/>
      <c r="C187" s="18"/>
      <c r="D187" s="140"/>
      <c r="E187" s="141"/>
      <c r="F187" s="141"/>
      <c r="G187" s="1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7"/>
      <c r="C188" s="18"/>
      <c r="D188" s="140"/>
      <c r="E188" s="141"/>
      <c r="F188" s="141"/>
      <c r="G188" s="18"/>
      <c r="I188" s="1"/>
      <c r="J188" s="1"/>
      <c r="K188" s="1"/>
      <c r="L188" s="1"/>
    </row>
    <row r="189" spans="1:22" ht="15.75">
      <c r="B189" s="137"/>
      <c r="C189" s="18"/>
      <c r="D189" s="140"/>
      <c r="E189" s="141"/>
      <c r="F189" s="141"/>
      <c r="G189" s="18"/>
      <c r="I189" s="1"/>
      <c r="J189" s="1"/>
      <c r="K189" s="1"/>
      <c r="L189" s="1"/>
    </row>
    <row r="190" spans="1:22" ht="15.75">
      <c r="B190" s="137"/>
      <c r="C190" s="18"/>
      <c r="D190" s="140"/>
      <c r="E190" s="141"/>
      <c r="F190" s="141"/>
      <c r="G190" s="18"/>
      <c r="I190" s="1"/>
      <c r="J190" s="1"/>
      <c r="K190" s="1"/>
      <c r="L190" s="1"/>
    </row>
    <row r="191" spans="1:22" ht="15.75">
      <c r="B191" s="137"/>
      <c r="C191" s="18"/>
      <c r="D191" s="140"/>
      <c r="E191" s="141"/>
      <c r="F191" s="141"/>
      <c r="G191" s="18"/>
      <c r="I191" s="1"/>
      <c r="J191" s="1"/>
      <c r="K191" s="1"/>
      <c r="L191" s="1"/>
    </row>
    <row r="192" spans="1:22" ht="15.75">
      <c r="B192" s="137"/>
      <c r="C192" s="18"/>
      <c r="D192" s="140"/>
      <c r="E192" s="141"/>
      <c r="F192" s="141"/>
      <c r="G192" s="18"/>
      <c r="I192" s="1"/>
      <c r="J192" s="1"/>
      <c r="K192" s="1"/>
      <c r="L192" s="1"/>
    </row>
    <row r="193" spans="2:12" ht="15.75">
      <c r="B193" s="137"/>
      <c r="C193" s="18"/>
      <c r="D193" s="140"/>
      <c r="E193" s="141"/>
      <c r="F193" s="141"/>
      <c r="G193" s="18"/>
      <c r="I193" s="1"/>
      <c r="J193" s="1"/>
      <c r="K193" s="1"/>
      <c r="L193" s="1"/>
    </row>
    <row r="194" spans="2:12">
      <c r="B194" s="137"/>
      <c r="C194" s="18"/>
      <c r="D194" s="140"/>
      <c r="E194" s="141"/>
      <c r="F194" s="141"/>
      <c r="G194" s="18"/>
    </row>
    <row r="195" spans="2:12">
      <c r="B195" s="137"/>
      <c r="C195" s="18"/>
      <c r="D195" s="140"/>
      <c r="E195" s="141"/>
      <c r="F195" s="141"/>
      <c r="G195" s="18"/>
    </row>
    <row r="196" spans="2:12">
      <c r="B196" s="137"/>
      <c r="C196" s="18"/>
      <c r="D196" s="140"/>
      <c r="E196" s="141"/>
      <c r="F196" s="141"/>
      <c r="G196" s="18"/>
    </row>
    <row r="197" spans="2:12">
      <c r="B197" s="137"/>
      <c r="C197" s="18"/>
      <c r="D197" s="140"/>
      <c r="E197" s="141"/>
      <c r="F197" s="141"/>
      <c r="G197" s="18"/>
    </row>
    <row r="198" spans="2:12">
      <c r="B198" s="137"/>
      <c r="C198" s="18"/>
      <c r="D198" s="140"/>
      <c r="E198" s="141"/>
      <c r="F198" s="141"/>
      <c r="G198" s="18"/>
    </row>
    <row r="199" spans="2:12" ht="15.75" thickBot="1">
      <c r="B199" s="138"/>
      <c r="C199" s="19"/>
      <c r="D199" s="138"/>
      <c r="E199" s="142"/>
      <c r="F199" s="142"/>
      <c r="G199" s="19"/>
    </row>
    <row r="200" spans="2:12" ht="15.75" thickBot="1">
      <c r="B200" s="138">
        <f>SUM(B186:B199)</f>
        <v>70</v>
      </c>
      <c r="C200" s="19" t="s">
        <v>55</v>
      </c>
      <c r="D200" s="138">
        <f>SUM(D186:D199)</f>
        <v>0</v>
      </c>
      <c r="E200" s="138">
        <f>SUM(E186:E199)</f>
        <v>0</v>
      </c>
      <c r="F200" s="138">
        <f>SUM(F186:F199)</f>
        <v>0</v>
      </c>
      <c r="G200" s="19" t="s">
        <v>55</v>
      </c>
    </row>
    <row r="201" spans="2:12" ht="15.75" thickBot="1">
      <c r="B201" s="5"/>
      <c r="C201" s="3"/>
      <c r="D201" s="5"/>
      <c r="E201" s="5"/>
    </row>
    <row r="202" spans="2:12" ht="14.45" customHeight="1">
      <c r="B202" s="283" t="str">
        <f>AÑO!A30</f>
        <v>Belleza</v>
      </c>
      <c r="C202" s="272"/>
      <c r="D202" s="272"/>
      <c r="E202" s="272"/>
      <c r="F202" s="272"/>
      <c r="G202" s="273"/>
    </row>
    <row r="203" spans="2:12" ht="15" customHeight="1" thickBot="1">
      <c r="B203" s="274"/>
      <c r="C203" s="275"/>
      <c r="D203" s="275"/>
      <c r="E203" s="275"/>
      <c r="F203" s="275"/>
      <c r="G203" s="276"/>
    </row>
    <row r="204" spans="2:12">
      <c r="B204" s="284" t="s">
        <v>10</v>
      </c>
      <c r="C204" s="285"/>
      <c r="D204" s="286" t="s">
        <v>11</v>
      </c>
      <c r="E204" s="286"/>
      <c r="F204" s="286"/>
      <c r="G204" s="285"/>
    </row>
    <row r="205" spans="2:12">
      <c r="B205" s="135" t="s">
        <v>32</v>
      </c>
      <c r="C205" s="27" t="s">
        <v>33</v>
      </c>
      <c r="D205" s="135" t="s">
        <v>57</v>
      </c>
      <c r="E205" s="139" t="s">
        <v>58</v>
      </c>
      <c r="F205" s="139" t="s">
        <v>32</v>
      </c>
      <c r="G205" s="27" t="s">
        <v>168</v>
      </c>
    </row>
    <row r="206" spans="2:12">
      <c r="B206" s="136">
        <v>35</v>
      </c>
      <c r="C206" s="21"/>
      <c r="D206" s="140"/>
      <c r="E206" s="141"/>
      <c r="F206" s="141"/>
      <c r="G206" s="18"/>
    </row>
    <row r="207" spans="2:12">
      <c r="B207" s="137"/>
      <c r="C207" s="18"/>
      <c r="D207" s="140"/>
      <c r="E207" s="141"/>
      <c r="F207" s="141"/>
      <c r="G207" s="18"/>
    </row>
    <row r="208" spans="2:12">
      <c r="B208" s="137"/>
      <c r="C208" s="18"/>
      <c r="D208" s="140"/>
      <c r="E208" s="141"/>
      <c r="F208" s="141"/>
      <c r="G208" s="18"/>
    </row>
    <row r="209" spans="2:7">
      <c r="B209" s="137"/>
      <c r="C209" s="18"/>
      <c r="D209" s="140"/>
      <c r="E209" s="141"/>
      <c r="F209" s="141"/>
      <c r="G209" s="18"/>
    </row>
    <row r="210" spans="2:7">
      <c r="B210" s="137"/>
      <c r="C210" s="18"/>
      <c r="D210" s="140"/>
      <c r="E210" s="141"/>
      <c r="F210" s="141"/>
      <c r="G210" s="18"/>
    </row>
    <row r="211" spans="2:7">
      <c r="B211" s="137"/>
      <c r="C211" s="18"/>
      <c r="D211" s="140"/>
      <c r="E211" s="141"/>
      <c r="F211" s="141"/>
      <c r="G211" s="18"/>
    </row>
    <row r="212" spans="2:7">
      <c r="B212" s="137"/>
      <c r="C212" s="18"/>
      <c r="D212" s="140"/>
      <c r="E212" s="141"/>
      <c r="F212" s="141"/>
      <c r="G212" s="18"/>
    </row>
    <row r="213" spans="2:7">
      <c r="B213" s="137"/>
      <c r="C213" s="18"/>
      <c r="D213" s="140"/>
      <c r="E213" s="141"/>
      <c r="F213" s="141"/>
      <c r="G213" s="18"/>
    </row>
    <row r="214" spans="2:7">
      <c r="B214" s="137"/>
      <c r="C214" s="18"/>
      <c r="D214" s="140"/>
      <c r="E214" s="141"/>
      <c r="F214" s="141"/>
      <c r="G214" s="18"/>
    </row>
    <row r="215" spans="2:7">
      <c r="B215" s="137"/>
      <c r="C215" s="18"/>
      <c r="D215" s="140"/>
      <c r="E215" s="141"/>
      <c r="F215" s="141"/>
      <c r="G215" s="18"/>
    </row>
    <row r="216" spans="2:7">
      <c r="B216" s="137"/>
      <c r="C216" s="18"/>
      <c r="D216" s="140"/>
      <c r="E216" s="141"/>
      <c r="F216" s="141"/>
      <c r="G216" s="18"/>
    </row>
    <row r="217" spans="2:7">
      <c r="B217" s="137"/>
      <c r="C217" s="18"/>
      <c r="D217" s="140"/>
      <c r="E217" s="141"/>
      <c r="F217" s="141"/>
      <c r="G217" s="18"/>
    </row>
    <row r="218" spans="2:7">
      <c r="B218" s="137"/>
      <c r="C218" s="18"/>
      <c r="D218" s="140"/>
      <c r="E218" s="141"/>
      <c r="F218" s="141"/>
      <c r="G218" s="18"/>
    </row>
    <row r="219" spans="2:7" ht="15.75" thickBot="1">
      <c r="B219" s="138"/>
      <c r="C219" s="19"/>
      <c r="D219" s="138"/>
      <c r="E219" s="142"/>
      <c r="F219" s="142"/>
      <c r="G219" s="19"/>
    </row>
    <row r="220" spans="2:7" ht="15.75" thickBot="1">
      <c r="B220" s="138">
        <f>SUM(B206:B219)</f>
        <v>35</v>
      </c>
      <c r="C220" s="19" t="s">
        <v>55</v>
      </c>
      <c r="D220" s="138">
        <f>SUM(D206:D219)</f>
        <v>0</v>
      </c>
      <c r="E220" s="138">
        <f>SUM(E206:E219)</f>
        <v>0</v>
      </c>
      <c r="F220" s="138">
        <f>SUM(F206:F219)</f>
        <v>0</v>
      </c>
      <c r="G220" s="19" t="s">
        <v>55</v>
      </c>
    </row>
    <row r="221" spans="2:7" ht="15.75" thickBot="1">
      <c r="B221" s="5"/>
      <c r="C221" s="3"/>
      <c r="D221" s="5"/>
      <c r="E221" s="5"/>
    </row>
    <row r="222" spans="2:7" ht="14.45" customHeight="1">
      <c r="B222" s="283" t="str">
        <f>AÑO!A31</f>
        <v>Deportes</v>
      </c>
      <c r="C222" s="272"/>
      <c r="D222" s="272"/>
      <c r="E222" s="272"/>
      <c r="F222" s="272"/>
      <c r="G222" s="273"/>
    </row>
    <row r="223" spans="2:7" ht="15" customHeight="1" thickBot="1">
      <c r="B223" s="274"/>
      <c r="C223" s="275"/>
      <c r="D223" s="275"/>
      <c r="E223" s="275"/>
      <c r="F223" s="275"/>
      <c r="G223" s="276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135" t="s">
        <v>32</v>
      </c>
      <c r="C225" s="27" t="s">
        <v>33</v>
      </c>
      <c r="D225" s="135" t="s">
        <v>57</v>
      </c>
      <c r="E225" s="139" t="s">
        <v>58</v>
      </c>
      <c r="F225" s="139" t="s">
        <v>32</v>
      </c>
      <c r="G225" s="27" t="s">
        <v>33</v>
      </c>
    </row>
    <row r="226" spans="2:7">
      <c r="B226" s="136">
        <v>20</v>
      </c>
      <c r="C226" s="21" t="s">
        <v>45</v>
      </c>
      <c r="D226" s="140"/>
      <c r="E226" s="141"/>
      <c r="F226" s="141"/>
      <c r="G226" s="18" t="s">
        <v>45</v>
      </c>
    </row>
    <row r="227" spans="2:7">
      <c r="B227" s="137"/>
      <c r="C227" s="18" t="s">
        <v>44</v>
      </c>
      <c r="D227" s="140"/>
      <c r="E227" s="141"/>
      <c r="F227" s="141"/>
      <c r="G227" s="18"/>
    </row>
    <row r="228" spans="2:7">
      <c r="B228" s="137"/>
      <c r="C228" s="18"/>
      <c r="D228" s="140"/>
      <c r="E228" s="141"/>
      <c r="F228" s="141"/>
      <c r="G228" s="18"/>
    </row>
    <row r="229" spans="2:7">
      <c r="B229" s="137"/>
      <c r="C229" s="18"/>
      <c r="D229" s="140"/>
      <c r="E229" s="141"/>
      <c r="F229" s="141"/>
      <c r="G229" s="18"/>
    </row>
    <row r="230" spans="2:7">
      <c r="B230" s="137"/>
      <c r="C230" s="18"/>
      <c r="D230" s="140"/>
      <c r="E230" s="141"/>
      <c r="F230" s="141"/>
      <c r="G230" s="18"/>
    </row>
    <row r="231" spans="2:7">
      <c r="B231" s="137"/>
      <c r="C231" s="18"/>
      <c r="D231" s="140"/>
      <c r="E231" s="141"/>
      <c r="F231" s="141"/>
      <c r="G231" s="18"/>
    </row>
    <row r="232" spans="2:7">
      <c r="B232" s="137"/>
      <c r="C232" s="18"/>
      <c r="D232" s="140"/>
      <c r="E232" s="141"/>
      <c r="F232" s="141"/>
      <c r="G232" s="18"/>
    </row>
    <row r="233" spans="2:7">
      <c r="B233" s="137"/>
      <c r="C233" s="18"/>
      <c r="D233" s="140"/>
      <c r="E233" s="141"/>
      <c r="F233" s="141"/>
      <c r="G233" s="18"/>
    </row>
    <row r="234" spans="2:7">
      <c r="B234" s="137"/>
      <c r="C234" s="18"/>
      <c r="D234" s="140"/>
      <c r="E234" s="141"/>
      <c r="F234" s="141"/>
      <c r="G234" s="18"/>
    </row>
    <row r="235" spans="2:7">
      <c r="B235" s="137"/>
      <c r="C235" s="18"/>
      <c r="D235" s="140"/>
      <c r="E235" s="141"/>
      <c r="F235" s="141"/>
      <c r="G235" s="18"/>
    </row>
    <row r="236" spans="2:7">
      <c r="B236" s="137"/>
      <c r="C236" s="18"/>
      <c r="D236" s="140"/>
      <c r="E236" s="141"/>
      <c r="F236" s="141"/>
      <c r="G236" s="18"/>
    </row>
    <row r="237" spans="2:7">
      <c r="B237" s="137"/>
      <c r="C237" s="18"/>
      <c r="D237" s="140"/>
      <c r="E237" s="141"/>
      <c r="F237" s="141"/>
      <c r="G237" s="18"/>
    </row>
    <row r="238" spans="2:7">
      <c r="B238" s="137"/>
      <c r="C238" s="18"/>
      <c r="D238" s="140"/>
      <c r="E238" s="141"/>
      <c r="F238" s="141"/>
      <c r="G238" s="18"/>
    </row>
    <row r="239" spans="2:7" ht="15.75" thickBot="1">
      <c r="B239" s="138"/>
      <c r="C239" s="19"/>
      <c r="D239" s="138"/>
      <c r="E239" s="142"/>
      <c r="F239" s="142"/>
      <c r="G239" s="19"/>
    </row>
    <row r="240" spans="2:7" ht="15.75" thickBot="1">
      <c r="B240" s="138">
        <f>SUM(B226:B239)</f>
        <v>20</v>
      </c>
      <c r="C240" s="19" t="s">
        <v>55</v>
      </c>
      <c r="D240" s="138">
        <f>SUM(D226:D239)</f>
        <v>0</v>
      </c>
      <c r="E240" s="138">
        <f>SUM(E226:E239)</f>
        <v>0</v>
      </c>
      <c r="F240" s="138">
        <f>SUM(F226:F239)</f>
        <v>0</v>
      </c>
      <c r="G240" s="19" t="s">
        <v>55</v>
      </c>
    </row>
    <row r="241" spans="2:7" ht="15.75" thickBot="1">
      <c r="B241" s="5"/>
      <c r="C241" s="3"/>
      <c r="D241" s="5"/>
      <c r="E241" s="5"/>
    </row>
    <row r="242" spans="2:7" ht="14.45" customHeight="1">
      <c r="B242" s="283" t="str">
        <f>AÑO!A32</f>
        <v>Hogar</v>
      </c>
      <c r="C242" s="272"/>
      <c r="D242" s="272"/>
      <c r="E242" s="272"/>
      <c r="F242" s="272"/>
      <c r="G242" s="273"/>
    </row>
    <row r="243" spans="2:7" ht="15" customHeight="1" thickBot="1">
      <c r="B243" s="274"/>
      <c r="C243" s="275"/>
      <c r="D243" s="275"/>
      <c r="E243" s="275"/>
      <c r="F243" s="275"/>
      <c r="G243" s="276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135" t="s">
        <v>32</v>
      </c>
      <c r="C245" s="27" t="s">
        <v>33</v>
      </c>
      <c r="D245" s="135" t="s">
        <v>57</v>
      </c>
      <c r="E245" s="139" t="s">
        <v>58</v>
      </c>
      <c r="F245" s="139" t="s">
        <v>32</v>
      </c>
      <c r="G245" s="27" t="s">
        <v>168</v>
      </c>
    </row>
    <row r="246" spans="2:7" ht="15" customHeight="1">
      <c r="B246" s="137">
        <v>50</v>
      </c>
      <c r="C246" s="30"/>
      <c r="D246" s="140"/>
      <c r="E246" s="141"/>
      <c r="F246" s="141"/>
      <c r="G246" s="18"/>
    </row>
    <row r="247" spans="2:7" ht="15" customHeight="1">
      <c r="B247" s="137"/>
      <c r="C247" s="18"/>
      <c r="D247" s="140"/>
      <c r="E247" s="141"/>
      <c r="F247" s="141"/>
      <c r="G247" s="18"/>
    </row>
    <row r="248" spans="2:7">
      <c r="B248" s="137"/>
      <c r="C248" s="18"/>
      <c r="D248" s="140"/>
      <c r="E248" s="141"/>
      <c r="F248" s="141"/>
      <c r="G248" s="18"/>
    </row>
    <row r="249" spans="2:7">
      <c r="B249" s="137"/>
      <c r="C249" s="18"/>
      <c r="D249" s="140"/>
      <c r="E249" s="141"/>
      <c r="F249" s="141"/>
      <c r="G249" s="18"/>
    </row>
    <row r="250" spans="2:7">
      <c r="B250" s="137"/>
      <c r="C250" s="18"/>
      <c r="D250" s="140"/>
      <c r="E250" s="141"/>
      <c r="F250" s="141"/>
      <c r="G250" s="18"/>
    </row>
    <row r="251" spans="2:7">
      <c r="B251" s="137"/>
      <c r="C251" s="18"/>
      <c r="D251" s="140"/>
      <c r="E251" s="141"/>
      <c r="F251" s="141"/>
      <c r="G251" s="18"/>
    </row>
    <row r="252" spans="2:7">
      <c r="B252" s="137"/>
      <c r="C252" s="18"/>
      <c r="D252" s="140"/>
      <c r="E252" s="141"/>
      <c r="F252" s="141"/>
      <c r="G252" s="18"/>
    </row>
    <row r="253" spans="2:7">
      <c r="B253" s="137"/>
      <c r="C253" s="18"/>
      <c r="D253" s="140"/>
      <c r="E253" s="141"/>
      <c r="F253" s="141"/>
      <c r="G253" s="18"/>
    </row>
    <row r="254" spans="2:7">
      <c r="B254" s="137"/>
      <c r="C254" s="18"/>
      <c r="D254" s="140"/>
      <c r="E254" s="141"/>
      <c r="F254" s="141"/>
      <c r="G254" s="18"/>
    </row>
    <row r="255" spans="2:7">
      <c r="B255" s="137"/>
      <c r="C255" s="18"/>
      <c r="D255" s="140"/>
      <c r="E255" s="141"/>
      <c r="F255" s="141"/>
      <c r="G255" s="18"/>
    </row>
    <row r="256" spans="2:7">
      <c r="B256" s="137"/>
      <c r="C256" s="18"/>
      <c r="D256" s="140"/>
      <c r="E256" s="141"/>
      <c r="F256" s="141"/>
      <c r="G256" s="18"/>
    </row>
    <row r="257" spans="2:7">
      <c r="B257" s="137"/>
      <c r="C257" s="18"/>
      <c r="D257" s="140"/>
      <c r="E257" s="141"/>
      <c r="F257" s="141"/>
      <c r="G257" s="18"/>
    </row>
    <row r="258" spans="2:7">
      <c r="B258" s="137"/>
      <c r="C258" s="18"/>
      <c r="D258" s="140"/>
      <c r="E258" s="141"/>
      <c r="F258" s="141"/>
      <c r="G258" s="18"/>
    </row>
    <row r="259" spans="2:7" ht="15.75" thickBot="1">
      <c r="B259" s="138"/>
      <c r="C259" s="19"/>
      <c r="D259" s="138"/>
      <c r="E259" s="142"/>
      <c r="F259" s="142"/>
      <c r="G259" s="19"/>
    </row>
    <row r="260" spans="2:7" ht="15.75" thickBot="1">
      <c r="B260" s="138">
        <f>SUM(B246:B259)</f>
        <v>50</v>
      </c>
      <c r="C260" s="19" t="s">
        <v>55</v>
      </c>
      <c r="D260" s="138">
        <f>SUM(D246:D259)</f>
        <v>0</v>
      </c>
      <c r="E260" s="138">
        <f>SUM(E246:E259)</f>
        <v>0</v>
      </c>
      <c r="F260" s="138">
        <f>SUM(F246:F259)</f>
        <v>0</v>
      </c>
      <c r="G260" s="19" t="s">
        <v>55</v>
      </c>
    </row>
    <row r="261" spans="2:7" ht="15.75" thickBot="1">
      <c r="B261" s="5"/>
      <c r="C261" s="3"/>
      <c r="D261" s="5"/>
      <c r="E261" s="5"/>
    </row>
    <row r="262" spans="2:7" ht="14.45" customHeight="1">
      <c r="B262" s="283" t="str">
        <f>AÑO!A33</f>
        <v>Formación</v>
      </c>
      <c r="C262" s="272"/>
      <c r="D262" s="272"/>
      <c r="E262" s="272"/>
      <c r="F262" s="272"/>
      <c r="G262" s="273"/>
    </row>
    <row r="263" spans="2:7" ht="15" customHeight="1" thickBot="1">
      <c r="B263" s="274"/>
      <c r="C263" s="275"/>
      <c r="D263" s="275"/>
      <c r="E263" s="275"/>
      <c r="F263" s="275"/>
      <c r="G263" s="276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135" t="s">
        <v>32</v>
      </c>
      <c r="C265" s="27" t="s">
        <v>33</v>
      </c>
      <c r="D265" s="135" t="s">
        <v>57</v>
      </c>
      <c r="E265" s="139" t="s">
        <v>58</v>
      </c>
      <c r="F265" s="139" t="s">
        <v>32</v>
      </c>
      <c r="G265" s="27" t="s">
        <v>33</v>
      </c>
    </row>
    <row r="266" spans="2:7">
      <c r="B266" s="136">
        <v>50</v>
      </c>
      <c r="C266" s="21"/>
      <c r="D266" s="140"/>
      <c r="E266" s="141"/>
      <c r="F266" s="141"/>
      <c r="G266" s="18"/>
    </row>
    <row r="267" spans="2:7">
      <c r="B267" s="137"/>
      <c r="C267" s="18"/>
      <c r="D267" s="140"/>
      <c r="E267" s="141"/>
      <c r="F267" s="141"/>
      <c r="G267" s="18"/>
    </row>
    <row r="268" spans="2:7">
      <c r="B268" s="137"/>
      <c r="C268" s="18"/>
      <c r="D268" s="140"/>
      <c r="E268" s="141"/>
      <c r="F268" s="141"/>
      <c r="G268" s="18"/>
    </row>
    <row r="269" spans="2:7">
      <c r="B269" s="137"/>
      <c r="C269" s="18"/>
      <c r="D269" s="140"/>
      <c r="E269" s="141"/>
      <c r="F269" s="141"/>
      <c r="G269" s="18"/>
    </row>
    <row r="270" spans="2:7">
      <c r="B270" s="137"/>
      <c r="C270" s="18"/>
      <c r="D270" s="140"/>
      <c r="E270" s="141"/>
      <c r="F270" s="141"/>
      <c r="G270" s="18"/>
    </row>
    <row r="271" spans="2:7">
      <c r="B271" s="137"/>
      <c r="C271" s="18"/>
      <c r="D271" s="140"/>
      <c r="E271" s="141"/>
      <c r="F271" s="141"/>
      <c r="G271" s="18"/>
    </row>
    <row r="272" spans="2:7">
      <c r="B272" s="137"/>
      <c r="C272" s="18"/>
      <c r="D272" s="140"/>
      <c r="E272" s="141"/>
      <c r="F272" s="141"/>
      <c r="G272" s="18"/>
    </row>
    <row r="273" spans="2:8">
      <c r="B273" s="137"/>
      <c r="C273" s="18"/>
      <c r="D273" s="140"/>
      <c r="E273" s="141"/>
      <c r="F273" s="141"/>
      <c r="G273" s="18"/>
    </row>
    <row r="274" spans="2:8">
      <c r="B274" s="137"/>
      <c r="C274" s="18"/>
      <c r="D274" s="140"/>
      <c r="E274" s="141"/>
      <c r="F274" s="141"/>
      <c r="G274" s="18"/>
    </row>
    <row r="275" spans="2:8">
      <c r="B275" s="137"/>
      <c r="C275" s="18"/>
      <c r="D275" s="140"/>
      <c r="E275" s="141"/>
      <c r="F275" s="141"/>
      <c r="G275" s="18"/>
    </row>
    <row r="276" spans="2:8">
      <c r="B276" s="137"/>
      <c r="C276" s="18"/>
      <c r="D276" s="140"/>
      <c r="E276" s="141"/>
      <c r="F276" s="141"/>
      <c r="G276" s="18"/>
    </row>
    <row r="277" spans="2:8">
      <c r="B277" s="137"/>
      <c r="C277" s="18"/>
      <c r="D277" s="140"/>
      <c r="E277" s="141"/>
      <c r="F277" s="141"/>
      <c r="G277" s="18"/>
    </row>
    <row r="278" spans="2:8">
      <c r="B278" s="137"/>
      <c r="C278" s="18"/>
      <c r="D278" s="140"/>
      <c r="E278" s="141"/>
      <c r="F278" s="141"/>
      <c r="G278" s="18"/>
    </row>
    <row r="279" spans="2:8" ht="15.75" thickBot="1">
      <c r="B279" s="138"/>
      <c r="C279" s="19"/>
      <c r="D279" s="138"/>
      <c r="E279" s="142"/>
      <c r="F279" s="142"/>
      <c r="G279" s="19"/>
    </row>
    <row r="280" spans="2:8" ht="15.75" thickBot="1">
      <c r="B280" s="138">
        <f>SUM(B266:B279)</f>
        <v>50</v>
      </c>
      <c r="C280" s="19" t="s">
        <v>55</v>
      </c>
      <c r="D280" s="138">
        <f>SUM(D266:D279)</f>
        <v>0</v>
      </c>
      <c r="E280" s="138">
        <f>SUM(E266:E279)</f>
        <v>0</v>
      </c>
      <c r="F280" s="138">
        <f>SUM(F266:F279)</f>
        <v>0</v>
      </c>
      <c r="G280" s="19" t="s">
        <v>55</v>
      </c>
    </row>
    <row r="281" spans="2:8" ht="15.75" thickBot="1">
      <c r="B281" s="5"/>
      <c r="C281" s="3"/>
      <c r="D281" s="5"/>
      <c r="E281" s="5"/>
    </row>
    <row r="282" spans="2:8" ht="14.45" customHeight="1">
      <c r="B282" s="283" t="str">
        <f>AÑO!A34</f>
        <v>Regalos</v>
      </c>
      <c r="C282" s="272"/>
      <c r="D282" s="272"/>
      <c r="E282" s="272"/>
      <c r="F282" s="272"/>
      <c r="G282" s="273"/>
    </row>
    <row r="283" spans="2:8" ht="15" customHeight="1" thickBot="1">
      <c r="B283" s="274"/>
      <c r="C283" s="275"/>
      <c r="D283" s="275"/>
      <c r="E283" s="275"/>
      <c r="F283" s="275"/>
      <c r="G283" s="276"/>
    </row>
    <row r="284" spans="2:8">
      <c r="B284" s="284" t="s">
        <v>10</v>
      </c>
      <c r="C284" s="285"/>
      <c r="D284" s="286" t="s">
        <v>11</v>
      </c>
      <c r="E284" s="286"/>
      <c r="F284" s="286"/>
      <c r="G284" s="285"/>
    </row>
    <row r="285" spans="2:8">
      <c r="B285" s="135" t="s">
        <v>32</v>
      </c>
      <c r="C285" s="27" t="s">
        <v>33</v>
      </c>
      <c r="D285" s="135" t="s">
        <v>57</v>
      </c>
      <c r="E285" s="139" t="s">
        <v>58</v>
      </c>
      <c r="F285" s="139" t="s">
        <v>32</v>
      </c>
      <c r="G285" s="27" t="s">
        <v>168</v>
      </c>
    </row>
    <row r="286" spans="2:8">
      <c r="B286" s="136">
        <v>90</v>
      </c>
      <c r="C286" s="21" t="s">
        <v>35</v>
      </c>
      <c r="D286" s="140"/>
      <c r="E286" s="141"/>
      <c r="F286" s="141"/>
      <c r="G286" s="18"/>
    </row>
    <row r="287" spans="2:8">
      <c r="B287" s="137"/>
      <c r="C287" s="18"/>
      <c r="D287" s="140"/>
      <c r="E287" s="141"/>
      <c r="F287" s="141"/>
      <c r="G287" s="18"/>
    </row>
    <row r="288" spans="2:8">
      <c r="B288" s="137"/>
      <c r="C288" s="18"/>
      <c r="D288" s="140"/>
      <c r="E288" s="141"/>
      <c r="F288" s="141"/>
      <c r="G288" s="18"/>
      <c r="H288" s="92">
        <v>0.95</v>
      </c>
    </row>
    <row r="289" spans="2:7">
      <c r="B289" s="137"/>
      <c r="C289" s="18"/>
      <c r="D289" s="140"/>
      <c r="E289" s="141"/>
      <c r="F289" s="141"/>
      <c r="G289" s="18"/>
    </row>
    <row r="290" spans="2:7">
      <c r="B290" s="137"/>
      <c r="C290" s="18"/>
      <c r="D290" s="140"/>
      <c r="E290" s="141"/>
      <c r="F290" s="141"/>
      <c r="G290" s="18"/>
    </row>
    <row r="291" spans="2:7">
      <c r="B291" s="137"/>
      <c r="C291" s="18"/>
      <c r="D291" s="140"/>
      <c r="E291" s="141"/>
      <c r="F291" s="141"/>
      <c r="G291" s="18"/>
    </row>
    <row r="292" spans="2:7">
      <c r="B292" s="137"/>
      <c r="C292" s="18"/>
      <c r="D292" s="140"/>
      <c r="E292" s="141"/>
      <c r="F292" s="141"/>
      <c r="G292" s="18"/>
    </row>
    <row r="293" spans="2:7">
      <c r="B293" s="137"/>
      <c r="C293" s="18"/>
      <c r="D293" s="140"/>
      <c r="E293" s="141"/>
      <c r="F293" s="141"/>
      <c r="G293" s="18"/>
    </row>
    <row r="294" spans="2:7">
      <c r="B294" s="137"/>
      <c r="C294" s="18"/>
      <c r="D294" s="140"/>
      <c r="E294" s="141"/>
      <c r="F294" s="141"/>
      <c r="G294" s="18"/>
    </row>
    <row r="295" spans="2:7">
      <c r="B295" s="137"/>
      <c r="C295" s="18"/>
      <c r="D295" s="140"/>
      <c r="E295" s="141"/>
      <c r="F295" s="141"/>
      <c r="G295" s="18"/>
    </row>
    <row r="296" spans="2:7">
      <c r="B296" s="137"/>
      <c r="C296" s="18"/>
      <c r="D296" s="140"/>
      <c r="E296" s="141"/>
      <c r="F296" s="141"/>
      <c r="G296" s="18"/>
    </row>
    <row r="297" spans="2:7">
      <c r="B297" s="137"/>
      <c r="C297" s="18"/>
      <c r="D297" s="140"/>
      <c r="E297" s="141"/>
      <c r="F297" s="141"/>
      <c r="G297" s="18"/>
    </row>
    <row r="298" spans="2:7">
      <c r="B298" s="137"/>
      <c r="C298" s="18"/>
      <c r="D298" s="140"/>
      <c r="E298" s="141"/>
      <c r="F298" s="141"/>
      <c r="G298" s="18"/>
    </row>
    <row r="299" spans="2:7" ht="15.75" thickBot="1">
      <c r="B299" s="138"/>
      <c r="C299" s="19"/>
      <c r="D299" s="138"/>
      <c r="E299" s="142"/>
      <c r="F299" s="142"/>
      <c r="G299" s="19"/>
    </row>
    <row r="300" spans="2:7" ht="15.75" thickBot="1">
      <c r="B300" s="138">
        <f>SUM(B286:B299)</f>
        <v>90</v>
      </c>
      <c r="C300" s="19" t="s">
        <v>55</v>
      </c>
      <c r="D300" s="138">
        <f>SUM(D286:D299)</f>
        <v>0</v>
      </c>
      <c r="E300" s="138">
        <f>SUM(E286:E299)</f>
        <v>0</v>
      </c>
      <c r="F300" s="138">
        <f>SUM(F286:F299)</f>
        <v>0</v>
      </c>
      <c r="G300" s="19" t="s">
        <v>55</v>
      </c>
    </row>
    <row r="301" spans="2:7" ht="15.75" thickBot="1">
      <c r="B301" s="5"/>
      <c r="C301" s="3"/>
      <c r="D301" s="5"/>
      <c r="E301" s="5"/>
    </row>
    <row r="302" spans="2:7" ht="14.45" customHeight="1">
      <c r="B302" s="283" t="str">
        <f>AÑO!A35</f>
        <v>Salud</v>
      </c>
      <c r="C302" s="272"/>
      <c r="D302" s="272"/>
      <c r="E302" s="272"/>
      <c r="F302" s="272"/>
      <c r="G302" s="273"/>
    </row>
    <row r="303" spans="2:7" ht="15" customHeight="1" thickBot="1">
      <c r="B303" s="274"/>
      <c r="C303" s="275"/>
      <c r="D303" s="275"/>
      <c r="E303" s="275"/>
      <c r="F303" s="275"/>
      <c r="G303" s="276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135" t="s">
        <v>32</v>
      </c>
      <c r="C305" s="27" t="s">
        <v>33</v>
      </c>
      <c r="D305" s="135" t="s">
        <v>57</v>
      </c>
      <c r="E305" s="139" t="s">
        <v>58</v>
      </c>
      <c r="F305" s="139" t="s">
        <v>32</v>
      </c>
      <c r="G305" s="27" t="s">
        <v>168</v>
      </c>
    </row>
    <row r="306" spans="2:7">
      <c r="B306" s="136">
        <v>100</v>
      </c>
      <c r="C306" s="21" t="s">
        <v>178</v>
      </c>
      <c r="D306" s="140"/>
      <c r="E306" s="141"/>
      <c r="F306" s="141"/>
      <c r="G306" s="18"/>
    </row>
    <row r="307" spans="2:7">
      <c r="B307" s="137">
        <v>15</v>
      </c>
      <c r="C307" s="30"/>
      <c r="D307" s="140"/>
      <c r="E307" s="141"/>
      <c r="F307" s="141"/>
      <c r="G307" s="18"/>
    </row>
    <row r="308" spans="2:7">
      <c r="B308" s="137"/>
      <c r="C308" s="30"/>
      <c r="D308" s="140"/>
      <c r="E308" s="141"/>
      <c r="F308" s="141"/>
      <c r="G308" s="18"/>
    </row>
    <row r="309" spans="2:7">
      <c r="B309" s="137"/>
      <c r="C309" s="18"/>
      <c r="D309" s="140"/>
      <c r="E309" s="141"/>
      <c r="F309" s="141"/>
      <c r="G309" s="18"/>
    </row>
    <row r="310" spans="2:7">
      <c r="B310" s="137"/>
      <c r="C310" s="18"/>
      <c r="D310" s="140"/>
      <c r="E310" s="141"/>
      <c r="F310" s="141"/>
      <c r="G310" s="18"/>
    </row>
    <row r="311" spans="2:7">
      <c r="B311" s="137"/>
      <c r="C311" s="18"/>
      <c r="D311" s="140"/>
      <c r="E311" s="141"/>
      <c r="F311" s="141"/>
      <c r="G311" s="18"/>
    </row>
    <row r="312" spans="2:7">
      <c r="B312" s="137"/>
      <c r="C312" s="18"/>
      <c r="D312" s="140"/>
      <c r="E312" s="141"/>
      <c r="F312" s="141"/>
      <c r="G312" s="18"/>
    </row>
    <row r="313" spans="2:7">
      <c r="B313" s="137"/>
      <c r="C313" s="18"/>
      <c r="D313" s="140"/>
      <c r="E313" s="141"/>
      <c r="F313" s="141"/>
      <c r="G313" s="18"/>
    </row>
    <row r="314" spans="2:7">
      <c r="B314" s="137"/>
      <c r="C314" s="18"/>
      <c r="D314" s="140"/>
      <c r="E314" s="141"/>
      <c r="F314" s="141"/>
      <c r="G314" s="18"/>
    </row>
    <row r="315" spans="2:7">
      <c r="B315" s="137"/>
      <c r="C315" s="18"/>
      <c r="D315" s="140"/>
      <c r="E315" s="141"/>
      <c r="F315" s="141"/>
      <c r="G315" s="18"/>
    </row>
    <row r="316" spans="2:7">
      <c r="B316" s="137"/>
      <c r="C316" s="18"/>
      <c r="D316" s="140"/>
      <c r="E316" s="141"/>
      <c r="F316" s="141"/>
      <c r="G316" s="18"/>
    </row>
    <row r="317" spans="2:7">
      <c r="B317" s="137"/>
      <c r="C317" s="18"/>
      <c r="D317" s="140"/>
      <c r="E317" s="141"/>
      <c r="F317" s="141"/>
      <c r="G317" s="18"/>
    </row>
    <row r="318" spans="2:7">
      <c r="B318" s="137"/>
      <c r="C318" s="18"/>
      <c r="D318" s="140"/>
      <c r="E318" s="141"/>
      <c r="F318" s="141"/>
      <c r="G318" s="18"/>
    </row>
    <row r="319" spans="2:7" ht="15.75" thickBot="1">
      <c r="B319" s="138"/>
      <c r="C319" s="19"/>
      <c r="D319" s="138"/>
      <c r="E319" s="142"/>
      <c r="F319" s="142"/>
      <c r="G319" s="19"/>
    </row>
    <row r="320" spans="2:7" ht="15.75" thickBot="1">
      <c r="B320" s="138">
        <f>SUM(B306:B319)</f>
        <v>115</v>
      </c>
      <c r="C320" s="19" t="s">
        <v>55</v>
      </c>
      <c r="D320" s="138">
        <f>SUM(D306:D319)</f>
        <v>0</v>
      </c>
      <c r="E320" s="138">
        <f>SUM(E306:E319)</f>
        <v>0</v>
      </c>
      <c r="F320" s="138">
        <f>SUM(F306:F319)</f>
        <v>0</v>
      </c>
      <c r="G320" s="19" t="s">
        <v>55</v>
      </c>
    </row>
    <row r="321" spans="2:7" ht="15.75" thickBot="1"/>
    <row r="322" spans="2:7" ht="14.45" customHeight="1">
      <c r="B322" s="283" t="str">
        <f>AÑO!A36</f>
        <v>Martina</v>
      </c>
      <c r="C322" s="272"/>
      <c r="D322" s="272"/>
      <c r="E322" s="272"/>
      <c r="F322" s="272"/>
      <c r="G322" s="273"/>
    </row>
    <row r="323" spans="2:7" ht="15" customHeight="1" thickBot="1">
      <c r="B323" s="274"/>
      <c r="C323" s="275"/>
      <c r="D323" s="275"/>
      <c r="E323" s="275"/>
      <c r="F323" s="275"/>
      <c r="G323" s="276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135" t="s">
        <v>32</v>
      </c>
      <c r="C325" s="27" t="s">
        <v>33</v>
      </c>
      <c r="D325" s="135" t="s">
        <v>57</v>
      </c>
      <c r="E325" s="139" t="s">
        <v>58</v>
      </c>
      <c r="F325" s="139" t="s">
        <v>32</v>
      </c>
      <c r="G325" s="27" t="s">
        <v>168</v>
      </c>
    </row>
    <row r="326" spans="2:7">
      <c r="B326" s="136">
        <v>90</v>
      </c>
      <c r="C326" s="21"/>
      <c r="D326" s="140"/>
      <c r="E326" s="141"/>
      <c r="F326" s="141"/>
      <c r="G326" s="18"/>
    </row>
    <row r="327" spans="2:7">
      <c r="B327" s="137"/>
      <c r="C327" s="18"/>
      <c r="D327" s="140"/>
      <c r="E327" s="141"/>
      <c r="F327" s="141"/>
      <c r="G327" s="18"/>
    </row>
    <row r="328" spans="2:7">
      <c r="B328" s="137"/>
      <c r="C328" s="18"/>
      <c r="D328" s="140"/>
      <c r="E328" s="141"/>
      <c r="F328" s="141"/>
      <c r="G328" s="18"/>
    </row>
    <row r="329" spans="2:7">
      <c r="B329" s="137"/>
      <c r="C329" s="18"/>
      <c r="D329" s="140"/>
      <c r="E329" s="141"/>
      <c r="F329" s="141"/>
      <c r="G329" s="18"/>
    </row>
    <row r="330" spans="2:7">
      <c r="B330" s="137"/>
      <c r="C330" s="18"/>
      <c r="D330" s="140"/>
      <c r="E330" s="141"/>
      <c r="F330" s="141"/>
      <c r="G330" s="18"/>
    </row>
    <row r="331" spans="2:7">
      <c r="B331" s="137"/>
      <c r="C331" s="18"/>
      <c r="D331" s="140"/>
      <c r="E331" s="141"/>
      <c r="F331" s="141"/>
      <c r="G331" s="18"/>
    </row>
    <row r="332" spans="2:7">
      <c r="B332" s="137"/>
      <c r="C332" s="18"/>
      <c r="D332" s="140"/>
      <c r="E332" s="141"/>
      <c r="F332" s="141"/>
      <c r="G332" s="18"/>
    </row>
    <row r="333" spans="2:7">
      <c r="B333" s="137"/>
      <c r="C333" s="18"/>
      <c r="D333" s="140"/>
      <c r="E333" s="141"/>
      <c r="F333" s="141"/>
      <c r="G333" s="18"/>
    </row>
    <row r="334" spans="2:7">
      <c r="B334" s="137"/>
      <c r="C334" s="18"/>
      <c r="D334" s="140"/>
      <c r="E334" s="141"/>
      <c r="F334" s="141"/>
      <c r="G334" s="18"/>
    </row>
    <row r="335" spans="2:7">
      <c r="B335" s="137"/>
      <c r="C335" s="18"/>
      <c r="D335" s="140"/>
      <c r="E335" s="141"/>
      <c r="F335" s="141"/>
      <c r="G335" s="18"/>
    </row>
    <row r="336" spans="2:7">
      <c r="B336" s="137"/>
      <c r="C336" s="18"/>
      <c r="D336" s="140"/>
      <c r="E336" s="141"/>
      <c r="F336" s="141"/>
      <c r="G336" s="18"/>
    </row>
    <row r="337" spans="2:7">
      <c r="B337" s="137"/>
      <c r="C337" s="18"/>
      <c r="D337" s="140"/>
      <c r="E337" s="141"/>
      <c r="F337" s="141"/>
      <c r="G337" s="18"/>
    </row>
    <row r="338" spans="2:7">
      <c r="B338" s="137"/>
      <c r="C338" s="18"/>
      <c r="D338" s="140"/>
      <c r="E338" s="141"/>
      <c r="F338" s="141"/>
      <c r="G338" s="18"/>
    </row>
    <row r="339" spans="2:7" ht="15.75" thickBot="1">
      <c r="B339" s="138"/>
      <c r="C339" s="19"/>
      <c r="D339" s="138"/>
      <c r="E339" s="142"/>
      <c r="F339" s="142"/>
      <c r="G339" s="19"/>
    </row>
    <row r="340" spans="2:7" ht="15.75" thickBot="1">
      <c r="B340" s="138">
        <f>SUM(B326:B339)</f>
        <v>90</v>
      </c>
      <c r="C340" s="19" t="s">
        <v>55</v>
      </c>
      <c r="D340" s="138">
        <f>SUM(D326:D339)</f>
        <v>0</v>
      </c>
      <c r="E340" s="138">
        <f>SUM(E326:E339)</f>
        <v>0</v>
      </c>
      <c r="F340" s="138">
        <f>SUM(F326:F339)</f>
        <v>0</v>
      </c>
      <c r="G340" s="19" t="s">
        <v>55</v>
      </c>
    </row>
    <row r="341" spans="2:7" ht="15.75" thickBot="1">
      <c r="B341" s="5"/>
      <c r="C341" s="3"/>
      <c r="D341" s="5"/>
      <c r="E341" s="5"/>
    </row>
    <row r="342" spans="2:7" ht="14.45" customHeight="1">
      <c r="B342" s="283" t="str">
        <f>AÑO!A37</f>
        <v>Impuestos</v>
      </c>
      <c r="C342" s="272"/>
      <c r="D342" s="272"/>
      <c r="E342" s="272"/>
      <c r="F342" s="272"/>
      <c r="G342" s="273"/>
    </row>
    <row r="343" spans="2:7" ht="15" customHeight="1" thickBot="1">
      <c r="B343" s="274"/>
      <c r="C343" s="275"/>
      <c r="D343" s="275"/>
      <c r="E343" s="275"/>
      <c r="F343" s="275"/>
      <c r="G343" s="276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135" t="s">
        <v>32</v>
      </c>
      <c r="C345" s="27" t="s">
        <v>33</v>
      </c>
      <c r="D345" s="135" t="s">
        <v>57</v>
      </c>
      <c r="E345" s="139" t="s">
        <v>58</v>
      </c>
      <c r="F345" s="139" t="s">
        <v>32</v>
      </c>
      <c r="G345" s="27" t="s">
        <v>168</v>
      </c>
    </row>
    <row r="346" spans="2:7">
      <c r="B346" s="136">
        <v>45</v>
      </c>
      <c r="C346" s="21" t="s">
        <v>206</v>
      </c>
      <c r="D346" s="140"/>
      <c r="E346" s="141"/>
      <c r="F346" s="141"/>
      <c r="G346" s="18"/>
    </row>
    <row r="347" spans="2:7">
      <c r="B347" s="137"/>
      <c r="C347" s="18"/>
      <c r="D347" s="140"/>
      <c r="E347" s="141"/>
      <c r="F347" s="141"/>
      <c r="G347" s="18"/>
    </row>
    <row r="348" spans="2:7">
      <c r="B348" s="137"/>
      <c r="C348" s="18"/>
      <c r="D348" s="140"/>
      <c r="E348" s="141"/>
      <c r="F348" s="141"/>
      <c r="G348" s="18"/>
    </row>
    <row r="349" spans="2:7">
      <c r="B349" s="137"/>
      <c r="C349" s="18"/>
      <c r="D349" s="140"/>
      <c r="E349" s="141"/>
      <c r="F349" s="141"/>
      <c r="G349" s="18"/>
    </row>
    <row r="350" spans="2:7">
      <c r="B350" s="137"/>
      <c r="C350" s="18"/>
      <c r="D350" s="140"/>
      <c r="E350" s="141"/>
      <c r="F350" s="141"/>
      <c r="G350" s="18"/>
    </row>
    <row r="351" spans="2:7">
      <c r="B351" s="137"/>
      <c r="C351" s="18"/>
      <c r="D351" s="140"/>
      <c r="E351" s="141"/>
      <c r="F351" s="141"/>
      <c r="G351" s="18"/>
    </row>
    <row r="352" spans="2:7">
      <c r="B352" s="137"/>
      <c r="C352" s="18"/>
      <c r="D352" s="140"/>
      <c r="E352" s="141"/>
      <c r="F352" s="141"/>
      <c r="G352" s="18"/>
    </row>
    <row r="353" spans="2:7">
      <c r="B353" s="137"/>
      <c r="C353" s="18"/>
      <c r="D353" s="140"/>
      <c r="E353" s="141"/>
      <c r="F353" s="141"/>
      <c r="G353" s="18"/>
    </row>
    <row r="354" spans="2:7">
      <c r="B354" s="137"/>
      <c r="C354" s="18"/>
      <c r="D354" s="140"/>
      <c r="E354" s="141"/>
      <c r="F354" s="141"/>
      <c r="G354" s="18"/>
    </row>
    <row r="355" spans="2:7">
      <c r="B355" s="137"/>
      <c r="C355" s="18"/>
      <c r="D355" s="140"/>
      <c r="E355" s="141"/>
      <c r="F355" s="141"/>
      <c r="G355" s="18"/>
    </row>
    <row r="356" spans="2:7">
      <c r="B356" s="137"/>
      <c r="C356" s="18"/>
      <c r="D356" s="140"/>
      <c r="E356" s="141"/>
      <c r="F356" s="141"/>
      <c r="G356" s="18"/>
    </row>
    <row r="357" spans="2:7">
      <c r="B357" s="137"/>
      <c r="C357" s="18"/>
      <c r="D357" s="140"/>
      <c r="E357" s="141"/>
      <c r="F357" s="141"/>
      <c r="G357" s="18"/>
    </row>
    <row r="358" spans="2:7">
      <c r="B358" s="137"/>
      <c r="C358" s="18"/>
      <c r="D358" s="140"/>
      <c r="E358" s="141"/>
      <c r="F358" s="141"/>
      <c r="G358" s="18"/>
    </row>
    <row r="359" spans="2:7" ht="15.75" thickBot="1">
      <c r="B359" s="138"/>
      <c r="C359" s="19"/>
      <c r="D359" s="138"/>
      <c r="E359" s="142"/>
      <c r="F359" s="142"/>
      <c r="G359" s="19"/>
    </row>
    <row r="360" spans="2:7" ht="15.75" thickBot="1">
      <c r="B360" s="138">
        <f>SUM(B346:B359)</f>
        <v>45</v>
      </c>
      <c r="C360" s="19" t="s">
        <v>55</v>
      </c>
      <c r="D360" s="138">
        <f>SUM(D346:D359)</f>
        <v>0</v>
      </c>
      <c r="E360" s="138">
        <f>SUM(E346:E359)</f>
        <v>0</v>
      </c>
      <c r="F360" s="138">
        <f>SUM(F346:F359)</f>
        <v>0</v>
      </c>
      <c r="G360" s="19" t="s">
        <v>55</v>
      </c>
    </row>
    <row r="361" spans="2:7" ht="15.75" thickBot="1">
      <c r="B361" s="5"/>
      <c r="C361" s="3"/>
      <c r="D361" s="5"/>
      <c r="E361" s="5"/>
    </row>
    <row r="362" spans="2:7" ht="14.45" customHeight="1">
      <c r="B362" s="283" t="str">
        <f>AÑO!A38</f>
        <v>Gastos Curros</v>
      </c>
      <c r="C362" s="272"/>
      <c r="D362" s="272"/>
      <c r="E362" s="272"/>
      <c r="F362" s="272"/>
      <c r="G362" s="273"/>
    </row>
    <row r="363" spans="2:7" ht="15" customHeight="1" thickBot="1">
      <c r="B363" s="274"/>
      <c r="C363" s="275"/>
      <c r="D363" s="275"/>
      <c r="E363" s="275"/>
      <c r="F363" s="275"/>
      <c r="G363" s="276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135" t="s">
        <v>32</v>
      </c>
      <c r="C365" s="27" t="s">
        <v>33</v>
      </c>
      <c r="D365" s="135" t="s">
        <v>57</v>
      </c>
      <c r="E365" s="139" t="s">
        <v>58</v>
      </c>
      <c r="F365" s="139" t="s">
        <v>32</v>
      </c>
      <c r="G365" s="27" t="s">
        <v>168</v>
      </c>
    </row>
    <row r="366" spans="2:7">
      <c r="B366" s="136">
        <v>70</v>
      </c>
      <c r="C366" s="21" t="s">
        <v>35</v>
      </c>
      <c r="D366" s="140"/>
      <c r="E366" s="141"/>
      <c r="F366" s="141"/>
      <c r="G366" s="34" t="s">
        <v>70</v>
      </c>
    </row>
    <row r="367" spans="2:7">
      <c r="B367" s="137"/>
      <c r="C367" s="18"/>
      <c r="D367" s="140"/>
      <c r="E367" s="141"/>
      <c r="F367" s="141"/>
      <c r="G367" s="34"/>
    </row>
    <row r="368" spans="2:7">
      <c r="B368" s="137"/>
      <c r="C368" s="18"/>
      <c r="D368" s="140"/>
      <c r="E368" s="141"/>
      <c r="F368" s="141"/>
      <c r="G368" s="18"/>
    </row>
    <row r="369" spans="2:7">
      <c r="B369" s="137"/>
      <c r="C369" s="18"/>
      <c r="D369" s="140"/>
      <c r="E369" s="141"/>
      <c r="F369" s="141"/>
      <c r="G369" s="18"/>
    </row>
    <row r="370" spans="2:7">
      <c r="B370" s="137"/>
      <c r="C370" s="18"/>
      <c r="D370" s="140"/>
      <c r="E370" s="141"/>
      <c r="F370" s="141"/>
      <c r="G370" s="18"/>
    </row>
    <row r="371" spans="2:7">
      <c r="B371" s="137"/>
      <c r="C371" s="18"/>
      <c r="D371" s="140"/>
      <c r="E371" s="141"/>
      <c r="F371" s="141"/>
      <c r="G371" s="18"/>
    </row>
    <row r="372" spans="2:7">
      <c r="B372" s="137"/>
      <c r="C372" s="18"/>
      <c r="D372" s="140"/>
      <c r="E372" s="141"/>
      <c r="F372" s="141"/>
      <c r="G372" s="18"/>
    </row>
    <row r="373" spans="2:7">
      <c r="B373" s="137"/>
      <c r="C373" s="18"/>
      <c r="D373" s="140"/>
      <c r="E373" s="141"/>
      <c r="F373" s="141"/>
      <c r="G373" s="18"/>
    </row>
    <row r="374" spans="2:7">
      <c r="B374" s="137"/>
      <c r="C374" s="18"/>
      <c r="D374" s="140"/>
      <c r="E374" s="141"/>
      <c r="F374" s="141"/>
      <c r="G374" s="18"/>
    </row>
    <row r="375" spans="2:7">
      <c r="B375" s="137"/>
      <c r="C375" s="18"/>
      <c r="D375" s="140"/>
      <c r="E375" s="141"/>
      <c r="F375" s="141"/>
      <c r="G375" s="18"/>
    </row>
    <row r="376" spans="2:7">
      <c r="B376" s="137"/>
      <c r="C376" s="18"/>
      <c r="D376" s="140"/>
      <c r="E376" s="141"/>
      <c r="F376" s="141"/>
      <c r="G376" s="18"/>
    </row>
    <row r="377" spans="2:7">
      <c r="B377" s="137"/>
      <c r="C377" s="18"/>
      <c r="D377" s="140"/>
      <c r="E377" s="141"/>
      <c r="F377" s="141"/>
      <c r="G377" s="18"/>
    </row>
    <row r="378" spans="2:7">
      <c r="B378" s="137"/>
      <c r="C378" s="18"/>
      <c r="D378" s="140"/>
      <c r="E378" s="141"/>
      <c r="F378" s="141"/>
      <c r="G378" s="18"/>
    </row>
    <row r="379" spans="2:7" ht="15.75" thickBot="1">
      <c r="B379" s="138"/>
      <c r="C379" s="19"/>
      <c r="D379" s="138"/>
      <c r="E379" s="142"/>
      <c r="F379" s="142"/>
      <c r="G379" s="19"/>
    </row>
    <row r="380" spans="2:7" ht="15.75" thickBot="1">
      <c r="B380" s="138">
        <f>SUM(B366:B379)</f>
        <v>70</v>
      </c>
      <c r="C380" s="19" t="s">
        <v>55</v>
      </c>
      <c r="D380" s="138">
        <f>SUM(D366:D379)</f>
        <v>0</v>
      </c>
      <c r="E380" s="138">
        <f>SUM(E366:E379)</f>
        <v>0</v>
      </c>
      <c r="F380" s="138">
        <f>SUM(F366:F379)</f>
        <v>0</v>
      </c>
      <c r="G380" s="19" t="s">
        <v>55</v>
      </c>
    </row>
    <row r="381" spans="2:7" ht="15.75" thickBot="1">
      <c r="B381" s="5"/>
      <c r="C381" s="3"/>
      <c r="D381" s="5"/>
      <c r="E381" s="5"/>
    </row>
    <row r="382" spans="2:7" ht="14.45" customHeight="1">
      <c r="B382" s="283" t="str">
        <f>AÑO!A39</f>
        <v>Dreamed Holidays</v>
      </c>
      <c r="C382" s="272"/>
      <c r="D382" s="272"/>
      <c r="E382" s="272"/>
      <c r="F382" s="272"/>
      <c r="G382" s="273"/>
    </row>
    <row r="383" spans="2:7" ht="15" customHeight="1" thickBot="1">
      <c r="B383" s="274"/>
      <c r="C383" s="275"/>
      <c r="D383" s="275"/>
      <c r="E383" s="275"/>
      <c r="F383" s="275"/>
      <c r="G383" s="276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135" t="s">
        <v>32</v>
      </c>
      <c r="C385" s="27" t="s">
        <v>33</v>
      </c>
      <c r="D385" s="135" t="s">
        <v>57</v>
      </c>
      <c r="E385" s="139" t="s">
        <v>58</v>
      </c>
      <c r="F385" s="139" t="s">
        <v>32</v>
      </c>
      <c r="G385" s="27" t="s">
        <v>33</v>
      </c>
    </row>
    <row r="386" spans="2:7">
      <c r="B386" s="136">
        <v>20</v>
      </c>
      <c r="C386" s="21"/>
      <c r="D386" s="140"/>
      <c r="E386" s="141"/>
      <c r="F386" s="141"/>
      <c r="G386" s="18"/>
    </row>
    <row r="387" spans="2:7">
      <c r="B387" s="137"/>
      <c r="C387" s="18"/>
      <c r="D387" s="140"/>
      <c r="E387" s="141"/>
      <c r="F387" s="141"/>
      <c r="G387" s="18"/>
    </row>
    <row r="388" spans="2:7">
      <c r="B388" s="137"/>
      <c r="C388" s="18"/>
      <c r="D388" s="140"/>
      <c r="E388" s="141"/>
      <c r="F388" s="141"/>
      <c r="G388" s="18"/>
    </row>
    <row r="389" spans="2:7">
      <c r="B389" s="137"/>
      <c r="C389" s="18"/>
      <c r="D389" s="140"/>
      <c r="E389" s="141"/>
      <c r="F389" s="141"/>
      <c r="G389" s="18"/>
    </row>
    <row r="390" spans="2:7">
      <c r="B390" s="137"/>
      <c r="C390" s="18"/>
      <c r="D390" s="140"/>
      <c r="E390" s="141"/>
      <c r="F390" s="141"/>
      <c r="G390" s="18"/>
    </row>
    <row r="391" spans="2:7">
      <c r="B391" s="137"/>
      <c r="C391" s="18"/>
      <c r="D391" s="140"/>
      <c r="E391" s="141"/>
      <c r="F391" s="141"/>
      <c r="G391" s="18"/>
    </row>
    <row r="392" spans="2:7">
      <c r="B392" s="137"/>
      <c r="C392" s="18"/>
      <c r="D392" s="140"/>
      <c r="E392" s="141"/>
      <c r="F392" s="141"/>
      <c r="G392" s="18"/>
    </row>
    <row r="393" spans="2:7">
      <c r="B393" s="137"/>
      <c r="C393" s="18"/>
      <c r="D393" s="140"/>
      <c r="E393" s="141"/>
      <c r="F393" s="141"/>
      <c r="G393" s="18"/>
    </row>
    <row r="394" spans="2:7">
      <c r="B394" s="137"/>
      <c r="C394" s="18"/>
      <c r="D394" s="140"/>
      <c r="E394" s="141"/>
      <c r="F394" s="141"/>
      <c r="G394" s="18"/>
    </row>
    <row r="395" spans="2:7">
      <c r="B395" s="137"/>
      <c r="C395" s="18"/>
      <c r="D395" s="140"/>
      <c r="E395" s="141"/>
      <c r="F395" s="141"/>
      <c r="G395" s="18"/>
    </row>
    <row r="396" spans="2:7">
      <c r="B396" s="137"/>
      <c r="C396" s="18"/>
      <c r="D396" s="140"/>
      <c r="E396" s="141"/>
      <c r="F396" s="141"/>
      <c r="G396" s="18"/>
    </row>
    <row r="397" spans="2:7">
      <c r="B397" s="137"/>
      <c r="C397" s="18"/>
      <c r="D397" s="140"/>
      <c r="E397" s="141"/>
      <c r="F397" s="141"/>
      <c r="G397" s="18"/>
    </row>
    <row r="398" spans="2:7">
      <c r="B398" s="137"/>
      <c r="C398" s="18"/>
      <c r="D398" s="140"/>
      <c r="E398" s="141"/>
      <c r="F398" s="141"/>
      <c r="G398" s="18"/>
    </row>
    <row r="399" spans="2:7" ht="15.75" thickBot="1">
      <c r="B399" s="138"/>
      <c r="C399" s="19"/>
      <c r="D399" s="138"/>
      <c r="E399" s="142"/>
      <c r="F399" s="142"/>
      <c r="G399" s="19"/>
    </row>
    <row r="400" spans="2:7" ht="15.75" thickBot="1">
      <c r="B400" s="138">
        <f>SUM(B386:B399)</f>
        <v>20</v>
      </c>
      <c r="C400" s="19" t="s">
        <v>55</v>
      </c>
      <c r="D400" s="138">
        <f>SUM(D386:D399)</f>
        <v>0</v>
      </c>
      <c r="E400" s="138">
        <f>SUM(E386:E399)</f>
        <v>0</v>
      </c>
      <c r="F400" s="138">
        <f>SUM(F386:F399)</f>
        <v>0</v>
      </c>
      <c r="G400" s="19" t="s">
        <v>55</v>
      </c>
    </row>
    <row r="401" spans="2:7" ht="15.75" thickBot="1">
      <c r="B401" s="5"/>
      <c r="C401" s="3"/>
      <c r="D401" s="5"/>
      <c r="E401" s="5"/>
    </row>
    <row r="402" spans="2:7" ht="14.45" customHeight="1">
      <c r="B402" s="283" t="str">
        <f>AÑO!A40</f>
        <v>Financieros</v>
      </c>
      <c r="C402" s="272"/>
      <c r="D402" s="272"/>
      <c r="E402" s="272"/>
      <c r="F402" s="272"/>
      <c r="G402" s="273"/>
    </row>
    <row r="403" spans="2:7" ht="15" customHeight="1" thickBot="1">
      <c r="B403" s="274"/>
      <c r="C403" s="275"/>
      <c r="D403" s="275"/>
      <c r="E403" s="275"/>
      <c r="F403" s="275"/>
      <c r="G403" s="276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135" t="s">
        <v>32</v>
      </c>
      <c r="C405" s="27" t="s">
        <v>33</v>
      </c>
      <c r="D405" s="135" t="s">
        <v>57</v>
      </c>
      <c r="E405" s="139" t="s">
        <v>58</v>
      </c>
      <c r="F405" s="139" t="s">
        <v>32</v>
      </c>
      <c r="G405" s="27" t="s">
        <v>33</v>
      </c>
    </row>
    <row r="406" spans="2:7">
      <c r="B406" s="136">
        <v>20</v>
      </c>
      <c r="C406" s="21"/>
      <c r="D406" s="140"/>
      <c r="E406" s="141"/>
      <c r="F406" s="141"/>
      <c r="G406" s="18"/>
    </row>
    <row r="407" spans="2:7">
      <c r="B407" s="137"/>
      <c r="C407" s="18"/>
      <c r="D407" s="140"/>
      <c r="E407" s="141"/>
      <c r="F407" s="141"/>
      <c r="G407" s="18"/>
    </row>
    <row r="408" spans="2:7">
      <c r="B408" s="137"/>
      <c r="C408" s="18"/>
      <c r="D408" s="140"/>
      <c r="E408" s="141"/>
      <c r="F408" s="141"/>
      <c r="G408" s="18"/>
    </row>
    <row r="409" spans="2:7">
      <c r="B409" s="137"/>
      <c r="C409" s="18"/>
      <c r="D409" s="140"/>
      <c r="E409" s="141"/>
      <c r="F409" s="141"/>
      <c r="G409" s="18"/>
    </row>
    <row r="410" spans="2:7">
      <c r="B410" s="137"/>
      <c r="C410" s="18"/>
      <c r="D410" s="140"/>
      <c r="E410" s="141"/>
      <c r="F410" s="141"/>
      <c r="G410" s="18"/>
    </row>
    <row r="411" spans="2:7">
      <c r="B411" s="137"/>
      <c r="C411" s="18"/>
      <c r="D411" s="140"/>
      <c r="E411" s="141"/>
      <c r="F411" s="141"/>
      <c r="G411" s="18"/>
    </row>
    <row r="412" spans="2:7">
      <c r="B412" s="137"/>
      <c r="C412" s="18"/>
      <c r="D412" s="140"/>
      <c r="E412" s="141"/>
      <c r="F412" s="141"/>
      <c r="G412" s="18"/>
    </row>
    <row r="413" spans="2:7">
      <c r="B413" s="137"/>
      <c r="C413" s="18"/>
      <c r="D413" s="140"/>
      <c r="E413" s="141"/>
      <c r="F413" s="141"/>
      <c r="G413" s="18"/>
    </row>
    <row r="414" spans="2:7">
      <c r="B414" s="137"/>
      <c r="C414" s="18"/>
      <c r="D414" s="140"/>
      <c r="E414" s="141"/>
      <c r="F414" s="141"/>
      <c r="G414" s="18"/>
    </row>
    <row r="415" spans="2:7">
      <c r="B415" s="137"/>
      <c r="C415" s="18"/>
      <c r="D415" s="140"/>
      <c r="E415" s="141"/>
      <c r="F415" s="141"/>
      <c r="G415" s="18"/>
    </row>
    <row r="416" spans="2:7">
      <c r="B416" s="137"/>
      <c r="C416" s="18"/>
      <c r="D416" s="140"/>
      <c r="E416" s="141"/>
      <c r="F416" s="141"/>
      <c r="G416" s="18"/>
    </row>
    <row r="417" spans="1:7">
      <c r="B417" s="137"/>
      <c r="C417" s="18"/>
      <c r="D417" s="140"/>
      <c r="E417" s="141"/>
      <c r="F417" s="141"/>
      <c r="G417" s="18"/>
    </row>
    <row r="418" spans="1:7">
      <c r="B418" s="137"/>
      <c r="C418" s="18"/>
      <c r="D418" s="140"/>
      <c r="E418" s="141"/>
      <c r="F418" s="141"/>
      <c r="G418" s="18"/>
    </row>
    <row r="419" spans="1:7" ht="15.75" thickBot="1">
      <c r="B419" s="138"/>
      <c r="C419" s="19"/>
      <c r="D419" s="138"/>
      <c r="E419" s="142"/>
      <c r="F419" s="142"/>
      <c r="G419" s="19"/>
    </row>
    <row r="420" spans="1:7" ht="15.75" thickBot="1">
      <c r="B420" s="138">
        <f>SUM(B406:B419)</f>
        <v>20</v>
      </c>
      <c r="C420" s="19" t="s">
        <v>55</v>
      </c>
      <c r="D420" s="138">
        <f>SUM(D406:D419)</f>
        <v>0</v>
      </c>
      <c r="E420" s="138">
        <f>SUM(E406:E419)</f>
        <v>0</v>
      </c>
      <c r="F420" s="138">
        <f>SUM(F406:F419)</f>
        <v>0</v>
      </c>
      <c r="G420" s="19" t="s">
        <v>55</v>
      </c>
    </row>
    <row r="421" spans="1:7" ht="15.75" thickBot="1">
      <c r="B421" s="5"/>
      <c r="C421" s="3"/>
      <c r="D421" s="5"/>
      <c r="E421" s="5"/>
    </row>
    <row r="422" spans="1:7" ht="14.45" customHeight="1">
      <c r="B422" s="283" t="str">
        <f>AÑO!A41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84" t="s">
        <v>10</v>
      </c>
      <c r="C424" s="285"/>
      <c r="D424" s="286" t="s">
        <v>11</v>
      </c>
      <c r="E424" s="286"/>
      <c r="F424" s="286"/>
      <c r="G424" s="285"/>
    </row>
    <row r="425" spans="1:7">
      <c r="A425" s="92" t="s">
        <v>231</v>
      </c>
      <c r="B425" s="135" t="s">
        <v>32</v>
      </c>
      <c r="C425" s="27" t="s">
        <v>33</v>
      </c>
      <c r="D425" s="135" t="s">
        <v>57</v>
      </c>
      <c r="E425" s="139" t="s">
        <v>58</v>
      </c>
      <c r="F425" s="139" t="s">
        <v>32</v>
      </c>
      <c r="G425" s="27" t="s">
        <v>33</v>
      </c>
    </row>
    <row r="426" spans="1:7" ht="15.75">
      <c r="A426" s="115">
        <v>3900</v>
      </c>
      <c r="B426" s="137">
        <f>AÑO!G17 -A426</f>
        <v>-3900</v>
      </c>
      <c r="C426" s="21" t="s">
        <v>205</v>
      </c>
      <c r="D426" s="140"/>
      <c r="E426" s="141"/>
      <c r="F426" s="141"/>
      <c r="G426" s="18"/>
    </row>
    <row r="427" spans="1:7">
      <c r="A427" s="116"/>
      <c r="B427" s="137"/>
      <c r="C427" s="18"/>
      <c r="D427" s="140"/>
      <c r="E427" s="141"/>
      <c r="F427" s="141"/>
      <c r="G427" s="18"/>
    </row>
    <row r="428" spans="1:7">
      <c r="A428" s="116"/>
      <c r="B428" s="137"/>
      <c r="C428" s="18"/>
      <c r="D428" s="140"/>
      <c r="E428" s="141"/>
      <c r="F428" s="141"/>
      <c r="G428" s="18"/>
    </row>
    <row r="429" spans="1:7">
      <c r="A429" s="116"/>
      <c r="B429" s="137"/>
      <c r="C429" s="18"/>
      <c r="D429" s="140"/>
      <c r="E429" s="141"/>
      <c r="F429" s="141"/>
      <c r="G429" s="18"/>
    </row>
    <row r="430" spans="1:7">
      <c r="A430" s="116"/>
      <c r="B430" s="137"/>
      <c r="C430" s="18"/>
      <c r="D430" s="140"/>
      <c r="E430" s="141"/>
      <c r="F430" s="141"/>
      <c r="G430" s="18"/>
    </row>
    <row r="431" spans="1:7">
      <c r="B431" s="137"/>
      <c r="C431" s="18"/>
      <c r="D431" s="140"/>
      <c r="E431" s="141"/>
      <c r="F431" s="141"/>
      <c r="G431" s="18"/>
    </row>
    <row r="432" spans="1:7">
      <c r="B432" s="137"/>
      <c r="C432" s="18"/>
      <c r="D432" s="140"/>
      <c r="E432" s="141"/>
      <c r="F432" s="141"/>
      <c r="G432" s="18"/>
    </row>
    <row r="433" spans="2:7">
      <c r="B433" s="137"/>
      <c r="C433" s="18"/>
      <c r="D433" s="140"/>
      <c r="E433" s="141"/>
      <c r="F433" s="141"/>
      <c r="G433" s="18"/>
    </row>
    <row r="434" spans="2:7">
      <c r="B434" s="137"/>
      <c r="C434" s="18"/>
      <c r="D434" s="140"/>
      <c r="E434" s="141"/>
      <c r="F434" s="141"/>
      <c r="G434" s="18"/>
    </row>
    <row r="435" spans="2:7">
      <c r="B435" s="137"/>
      <c r="C435" s="18"/>
      <c r="D435" s="140"/>
      <c r="E435" s="141"/>
      <c r="F435" s="141"/>
      <c r="G435" s="18"/>
    </row>
    <row r="436" spans="2:7">
      <c r="B436" s="137"/>
      <c r="C436" s="18"/>
      <c r="D436" s="140"/>
      <c r="E436" s="141"/>
      <c r="F436" s="141"/>
      <c r="G436" s="18"/>
    </row>
    <row r="437" spans="2:7">
      <c r="B437" s="137"/>
      <c r="C437" s="18"/>
      <c r="D437" s="140"/>
      <c r="E437" s="141"/>
      <c r="F437" s="141"/>
      <c r="G437" s="18"/>
    </row>
    <row r="438" spans="2:7">
      <c r="B438" s="137"/>
      <c r="C438" s="18"/>
      <c r="D438" s="140"/>
      <c r="E438" s="141"/>
      <c r="F438" s="141"/>
      <c r="G438" s="18"/>
    </row>
    <row r="439" spans="2:7" ht="15.75" thickBot="1">
      <c r="B439" s="138"/>
      <c r="C439" s="19"/>
      <c r="D439" s="138"/>
      <c r="E439" s="142"/>
      <c r="F439" s="142"/>
      <c r="G439" s="19"/>
    </row>
    <row r="440" spans="2:7" ht="15.75" thickBot="1">
      <c r="B440" s="138">
        <f>SUM(B426:B439)</f>
        <v>-3900</v>
      </c>
      <c r="C440" s="19" t="s">
        <v>55</v>
      </c>
      <c r="D440" s="138">
        <f>SUM(D426:D439)</f>
        <v>0</v>
      </c>
      <c r="E440" s="138">
        <f>SUM(E426:E439)</f>
        <v>0</v>
      </c>
      <c r="F440" s="138">
        <f>SUM(F426:F439)</f>
        <v>0</v>
      </c>
      <c r="G440" s="19" t="s">
        <v>55</v>
      </c>
    </row>
    <row r="441" spans="2:7" ht="15.75" thickBot="1">
      <c r="B441" s="5"/>
      <c r="C441" s="3"/>
      <c r="D441" s="5"/>
      <c r="E441" s="5"/>
    </row>
    <row r="442" spans="2:7" ht="14.45" customHeight="1">
      <c r="B442" s="283" t="str">
        <f>AÑO!A42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135" t="s">
        <v>32</v>
      </c>
      <c r="C445" s="27" t="s">
        <v>33</v>
      </c>
      <c r="D445" s="135" t="s">
        <v>57</v>
      </c>
      <c r="E445" s="139" t="s">
        <v>58</v>
      </c>
      <c r="F445" s="139" t="s">
        <v>32</v>
      </c>
      <c r="G445" s="27" t="s">
        <v>33</v>
      </c>
    </row>
    <row r="446" spans="2:7">
      <c r="B446" s="136"/>
      <c r="C446" s="21"/>
      <c r="D446" s="140"/>
      <c r="E446" s="141"/>
      <c r="F446" s="141"/>
      <c r="G446" s="18"/>
    </row>
    <row r="447" spans="2:7">
      <c r="B447" s="137"/>
      <c r="C447" s="18"/>
      <c r="D447" s="140"/>
      <c r="E447" s="141"/>
      <c r="F447" s="141"/>
      <c r="G447" s="18"/>
    </row>
    <row r="448" spans="2:7">
      <c r="B448" s="137"/>
      <c r="C448" s="18"/>
      <c r="D448" s="140"/>
      <c r="E448" s="141"/>
      <c r="F448" s="141"/>
      <c r="G448" s="18"/>
    </row>
    <row r="449" spans="2:7">
      <c r="B449" s="137"/>
      <c r="C449" s="18"/>
      <c r="D449" s="140"/>
      <c r="E449" s="141"/>
      <c r="F449" s="141"/>
      <c r="G449" s="18"/>
    </row>
    <row r="450" spans="2:7">
      <c r="B450" s="137"/>
      <c r="C450" s="18"/>
      <c r="D450" s="140"/>
      <c r="E450" s="141"/>
      <c r="F450" s="141"/>
      <c r="G450" s="18"/>
    </row>
    <row r="451" spans="2:7">
      <c r="B451" s="137"/>
      <c r="C451" s="18"/>
      <c r="D451" s="140"/>
      <c r="E451" s="141"/>
      <c r="F451" s="141"/>
      <c r="G451" s="18"/>
    </row>
    <row r="452" spans="2:7">
      <c r="B452" s="137"/>
      <c r="C452" s="18"/>
      <c r="D452" s="140"/>
      <c r="E452" s="141"/>
      <c r="F452" s="141"/>
      <c r="G452" s="18"/>
    </row>
    <row r="453" spans="2:7">
      <c r="B453" s="137"/>
      <c r="C453" s="18"/>
      <c r="D453" s="140"/>
      <c r="E453" s="141"/>
      <c r="F453" s="141"/>
      <c r="G453" s="18"/>
    </row>
    <row r="454" spans="2:7">
      <c r="B454" s="137"/>
      <c r="C454" s="18"/>
      <c r="D454" s="140"/>
      <c r="E454" s="141"/>
      <c r="F454" s="141"/>
      <c r="G454" s="18"/>
    </row>
    <row r="455" spans="2:7">
      <c r="B455" s="137"/>
      <c r="C455" s="18"/>
      <c r="D455" s="140"/>
      <c r="E455" s="141"/>
      <c r="F455" s="141"/>
      <c r="G455" s="18"/>
    </row>
    <row r="456" spans="2:7">
      <c r="B456" s="137"/>
      <c r="C456" s="18"/>
      <c r="D456" s="140"/>
      <c r="E456" s="141"/>
      <c r="F456" s="141"/>
      <c r="G456" s="18"/>
    </row>
    <row r="457" spans="2:7">
      <c r="B457" s="137"/>
      <c r="C457" s="18"/>
      <c r="D457" s="140"/>
      <c r="E457" s="141"/>
      <c r="F457" s="141"/>
      <c r="G457" s="18"/>
    </row>
    <row r="458" spans="2:7">
      <c r="B458" s="137"/>
      <c r="C458" s="18"/>
      <c r="D458" s="140"/>
      <c r="E458" s="141"/>
      <c r="F458" s="141"/>
      <c r="G458" s="18"/>
    </row>
    <row r="459" spans="2:7" ht="15.75" thickBot="1">
      <c r="B459" s="138"/>
      <c r="C459" s="19"/>
      <c r="D459" s="138"/>
      <c r="E459" s="142"/>
      <c r="F459" s="142"/>
      <c r="G459" s="19"/>
    </row>
    <row r="460" spans="2:7" ht="15.75" thickBot="1">
      <c r="B460" s="138">
        <f>SUM(B446:B459)</f>
        <v>0</v>
      </c>
      <c r="C460" s="19" t="s">
        <v>55</v>
      </c>
      <c r="D460" s="138">
        <f>SUM(D446:D459)</f>
        <v>0</v>
      </c>
      <c r="E460" s="138">
        <f>SUM(E446:E459)</f>
        <v>0</v>
      </c>
      <c r="F460" s="138">
        <f>SUM(F446:F459)</f>
        <v>0</v>
      </c>
      <c r="G460" s="19" t="s">
        <v>55</v>
      </c>
    </row>
    <row r="461" spans="2:7" ht="15.75" thickBot="1">
      <c r="B461" s="5"/>
      <c r="C461" s="3"/>
      <c r="D461" s="5"/>
      <c r="E461" s="5"/>
    </row>
    <row r="462" spans="2:7" ht="14.45" customHeight="1">
      <c r="B462" s="283" t="str">
        <f>AÑO!A43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1:7">
      <c r="A465" s="92" t="s">
        <v>191</v>
      </c>
      <c r="B465" s="135" t="s">
        <v>32</v>
      </c>
      <c r="C465" s="27" t="s">
        <v>33</v>
      </c>
      <c r="D465" s="135" t="s">
        <v>57</v>
      </c>
      <c r="E465" s="139" t="s">
        <v>58</v>
      </c>
      <c r="F465" s="139" t="s">
        <v>32</v>
      </c>
      <c r="G465" s="27" t="s">
        <v>33</v>
      </c>
    </row>
    <row r="466" spans="1:7" ht="15.75">
      <c r="A466" s="115">
        <f>'01'!A466+(B466-SUM(D466:F466))</f>
        <v>396</v>
      </c>
      <c r="B466" s="137">
        <v>25</v>
      </c>
      <c r="C466" s="18" t="s">
        <v>180</v>
      </c>
      <c r="D466" s="140"/>
      <c r="E466" s="141"/>
      <c r="F466" s="141"/>
      <c r="G466" s="18"/>
    </row>
    <row r="467" spans="1:7" ht="15.75">
      <c r="A467" s="115">
        <f>'01'!A467+(B467-SUM(D467:F467))</f>
        <v>95</v>
      </c>
      <c r="B467" s="137">
        <v>20</v>
      </c>
      <c r="C467" s="18" t="s">
        <v>192</v>
      </c>
      <c r="D467" s="140"/>
      <c r="E467" s="141"/>
      <c r="F467" s="141"/>
      <c r="G467" s="18"/>
    </row>
    <row r="468" spans="1:7" ht="15.75">
      <c r="A468" s="115">
        <f>'01'!A468+(B468-SUM(D468:F468))</f>
        <v>25</v>
      </c>
      <c r="B468" s="137">
        <v>5</v>
      </c>
      <c r="C468" s="18" t="s">
        <v>193</v>
      </c>
      <c r="D468" s="140"/>
      <c r="E468" s="141"/>
      <c r="F468" s="141"/>
      <c r="G468" s="18"/>
    </row>
    <row r="469" spans="1:7">
      <c r="B469" s="137"/>
      <c r="C469" s="18"/>
      <c r="D469" s="140"/>
      <c r="E469" s="141"/>
      <c r="F469" s="141"/>
      <c r="G469" s="18"/>
    </row>
    <row r="470" spans="1:7">
      <c r="B470" s="137"/>
      <c r="C470" s="18"/>
      <c r="D470" s="140"/>
      <c r="E470" s="141"/>
      <c r="F470" s="141"/>
      <c r="G470" s="18"/>
    </row>
    <row r="471" spans="1:7">
      <c r="B471" s="137"/>
      <c r="C471" s="18"/>
      <c r="D471" s="140"/>
      <c r="E471" s="141"/>
      <c r="F471" s="141"/>
      <c r="G471" s="18"/>
    </row>
    <row r="472" spans="1:7">
      <c r="B472" s="137"/>
      <c r="C472" s="18"/>
      <c r="D472" s="140"/>
      <c r="E472" s="141"/>
      <c r="F472" s="141"/>
      <c r="G472" s="18"/>
    </row>
    <row r="473" spans="1:7">
      <c r="B473" s="137"/>
      <c r="C473" s="18"/>
      <c r="D473" s="140"/>
      <c r="E473" s="141"/>
      <c r="F473" s="141"/>
      <c r="G473" s="18"/>
    </row>
    <row r="474" spans="1:7">
      <c r="B474" s="137"/>
      <c r="C474" s="18"/>
      <c r="D474" s="140"/>
      <c r="E474" s="141"/>
      <c r="F474" s="141"/>
      <c r="G474" s="18"/>
    </row>
    <row r="475" spans="1:7">
      <c r="B475" s="137"/>
      <c r="C475" s="18"/>
      <c r="D475" s="140"/>
      <c r="E475" s="141"/>
      <c r="F475" s="141"/>
      <c r="G475" s="18"/>
    </row>
    <row r="476" spans="1:7">
      <c r="B476" s="137"/>
      <c r="C476" s="18"/>
      <c r="D476" s="140"/>
      <c r="E476" s="141"/>
      <c r="F476" s="141"/>
      <c r="G476" s="18"/>
    </row>
    <row r="477" spans="1:7">
      <c r="B477" s="137"/>
      <c r="C477" s="18"/>
      <c r="D477" s="140"/>
      <c r="E477" s="141"/>
      <c r="F477" s="141"/>
      <c r="G477" s="18"/>
    </row>
    <row r="478" spans="1:7">
      <c r="B478" s="137"/>
      <c r="C478" s="18"/>
      <c r="D478" s="140"/>
      <c r="E478" s="141"/>
      <c r="F478" s="141"/>
      <c r="G478" s="18"/>
    </row>
    <row r="479" spans="1:7" ht="15.75" thickBot="1">
      <c r="B479" s="138"/>
      <c r="C479" s="19"/>
      <c r="D479" s="138"/>
      <c r="E479" s="142"/>
      <c r="F479" s="142"/>
      <c r="G479" s="19"/>
    </row>
    <row r="480" spans="1:7" ht="15.75" thickBot="1">
      <c r="A480" s="116">
        <f>SUM(A466:A468)</f>
        <v>516</v>
      </c>
      <c r="B480" s="138">
        <f>SUM(B466:B479)</f>
        <v>50</v>
      </c>
      <c r="C480" s="19" t="s">
        <v>55</v>
      </c>
      <c r="D480" s="138">
        <f>SUM(D466:D479)</f>
        <v>0</v>
      </c>
      <c r="E480" s="138">
        <f>SUM(E466:E479)</f>
        <v>0</v>
      </c>
      <c r="F480" s="138">
        <f>SUM(F466:F479)</f>
        <v>0</v>
      </c>
      <c r="G480" s="19" t="s">
        <v>55</v>
      </c>
    </row>
    <row r="481" spans="2:7" ht="15.75" thickBot="1"/>
    <row r="482" spans="2:7" ht="14.45" customHeight="1">
      <c r="B482" s="283" t="str">
        <f>AÑO!A44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135" t="s">
        <v>32</v>
      </c>
      <c r="C485" s="27" t="s">
        <v>33</v>
      </c>
      <c r="D485" s="135" t="s">
        <v>57</v>
      </c>
      <c r="E485" s="139" t="s">
        <v>58</v>
      </c>
      <c r="F485" s="139" t="s">
        <v>32</v>
      </c>
      <c r="G485" s="27" t="s">
        <v>33</v>
      </c>
    </row>
    <row r="486" spans="2:7">
      <c r="B486" s="136"/>
      <c r="C486" s="21"/>
      <c r="D486" s="140"/>
      <c r="E486" s="141"/>
      <c r="F486" s="141"/>
      <c r="G486" s="18"/>
    </row>
    <row r="487" spans="2:7">
      <c r="B487" s="137"/>
      <c r="C487" s="18"/>
      <c r="D487" s="140"/>
      <c r="E487" s="141"/>
      <c r="F487" s="141"/>
      <c r="G487" s="18"/>
    </row>
    <row r="488" spans="2:7">
      <c r="B488" s="137"/>
      <c r="C488" s="18"/>
      <c r="D488" s="140"/>
      <c r="E488" s="141"/>
      <c r="F488" s="141"/>
      <c r="G488" s="18"/>
    </row>
    <row r="489" spans="2:7">
      <c r="B489" s="137"/>
      <c r="C489" s="18"/>
      <c r="D489" s="140"/>
      <c r="E489" s="141"/>
      <c r="F489" s="141"/>
      <c r="G489" s="18"/>
    </row>
    <row r="490" spans="2:7">
      <c r="B490" s="137"/>
      <c r="C490" s="18"/>
      <c r="D490" s="140"/>
      <c r="E490" s="141"/>
      <c r="F490" s="141"/>
      <c r="G490" s="18"/>
    </row>
    <row r="491" spans="2:7">
      <c r="B491" s="137"/>
      <c r="C491" s="18"/>
      <c r="D491" s="140"/>
      <c r="E491" s="141"/>
      <c r="F491" s="141"/>
      <c r="G491" s="18"/>
    </row>
    <row r="492" spans="2:7">
      <c r="B492" s="137"/>
      <c r="C492" s="18"/>
      <c r="D492" s="140"/>
      <c r="E492" s="141"/>
      <c r="F492" s="141"/>
      <c r="G492" s="18"/>
    </row>
    <row r="493" spans="2:7">
      <c r="B493" s="137"/>
      <c r="C493" s="18"/>
      <c r="D493" s="140"/>
      <c r="E493" s="141"/>
      <c r="F493" s="141"/>
      <c r="G493" s="18"/>
    </row>
    <row r="494" spans="2:7">
      <c r="B494" s="137"/>
      <c r="C494" s="18"/>
      <c r="D494" s="140"/>
      <c r="E494" s="141"/>
      <c r="F494" s="141"/>
      <c r="G494" s="18"/>
    </row>
    <row r="495" spans="2:7">
      <c r="B495" s="137"/>
      <c r="C495" s="18"/>
      <c r="D495" s="140"/>
      <c r="E495" s="141"/>
      <c r="F495" s="141"/>
      <c r="G495" s="18"/>
    </row>
    <row r="496" spans="2:7">
      <c r="B496" s="137"/>
      <c r="C496" s="18"/>
      <c r="D496" s="140"/>
      <c r="E496" s="141"/>
      <c r="F496" s="141"/>
      <c r="G496" s="18"/>
    </row>
    <row r="497" spans="2:7">
      <c r="B497" s="137"/>
      <c r="C497" s="18"/>
      <c r="D497" s="140"/>
      <c r="E497" s="141"/>
      <c r="F497" s="141"/>
      <c r="G497" s="18"/>
    </row>
    <row r="498" spans="2:7">
      <c r="B498" s="137"/>
      <c r="C498" s="18"/>
      <c r="D498" s="140"/>
      <c r="E498" s="141"/>
      <c r="F498" s="141"/>
      <c r="G498" s="18"/>
    </row>
    <row r="499" spans="2:7" ht="15.75" thickBot="1">
      <c r="B499" s="138"/>
      <c r="C499" s="19"/>
      <c r="D499" s="138"/>
      <c r="E499" s="142"/>
      <c r="F499" s="142"/>
      <c r="G499" s="19"/>
    </row>
    <row r="500" spans="2:7" ht="15.75" thickBot="1">
      <c r="B500" s="138">
        <f>SUM(B486:B499)</f>
        <v>0</v>
      </c>
      <c r="C500" s="19" t="s">
        <v>55</v>
      </c>
      <c r="D500" s="138">
        <f>SUM(D486:D499)</f>
        <v>0</v>
      </c>
      <c r="E500" s="138">
        <f>SUM(E486:E499)</f>
        <v>0</v>
      </c>
      <c r="F500" s="138">
        <f>SUM(F486:F499)</f>
        <v>0</v>
      </c>
      <c r="G500" s="19" t="s">
        <v>55</v>
      </c>
    </row>
    <row r="501" spans="2:7" ht="15.75" thickBot="1">
      <c r="B501" s="5"/>
      <c r="C501" s="3"/>
      <c r="D501" s="5"/>
      <c r="E501" s="5"/>
    </row>
    <row r="502" spans="2:7" ht="14.45" customHeight="1">
      <c r="B502" s="283" t="str">
        <f>AÑO!A45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135" t="s">
        <v>32</v>
      </c>
      <c r="C505" s="27" t="s">
        <v>33</v>
      </c>
      <c r="D505" s="135" t="s">
        <v>57</v>
      </c>
      <c r="E505" s="139" t="s">
        <v>58</v>
      </c>
      <c r="F505" s="139" t="s">
        <v>32</v>
      </c>
      <c r="G505" s="27" t="s">
        <v>33</v>
      </c>
    </row>
    <row r="506" spans="2:7">
      <c r="B506" s="136"/>
      <c r="C506" s="21"/>
      <c r="D506" s="140"/>
      <c r="E506" s="141"/>
      <c r="F506" s="141"/>
      <c r="G506" s="18"/>
    </row>
    <row r="507" spans="2:7">
      <c r="B507" s="137"/>
      <c r="C507" s="18"/>
      <c r="D507" s="140"/>
      <c r="E507" s="141"/>
      <c r="F507" s="141"/>
      <c r="G507" s="18"/>
    </row>
    <row r="508" spans="2:7">
      <c r="B508" s="137"/>
      <c r="C508" s="18"/>
      <c r="D508" s="140"/>
      <c r="E508" s="141"/>
      <c r="F508" s="141"/>
      <c r="G508" s="18"/>
    </row>
    <row r="509" spans="2:7">
      <c r="B509" s="137"/>
      <c r="C509" s="18"/>
      <c r="D509" s="140"/>
      <c r="E509" s="141"/>
      <c r="F509" s="141"/>
      <c r="G509" s="18"/>
    </row>
    <row r="510" spans="2:7">
      <c r="B510" s="137"/>
      <c r="C510" s="18"/>
      <c r="D510" s="140"/>
      <c r="E510" s="141"/>
      <c r="F510" s="141"/>
      <c r="G510" s="18"/>
    </row>
    <row r="511" spans="2:7">
      <c r="B511" s="137"/>
      <c r="C511" s="18"/>
      <c r="D511" s="140"/>
      <c r="E511" s="141"/>
      <c r="F511" s="141"/>
      <c r="G511" s="18"/>
    </row>
    <row r="512" spans="2:7">
      <c r="B512" s="137"/>
      <c r="C512" s="18"/>
      <c r="D512" s="140"/>
      <c r="E512" s="141"/>
      <c r="F512" s="141"/>
      <c r="G512" s="18"/>
    </row>
    <row r="513" spans="2:7">
      <c r="B513" s="137"/>
      <c r="C513" s="18"/>
      <c r="D513" s="140"/>
      <c r="E513" s="141"/>
      <c r="F513" s="141"/>
      <c r="G513" s="18"/>
    </row>
    <row r="514" spans="2:7">
      <c r="B514" s="137"/>
      <c r="C514" s="18"/>
      <c r="D514" s="140"/>
      <c r="E514" s="141"/>
      <c r="F514" s="141"/>
      <c r="G514" s="18"/>
    </row>
    <row r="515" spans="2:7">
      <c r="B515" s="137"/>
      <c r="C515" s="18"/>
      <c r="D515" s="140"/>
      <c r="E515" s="141"/>
      <c r="F515" s="141"/>
      <c r="G515" s="18"/>
    </row>
    <row r="516" spans="2:7">
      <c r="B516" s="137"/>
      <c r="C516" s="18"/>
      <c r="D516" s="140"/>
      <c r="E516" s="141"/>
      <c r="F516" s="141"/>
      <c r="G516" s="18"/>
    </row>
    <row r="517" spans="2:7">
      <c r="B517" s="137"/>
      <c r="C517" s="18"/>
      <c r="D517" s="140"/>
      <c r="E517" s="141"/>
      <c r="F517" s="141"/>
      <c r="G517" s="18"/>
    </row>
    <row r="518" spans="2:7">
      <c r="B518" s="137"/>
      <c r="C518" s="18"/>
      <c r="D518" s="140"/>
      <c r="E518" s="141"/>
      <c r="F518" s="141"/>
      <c r="G518" s="18"/>
    </row>
    <row r="519" spans="2:7" ht="15.75" thickBot="1">
      <c r="B519" s="138"/>
      <c r="C519" s="19"/>
      <c r="D519" s="138"/>
      <c r="E519" s="142"/>
      <c r="F519" s="142"/>
      <c r="G519" s="19"/>
    </row>
    <row r="520" spans="2:7" ht="15.75" thickBot="1">
      <c r="B520" s="138">
        <f>SUM(B506:B519)</f>
        <v>0</v>
      </c>
      <c r="C520" s="19" t="s">
        <v>55</v>
      </c>
      <c r="D520" s="138">
        <f>SUM(D506:D519)</f>
        <v>0</v>
      </c>
      <c r="E520" s="138">
        <f>SUM(E506:E519)</f>
        <v>0</v>
      </c>
      <c r="F520" s="138">
        <f>SUM(F506:F519)</f>
        <v>0</v>
      </c>
      <c r="G520" s="19" t="s">
        <v>55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C297C905-4484-4033-B75E-19554CDFE866}"/>
    <hyperlink ref="I22:L23" location="'2018'!C7:F7" display="INGRESOS" xr:uid="{CB2133C5-8D0D-4EDC-BA40-6D6CE8C59421}"/>
    <hyperlink ref="I2" location="Trimestre!C39:F40" display="TELÉFONO" xr:uid="{58E38F3E-B468-4B70-9CFD-CAD5B88626D2}"/>
    <hyperlink ref="I2:L3" location="'2018'!AU4:AX4" display="SALDO REAL" xr:uid="{34A68613-7281-41D5-AB8B-D9065118B80A}"/>
    <hyperlink ref="B2" location="Trimestre!C25:F26" display="HIPOTECA" xr:uid="{B8FDA3B9-9031-454E-AD8C-197BD40E35AC}"/>
    <hyperlink ref="B2:G3" location="'2018'!AU20:AX20" display="'2018'!AU20:AX20" xr:uid="{099195B4-57B1-4620-8D2F-037E535346F0}"/>
    <hyperlink ref="B22" location="Trimestre!C25:F26" display="HIPOTECA" xr:uid="{746D557F-84F4-4080-8074-78A7AE780C7B}"/>
    <hyperlink ref="B22:G23" location="'2018'!AU21:AX21" display="'2018'!AU21:AX21" xr:uid="{BF290E9D-EEB0-41FD-BD5A-0C214596C5D2}"/>
    <hyperlink ref="B42" location="Trimestre!C25:F26" display="HIPOTECA" xr:uid="{AE0653BF-9F38-4B6A-B7D1-E7E55EEC4723}"/>
    <hyperlink ref="B42:G43" location="'2018'!AU22:AX22" display="'2018'!AU22:AX22" xr:uid="{E420432A-CF2C-4A50-8C5C-BD05943860E5}"/>
    <hyperlink ref="B62" location="Trimestre!C25:F26" display="HIPOTECA" xr:uid="{ED0284F7-7ABC-4578-A4D8-2DAED1ADEE56}"/>
    <hyperlink ref="B62:G63" location="'2018'!AU23:AX23" display="'2018'!AU23:AX23" xr:uid="{44ED1493-80AC-48CD-B732-1F696BA41DE7}"/>
    <hyperlink ref="B82" location="Trimestre!C25:F26" display="HIPOTECA" xr:uid="{5DEDDC74-7646-48C6-A1FE-B837ADE1DFD0}"/>
    <hyperlink ref="B82:G83" location="'2018'!AU24:AX24" display="'2018'!AU24:AX24" xr:uid="{3ACE2206-6C8B-4856-9F14-9C44FDB81F5B}"/>
    <hyperlink ref="B102" location="Trimestre!C25:F26" display="HIPOTECA" xr:uid="{D0B5B308-1D14-4824-A4FA-C23FAF273BD6}"/>
    <hyperlink ref="B102:G103" location="'2018'!AU25:AX25" display="'2018'!AU25:AX25" xr:uid="{734DFB48-10F4-44C4-801C-90D621CDF493}"/>
    <hyperlink ref="B122" location="Trimestre!C25:F26" display="HIPOTECA" xr:uid="{CC2D0297-43FF-4027-A1AB-F2E136F44DFF}"/>
    <hyperlink ref="B122:G123" location="'2018'!AU26:AX26" display="'2018'!AU26:AX26" xr:uid="{FD9C3395-257E-4D89-804A-83A7BEB34732}"/>
    <hyperlink ref="B142" location="Trimestre!C25:F26" display="HIPOTECA" xr:uid="{11D0C1EE-20CF-4B33-AA04-C18D104E9A86}"/>
    <hyperlink ref="B142:G143" location="'2018'!AU27:AX27" display="'2018'!AU27:AX27" xr:uid="{8F3AC036-9B77-4A0B-B2D5-7756B6CE20C5}"/>
    <hyperlink ref="B162" location="Trimestre!C25:F26" display="HIPOTECA" xr:uid="{16DCDA72-7C7A-4155-A574-EBD65FADF966}"/>
    <hyperlink ref="B162:G163" location="'2018'!AU28:AX28" display="'2018'!AU28:AX28" xr:uid="{C3A3FAD2-2281-460B-AE9E-B4149977FEDC}"/>
    <hyperlink ref="B182" location="Trimestre!C25:F26" display="HIPOTECA" xr:uid="{6B165EE9-BA9A-47ED-93CE-ECD02527CBC9}"/>
    <hyperlink ref="B182:G183" location="'2018'!AU29:AX29" display="'2018'!AU29:AX29" xr:uid="{08B372FE-80B1-4F21-8C04-429937F4856A}"/>
    <hyperlink ref="B202" location="Trimestre!C25:F26" display="HIPOTECA" xr:uid="{57EF299D-61DF-4FEA-952A-F733E9619EAE}"/>
    <hyperlink ref="B202:G203" location="'2018'!AU30:AX30" display="'2018'!AU30:AX30" xr:uid="{90C1EF6C-AFC7-4C0A-89BD-B17E007FD463}"/>
    <hyperlink ref="B222" location="Trimestre!C25:F26" display="HIPOTECA" xr:uid="{591DB98A-668A-4125-BFFE-E65B253CAAAD}"/>
    <hyperlink ref="B222:G223" location="'2018'!AU31:AX31" display="'2018'!AU31:AX31" xr:uid="{426D4AAB-7E66-4F99-9D61-4D81ADCE701E}"/>
    <hyperlink ref="B242" location="Trimestre!C25:F26" display="HIPOTECA" xr:uid="{186E0C62-957F-4E17-AD0F-379045AE2A5E}"/>
    <hyperlink ref="B242:G243" location="'2018'!AU32:AX32" display="'2018'!AU32:AX32" xr:uid="{BF7831DC-88A0-467B-AA3C-6C1DE547313E}"/>
    <hyperlink ref="B262" location="Trimestre!C25:F26" display="HIPOTECA" xr:uid="{A5C97AA5-0707-44ED-94FB-C32AA4100266}"/>
    <hyperlink ref="B262:G263" location="'2018'!AU33:AX33" display="'2018'!AU33:AX33" xr:uid="{DCE991A8-6769-4750-95DF-4E61BACAA87C}"/>
    <hyperlink ref="B282" location="Trimestre!C25:F26" display="HIPOTECA" xr:uid="{F3976A88-22D3-4644-A01E-40793C107DC9}"/>
    <hyperlink ref="B282:G283" location="'2018'!AU34:AX34" display="'2018'!AU34:AX34" xr:uid="{B4086535-9F8D-43E2-A67B-6A4281EE0549}"/>
    <hyperlink ref="B302" location="Trimestre!C25:F26" display="HIPOTECA" xr:uid="{E0FAA11F-990D-49B6-8476-3940431B0A90}"/>
    <hyperlink ref="B302:G303" location="'2018'!AU35:AX35" display="'2018'!AU35:AX35" xr:uid="{F560F717-19F9-4FBF-8003-CA71070F2089}"/>
    <hyperlink ref="B322" location="Trimestre!C25:F26" display="HIPOTECA" xr:uid="{D07DD43E-6491-4C6A-8A04-5E7386973D5C}"/>
    <hyperlink ref="B322:G323" location="'2018'!AU36:AX36" display="'2018'!AU36:AX36" xr:uid="{8ABF6366-67C6-48C2-A684-0074248561BD}"/>
    <hyperlink ref="B342" location="Trimestre!C25:F26" display="HIPOTECA" xr:uid="{8B6F44DC-3BE3-435C-9037-CD163B503D08}"/>
    <hyperlink ref="B342:G343" location="'2018'!AU37:AX37" display="'2018'!AU37:AX37" xr:uid="{2592AEAD-BA90-4B8A-86B8-EC56F8380A94}"/>
    <hyperlink ref="B362" location="Trimestre!C25:F26" display="HIPOTECA" xr:uid="{6AA97005-58E1-4BDC-ACF4-ADB20E88E8CF}"/>
    <hyperlink ref="B362:G363" location="'2018'!AU38:AX38" display="'2018'!AU38:AX38" xr:uid="{0576DE4B-E881-42E3-8C5D-4A2CB5A8926F}"/>
    <hyperlink ref="B382" location="Trimestre!C25:F26" display="HIPOTECA" xr:uid="{D948A70E-C30B-4A8E-84D7-57CF795A7321}"/>
    <hyperlink ref="B382:G383" location="'2018'!AU39:AX39" display="'2018'!AU39:AX39" xr:uid="{1171B86F-E66D-4BFF-927F-D1D857B8BCF9}"/>
    <hyperlink ref="B402" location="Trimestre!C25:F26" display="HIPOTECA" xr:uid="{BBBDA056-C400-4538-B104-CBDCD7B85F83}"/>
    <hyperlink ref="B402:G403" location="'2018'!AU40:AX40" display="'2018'!AU40:AX40" xr:uid="{5D811E20-8F2E-4C87-B1C8-22DA01125E7B}"/>
    <hyperlink ref="B422" location="Trimestre!C25:F26" display="HIPOTECA" xr:uid="{684F73A1-E3AD-4444-BC11-B98E2ECCD41D}"/>
    <hyperlink ref="B422:G423" location="'2018'!AU41:AX41" display="'2018'!AU41:AX41" xr:uid="{C4174B23-BC7E-4A8B-B6EB-3B37803CA915}"/>
    <hyperlink ref="B442" location="Trimestre!C25:F26" display="HIPOTECA" xr:uid="{F591D3E8-F68B-4A5D-9E2B-AA7DBB09E2D2}"/>
    <hyperlink ref="B442:G443" location="'2018'!AU42:AX42" display="'2018'!AU42:AX42" xr:uid="{8C209C3E-15F7-4246-85EC-8298270DB329}"/>
    <hyperlink ref="B462" location="Trimestre!C25:F26" display="HIPOTECA" xr:uid="{92B6C3F1-3FDC-4E5F-9517-4752D154A86C}"/>
    <hyperlink ref="B462:G463" location="'2018'!AU43:AX43" display="'2018'!AU43:AX43" xr:uid="{FFFD72BC-2CD3-45A5-A17E-002D5494CDF9}"/>
    <hyperlink ref="B482" location="Trimestre!C25:F26" display="HIPOTECA" xr:uid="{7508CDA3-560A-44BA-B998-C82AEC70D633}"/>
    <hyperlink ref="B482:G483" location="'2018'!AU44:AX44" display="'2018'!AU44:AX44" xr:uid="{5588AB69-4E9F-4D89-B726-B2C535BEF441}"/>
    <hyperlink ref="B502" location="Trimestre!C25:F26" display="HIPOTECA" xr:uid="{24C8BDC9-C45D-4020-B0E0-95980D8A5FB3}"/>
    <hyperlink ref="B502:G503" location="'2018'!AU45:AX45" display="'2018'!AU45:AX45" xr:uid="{445E73E7-36B2-4516-8A40-2F6854801A4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416" workbookViewId="0">
      <selection activeCell="B427" sqref="B427"/>
    </sheetView>
  </sheetViews>
  <sheetFormatPr defaultColWidth="11.42578125" defaultRowHeight="15"/>
  <cols>
    <col min="1" max="1" width="11.42578125" style="92"/>
    <col min="2" max="2" width="10" style="116" customWidth="1"/>
    <col min="3" max="3" width="33.28515625" style="92" customWidth="1"/>
    <col min="4" max="6" width="10" style="116" customWidth="1"/>
    <col min="7" max="7" width="33.28515625" style="92" customWidth="1"/>
    <col min="8" max="9" width="11.42578125" style="92"/>
    <col min="10" max="10" width="31.28515625" style="92" customWidth="1"/>
    <col min="11" max="16384" width="11.42578125" style="92"/>
  </cols>
  <sheetData>
    <row r="1" spans="1:22" ht="16.5" thickBot="1">
      <c r="A1" s="1"/>
      <c r="B1" s="115" t="s">
        <v>232</v>
      </c>
      <c r="C1" s="1"/>
      <c r="D1" s="115"/>
      <c r="E1" s="115"/>
      <c r="F1" s="115"/>
      <c r="G1" s="1"/>
      <c r="H1" s="17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AÑO!A20</f>
        <v>Cártama Gastos</v>
      </c>
      <c r="C2" s="272"/>
      <c r="D2" s="272"/>
      <c r="E2" s="272"/>
      <c r="F2" s="272"/>
      <c r="G2" s="273"/>
      <c r="H2" s="1"/>
      <c r="I2" s="271" t="s">
        <v>4</v>
      </c>
      <c r="J2" s="272"/>
      <c r="K2" s="272"/>
      <c r="L2" s="273"/>
      <c r="M2" s="1"/>
      <c r="N2" s="1"/>
      <c r="R2" s="3"/>
    </row>
    <row r="3" spans="1:22" ht="16.5" thickBot="1">
      <c r="A3" s="1"/>
      <c r="B3" s="274"/>
      <c r="C3" s="275"/>
      <c r="D3" s="275"/>
      <c r="E3" s="275"/>
      <c r="F3" s="275"/>
      <c r="G3" s="276"/>
      <c r="H3" s="1"/>
      <c r="I3" s="274"/>
      <c r="J3" s="275"/>
      <c r="K3" s="275"/>
      <c r="L3" s="276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43" t="s">
        <v>59</v>
      </c>
      <c r="J4" s="108" t="s">
        <v>60</v>
      </c>
      <c r="K4" s="277" t="s">
        <v>61</v>
      </c>
      <c r="L4" s="278"/>
      <c r="M4" s="1"/>
      <c r="N4" s="1"/>
      <c r="R4" s="3"/>
    </row>
    <row r="5" spans="1:22" ht="15.75">
      <c r="A5" s="1" t="s">
        <v>191</v>
      </c>
      <c r="B5" s="135" t="s">
        <v>32</v>
      </c>
      <c r="C5" s="27" t="s">
        <v>33</v>
      </c>
      <c r="D5" s="135" t="s">
        <v>57</v>
      </c>
      <c r="E5" s="139" t="s">
        <v>58</v>
      </c>
      <c r="F5" s="139" t="s">
        <v>32</v>
      </c>
      <c r="G5" s="27" t="s">
        <v>33</v>
      </c>
      <c r="H5" s="1"/>
      <c r="I5" s="109" t="s">
        <v>62</v>
      </c>
      <c r="J5" s="110" t="s">
        <v>63</v>
      </c>
      <c r="K5" s="279"/>
      <c r="L5" s="280"/>
      <c r="M5" s="1"/>
      <c r="N5" s="1"/>
      <c r="R5" s="3"/>
    </row>
    <row r="6" spans="1:22" ht="15.75">
      <c r="A6" s="115">
        <f>'02'!A6+(B6-SUM(D6:F6))</f>
        <v>2003.9499999999998</v>
      </c>
      <c r="B6" s="136">
        <v>399.59</v>
      </c>
      <c r="C6" s="21" t="s">
        <v>188</v>
      </c>
      <c r="D6" s="140"/>
      <c r="E6" s="141"/>
      <c r="F6" s="141"/>
      <c r="G6" s="18" t="s">
        <v>34</v>
      </c>
      <c r="H6" s="1"/>
      <c r="I6" s="111" t="s">
        <v>62</v>
      </c>
      <c r="J6" s="110" t="s">
        <v>64</v>
      </c>
      <c r="K6" s="281">
        <v>550</v>
      </c>
      <c r="L6" s="282"/>
      <c r="M6" s="1" t="s">
        <v>169</v>
      </c>
      <c r="N6" s="1"/>
      <c r="R6" s="3"/>
    </row>
    <row r="7" spans="1:22" ht="15.75">
      <c r="A7" s="115">
        <f>'02'!A7+(B7-SUM(D7:F7))</f>
        <v>448.87</v>
      </c>
      <c r="B7" s="137">
        <v>70.180000000000007</v>
      </c>
      <c r="C7" s="18" t="s">
        <v>207</v>
      </c>
      <c r="D7" s="140"/>
      <c r="E7" s="141"/>
      <c r="F7" s="141"/>
      <c r="G7" s="18" t="s">
        <v>77</v>
      </c>
      <c r="H7" s="39">
        <f>B7*12</f>
        <v>842.16000000000008</v>
      </c>
      <c r="I7" s="111" t="s">
        <v>65</v>
      </c>
      <c r="J7" s="110" t="s">
        <v>66</v>
      </c>
      <c r="K7" s="281"/>
      <c r="L7" s="282"/>
      <c r="M7" s="1"/>
      <c r="N7" s="1"/>
      <c r="R7" s="3"/>
    </row>
    <row r="8" spans="1:22" ht="15.75">
      <c r="A8" s="115">
        <f>'02'!A8+(B8-SUM(D8:F8))</f>
        <v>0</v>
      </c>
      <c r="B8" s="137">
        <v>0</v>
      </c>
      <c r="C8" s="18" t="s">
        <v>37</v>
      </c>
      <c r="D8" s="140"/>
      <c r="F8" s="141"/>
      <c r="G8" s="18" t="s">
        <v>37</v>
      </c>
      <c r="H8" s="1"/>
      <c r="I8" s="111" t="s">
        <v>65</v>
      </c>
      <c r="J8" s="110" t="s">
        <v>67</v>
      </c>
      <c r="K8" s="281">
        <v>7000</v>
      </c>
      <c r="L8" s="282"/>
      <c r="M8" s="1"/>
      <c r="N8" s="1"/>
      <c r="R8" s="3"/>
    </row>
    <row r="9" spans="1:22" ht="15.75">
      <c r="A9" s="115">
        <f>'02'!A9+(B9-SUM(D9:F9))</f>
        <v>0</v>
      </c>
      <c r="B9" s="137">
        <v>0</v>
      </c>
      <c r="C9" s="18" t="s">
        <v>39</v>
      </c>
      <c r="D9" s="140"/>
      <c r="E9" s="141"/>
      <c r="F9" s="141"/>
      <c r="G9" s="18" t="s">
        <v>39</v>
      </c>
      <c r="H9" s="1"/>
      <c r="I9" s="111" t="s">
        <v>65</v>
      </c>
      <c r="J9" s="110" t="s">
        <v>160</v>
      </c>
      <c r="K9" s="281">
        <v>659.77</v>
      </c>
      <c r="L9" s="282"/>
      <c r="M9" s="1"/>
      <c r="N9" s="1"/>
      <c r="R9" s="3"/>
    </row>
    <row r="10" spans="1:22" ht="15.75">
      <c r="A10" s="115">
        <f>'02'!A10+(B10-SUM(D10:F10))</f>
        <v>48</v>
      </c>
      <c r="B10" s="137">
        <v>12</v>
      </c>
      <c r="C10" s="18" t="s">
        <v>38</v>
      </c>
      <c r="D10" s="140"/>
      <c r="E10" s="141"/>
      <c r="F10" s="141"/>
      <c r="G10" s="18" t="s">
        <v>38</v>
      </c>
      <c r="H10" s="1"/>
      <c r="I10" s="111" t="s">
        <v>65</v>
      </c>
      <c r="J10" s="110" t="s">
        <v>84</v>
      </c>
      <c r="K10" s="281">
        <v>1800.04</v>
      </c>
      <c r="L10" s="282"/>
      <c r="M10" s="1" t="s">
        <v>159</v>
      </c>
      <c r="N10" s="1"/>
      <c r="R10" s="3"/>
    </row>
    <row r="11" spans="1:22" ht="15.75">
      <c r="A11" s="115">
        <f>'02'!A11+(B11-SUM(D11:F11))</f>
        <v>120.92</v>
      </c>
      <c r="B11" s="137">
        <v>30.23</v>
      </c>
      <c r="C11" s="18" t="s">
        <v>36</v>
      </c>
      <c r="D11" s="140"/>
      <c r="E11" s="141"/>
      <c r="F11" s="141"/>
      <c r="G11" s="18" t="s">
        <v>36</v>
      </c>
      <c r="H11" s="1"/>
      <c r="I11" s="111" t="s">
        <v>71</v>
      </c>
      <c r="J11" s="110" t="s">
        <v>72</v>
      </c>
      <c r="K11" s="281"/>
      <c r="L11" s="282"/>
      <c r="M11" s="1"/>
      <c r="N11" s="1"/>
      <c r="R11" s="3"/>
    </row>
    <row r="12" spans="1:22" ht="15.75">
      <c r="A12" s="115">
        <f>'02'!A12+(B12-SUM(D12:F12))</f>
        <v>113.04000000000002</v>
      </c>
      <c r="B12" s="137">
        <v>25</v>
      </c>
      <c r="C12" s="18" t="s">
        <v>213</v>
      </c>
      <c r="D12" s="140"/>
      <c r="E12" s="141"/>
      <c r="F12" s="141"/>
      <c r="G12" s="18"/>
      <c r="H12" s="1"/>
      <c r="I12" s="111" t="s">
        <v>161</v>
      </c>
      <c r="J12" s="110" t="s">
        <v>162</v>
      </c>
      <c r="K12" s="281">
        <v>5092.08</v>
      </c>
      <c r="L12" s="282"/>
      <c r="M12" s="95"/>
      <c r="N12" s="1"/>
      <c r="R12" s="3"/>
    </row>
    <row r="13" spans="1:22" ht="15.75">
      <c r="A13" s="115">
        <f>'02'!A13+(B13-SUM(D13:F13))</f>
        <v>84</v>
      </c>
      <c r="B13" s="137">
        <v>7</v>
      </c>
      <c r="C13" s="18" t="s">
        <v>208</v>
      </c>
      <c r="D13" s="140"/>
      <c r="E13" s="141"/>
      <c r="F13" s="141"/>
      <c r="G13" s="18"/>
      <c r="H13" s="1"/>
      <c r="I13" s="111"/>
      <c r="J13" s="110"/>
      <c r="K13" s="281"/>
      <c r="L13" s="282"/>
      <c r="M13" s="1"/>
      <c r="N13" s="1"/>
      <c r="R13" s="3"/>
    </row>
    <row r="14" spans="1:22" ht="15.75">
      <c r="A14" s="115"/>
      <c r="B14" s="137"/>
      <c r="C14" s="18"/>
      <c r="D14" s="140"/>
      <c r="E14" s="141"/>
      <c r="F14" s="141"/>
      <c r="G14" s="18"/>
      <c r="H14" s="1"/>
      <c r="I14" s="111"/>
      <c r="J14" s="110"/>
      <c r="K14" s="281"/>
      <c r="L14" s="282"/>
      <c r="M14" s="1"/>
      <c r="N14" s="1"/>
      <c r="R14" s="3"/>
    </row>
    <row r="15" spans="1:22" ht="15.75">
      <c r="A15" s="115"/>
      <c r="B15" s="137"/>
      <c r="C15" s="18"/>
      <c r="D15" s="140"/>
      <c r="E15" s="141"/>
      <c r="F15" s="141"/>
      <c r="G15" s="18"/>
      <c r="H15" s="1"/>
      <c r="I15" s="111"/>
      <c r="J15" s="110"/>
      <c r="K15" s="281"/>
      <c r="L15" s="282"/>
      <c r="M15" s="1"/>
      <c r="N15" s="1"/>
      <c r="R15" s="3"/>
    </row>
    <row r="16" spans="1:22" ht="15.75">
      <c r="A16" s="115"/>
      <c r="B16" s="137"/>
      <c r="C16" s="18"/>
      <c r="D16" s="140"/>
      <c r="E16" s="141"/>
      <c r="F16" s="141"/>
      <c r="G16" s="18"/>
      <c r="H16" s="1"/>
      <c r="I16" s="111"/>
      <c r="J16" s="110"/>
      <c r="K16" s="281"/>
      <c r="L16" s="282"/>
      <c r="M16" s="1"/>
      <c r="N16" s="1"/>
      <c r="R16" s="3"/>
    </row>
    <row r="17" spans="1:18" ht="15.75">
      <c r="A17" s="115"/>
      <c r="B17" s="137"/>
      <c r="C17" s="18"/>
      <c r="D17" s="140"/>
      <c r="E17" s="141"/>
      <c r="F17" s="141"/>
      <c r="G17" s="18"/>
      <c r="H17" s="1"/>
      <c r="I17" s="111"/>
      <c r="J17" s="110"/>
      <c r="K17" s="281"/>
      <c r="L17" s="282"/>
      <c r="M17" s="1"/>
      <c r="N17" s="1"/>
      <c r="R17" s="3"/>
    </row>
    <row r="18" spans="1:18" ht="16.5" thickBot="1">
      <c r="A18" s="115"/>
      <c r="B18" s="137"/>
      <c r="C18" s="18"/>
      <c r="D18" s="140"/>
      <c r="E18" s="141"/>
      <c r="F18" s="141"/>
      <c r="G18" s="18"/>
      <c r="H18" s="1"/>
      <c r="I18" s="112"/>
      <c r="J18" s="113"/>
      <c r="K18" s="287"/>
      <c r="L18" s="288"/>
      <c r="M18" s="1"/>
      <c r="N18" s="1"/>
      <c r="R18" s="3"/>
    </row>
    <row r="19" spans="1:18" ht="16.5" thickBot="1">
      <c r="A19" s="115"/>
      <c r="B19" s="138"/>
      <c r="C19" s="19"/>
      <c r="D19" s="138"/>
      <c r="E19" s="142"/>
      <c r="F19" s="142"/>
      <c r="G19" s="19"/>
      <c r="H19" s="1"/>
      <c r="I19" s="28" t="s">
        <v>68</v>
      </c>
      <c r="J19" s="22"/>
      <c r="K19" s="287">
        <f>SUM(K5:K18)</f>
        <v>15101.890000000001</v>
      </c>
      <c r="L19" s="288"/>
      <c r="M19" s="1"/>
      <c r="N19" s="1"/>
      <c r="R19" s="3"/>
    </row>
    <row r="20" spans="1:18" ht="16.5" thickBot="1">
      <c r="A20" s="115">
        <f>SUM(A6:A15)</f>
        <v>2818.7799999999997</v>
      </c>
      <c r="B20" s="138">
        <f>SUM(B6:B19)</f>
        <v>544</v>
      </c>
      <c r="C20" s="19" t="s">
        <v>55</v>
      </c>
      <c r="D20" s="138">
        <f>SUM(D6:D19)</f>
        <v>0</v>
      </c>
      <c r="E20" s="138">
        <f>SUM(E6:E19)</f>
        <v>0</v>
      </c>
      <c r="F20" s="138">
        <f>SUM(F6:F19)</f>
        <v>0</v>
      </c>
      <c r="G20" s="19" t="s">
        <v>55</v>
      </c>
      <c r="H20" s="1"/>
      <c r="I20" s="92" t="s">
        <v>85</v>
      </c>
      <c r="K20" s="116"/>
      <c r="L20" s="116">
        <f>K19-K10-K12</f>
        <v>8209.7700000000023</v>
      </c>
      <c r="M20" s="1"/>
      <c r="R20" s="3"/>
    </row>
    <row r="21" spans="1:18" ht="16.5" thickBot="1">
      <c r="A21" s="1"/>
      <c r="B21" s="115"/>
      <c r="C21" s="1"/>
      <c r="D21" s="115"/>
      <c r="E21" s="115"/>
      <c r="F21" s="115"/>
      <c r="G21" s="1"/>
      <c r="H21" s="1"/>
      <c r="M21" s="1"/>
      <c r="R21" s="3"/>
    </row>
    <row r="22" spans="1:18" ht="15.6" customHeight="1">
      <c r="A22" s="1"/>
      <c r="B22" s="283" t="str">
        <f>AÑO!A21</f>
        <v>Waterloo</v>
      </c>
      <c r="C22" s="272"/>
      <c r="D22" s="272"/>
      <c r="E22" s="272"/>
      <c r="F22" s="272"/>
      <c r="G22" s="273"/>
      <c r="H22" s="1"/>
      <c r="I22" s="271" t="s">
        <v>6</v>
      </c>
      <c r="J22" s="272"/>
      <c r="K22" s="272"/>
      <c r="L22" s="273"/>
      <c r="M22" s="1"/>
      <c r="R22" s="3"/>
    </row>
    <row r="23" spans="1:18" ht="16.149999999999999" customHeight="1" thickBot="1">
      <c r="A23" s="1"/>
      <c r="B23" s="274"/>
      <c r="C23" s="275"/>
      <c r="D23" s="275"/>
      <c r="E23" s="275"/>
      <c r="F23" s="275"/>
      <c r="G23" s="276"/>
      <c r="H23" s="1"/>
      <c r="I23" s="274"/>
      <c r="J23" s="275"/>
      <c r="K23" s="275"/>
      <c r="L23" s="276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43" t="s">
        <v>33</v>
      </c>
      <c r="J24" s="257" t="s">
        <v>90</v>
      </c>
      <c r="K24" s="258"/>
      <c r="L24" s="200" t="s">
        <v>91</v>
      </c>
      <c r="M24" s="1"/>
      <c r="R24" s="3"/>
    </row>
    <row r="25" spans="1:18" ht="15.75">
      <c r="A25" s="1" t="s">
        <v>191</v>
      </c>
      <c r="B25" s="135" t="s">
        <v>32</v>
      </c>
      <c r="C25" s="27" t="s">
        <v>33</v>
      </c>
      <c r="D25" s="135" t="s">
        <v>57</v>
      </c>
      <c r="E25" s="139" t="s">
        <v>58</v>
      </c>
      <c r="F25" s="139" t="s">
        <v>32</v>
      </c>
      <c r="G25" s="27" t="s">
        <v>33</v>
      </c>
      <c r="H25" s="1"/>
      <c r="I25" s="259" t="str">
        <f>AÑO!A8</f>
        <v>Manolo Salario</v>
      </c>
      <c r="J25" s="262"/>
      <c r="K25" s="263"/>
      <c r="L25" s="201"/>
      <c r="M25" s="1"/>
      <c r="R25" s="3"/>
    </row>
    <row r="26" spans="1:18" ht="15.75">
      <c r="A26" s="115">
        <f>'02'!A26+(B26-SUM(D26:F26))</f>
        <v>3600</v>
      </c>
      <c r="B26" s="136">
        <v>900</v>
      </c>
      <c r="C26" s="30" t="s">
        <v>41</v>
      </c>
      <c r="D26" s="140"/>
      <c r="E26" s="141"/>
      <c r="F26" s="141"/>
      <c r="G26" s="18" t="s">
        <v>41</v>
      </c>
      <c r="H26" s="1"/>
      <c r="I26" s="260"/>
      <c r="J26" s="264"/>
      <c r="K26" s="265"/>
      <c r="L26" s="202"/>
      <c r="M26" s="1"/>
      <c r="R26" s="3"/>
    </row>
    <row r="27" spans="1:18" ht="15.75">
      <c r="A27" s="115">
        <f>'02'!A27+(B27-SUM(D27:F27))</f>
        <v>689</v>
      </c>
      <c r="B27" s="137">
        <v>170</v>
      </c>
      <c r="C27" s="30" t="s">
        <v>42</v>
      </c>
      <c r="D27" s="140"/>
      <c r="E27" s="141"/>
      <c r="F27" s="141"/>
      <c r="G27" s="18" t="s">
        <v>42</v>
      </c>
      <c r="H27" s="1"/>
      <c r="I27" s="260"/>
      <c r="J27" s="264"/>
      <c r="K27" s="265"/>
      <c r="L27" s="202"/>
      <c r="M27" s="1"/>
      <c r="R27" s="3"/>
    </row>
    <row r="28" spans="1:18" ht="15.75">
      <c r="A28" s="115">
        <f>'02'!A28+(B28-SUM(D28:F28))</f>
        <v>263.06</v>
      </c>
      <c r="B28" s="137">
        <v>40</v>
      </c>
      <c r="C28" s="30" t="s">
        <v>43</v>
      </c>
      <c r="D28" s="140"/>
      <c r="E28" s="141"/>
      <c r="F28" s="141"/>
      <c r="G28" s="18" t="s">
        <v>43</v>
      </c>
      <c r="H28" s="1"/>
      <c r="I28" s="260"/>
      <c r="J28" s="264"/>
      <c r="K28" s="265"/>
      <c r="L28" s="202"/>
      <c r="M28" s="1"/>
      <c r="R28" s="3"/>
    </row>
    <row r="29" spans="1:18" ht="15.75">
      <c r="A29" s="115">
        <f>'02'!A29+(B29-SUM(D29:F29))</f>
        <v>73.13</v>
      </c>
      <c r="B29" s="137">
        <v>18</v>
      </c>
      <c r="C29" s="30" t="s">
        <v>40</v>
      </c>
      <c r="D29" s="140"/>
      <c r="E29" s="141"/>
      <c r="F29" s="141"/>
      <c r="G29" s="18" t="s">
        <v>40</v>
      </c>
      <c r="H29" s="1"/>
      <c r="I29" s="268"/>
      <c r="J29" s="269"/>
      <c r="K29" s="270"/>
      <c r="L29" s="204"/>
      <c r="M29" s="1"/>
      <c r="R29" s="3"/>
    </row>
    <row r="30" spans="1:18" ht="15.75">
      <c r="A30" s="115">
        <f>'02'!A30+(B30-SUM(D30:F30))</f>
        <v>593.55999999999995</v>
      </c>
      <c r="B30" s="137">
        <v>0</v>
      </c>
      <c r="C30" s="30" t="s">
        <v>44</v>
      </c>
      <c r="D30" s="140"/>
      <c r="E30" s="141"/>
      <c r="F30" s="141"/>
      <c r="G30" s="18"/>
      <c r="H30" s="1"/>
      <c r="I30" s="259" t="str">
        <f>AÑO!A9</f>
        <v>Rocío Salario</v>
      </c>
      <c r="J30" s="262"/>
      <c r="K30" s="263"/>
      <c r="L30" s="201"/>
      <c r="M30" s="1"/>
      <c r="R30" s="3"/>
    </row>
    <row r="31" spans="1:18" ht="15.75">
      <c r="A31" s="115"/>
      <c r="B31" s="137"/>
      <c r="C31" s="18"/>
      <c r="D31" s="140"/>
      <c r="E31" s="141"/>
      <c r="F31" s="141"/>
      <c r="G31" s="18"/>
      <c r="H31" s="1"/>
      <c r="I31" s="260"/>
      <c r="J31" s="264"/>
      <c r="K31" s="265"/>
      <c r="L31" s="202"/>
      <c r="M31" s="1"/>
      <c r="R31" s="3"/>
    </row>
    <row r="32" spans="1:18" ht="15.75">
      <c r="A32" s="115"/>
      <c r="B32" s="137"/>
      <c r="C32" s="18"/>
      <c r="D32" s="140"/>
      <c r="E32" s="141"/>
      <c r="F32" s="141"/>
      <c r="G32" s="18"/>
      <c r="H32" s="1"/>
      <c r="I32" s="260"/>
      <c r="J32" s="264"/>
      <c r="K32" s="265"/>
      <c r="L32" s="202"/>
      <c r="M32" s="1"/>
      <c r="R32" s="3"/>
    </row>
    <row r="33" spans="1:18" ht="15.75">
      <c r="A33" s="115"/>
      <c r="B33" s="137"/>
      <c r="C33" s="18"/>
      <c r="D33" s="140"/>
      <c r="E33" s="141"/>
      <c r="F33" s="141"/>
      <c r="G33" s="18"/>
      <c r="H33" s="1"/>
      <c r="I33" s="260"/>
      <c r="J33" s="264"/>
      <c r="K33" s="265"/>
      <c r="L33" s="202"/>
      <c r="M33" s="1"/>
      <c r="R33" s="3"/>
    </row>
    <row r="34" spans="1:18" ht="15.75">
      <c r="A34" s="115"/>
      <c r="B34" s="137"/>
      <c r="C34" s="18"/>
      <c r="D34" s="140"/>
      <c r="E34" s="141"/>
      <c r="F34" s="141"/>
      <c r="G34" s="18"/>
      <c r="H34" s="1"/>
      <c r="I34" s="268"/>
      <c r="J34" s="269"/>
      <c r="K34" s="270"/>
      <c r="L34" s="204"/>
      <c r="M34" s="1"/>
      <c r="R34" s="3"/>
    </row>
    <row r="35" spans="1:18" ht="15.75">
      <c r="A35" s="115"/>
      <c r="B35" s="137"/>
      <c r="C35" s="18"/>
      <c r="D35" s="140"/>
      <c r="E35" s="141"/>
      <c r="F35" s="141"/>
      <c r="G35" s="18"/>
      <c r="H35" s="1"/>
      <c r="I35" s="259" t="s">
        <v>227</v>
      </c>
      <c r="J35" s="262"/>
      <c r="K35" s="263"/>
      <c r="L35" s="201"/>
      <c r="M35" s="1"/>
      <c r="R35" s="3"/>
    </row>
    <row r="36" spans="1:18" ht="15.75">
      <c r="A36" s="1"/>
      <c r="B36" s="137"/>
      <c r="C36" s="18"/>
      <c r="D36" s="140"/>
      <c r="E36" s="141"/>
      <c r="F36" s="141"/>
      <c r="G36" s="18"/>
      <c r="H36" s="1"/>
      <c r="I36" s="260"/>
      <c r="J36" s="264"/>
      <c r="K36" s="265"/>
      <c r="L36" s="202"/>
      <c r="M36" s="1"/>
      <c r="R36" s="3"/>
    </row>
    <row r="37" spans="1:18" ht="15.75">
      <c r="A37" s="1"/>
      <c r="B37" s="137"/>
      <c r="C37" s="18"/>
      <c r="D37" s="140"/>
      <c r="E37" s="141"/>
      <c r="F37" s="141"/>
      <c r="G37" s="18"/>
      <c r="H37" s="1"/>
      <c r="I37" s="260"/>
      <c r="J37" s="264"/>
      <c r="K37" s="265"/>
      <c r="L37" s="202"/>
      <c r="M37" s="1"/>
      <c r="R37" s="3"/>
    </row>
    <row r="38" spans="1:18" ht="15.75">
      <c r="A38" s="1"/>
      <c r="B38" s="137"/>
      <c r="C38" s="18"/>
      <c r="D38" s="140"/>
      <c r="E38" s="141"/>
      <c r="F38" s="141"/>
      <c r="G38" s="18"/>
      <c r="H38" s="1"/>
      <c r="I38" s="260"/>
      <c r="J38" s="264"/>
      <c r="K38" s="265"/>
      <c r="L38" s="202"/>
      <c r="M38" s="1"/>
      <c r="R38" s="3"/>
    </row>
    <row r="39" spans="1:18" ht="16.5" thickBot="1">
      <c r="A39" s="1"/>
      <c r="B39" s="138"/>
      <c r="C39" s="19"/>
      <c r="D39" s="138"/>
      <c r="E39" s="142"/>
      <c r="F39" s="142"/>
      <c r="G39" s="19"/>
      <c r="H39" s="1"/>
      <c r="I39" s="268"/>
      <c r="J39" s="269"/>
      <c r="K39" s="270"/>
      <c r="L39" s="204"/>
      <c r="M39" s="1"/>
      <c r="R39" s="3"/>
    </row>
    <row r="40" spans="1:18" ht="16.5" thickBot="1">
      <c r="A40" s="115">
        <f>SUM(A26:A35)</f>
        <v>5218.75</v>
      </c>
      <c r="B40" s="138">
        <f>SUM(B26:B39)</f>
        <v>1128</v>
      </c>
      <c r="C40" s="19" t="s">
        <v>55</v>
      </c>
      <c r="D40" s="138">
        <f>SUM(D26:D39)</f>
        <v>0</v>
      </c>
      <c r="E40" s="138">
        <f>SUM(E26:E39)</f>
        <v>0</v>
      </c>
      <c r="F40" s="138">
        <f>SUM(F26:F39)</f>
        <v>0</v>
      </c>
      <c r="G40" s="19" t="s">
        <v>55</v>
      </c>
      <c r="H40" s="1"/>
      <c r="I40" s="259" t="str">
        <f>AÑO!A11</f>
        <v>Finanazas</v>
      </c>
      <c r="J40" s="262"/>
      <c r="K40" s="263"/>
      <c r="L40" s="201"/>
      <c r="M40" s="1"/>
      <c r="R40" s="3"/>
    </row>
    <row r="41" spans="1:18" ht="16.5" thickBot="1">
      <c r="A41" s="1"/>
      <c r="B41" s="115"/>
      <c r="C41" s="1"/>
      <c r="D41" s="115"/>
      <c r="E41" s="115"/>
      <c r="F41" s="115"/>
      <c r="G41" s="1"/>
      <c r="H41" s="1"/>
      <c r="I41" s="260"/>
      <c r="J41" s="264"/>
      <c r="K41" s="265"/>
      <c r="L41" s="202"/>
      <c r="M41" s="1"/>
      <c r="R41" s="3"/>
    </row>
    <row r="42" spans="1:18" ht="15.6" customHeight="1">
      <c r="A42" s="1"/>
      <c r="B42" s="283" t="str">
        <f>AÑO!A22</f>
        <v>Comida+Limpieza</v>
      </c>
      <c r="C42" s="272"/>
      <c r="D42" s="272"/>
      <c r="E42" s="272"/>
      <c r="F42" s="272"/>
      <c r="G42" s="273"/>
      <c r="H42" s="1"/>
      <c r="I42" s="260"/>
      <c r="J42" s="264"/>
      <c r="K42" s="265"/>
      <c r="L42" s="202"/>
      <c r="M42" s="1"/>
      <c r="R42" s="3"/>
    </row>
    <row r="43" spans="1:18" ht="16.149999999999999" customHeight="1" thickBot="1">
      <c r="A43" s="1"/>
      <c r="B43" s="274"/>
      <c r="C43" s="275"/>
      <c r="D43" s="275"/>
      <c r="E43" s="275"/>
      <c r="F43" s="275"/>
      <c r="G43" s="276"/>
      <c r="H43" s="1"/>
      <c r="I43" s="260"/>
      <c r="J43" s="264"/>
      <c r="K43" s="265"/>
      <c r="L43" s="202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I44" s="268"/>
      <c r="J44" s="269"/>
      <c r="K44" s="270"/>
      <c r="L44" s="204"/>
      <c r="M44" s="1"/>
      <c r="R44" s="3"/>
    </row>
    <row r="45" spans="1:18" ht="15.75">
      <c r="A45" s="1"/>
      <c r="B45" s="135" t="s">
        <v>32</v>
      </c>
      <c r="C45" s="27" t="s">
        <v>33</v>
      </c>
      <c r="D45" s="135" t="s">
        <v>57</v>
      </c>
      <c r="E45" s="139" t="s">
        <v>58</v>
      </c>
      <c r="F45" s="139" t="s">
        <v>32</v>
      </c>
      <c r="G45" s="27" t="s">
        <v>168</v>
      </c>
      <c r="H45" s="1"/>
      <c r="I45" s="259" t="str">
        <f>AÑO!A12</f>
        <v>Regalos</v>
      </c>
      <c r="J45" s="262"/>
      <c r="K45" s="263"/>
      <c r="L45" s="201"/>
      <c r="M45" s="1"/>
      <c r="R45" s="3"/>
    </row>
    <row r="46" spans="1:18" ht="15.75">
      <c r="A46" s="1"/>
      <c r="B46" s="136">
        <v>462</v>
      </c>
      <c r="C46" s="21"/>
      <c r="D46" s="140"/>
      <c r="E46" s="141"/>
      <c r="F46" s="141"/>
      <c r="G46" s="33"/>
      <c r="H46" s="1"/>
      <c r="I46" s="260"/>
      <c r="J46" s="264"/>
      <c r="K46" s="265"/>
      <c r="L46" s="202"/>
      <c r="M46" s="1"/>
      <c r="R46" s="3"/>
    </row>
    <row r="47" spans="1:18" ht="15.75">
      <c r="A47" s="1"/>
      <c r="B47" s="137">
        <v>28</v>
      </c>
      <c r="C47" s="18" t="s">
        <v>81</v>
      </c>
      <c r="D47" s="140"/>
      <c r="E47" s="141"/>
      <c r="F47" s="141"/>
      <c r="G47" s="18"/>
      <c r="H47" s="1"/>
      <c r="I47" s="260"/>
      <c r="J47" s="264"/>
      <c r="K47" s="265"/>
      <c r="L47" s="202"/>
      <c r="M47" s="1"/>
      <c r="R47" s="3"/>
    </row>
    <row r="48" spans="1:18" ht="15.75">
      <c r="A48" s="1"/>
      <c r="B48" s="137"/>
      <c r="C48" s="18"/>
      <c r="D48" s="140"/>
      <c r="E48" s="141"/>
      <c r="F48" s="141"/>
      <c r="G48" s="18"/>
      <c r="H48" s="1"/>
      <c r="I48" s="260"/>
      <c r="J48" s="264"/>
      <c r="K48" s="265"/>
      <c r="L48" s="202"/>
      <c r="M48" s="1"/>
      <c r="R48" s="3"/>
    </row>
    <row r="49" spans="1:18" ht="15.75">
      <c r="A49" s="1"/>
      <c r="B49" s="137"/>
      <c r="C49" s="18"/>
      <c r="D49" s="140"/>
      <c r="E49" s="141"/>
      <c r="F49" s="141"/>
      <c r="G49" s="18"/>
      <c r="H49" s="1"/>
      <c r="I49" s="268"/>
      <c r="J49" s="269"/>
      <c r="K49" s="270"/>
      <c r="L49" s="204"/>
      <c r="M49" s="1"/>
      <c r="R49" s="3"/>
    </row>
    <row r="50" spans="1:18" ht="15.75">
      <c r="A50" s="1"/>
      <c r="B50" s="137"/>
      <c r="C50" s="18"/>
      <c r="D50" s="140"/>
      <c r="E50" s="141"/>
      <c r="F50" s="141"/>
      <c r="G50" s="18"/>
      <c r="H50" s="1"/>
      <c r="I50" s="259" t="str">
        <f>AÑO!A13</f>
        <v>Gubernamental</v>
      </c>
      <c r="J50" s="262"/>
      <c r="K50" s="263"/>
      <c r="L50" s="201"/>
      <c r="M50" s="1"/>
      <c r="R50" s="3"/>
    </row>
    <row r="51" spans="1:18" ht="15.75">
      <c r="A51" s="1"/>
      <c r="B51" s="137"/>
      <c r="C51" s="18"/>
      <c r="D51" s="140"/>
      <c r="E51" s="141"/>
      <c r="F51" s="141"/>
      <c r="G51" s="18"/>
      <c r="H51" s="1"/>
      <c r="I51" s="260"/>
      <c r="J51" s="264"/>
      <c r="K51" s="265"/>
      <c r="L51" s="202"/>
      <c r="M51" s="1"/>
      <c r="R51" s="3"/>
    </row>
    <row r="52" spans="1:18" ht="15.75">
      <c r="A52" s="1"/>
      <c r="B52" s="137"/>
      <c r="C52" s="18"/>
      <c r="D52" s="140"/>
      <c r="E52" s="141"/>
      <c r="F52" s="141"/>
      <c r="G52" s="18"/>
      <c r="H52" s="1"/>
      <c r="I52" s="260"/>
      <c r="J52" s="264"/>
      <c r="K52" s="265"/>
      <c r="L52" s="202"/>
      <c r="M52" s="1"/>
      <c r="R52" s="3"/>
    </row>
    <row r="53" spans="1:18" ht="15.75">
      <c r="A53" s="1"/>
      <c r="B53" s="137"/>
      <c r="C53" s="18"/>
      <c r="D53" s="140"/>
      <c r="E53" s="141"/>
      <c r="F53" s="141"/>
      <c r="G53" s="18"/>
      <c r="H53" s="1"/>
      <c r="I53" s="260"/>
      <c r="J53" s="264"/>
      <c r="K53" s="265"/>
      <c r="L53" s="202"/>
      <c r="M53" s="1"/>
      <c r="R53" s="3"/>
    </row>
    <row r="54" spans="1:18" ht="15.75">
      <c r="A54" s="1"/>
      <c r="B54" s="137"/>
      <c r="C54" s="18"/>
      <c r="D54" s="140"/>
      <c r="E54" s="141"/>
      <c r="F54" s="141"/>
      <c r="G54" s="18"/>
      <c r="H54" s="1"/>
      <c r="I54" s="268"/>
      <c r="J54" s="269"/>
      <c r="K54" s="270"/>
      <c r="L54" s="204"/>
      <c r="M54" s="1"/>
      <c r="R54" s="3"/>
    </row>
    <row r="55" spans="1:18" ht="15.75">
      <c r="A55" s="1"/>
      <c r="B55" s="137"/>
      <c r="C55" s="18"/>
      <c r="D55" s="140"/>
      <c r="E55" s="141"/>
      <c r="F55" s="141"/>
      <c r="G55" s="18"/>
      <c r="H55" s="1"/>
      <c r="I55" s="259" t="str">
        <f>AÑO!A14</f>
        <v>Mutualite/DKV</v>
      </c>
      <c r="J55" s="262"/>
      <c r="K55" s="263"/>
      <c r="L55" s="201"/>
      <c r="M55" s="1"/>
      <c r="R55" s="3"/>
    </row>
    <row r="56" spans="1:18" ht="15.75">
      <c r="A56" s="1"/>
      <c r="B56" s="137"/>
      <c r="C56" s="18"/>
      <c r="D56" s="140"/>
      <c r="E56" s="141"/>
      <c r="F56" s="141"/>
      <c r="G56" s="18"/>
      <c r="H56" s="1"/>
      <c r="I56" s="260"/>
      <c r="J56" s="264"/>
      <c r="K56" s="265"/>
      <c r="L56" s="202"/>
      <c r="M56" s="1"/>
      <c r="R56" s="3"/>
    </row>
    <row r="57" spans="1:18" ht="15.75">
      <c r="A57" s="1"/>
      <c r="B57" s="137"/>
      <c r="C57" s="18"/>
      <c r="D57" s="140"/>
      <c r="E57" s="141"/>
      <c r="F57" s="141"/>
      <c r="G57" s="18"/>
      <c r="H57" s="1"/>
      <c r="I57" s="260"/>
      <c r="J57" s="264"/>
      <c r="K57" s="265"/>
      <c r="L57" s="202"/>
      <c r="M57" s="1"/>
      <c r="R57" s="3"/>
    </row>
    <row r="58" spans="1:18" ht="15.75">
      <c r="A58" s="1"/>
      <c r="B58" s="137"/>
      <c r="C58" s="18"/>
      <c r="D58" s="140"/>
      <c r="E58" s="141"/>
      <c r="F58" s="141"/>
      <c r="G58" s="18"/>
      <c r="H58" s="1"/>
      <c r="I58" s="260"/>
      <c r="J58" s="264"/>
      <c r="K58" s="265"/>
      <c r="L58" s="202"/>
      <c r="M58" s="1"/>
      <c r="R58" s="3"/>
    </row>
    <row r="59" spans="1:18" ht="16.5" thickBot="1">
      <c r="A59" s="1"/>
      <c r="B59" s="138"/>
      <c r="C59" s="19"/>
      <c r="D59" s="138"/>
      <c r="E59" s="142"/>
      <c r="F59" s="142"/>
      <c r="G59" s="19"/>
      <c r="H59" s="1"/>
      <c r="I59" s="268"/>
      <c r="J59" s="269"/>
      <c r="K59" s="270"/>
      <c r="L59" s="204"/>
      <c r="M59" s="1"/>
      <c r="R59" s="3"/>
    </row>
    <row r="60" spans="1:18" ht="16.5" thickBot="1">
      <c r="A60" s="1"/>
      <c r="B60" s="138">
        <f>SUM(B46:B59)</f>
        <v>490</v>
      </c>
      <c r="C60" s="19" t="s">
        <v>55</v>
      </c>
      <c r="D60" s="138">
        <f>SUM(D46:D59)</f>
        <v>0</v>
      </c>
      <c r="E60" s="138">
        <f>SUM(E46:E59)</f>
        <v>0</v>
      </c>
      <c r="F60" s="138">
        <f>SUM(F46:F59)</f>
        <v>0</v>
      </c>
      <c r="G60" s="19" t="s">
        <v>55</v>
      </c>
      <c r="H60" s="1"/>
      <c r="I60" s="259" t="str">
        <f>AÑO!A15</f>
        <v>Alquiler Cartama</v>
      </c>
      <c r="J60" s="262"/>
      <c r="K60" s="263"/>
      <c r="L60" s="201"/>
      <c r="M60" s="1"/>
      <c r="R60" s="3"/>
    </row>
    <row r="61" spans="1:18" ht="16.5" thickBot="1">
      <c r="A61" s="1"/>
      <c r="B61" s="115"/>
      <c r="C61" s="1"/>
      <c r="D61" s="115"/>
      <c r="E61" s="115"/>
      <c r="F61" s="115"/>
      <c r="G61" s="1"/>
      <c r="H61" s="1"/>
      <c r="I61" s="260"/>
      <c r="J61" s="264"/>
      <c r="K61" s="265"/>
      <c r="L61" s="202"/>
      <c r="M61" s="1"/>
      <c r="R61" s="3"/>
    </row>
    <row r="62" spans="1:18" ht="15.6" customHeight="1">
      <c r="A62" s="1"/>
      <c r="B62" s="283" t="str">
        <f>AÑO!A23</f>
        <v>Ocio</v>
      </c>
      <c r="C62" s="272"/>
      <c r="D62" s="272"/>
      <c r="E62" s="272"/>
      <c r="F62" s="272"/>
      <c r="G62" s="273"/>
      <c r="H62" s="1"/>
      <c r="I62" s="260"/>
      <c r="J62" s="264"/>
      <c r="K62" s="265"/>
      <c r="L62" s="202"/>
      <c r="M62" s="1"/>
      <c r="R62" s="3"/>
    </row>
    <row r="63" spans="1:18" ht="16.149999999999999" customHeight="1" thickBot="1">
      <c r="A63" s="1"/>
      <c r="B63" s="274"/>
      <c r="C63" s="275"/>
      <c r="D63" s="275"/>
      <c r="E63" s="275"/>
      <c r="F63" s="275"/>
      <c r="G63" s="276"/>
      <c r="H63" s="1"/>
      <c r="I63" s="260"/>
      <c r="J63" s="264"/>
      <c r="K63" s="265"/>
      <c r="L63" s="202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I64" s="268"/>
      <c r="J64" s="269"/>
      <c r="K64" s="270"/>
      <c r="L64" s="204"/>
      <c r="M64" s="1"/>
      <c r="R64" s="3"/>
    </row>
    <row r="65" spans="1:18" ht="15.75">
      <c r="A65" s="1"/>
      <c r="B65" s="135" t="s">
        <v>32</v>
      </c>
      <c r="C65" s="27" t="s">
        <v>33</v>
      </c>
      <c r="D65" s="135" t="s">
        <v>57</v>
      </c>
      <c r="E65" s="139" t="s">
        <v>58</v>
      </c>
      <c r="F65" s="139" t="s">
        <v>32</v>
      </c>
      <c r="G65" s="27" t="s">
        <v>168</v>
      </c>
      <c r="H65" s="1"/>
      <c r="I65" s="259" t="str">
        <f>AÑO!A16</f>
        <v>Otros</v>
      </c>
      <c r="J65" s="262"/>
      <c r="K65" s="263"/>
      <c r="L65" s="201"/>
      <c r="M65" s="1"/>
      <c r="R65" s="3"/>
    </row>
    <row r="66" spans="1:18" ht="15.75">
      <c r="A66" s="1"/>
      <c r="B66" s="136">
        <v>150</v>
      </c>
      <c r="C66" s="21" t="s">
        <v>35</v>
      </c>
      <c r="D66" s="140"/>
      <c r="E66" s="141"/>
      <c r="F66" s="141"/>
      <c r="G66" s="21"/>
      <c r="H66" s="1"/>
      <c r="I66" s="260"/>
      <c r="J66" s="264"/>
      <c r="K66" s="265"/>
      <c r="L66" s="202"/>
      <c r="M66" s="1"/>
      <c r="R66" s="3"/>
    </row>
    <row r="67" spans="1:18" ht="15.75">
      <c r="A67" s="1"/>
      <c r="B67" s="137"/>
      <c r="C67" s="18"/>
      <c r="D67" s="140"/>
      <c r="E67" s="141"/>
      <c r="F67" s="141"/>
      <c r="G67" s="34"/>
      <c r="H67" s="1"/>
      <c r="I67" s="260"/>
      <c r="J67" s="264"/>
      <c r="K67" s="265"/>
      <c r="L67" s="202"/>
      <c r="M67" s="1"/>
      <c r="R67" s="3"/>
    </row>
    <row r="68" spans="1:18" ht="15.75">
      <c r="A68" s="1"/>
      <c r="B68" s="137"/>
      <c r="C68" s="18"/>
      <c r="D68" s="140"/>
      <c r="E68" s="141"/>
      <c r="F68" s="141"/>
      <c r="G68" s="18"/>
      <c r="H68" s="1"/>
      <c r="I68" s="260"/>
      <c r="J68" s="264"/>
      <c r="K68" s="265"/>
      <c r="L68" s="202"/>
      <c r="M68" s="1"/>
      <c r="R68" s="3"/>
    </row>
    <row r="69" spans="1:18" ht="16.5" thickBot="1">
      <c r="A69" s="1"/>
      <c r="B69" s="137"/>
      <c r="C69" s="18"/>
      <c r="D69" s="140"/>
      <c r="E69" s="141"/>
      <c r="F69" s="141"/>
      <c r="G69" s="18"/>
      <c r="H69" s="1"/>
      <c r="I69" s="261"/>
      <c r="J69" s="266"/>
      <c r="K69" s="267"/>
      <c r="L69" s="203"/>
      <c r="M69" s="1"/>
      <c r="R69" s="3"/>
    </row>
    <row r="70" spans="1:18" ht="15.75">
      <c r="A70" s="1"/>
      <c r="B70" s="137"/>
      <c r="C70" s="18"/>
      <c r="D70" s="140"/>
      <c r="E70" s="141"/>
      <c r="F70" s="141"/>
      <c r="G70" s="18"/>
      <c r="H70" s="1"/>
      <c r="M70" s="1"/>
      <c r="R70" s="3"/>
    </row>
    <row r="71" spans="1:18" ht="15.75">
      <c r="A71" s="1"/>
      <c r="B71" s="137"/>
      <c r="C71" s="18"/>
      <c r="D71" s="140"/>
      <c r="E71" s="141"/>
      <c r="F71" s="141"/>
      <c r="G71" s="18"/>
      <c r="H71" s="1"/>
      <c r="M71" s="1"/>
      <c r="R71" s="3"/>
    </row>
    <row r="72" spans="1:18" ht="15.75">
      <c r="A72" s="1"/>
      <c r="B72" s="137"/>
      <c r="C72" s="18"/>
      <c r="D72" s="140"/>
      <c r="E72" s="141"/>
      <c r="F72" s="141"/>
      <c r="G72" s="18"/>
      <c r="H72" s="1"/>
      <c r="M72" s="1"/>
      <c r="R72" s="3"/>
    </row>
    <row r="73" spans="1:18" ht="15.75">
      <c r="A73" s="1"/>
      <c r="B73" s="137"/>
      <c r="C73" s="18"/>
      <c r="D73" s="140"/>
      <c r="E73" s="141"/>
      <c r="F73" s="141"/>
      <c r="G73" s="18"/>
      <c r="H73" s="1"/>
      <c r="I73" s="90"/>
      <c r="M73" s="1"/>
      <c r="R73" s="3"/>
    </row>
    <row r="74" spans="1:18" ht="15.75">
      <c r="A74" s="1"/>
      <c r="B74" s="137"/>
      <c r="C74" s="18"/>
      <c r="D74" s="140"/>
      <c r="E74" s="141"/>
      <c r="F74" s="141"/>
      <c r="G74" s="18"/>
      <c r="H74" s="1"/>
      <c r="M74" s="1"/>
      <c r="R74" s="3"/>
    </row>
    <row r="75" spans="1:18" ht="15.75">
      <c r="A75" s="1"/>
      <c r="B75" s="137"/>
      <c r="C75" s="18"/>
      <c r="D75" s="140"/>
      <c r="E75" s="141"/>
      <c r="F75" s="141"/>
      <c r="G75" s="18"/>
      <c r="H75" s="1"/>
      <c r="M75" s="1"/>
      <c r="R75" s="3"/>
    </row>
    <row r="76" spans="1:18" ht="15.75">
      <c r="A76" s="1"/>
      <c r="B76" s="137"/>
      <c r="C76" s="18"/>
      <c r="D76" s="140"/>
      <c r="E76" s="141"/>
      <c r="F76" s="141"/>
      <c r="G76" s="18"/>
      <c r="H76" s="1"/>
      <c r="M76" s="1"/>
      <c r="R76" s="3"/>
    </row>
    <row r="77" spans="1:18" ht="15.75">
      <c r="A77" s="1"/>
      <c r="B77" s="137"/>
      <c r="C77" s="18"/>
      <c r="D77" s="140"/>
      <c r="E77" s="141"/>
      <c r="F77" s="141"/>
      <c r="G77" s="18"/>
      <c r="H77" s="1"/>
      <c r="M77" s="1"/>
      <c r="R77" s="3"/>
    </row>
    <row r="78" spans="1:18" ht="15.75">
      <c r="A78" s="1"/>
      <c r="B78" s="137"/>
      <c r="C78" s="18"/>
      <c r="D78" s="140"/>
      <c r="E78" s="141"/>
      <c r="F78" s="141"/>
      <c r="G78" s="18"/>
      <c r="H78" s="1"/>
      <c r="M78" s="1"/>
      <c r="R78" s="3"/>
    </row>
    <row r="79" spans="1:18" ht="16.5" thickBot="1">
      <c r="A79" s="1"/>
      <c r="B79" s="138"/>
      <c r="C79" s="19"/>
      <c r="D79" s="138"/>
      <c r="E79" s="142"/>
      <c r="F79" s="142"/>
      <c r="G79" s="19"/>
      <c r="H79" s="1"/>
      <c r="M79" s="1"/>
      <c r="R79" s="3"/>
    </row>
    <row r="80" spans="1:18" ht="16.5" thickBot="1">
      <c r="A80" s="1"/>
      <c r="B80" s="138">
        <f>SUM(B66:B79)</f>
        <v>150</v>
      </c>
      <c r="C80" s="19" t="s">
        <v>55</v>
      </c>
      <c r="D80" s="138">
        <f>SUM(D66:D79)</f>
        <v>0</v>
      </c>
      <c r="E80" s="138">
        <f>SUM(E66:E79)</f>
        <v>0</v>
      </c>
      <c r="F80" s="138">
        <f>SUM(F66:F79)</f>
        <v>0</v>
      </c>
      <c r="G80" s="19" t="s">
        <v>55</v>
      </c>
      <c r="H80" s="1"/>
      <c r="M80" s="1"/>
      <c r="R80" s="3"/>
    </row>
    <row r="81" spans="1:18" ht="16.5" thickBot="1">
      <c r="A81" s="1"/>
      <c r="B81" s="115"/>
      <c r="C81" s="1"/>
      <c r="D81" s="115"/>
      <c r="E81" s="115"/>
      <c r="F81" s="115"/>
      <c r="G81" s="1"/>
      <c r="H81" s="1"/>
      <c r="M81" s="1"/>
      <c r="R81" s="3"/>
    </row>
    <row r="82" spans="1:18" ht="15.6" customHeight="1">
      <c r="A82" s="1"/>
      <c r="B82" s="283" t="str">
        <f>AÑO!A24</f>
        <v>Transportes</v>
      </c>
      <c r="C82" s="272"/>
      <c r="D82" s="272"/>
      <c r="E82" s="272"/>
      <c r="F82" s="272"/>
      <c r="G82" s="273"/>
      <c r="H82" s="1"/>
      <c r="M82" s="1"/>
      <c r="R82" s="3"/>
    </row>
    <row r="83" spans="1:18" ht="16.149999999999999" customHeight="1" thickBot="1">
      <c r="A83" s="1"/>
      <c r="B83" s="274"/>
      <c r="C83" s="275"/>
      <c r="D83" s="275"/>
      <c r="E83" s="275"/>
      <c r="F83" s="275"/>
      <c r="G83" s="276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135" t="s">
        <v>32</v>
      </c>
      <c r="C85" s="27" t="s">
        <v>33</v>
      </c>
      <c r="D85" s="135" t="s">
        <v>57</v>
      </c>
      <c r="E85" s="139" t="s">
        <v>58</v>
      </c>
      <c r="F85" s="139" t="s">
        <v>32</v>
      </c>
      <c r="G85" s="27" t="s">
        <v>168</v>
      </c>
      <c r="H85" s="1"/>
      <c r="M85" s="1"/>
      <c r="R85" s="3"/>
    </row>
    <row r="86" spans="1:18" ht="15.75">
      <c r="A86" s="1"/>
      <c r="B86" s="136">
        <v>160</v>
      </c>
      <c r="C86" s="21" t="s">
        <v>209</v>
      </c>
      <c r="D86" s="140"/>
      <c r="E86" s="141"/>
      <c r="F86" s="141"/>
      <c r="G86" s="18"/>
      <c r="H86" s="1"/>
      <c r="M86" s="1"/>
      <c r="R86" s="3"/>
    </row>
    <row r="87" spans="1:18" ht="15.75">
      <c r="A87" s="1"/>
      <c r="B87" s="137"/>
      <c r="C87" s="18"/>
      <c r="D87" s="140"/>
      <c r="E87" s="141"/>
      <c r="F87" s="141"/>
      <c r="G87" s="18"/>
      <c r="H87" s="1"/>
      <c r="M87" s="1"/>
      <c r="R87" s="3"/>
    </row>
    <row r="88" spans="1:18" ht="15.75">
      <c r="A88" s="1"/>
      <c r="B88" s="137"/>
      <c r="C88" s="18"/>
      <c r="D88" s="140"/>
      <c r="E88" s="141"/>
      <c r="F88" s="141"/>
      <c r="G88" s="18"/>
      <c r="H88" s="1"/>
      <c r="M88" s="1"/>
      <c r="R88" s="3"/>
    </row>
    <row r="89" spans="1:18" ht="15.75">
      <c r="A89" s="1"/>
      <c r="B89" s="137"/>
      <c r="C89" s="18"/>
      <c r="D89" s="140"/>
      <c r="E89" s="141"/>
      <c r="F89" s="141"/>
      <c r="G89" s="18"/>
      <c r="H89" s="1"/>
      <c r="M89" s="1"/>
      <c r="R89" s="3"/>
    </row>
    <row r="90" spans="1:18" ht="15.75">
      <c r="A90" s="1"/>
      <c r="B90" s="137"/>
      <c r="C90" s="18"/>
      <c r="D90" s="140"/>
      <c r="E90" s="141"/>
      <c r="F90" s="141"/>
      <c r="G90" s="18"/>
      <c r="H90" s="1"/>
      <c r="M90" s="1"/>
      <c r="R90" s="3"/>
    </row>
    <row r="91" spans="1:18" ht="15.75">
      <c r="A91" s="1"/>
      <c r="B91" s="137"/>
      <c r="C91" s="18"/>
      <c r="D91" s="140"/>
      <c r="E91" s="141"/>
      <c r="F91" s="141"/>
      <c r="G91" s="18"/>
      <c r="H91" s="1"/>
      <c r="M91" s="1"/>
      <c r="R91" s="3"/>
    </row>
    <row r="92" spans="1:18" ht="15.75">
      <c r="A92" s="1"/>
      <c r="B92" s="137"/>
      <c r="C92" s="18"/>
      <c r="D92" s="140"/>
      <c r="E92" s="141"/>
      <c r="F92" s="141"/>
      <c r="G92" s="18"/>
      <c r="H92" s="1"/>
      <c r="M92" s="1"/>
      <c r="R92" s="3"/>
    </row>
    <row r="93" spans="1:18" ht="15.75">
      <c r="A93" s="1"/>
      <c r="B93" s="137"/>
      <c r="C93" s="18"/>
      <c r="D93" s="140"/>
      <c r="E93" s="141"/>
      <c r="F93" s="141"/>
      <c r="G93" s="18"/>
      <c r="H93" s="1"/>
      <c r="M93" s="1"/>
      <c r="R93" s="3"/>
    </row>
    <row r="94" spans="1:18" ht="15.75">
      <c r="A94" s="1"/>
      <c r="B94" s="137"/>
      <c r="C94" s="18"/>
      <c r="D94" s="140"/>
      <c r="E94" s="141"/>
      <c r="F94" s="141"/>
      <c r="G94" s="18"/>
      <c r="H94" s="1"/>
      <c r="M94" s="1"/>
      <c r="R94" s="3"/>
    </row>
    <row r="95" spans="1:18" ht="15.75">
      <c r="A95" s="1"/>
      <c r="B95" s="137"/>
      <c r="C95" s="18"/>
      <c r="D95" s="140"/>
      <c r="E95" s="141"/>
      <c r="F95" s="141"/>
      <c r="G95" s="18"/>
      <c r="H95" s="1"/>
      <c r="M95" s="1"/>
      <c r="R95" s="3"/>
    </row>
    <row r="96" spans="1:18" ht="15.75">
      <c r="A96" s="1"/>
      <c r="B96" s="137"/>
      <c r="C96" s="18"/>
      <c r="D96" s="140"/>
      <c r="E96" s="141"/>
      <c r="F96" s="141"/>
      <c r="G96" s="18"/>
      <c r="H96" s="1"/>
      <c r="M96" s="1"/>
      <c r="R96" s="3"/>
    </row>
    <row r="97" spans="1:18" ht="15.75">
      <c r="A97" s="1"/>
      <c r="B97" s="137"/>
      <c r="C97" s="18"/>
      <c r="D97" s="140"/>
      <c r="E97" s="141"/>
      <c r="F97" s="141"/>
      <c r="G97" s="18"/>
      <c r="H97" s="1"/>
      <c r="M97" s="1"/>
      <c r="R97" s="3"/>
    </row>
    <row r="98" spans="1:18" ht="15.75">
      <c r="A98" s="1"/>
      <c r="B98" s="137"/>
      <c r="C98" s="18"/>
      <c r="D98" s="140"/>
      <c r="E98" s="141"/>
      <c r="F98" s="141"/>
      <c r="G98" s="18"/>
      <c r="H98" s="1"/>
      <c r="M98" s="1"/>
      <c r="R98" s="3"/>
    </row>
    <row r="99" spans="1:18" ht="16.5" thickBot="1">
      <c r="A99" s="1"/>
      <c r="B99" s="138"/>
      <c r="C99" s="19"/>
      <c r="D99" s="138"/>
      <c r="E99" s="142"/>
      <c r="F99" s="142"/>
      <c r="G99" s="19"/>
      <c r="H99" s="1"/>
      <c r="M99" s="1"/>
      <c r="R99" s="3"/>
    </row>
    <row r="100" spans="1:18" ht="16.5" thickBot="1">
      <c r="A100" s="1"/>
      <c r="B100" s="138">
        <f>SUM(B86:B99)</f>
        <v>160</v>
      </c>
      <c r="C100" s="19" t="s">
        <v>55</v>
      </c>
      <c r="D100" s="138">
        <f>SUM(D86:D99)</f>
        <v>0</v>
      </c>
      <c r="E100" s="138">
        <f>SUM(E86:E99)</f>
        <v>0</v>
      </c>
      <c r="F100" s="138">
        <f>SUM(F86:F99)</f>
        <v>0</v>
      </c>
      <c r="G100" s="19" t="s">
        <v>55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3" t="str">
        <f>AÑO!A25</f>
        <v>Coche</v>
      </c>
      <c r="C102" s="272"/>
      <c r="D102" s="272"/>
      <c r="E102" s="272"/>
      <c r="F102" s="272"/>
      <c r="G102" s="273"/>
      <c r="H102" s="1"/>
      <c r="M102" s="1"/>
      <c r="R102" s="3"/>
    </row>
    <row r="103" spans="1:18" ht="16.149999999999999" customHeight="1" thickBot="1">
      <c r="A103" s="1"/>
      <c r="B103" s="274"/>
      <c r="C103" s="275"/>
      <c r="D103" s="275"/>
      <c r="E103" s="275"/>
      <c r="F103" s="275"/>
      <c r="G103" s="276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92" t="s">
        <v>191</v>
      </c>
      <c r="B105" s="135" t="s">
        <v>32</v>
      </c>
      <c r="C105" s="27" t="s">
        <v>33</v>
      </c>
      <c r="D105" s="135" t="s">
        <v>57</v>
      </c>
      <c r="E105" s="139" t="s">
        <v>58</v>
      </c>
      <c r="F105" s="139" t="s">
        <v>32</v>
      </c>
      <c r="G105" s="27" t="s">
        <v>33</v>
      </c>
      <c r="H105" s="1"/>
      <c r="M105" s="1"/>
      <c r="R105" s="3"/>
    </row>
    <row r="106" spans="1:18" ht="15.75">
      <c r="A106" s="115">
        <f>'02'!A106+(B106-SUM(D106:F106))</f>
        <v>1033.8800000000001</v>
      </c>
      <c r="B106" s="136">
        <v>258.47000000000003</v>
      </c>
      <c r="C106" s="20" t="s">
        <v>46</v>
      </c>
      <c r="D106" s="140"/>
      <c r="E106" s="141"/>
      <c r="F106" s="141"/>
      <c r="G106" s="34" t="s">
        <v>46</v>
      </c>
      <c r="H106" s="1"/>
      <c r="M106" s="1"/>
      <c r="R106" s="3"/>
    </row>
    <row r="107" spans="1:18" ht="15.75">
      <c r="A107" s="115">
        <f>'02'!A107+(B107-SUM(D107:F107))</f>
        <v>285.3</v>
      </c>
      <c r="B107" s="137">
        <v>71</v>
      </c>
      <c r="C107" s="20" t="s">
        <v>47</v>
      </c>
      <c r="D107" s="140"/>
      <c r="E107" s="141"/>
      <c r="F107" s="141"/>
      <c r="G107" s="34" t="s">
        <v>47</v>
      </c>
      <c r="H107" s="1"/>
      <c r="M107" s="1"/>
      <c r="R107" s="3"/>
    </row>
    <row r="108" spans="1:18" ht="15.75">
      <c r="A108" s="115">
        <f>'02'!A108+(B108-SUM(D108:F108))</f>
        <v>347.09999999999991</v>
      </c>
      <c r="B108" s="137">
        <v>50</v>
      </c>
      <c r="C108" s="20" t="s">
        <v>194</v>
      </c>
      <c r="D108" s="140"/>
      <c r="E108" s="141"/>
      <c r="F108" s="141"/>
      <c r="G108" s="37" t="s">
        <v>69</v>
      </c>
      <c r="H108" s="1"/>
      <c r="M108" s="1"/>
      <c r="R108" s="3"/>
    </row>
    <row r="109" spans="1:18" ht="15.75">
      <c r="A109" s="115">
        <f>'02'!A109+(B109-SUM(D109:F109))</f>
        <v>2856.6200000000013</v>
      </c>
      <c r="B109" s="137">
        <v>25.53</v>
      </c>
      <c r="C109" s="20" t="s">
        <v>212</v>
      </c>
      <c r="D109" s="140"/>
      <c r="E109" s="141"/>
      <c r="F109" s="141"/>
      <c r="G109" s="34"/>
      <c r="H109" s="1"/>
      <c r="M109" s="1"/>
      <c r="R109" s="3"/>
    </row>
    <row r="110" spans="1:18" ht="15.75">
      <c r="B110" s="137"/>
      <c r="C110" s="20"/>
      <c r="D110" s="140"/>
      <c r="E110" s="141"/>
      <c r="F110" s="141"/>
      <c r="G110" s="34"/>
      <c r="H110" s="1"/>
      <c r="M110" s="1"/>
      <c r="R110" s="3"/>
    </row>
    <row r="111" spans="1:18" ht="15.75">
      <c r="B111" s="137"/>
      <c r="C111" s="30"/>
      <c r="D111" s="140"/>
      <c r="E111" s="141"/>
      <c r="F111" s="141"/>
      <c r="G111" s="37"/>
      <c r="H111" s="1"/>
      <c r="M111" s="1"/>
      <c r="R111" s="3"/>
    </row>
    <row r="112" spans="1:18" ht="15.75">
      <c r="B112" s="137"/>
      <c r="C112" s="35"/>
      <c r="D112" s="140"/>
      <c r="E112" s="141"/>
      <c r="F112" s="141"/>
      <c r="G112" s="34"/>
      <c r="H112" s="1"/>
      <c r="M112" s="1"/>
      <c r="R112" s="3"/>
    </row>
    <row r="113" spans="1:18" ht="15.75">
      <c r="B113" s="137"/>
      <c r="C113" s="36"/>
      <c r="D113" s="140"/>
      <c r="E113" s="141"/>
      <c r="F113" s="141"/>
      <c r="G113" s="34"/>
      <c r="H113" s="1"/>
      <c r="M113" s="1"/>
      <c r="R113" s="3"/>
    </row>
    <row r="114" spans="1:18" ht="15.75">
      <c r="B114" s="137"/>
      <c r="C114" s="35"/>
      <c r="D114" s="140"/>
      <c r="E114" s="141"/>
      <c r="F114" s="141"/>
      <c r="G114" s="34"/>
      <c r="H114" s="1"/>
      <c r="M114" s="1"/>
      <c r="R114" s="3"/>
    </row>
    <row r="115" spans="1:18" ht="15.75">
      <c r="B115" s="137"/>
      <c r="C115" s="30"/>
      <c r="D115" s="140"/>
      <c r="E115" s="141"/>
      <c r="F115" s="141"/>
      <c r="G115" s="18"/>
      <c r="H115" s="1"/>
      <c r="M115" s="1"/>
      <c r="R115" s="3"/>
    </row>
    <row r="116" spans="1:18" ht="15.75">
      <c r="B116" s="137"/>
      <c r="C116" s="20"/>
      <c r="D116" s="140"/>
      <c r="E116" s="141"/>
      <c r="F116" s="141"/>
      <c r="G116" s="18"/>
      <c r="H116" s="1"/>
      <c r="M116" s="1"/>
      <c r="R116" s="3"/>
    </row>
    <row r="117" spans="1:18" ht="15.75">
      <c r="B117" s="137"/>
      <c r="C117" s="20"/>
      <c r="D117" s="140"/>
      <c r="E117" s="141"/>
      <c r="F117" s="141"/>
      <c r="G117" s="18"/>
      <c r="H117" s="1"/>
      <c r="M117" s="1"/>
      <c r="R117" s="3"/>
    </row>
    <row r="118" spans="1:18" ht="15.75">
      <c r="B118" s="137"/>
      <c r="C118" s="20"/>
      <c r="D118" s="140"/>
      <c r="E118" s="141"/>
      <c r="F118" s="141"/>
      <c r="G118" s="18"/>
      <c r="H118" s="1"/>
      <c r="M118" s="1"/>
      <c r="R118" s="3"/>
    </row>
    <row r="119" spans="1:18" ht="16.5" thickBot="1">
      <c r="B119" s="138"/>
      <c r="C119" s="22"/>
      <c r="D119" s="138"/>
      <c r="E119" s="142"/>
      <c r="F119" s="142"/>
      <c r="G119" s="19"/>
      <c r="H119" s="1"/>
      <c r="M119" s="1"/>
      <c r="R119" s="3"/>
    </row>
    <row r="120" spans="1:18" ht="16.5" thickBot="1">
      <c r="A120" s="116">
        <f>SUM(A106:A108)</f>
        <v>1666.28</v>
      </c>
      <c r="B120" s="138">
        <f>SUM(B106:B119)</f>
        <v>405</v>
      </c>
      <c r="C120" s="19" t="s">
        <v>55</v>
      </c>
      <c r="D120" s="138">
        <f>SUM(D106:D119)</f>
        <v>0</v>
      </c>
      <c r="E120" s="138">
        <f>SUM(E106:E119)</f>
        <v>0</v>
      </c>
      <c r="F120" s="138">
        <f>SUM(F106:F119)</f>
        <v>0</v>
      </c>
      <c r="G120" s="19" t="s">
        <v>55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3" t="str">
        <f>AÑO!A26</f>
        <v>Teléfono</v>
      </c>
      <c r="C122" s="272"/>
      <c r="D122" s="272"/>
      <c r="E122" s="272"/>
      <c r="F122" s="272"/>
      <c r="G122" s="273"/>
      <c r="H122" s="1"/>
      <c r="M122" s="1"/>
      <c r="R122" s="3"/>
    </row>
    <row r="123" spans="1:18" ht="16.149999999999999" customHeight="1" thickBot="1">
      <c r="A123" s="1"/>
      <c r="B123" s="274"/>
      <c r="C123" s="275"/>
      <c r="D123" s="275"/>
      <c r="E123" s="275"/>
      <c r="F123" s="275"/>
      <c r="G123" s="276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135" t="s">
        <v>32</v>
      </c>
      <c r="C125" s="27" t="s">
        <v>33</v>
      </c>
      <c r="D125" s="135" t="s">
        <v>57</v>
      </c>
      <c r="E125" s="139" t="s">
        <v>58</v>
      </c>
      <c r="F125" s="139" t="s">
        <v>32</v>
      </c>
      <c r="G125" s="27" t="s">
        <v>33</v>
      </c>
      <c r="H125" s="1"/>
      <c r="M125" s="1"/>
      <c r="R125" s="3"/>
    </row>
    <row r="126" spans="1:18" ht="15.75">
      <c r="A126" s="1"/>
      <c r="B126" s="136">
        <v>27.5</v>
      </c>
      <c r="C126" s="21" t="s">
        <v>48</v>
      </c>
      <c r="D126" s="140"/>
      <c r="E126" s="141"/>
      <c r="F126" s="141"/>
      <c r="G126" s="18" t="s">
        <v>48</v>
      </c>
      <c r="H126" s="1"/>
      <c r="M126" s="1"/>
      <c r="R126" s="3"/>
    </row>
    <row r="127" spans="1:18" ht="15.75">
      <c r="A127" s="1"/>
      <c r="B127" s="137">
        <v>12.5</v>
      </c>
      <c r="C127" s="18" t="s">
        <v>49</v>
      </c>
      <c r="D127" s="140"/>
      <c r="E127" s="141"/>
      <c r="F127" s="141"/>
      <c r="G127" s="18" t="s">
        <v>154</v>
      </c>
      <c r="H127" s="1"/>
      <c r="M127" s="1"/>
      <c r="R127" s="3"/>
    </row>
    <row r="128" spans="1:18" ht="15.75">
      <c r="A128" s="1"/>
      <c r="B128" s="137">
        <v>8</v>
      </c>
      <c r="C128" s="18" t="s">
        <v>165</v>
      </c>
      <c r="D128" s="140"/>
      <c r="E128" s="141"/>
      <c r="F128" s="141"/>
      <c r="G128" s="18" t="s">
        <v>156</v>
      </c>
      <c r="H128" s="1"/>
      <c r="M128" s="1"/>
      <c r="R128" s="3"/>
    </row>
    <row r="129" spans="1:18" ht="15.75">
      <c r="A129" s="1"/>
      <c r="B129" s="137"/>
      <c r="C129" s="18"/>
      <c r="D129" s="140"/>
      <c r="E129" s="141"/>
      <c r="F129" s="141"/>
      <c r="G129" s="18" t="s">
        <v>165</v>
      </c>
      <c r="H129" s="1"/>
      <c r="M129" s="1"/>
      <c r="R129" s="3"/>
    </row>
    <row r="130" spans="1:18" ht="15.75">
      <c r="A130" s="1"/>
      <c r="B130" s="137"/>
      <c r="C130" s="18"/>
      <c r="D130" s="140"/>
      <c r="E130" s="141"/>
      <c r="F130" s="141"/>
      <c r="G130" s="18"/>
      <c r="H130" s="1"/>
      <c r="M130" s="1"/>
      <c r="R130" s="3"/>
    </row>
    <row r="131" spans="1:18" ht="15.75">
      <c r="A131" s="1"/>
      <c r="B131" s="137"/>
      <c r="C131" s="18"/>
      <c r="D131" s="140"/>
      <c r="E131" s="141"/>
      <c r="F131" s="141"/>
      <c r="G131" s="18"/>
      <c r="H131" s="1"/>
      <c r="M131" s="1"/>
      <c r="R131" s="3"/>
    </row>
    <row r="132" spans="1:18" ht="15.75">
      <c r="A132" s="1"/>
      <c r="B132" s="137"/>
      <c r="C132" s="18"/>
      <c r="D132" s="140"/>
      <c r="E132" s="141"/>
      <c r="F132" s="141"/>
      <c r="G132" s="18"/>
      <c r="H132" s="1"/>
      <c r="M132" s="1"/>
      <c r="R132" s="3"/>
    </row>
    <row r="133" spans="1:18" ht="15.75">
      <c r="A133" s="1"/>
      <c r="B133" s="137"/>
      <c r="C133" s="18"/>
      <c r="D133" s="140"/>
      <c r="E133" s="141"/>
      <c r="F133" s="141"/>
      <c r="G133" s="18"/>
      <c r="H133" s="1"/>
      <c r="M133" s="1"/>
      <c r="R133" s="3"/>
    </row>
    <row r="134" spans="1:18" ht="15.75">
      <c r="A134" s="1"/>
      <c r="B134" s="137"/>
      <c r="C134" s="18"/>
      <c r="D134" s="140"/>
      <c r="E134" s="141"/>
      <c r="F134" s="141"/>
      <c r="G134" s="18"/>
      <c r="H134" s="1"/>
      <c r="M134" s="1"/>
      <c r="R134" s="3"/>
    </row>
    <row r="135" spans="1:18" ht="15.75">
      <c r="A135" s="1"/>
      <c r="B135" s="137"/>
      <c r="C135" s="18"/>
      <c r="D135" s="140"/>
      <c r="E135" s="141"/>
      <c r="F135" s="141"/>
      <c r="G135" s="18"/>
      <c r="H135" s="1"/>
      <c r="M135" s="1"/>
      <c r="R135" s="3"/>
    </row>
    <row r="136" spans="1:18" ht="15.75">
      <c r="A136" s="1"/>
      <c r="B136" s="137"/>
      <c r="C136" s="18"/>
      <c r="D136" s="140"/>
      <c r="E136" s="141"/>
      <c r="F136" s="141"/>
      <c r="G136" s="18"/>
      <c r="H136" s="1"/>
      <c r="M136" s="1"/>
      <c r="R136" s="3"/>
    </row>
    <row r="137" spans="1:18" ht="15.75">
      <c r="A137" s="1"/>
      <c r="B137" s="137"/>
      <c r="C137" s="18"/>
      <c r="D137" s="140"/>
      <c r="E137" s="141"/>
      <c r="F137" s="141"/>
      <c r="G137" s="18"/>
      <c r="H137" s="1"/>
      <c r="M137" s="1"/>
      <c r="R137" s="3"/>
    </row>
    <row r="138" spans="1:18" ht="15.75">
      <c r="A138" s="1"/>
      <c r="B138" s="137"/>
      <c r="C138" s="18"/>
      <c r="D138" s="140"/>
      <c r="E138" s="141"/>
      <c r="F138" s="141"/>
      <c r="G138" s="18"/>
      <c r="H138" s="1"/>
      <c r="M138" s="1"/>
      <c r="R138" s="3"/>
    </row>
    <row r="139" spans="1:18" ht="16.5" thickBot="1">
      <c r="A139" s="1"/>
      <c r="B139" s="138"/>
      <c r="C139" s="19"/>
      <c r="D139" s="138"/>
      <c r="E139" s="142"/>
      <c r="F139" s="142"/>
      <c r="G139" s="19"/>
      <c r="H139" s="1"/>
      <c r="M139" s="1"/>
      <c r="R139" s="3"/>
    </row>
    <row r="140" spans="1:18" ht="16.5" thickBot="1">
      <c r="A140" s="1"/>
      <c r="B140" s="138">
        <f>SUM(B126:B139)</f>
        <v>48</v>
      </c>
      <c r="C140" s="19" t="s">
        <v>55</v>
      </c>
      <c r="D140" s="138">
        <f>SUM(D126:D139)</f>
        <v>0</v>
      </c>
      <c r="E140" s="138">
        <f>SUM(E126:E139)</f>
        <v>0</v>
      </c>
      <c r="F140" s="138">
        <f>SUM(F126:F139)</f>
        <v>0</v>
      </c>
      <c r="G140" s="19" t="s">
        <v>55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3" t="str">
        <f>AÑO!A27</f>
        <v>Gatos</v>
      </c>
      <c r="C142" s="272"/>
      <c r="D142" s="272"/>
      <c r="E142" s="272"/>
      <c r="F142" s="272"/>
      <c r="G142" s="273"/>
      <c r="H142" s="1"/>
      <c r="M142" s="1"/>
      <c r="R142" s="3"/>
    </row>
    <row r="143" spans="1:18" ht="16.149999999999999" customHeight="1" thickBot="1">
      <c r="A143" s="1"/>
      <c r="B143" s="274"/>
      <c r="C143" s="275"/>
      <c r="D143" s="275"/>
      <c r="E143" s="275"/>
      <c r="F143" s="275"/>
      <c r="G143" s="276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135" t="s">
        <v>32</v>
      </c>
      <c r="C145" s="27" t="s">
        <v>33</v>
      </c>
      <c r="D145" s="135" t="s">
        <v>57</v>
      </c>
      <c r="E145" s="139" t="s">
        <v>58</v>
      </c>
      <c r="F145" s="139" t="s">
        <v>32</v>
      </c>
      <c r="G145" s="27" t="s">
        <v>168</v>
      </c>
      <c r="H145" s="1"/>
      <c r="M145" s="1"/>
      <c r="R145" s="3"/>
    </row>
    <row r="146" spans="1:22" ht="15.75">
      <c r="A146" s="1"/>
      <c r="B146" s="136">
        <v>50</v>
      </c>
      <c r="C146" s="21" t="s">
        <v>181</v>
      </c>
      <c r="D146" s="140"/>
      <c r="E146" s="141"/>
      <c r="F146" s="141"/>
      <c r="G146" s="18"/>
      <c r="H146" s="1"/>
      <c r="M146" s="1"/>
      <c r="R146" s="3"/>
    </row>
    <row r="147" spans="1:22" ht="15.75">
      <c r="A147" s="1"/>
      <c r="B147" s="137"/>
      <c r="C147" s="18"/>
      <c r="D147" s="140"/>
      <c r="E147" s="141"/>
      <c r="F147" s="141"/>
      <c r="G147" s="18"/>
      <c r="H147" s="1"/>
      <c r="M147" s="1"/>
      <c r="R147" s="3"/>
    </row>
    <row r="148" spans="1:22" ht="15.75">
      <c r="A148" s="1"/>
      <c r="B148" s="137"/>
      <c r="C148" s="18"/>
      <c r="D148" s="140"/>
      <c r="E148" s="141"/>
      <c r="F148" s="141"/>
      <c r="G148" s="18"/>
      <c r="H148" s="1"/>
      <c r="M148" s="1"/>
      <c r="R148" s="3"/>
    </row>
    <row r="149" spans="1:22" ht="15.75">
      <c r="A149" s="1"/>
      <c r="B149" s="137"/>
      <c r="C149" s="18"/>
      <c r="D149" s="140"/>
      <c r="E149" s="141"/>
      <c r="F149" s="141"/>
      <c r="G149" s="18"/>
      <c r="H149" s="1"/>
      <c r="M149" s="1"/>
      <c r="R149" s="3"/>
    </row>
    <row r="150" spans="1:22" ht="15.75">
      <c r="A150" s="1"/>
      <c r="B150" s="137"/>
      <c r="C150" s="18"/>
      <c r="D150" s="140"/>
      <c r="E150" s="141"/>
      <c r="F150" s="141"/>
      <c r="G150" s="18"/>
      <c r="H150" s="1"/>
      <c r="M150" s="1"/>
      <c r="R150" s="3"/>
    </row>
    <row r="151" spans="1:22" ht="15.75">
      <c r="A151" s="1"/>
      <c r="B151" s="137"/>
      <c r="C151" s="18"/>
      <c r="D151" s="140"/>
      <c r="E151" s="141"/>
      <c r="F151" s="141"/>
      <c r="G151" s="18"/>
      <c r="H151" s="1"/>
      <c r="M151" s="1"/>
      <c r="R151" s="3"/>
    </row>
    <row r="152" spans="1:22" ht="15.75">
      <c r="A152" s="1"/>
      <c r="B152" s="137"/>
      <c r="C152" s="18"/>
      <c r="D152" s="140"/>
      <c r="E152" s="141"/>
      <c r="F152" s="141"/>
      <c r="G152" s="18"/>
      <c r="H152" s="1"/>
      <c r="M152" s="1"/>
      <c r="R152" s="3"/>
    </row>
    <row r="153" spans="1:22" ht="15.75">
      <c r="A153" s="1"/>
      <c r="B153" s="137"/>
      <c r="C153" s="18"/>
      <c r="D153" s="140"/>
      <c r="E153" s="141"/>
      <c r="F153" s="141"/>
      <c r="G153" s="18"/>
      <c r="H153" s="1"/>
      <c r="M153" s="1"/>
      <c r="R153" s="3"/>
    </row>
    <row r="154" spans="1:22" ht="15.75">
      <c r="A154" s="1"/>
      <c r="B154" s="137"/>
      <c r="C154" s="18"/>
      <c r="D154" s="140"/>
      <c r="E154" s="141"/>
      <c r="F154" s="141"/>
      <c r="G154" s="18"/>
      <c r="H154" s="1"/>
      <c r="M154" s="1"/>
      <c r="R154" s="3"/>
    </row>
    <row r="155" spans="1:22" ht="15.75">
      <c r="A155" s="1"/>
      <c r="B155" s="137"/>
      <c r="C155" s="18"/>
      <c r="D155" s="140"/>
      <c r="E155" s="141"/>
      <c r="F155" s="141"/>
      <c r="G155" s="18"/>
      <c r="H155" s="1"/>
      <c r="M155" s="1"/>
      <c r="R155" s="3"/>
    </row>
    <row r="156" spans="1:22" ht="15.75">
      <c r="A156" s="1"/>
      <c r="B156" s="137"/>
      <c r="C156" s="18"/>
      <c r="D156" s="140"/>
      <c r="E156" s="141"/>
      <c r="F156" s="141"/>
      <c r="G156" s="18"/>
      <c r="H156" s="1"/>
      <c r="M156" s="1"/>
      <c r="R156" s="3"/>
    </row>
    <row r="157" spans="1:22" ht="15.75">
      <c r="A157" s="1"/>
      <c r="B157" s="137"/>
      <c r="C157" s="18"/>
      <c r="D157" s="140"/>
      <c r="E157" s="141"/>
      <c r="F157" s="141"/>
      <c r="G157" s="18"/>
      <c r="H157" s="1"/>
      <c r="M157" s="1"/>
      <c r="R157" s="3"/>
    </row>
    <row r="158" spans="1:22" ht="15.75">
      <c r="A158" s="1"/>
      <c r="B158" s="137"/>
      <c r="C158" s="18"/>
      <c r="D158" s="140"/>
      <c r="E158" s="141"/>
      <c r="F158" s="141"/>
      <c r="G158" s="18"/>
      <c r="H158" s="1"/>
      <c r="M158" s="1"/>
      <c r="R158" s="3"/>
    </row>
    <row r="159" spans="1:22" ht="16.5" thickBot="1">
      <c r="A159" s="1"/>
      <c r="B159" s="138"/>
      <c r="C159" s="19"/>
      <c r="D159" s="138"/>
      <c r="E159" s="142"/>
      <c r="F159" s="142"/>
      <c r="G159" s="19"/>
      <c r="H159" s="1"/>
      <c r="M159" s="1"/>
      <c r="R159" s="3"/>
    </row>
    <row r="160" spans="1:22" ht="16.5" thickBot="1">
      <c r="A160" s="1"/>
      <c r="B160" s="138">
        <f>SUM(B146:B159)</f>
        <v>50</v>
      </c>
      <c r="C160" s="19" t="s">
        <v>55</v>
      </c>
      <c r="D160" s="138">
        <f>SUM(D146:D159)</f>
        <v>0</v>
      </c>
      <c r="E160" s="138">
        <f>SUM(E146:E159)</f>
        <v>0</v>
      </c>
      <c r="F160" s="138">
        <f>SUM(F146:F159)</f>
        <v>0</v>
      </c>
      <c r="G160" s="19" t="s">
        <v>55</v>
      </c>
      <c r="H160" s="1"/>
      <c r="M160" s="1"/>
      <c r="R160" s="1"/>
      <c r="S160" s="12"/>
      <c r="T160" s="1"/>
      <c r="U160" s="1"/>
      <c r="V160" s="1"/>
    </row>
    <row r="161" spans="1:22" ht="16.5" thickBot="1">
      <c r="A161" s="1"/>
      <c r="B161" s="115"/>
      <c r="C161" s="1"/>
      <c r="D161" s="115"/>
      <c r="E161" s="115"/>
      <c r="F161" s="115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AÑO!A28</f>
        <v>Vacaciones</v>
      </c>
      <c r="C162" s="272"/>
      <c r="D162" s="272"/>
      <c r="E162" s="272"/>
      <c r="F162" s="272"/>
      <c r="G162" s="27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4"/>
      <c r="C163" s="275"/>
      <c r="D163" s="275"/>
      <c r="E163" s="275"/>
      <c r="F163" s="275"/>
      <c r="G163" s="27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5" t="s">
        <v>32</v>
      </c>
      <c r="C165" s="27" t="s">
        <v>33</v>
      </c>
      <c r="D165" s="135" t="s">
        <v>57</v>
      </c>
      <c r="E165" s="139" t="s">
        <v>58</v>
      </c>
      <c r="F165" s="139" t="s">
        <v>32</v>
      </c>
      <c r="G165" s="27" t="s">
        <v>33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6">
        <v>200</v>
      </c>
      <c r="C166" s="21" t="s">
        <v>35</v>
      </c>
      <c r="D166" s="140"/>
      <c r="E166" s="141"/>
      <c r="F166" s="141"/>
      <c r="G166" s="18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7"/>
      <c r="C167" s="18"/>
      <c r="D167" s="140"/>
      <c r="E167" s="141"/>
      <c r="F167" s="141"/>
      <c r="G167" s="1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7"/>
      <c r="C168" s="18"/>
      <c r="D168" s="140"/>
      <c r="E168" s="141"/>
      <c r="F168" s="141"/>
      <c r="G168" s="1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7"/>
      <c r="C169" s="18"/>
      <c r="D169" s="140"/>
      <c r="E169" s="141"/>
      <c r="F169" s="141"/>
      <c r="G169" s="1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7"/>
      <c r="C170" s="18"/>
      <c r="D170" s="140"/>
      <c r="E170" s="141"/>
      <c r="F170" s="141"/>
      <c r="G170" s="1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7"/>
      <c r="C171" s="18"/>
      <c r="D171" s="140"/>
      <c r="E171" s="141"/>
      <c r="F171" s="141"/>
      <c r="G171" s="1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7"/>
      <c r="C172" s="18"/>
      <c r="D172" s="140"/>
      <c r="E172" s="141"/>
      <c r="F172" s="141"/>
      <c r="G172" s="1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7"/>
      <c r="C173" s="18"/>
      <c r="D173" s="140"/>
      <c r="E173" s="141"/>
      <c r="F173" s="141"/>
      <c r="G173" s="1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7"/>
      <c r="C174" s="18"/>
      <c r="D174" s="140"/>
      <c r="E174" s="141"/>
      <c r="F174" s="141"/>
      <c r="G174" s="1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7"/>
      <c r="C175" s="18"/>
      <c r="D175" s="140"/>
      <c r="E175" s="141"/>
      <c r="F175" s="141"/>
      <c r="G175" s="1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7"/>
      <c r="C176" s="18"/>
      <c r="D176" s="140"/>
      <c r="E176" s="141"/>
      <c r="F176" s="141"/>
      <c r="G176" s="1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7"/>
      <c r="C177" s="18"/>
      <c r="D177" s="140"/>
      <c r="E177" s="141"/>
      <c r="F177" s="141"/>
      <c r="G177" s="1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7"/>
      <c r="C178" s="18"/>
      <c r="D178" s="140"/>
      <c r="E178" s="141"/>
      <c r="F178" s="141"/>
      <c r="G178" s="1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8"/>
      <c r="C179" s="19"/>
      <c r="D179" s="138"/>
      <c r="E179" s="142"/>
      <c r="F179" s="142"/>
      <c r="G179" s="1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8">
        <f>SUM(B166:B179)</f>
        <v>200</v>
      </c>
      <c r="C180" s="19" t="s">
        <v>55</v>
      </c>
      <c r="D180" s="138">
        <f>SUM(D166:D179)</f>
        <v>0</v>
      </c>
      <c r="E180" s="138">
        <f>SUM(E166:E179)</f>
        <v>0</v>
      </c>
      <c r="F180" s="138">
        <f>SUM(F166:F179)</f>
        <v>0</v>
      </c>
      <c r="G180" s="19" t="s">
        <v>55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AÑO!A29</f>
        <v>Ropa</v>
      </c>
      <c r="C182" s="272"/>
      <c r="D182" s="272"/>
      <c r="E182" s="272"/>
      <c r="F182" s="272"/>
      <c r="G182" s="27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4"/>
      <c r="C183" s="275"/>
      <c r="D183" s="275"/>
      <c r="E183" s="275"/>
      <c r="F183" s="275"/>
      <c r="G183" s="27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5" t="s">
        <v>32</v>
      </c>
      <c r="C185" s="27" t="s">
        <v>33</v>
      </c>
      <c r="D185" s="135" t="s">
        <v>57</v>
      </c>
      <c r="E185" s="139" t="s">
        <v>58</v>
      </c>
      <c r="F185" s="139" t="s">
        <v>32</v>
      </c>
      <c r="G185" s="27" t="s">
        <v>168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6">
        <v>70</v>
      </c>
      <c r="C186" s="21" t="s">
        <v>183</v>
      </c>
      <c r="D186" s="140"/>
      <c r="E186" s="141"/>
      <c r="F186" s="141"/>
      <c r="G186" s="1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7"/>
      <c r="C187" s="18"/>
      <c r="D187" s="140"/>
      <c r="E187" s="141"/>
      <c r="F187" s="141"/>
      <c r="G187" s="1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7"/>
      <c r="C188" s="18"/>
      <c r="D188" s="140"/>
      <c r="E188" s="141"/>
      <c r="F188" s="141"/>
      <c r="G188" s="18"/>
      <c r="I188" s="1"/>
      <c r="J188" s="1"/>
      <c r="K188" s="1"/>
      <c r="L188" s="1"/>
    </row>
    <row r="189" spans="1:22" ht="15.75">
      <c r="B189" s="137"/>
      <c r="C189" s="18"/>
      <c r="D189" s="140"/>
      <c r="E189" s="141"/>
      <c r="F189" s="141"/>
      <c r="G189" s="18"/>
      <c r="I189" s="1"/>
      <c r="J189" s="1"/>
      <c r="K189" s="1"/>
      <c r="L189" s="1"/>
    </row>
    <row r="190" spans="1:22" ht="15.75">
      <c r="B190" s="137"/>
      <c r="C190" s="18"/>
      <c r="D190" s="140"/>
      <c r="E190" s="141"/>
      <c r="F190" s="141"/>
      <c r="G190" s="18"/>
      <c r="I190" s="1"/>
      <c r="J190" s="1"/>
      <c r="K190" s="1"/>
      <c r="L190" s="1"/>
    </row>
    <row r="191" spans="1:22" ht="15.75">
      <c r="B191" s="137"/>
      <c r="C191" s="18"/>
      <c r="D191" s="140"/>
      <c r="E191" s="141"/>
      <c r="F191" s="141"/>
      <c r="G191" s="18"/>
      <c r="I191" s="1"/>
      <c r="J191" s="1"/>
      <c r="K191" s="1"/>
      <c r="L191" s="1"/>
    </row>
    <row r="192" spans="1:22" ht="15.75">
      <c r="B192" s="137"/>
      <c r="C192" s="18"/>
      <c r="D192" s="140"/>
      <c r="E192" s="141"/>
      <c r="F192" s="141"/>
      <c r="G192" s="18"/>
      <c r="I192" s="1"/>
      <c r="J192" s="1"/>
      <c r="K192" s="1"/>
      <c r="L192" s="1"/>
    </row>
    <row r="193" spans="2:12" ht="15.75">
      <c r="B193" s="137"/>
      <c r="C193" s="18"/>
      <c r="D193" s="140"/>
      <c r="E193" s="141"/>
      <c r="F193" s="141"/>
      <c r="G193" s="18"/>
      <c r="I193" s="1"/>
      <c r="J193" s="1"/>
      <c r="K193" s="1"/>
      <c r="L193" s="1"/>
    </row>
    <row r="194" spans="2:12">
      <c r="B194" s="137"/>
      <c r="C194" s="18"/>
      <c r="D194" s="140"/>
      <c r="E194" s="141"/>
      <c r="F194" s="141"/>
      <c r="G194" s="18"/>
    </row>
    <row r="195" spans="2:12">
      <c r="B195" s="137"/>
      <c r="C195" s="18"/>
      <c r="D195" s="140"/>
      <c r="E195" s="141"/>
      <c r="F195" s="141"/>
      <c r="G195" s="18"/>
    </row>
    <row r="196" spans="2:12">
      <c r="B196" s="137"/>
      <c r="C196" s="18"/>
      <c r="D196" s="140"/>
      <c r="E196" s="141"/>
      <c r="F196" s="141"/>
      <c r="G196" s="18"/>
    </row>
    <row r="197" spans="2:12">
      <c r="B197" s="137"/>
      <c r="C197" s="18"/>
      <c r="D197" s="140"/>
      <c r="E197" s="141"/>
      <c r="F197" s="141"/>
      <c r="G197" s="18"/>
    </row>
    <row r="198" spans="2:12">
      <c r="B198" s="137"/>
      <c r="C198" s="18"/>
      <c r="D198" s="140"/>
      <c r="E198" s="141"/>
      <c r="F198" s="141"/>
      <c r="G198" s="18"/>
    </row>
    <row r="199" spans="2:12" ht="15.75" thickBot="1">
      <c r="B199" s="138"/>
      <c r="C199" s="19"/>
      <c r="D199" s="138"/>
      <c r="E199" s="142"/>
      <c r="F199" s="142"/>
      <c r="G199" s="19"/>
    </row>
    <row r="200" spans="2:12" ht="15.75" thickBot="1">
      <c r="B200" s="138">
        <f>SUM(B186:B199)</f>
        <v>70</v>
      </c>
      <c r="C200" s="19" t="s">
        <v>55</v>
      </c>
      <c r="D200" s="138">
        <f>SUM(D186:D199)</f>
        <v>0</v>
      </c>
      <c r="E200" s="138">
        <f>SUM(E186:E199)</f>
        <v>0</v>
      </c>
      <c r="F200" s="138">
        <f>SUM(F186:F199)</f>
        <v>0</v>
      </c>
      <c r="G200" s="19" t="s">
        <v>55</v>
      </c>
    </row>
    <row r="201" spans="2:12" ht="15.75" thickBot="1">
      <c r="B201" s="5"/>
      <c r="C201" s="3"/>
      <c r="D201" s="5"/>
      <c r="E201" s="5"/>
    </row>
    <row r="202" spans="2:12" ht="14.45" customHeight="1">
      <c r="B202" s="283" t="str">
        <f>AÑO!A30</f>
        <v>Belleza</v>
      </c>
      <c r="C202" s="272"/>
      <c r="D202" s="272"/>
      <c r="E202" s="272"/>
      <c r="F202" s="272"/>
      <c r="G202" s="273"/>
    </row>
    <row r="203" spans="2:12" ht="15" customHeight="1" thickBot="1">
      <c r="B203" s="274"/>
      <c r="C203" s="275"/>
      <c r="D203" s="275"/>
      <c r="E203" s="275"/>
      <c r="F203" s="275"/>
      <c r="G203" s="276"/>
    </row>
    <row r="204" spans="2:12">
      <c r="B204" s="284" t="s">
        <v>10</v>
      </c>
      <c r="C204" s="285"/>
      <c r="D204" s="286" t="s">
        <v>11</v>
      </c>
      <c r="E204" s="286"/>
      <c r="F204" s="286"/>
      <c r="G204" s="285"/>
    </row>
    <row r="205" spans="2:12">
      <c r="B205" s="135" t="s">
        <v>32</v>
      </c>
      <c r="C205" s="27" t="s">
        <v>33</v>
      </c>
      <c r="D205" s="135" t="s">
        <v>57</v>
      </c>
      <c r="E205" s="139" t="s">
        <v>58</v>
      </c>
      <c r="F205" s="139" t="s">
        <v>32</v>
      </c>
      <c r="G205" s="27" t="s">
        <v>168</v>
      </c>
    </row>
    <row r="206" spans="2:12">
      <c r="B206" s="136">
        <v>35</v>
      </c>
      <c r="C206" s="21"/>
      <c r="D206" s="140"/>
      <c r="E206" s="141"/>
      <c r="F206" s="141"/>
      <c r="G206" s="18"/>
    </row>
    <row r="207" spans="2:12">
      <c r="B207" s="137"/>
      <c r="C207" s="18"/>
      <c r="D207" s="140"/>
      <c r="E207" s="141"/>
      <c r="F207" s="141"/>
      <c r="G207" s="18"/>
    </row>
    <row r="208" spans="2:12">
      <c r="B208" s="137"/>
      <c r="C208" s="18"/>
      <c r="D208" s="140"/>
      <c r="E208" s="141"/>
      <c r="F208" s="141"/>
      <c r="G208" s="18"/>
    </row>
    <row r="209" spans="2:7">
      <c r="B209" s="137"/>
      <c r="C209" s="18"/>
      <c r="D209" s="140"/>
      <c r="E209" s="141"/>
      <c r="F209" s="141"/>
      <c r="G209" s="18"/>
    </row>
    <row r="210" spans="2:7">
      <c r="B210" s="137"/>
      <c r="C210" s="18"/>
      <c r="D210" s="140"/>
      <c r="E210" s="141"/>
      <c r="F210" s="141"/>
      <c r="G210" s="18"/>
    </row>
    <row r="211" spans="2:7">
      <c r="B211" s="137"/>
      <c r="C211" s="18"/>
      <c r="D211" s="140"/>
      <c r="E211" s="141"/>
      <c r="F211" s="141"/>
      <c r="G211" s="18"/>
    </row>
    <row r="212" spans="2:7">
      <c r="B212" s="137"/>
      <c r="C212" s="18"/>
      <c r="D212" s="140"/>
      <c r="E212" s="141"/>
      <c r="F212" s="141"/>
      <c r="G212" s="18"/>
    </row>
    <row r="213" spans="2:7">
      <c r="B213" s="137"/>
      <c r="C213" s="18"/>
      <c r="D213" s="140"/>
      <c r="E213" s="141"/>
      <c r="F213" s="141"/>
      <c r="G213" s="18"/>
    </row>
    <row r="214" spans="2:7">
      <c r="B214" s="137"/>
      <c r="C214" s="18"/>
      <c r="D214" s="140"/>
      <c r="E214" s="141"/>
      <c r="F214" s="141"/>
      <c r="G214" s="18"/>
    </row>
    <row r="215" spans="2:7">
      <c r="B215" s="137"/>
      <c r="C215" s="18"/>
      <c r="D215" s="140"/>
      <c r="E215" s="141"/>
      <c r="F215" s="141"/>
      <c r="G215" s="18"/>
    </row>
    <row r="216" spans="2:7">
      <c r="B216" s="137"/>
      <c r="C216" s="18"/>
      <c r="D216" s="140"/>
      <c r="E216" s="141"/>
      <c r="F216" s="141"/>
      <c r="G216" s="18"/>
    </row>
    <row r="217" spans="2:7">
      <c r="B217" s="137"/>
      <c r="C217" s="18"/>
      <c r="D217" s="140"/>
      <c r="E217" s="141"/>
      <c r="F217" s="141"/>
      <c r="G217" s="18"/>
    </row>
    <row r="218" spans="2:7">
      <c r="B218" s="137"/>
      <c r="C218" s="18"/>
      <c r="D218" s="140"/>
      <c r="E218" s="141"/>
      <c r="F218" s="141"/>
      <c r="G218" s="18"/>
    </row>
    <row r="219" spans="2:7" ht="15.75" thickBot="1">
      <c r="B219" s="138"/>
      <c r="C219" s="19"/>
      <c r="D219" s="138"/>
      <c r="E219" s="142"/>
      <c r="F219" s="142"/>
      <c r="G219" s="19"/>
    </row>
    <row r="220" spans="2:7" ht="15.75" thickBot="1">
      <c r="B220" s="138">
        <f>SUM(B206:B219)</f>
        <v>35</v>
      </c>
      <c r="C220" s="19" t="s">
        <v>55</v>
      </c>
      <c r="D220" s="138">
        <f>SUM(D206:D219)</f>
        <v>0</v>
      </c>
      <c r="E220" s="138">
        <f>SUM(E206:E219)</f>
        <v>0</v>
      </c>
      <c r="F220" s="138">
        <f>SUM(F206:F219)</f>
        <v>0</v>
      </c>
      <c r="G220" s="19" t="s">
        <v>55</v>
      </c>
    </row>
    <row r="221" spans="2:7" ht="15.75" thickBot="1">
      <c r="B221" s="5"/>
      <c r="C221" s="3"/>
      <c r="D221" s="5"/>
      <c r="E221" s="5"/>
    </row>
    <row r="222" spans="2:7" ht="14.45" customHeight="1">
      <c r="B222" s="283" t="str">
        <f>AÑO!A31</f>
        <v>Deportes</v>
      </c>
      <c r="C222" s="272"/>
      <c r="D222" s="272"/>
      <c r="E222" s="272"/>
      <c r="F222" s="272"/>
      <c r="G222" s="273"/>
    </row>
    <row r="223" spans="2:7" ht="15" customHeight="1" thickBot="1">
      <c r="B223" s="274"/>
      <c r="C223" s="275"/>
      <c r="D223" s="275"/>
      <c r="E223" s="275"/>
      <c r="F223" s="275"/>
      <c r="G223" s="276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135" t="s">
        <v>32</v>
      </c>
      <c r="C225" s="27" t="s">
        <v>33</v>
      </c>
      <c r="D225" s="135" t="s">
        <v>57</v>
      </c>
      <c r="E225" s="139" t="s">
        <v>58</v>
      </c>
      <c r="F225" s="139" t="s">
        <v>32</v>
      </c>
      <c r="G225" s="27" t="s">
        <v>33</v>
      </c>
    </row>
    <row r="226" spans="2:7">
      <c r="B226" s="136">
        <v>20</v>
      </c>
      <c r="C226" s="21" t="s">
        <v>45</v>
      </c>
      <c r="D226" s="140"/>
      <c r="E226" s="141"/>
      <c r="F226" s="141"/>
      <c r="G226" s="18" t="s">
        <v>45</v>
      </c>
    </row>
    <row r="227" spans="2:7">
      <c r="B227" s="137"/>
      <c r="C227" s="18" t="s">
        <v>44</v>
      </c>
      <c r="D227" s="140"/>
      <c r="E227" s="141"/>
      <c r="F227" s="141"/>
      <c r="G227" s="18"/>
    </row>
    <row r="228" spans="2:7">
      <c r="B228" s="137"/>
      <c r="C228" s="18"/>
      <c r="D228" s="140"/>
      <c r="E228" s="141"/>
      <c r="F228" s="141"/>
      <c r="G228" s="18"/>
    </row>
    <row r="229" spans="2:7">
      <c r="B229" s="137"/>
      <c r="C229" s="18"/>
      <c r="D229" s="140"/>
      <c r="E229" s="141"/>
      <c r="F229" s="141"/>
      <c r="G229" s="18"/>
    </row>
    <row r="230" spans="2:7">
      <c r="B230" s="137"/>
      <c r="C230" s="18"/>
      <c r="D230" s="140"/>
      <c r="E230" s="141"/>
      <c r="F230" s="141"/>
      <c r="G230" s="18"/>
    </row>
    <row r="231" spans="2:7">
      <c r="B231" s="137"/>
      <c r="C231" s="18"/>
      <c r="D231" s="140"/>
      <c r="E231" s="141"/>
      <c r="F231" s="141"/>
      <c r="G231" s="18"/>
    </row>
    <row r="232" spans="2:7">
      <c r="B232" s="137"/>
      <c r="C232" s="18"/>
      <c r="D232" s="140"/>
      <c r="E232" s="141"/>
      <c r="F232" s="141"/>
      <c r="G232" s="18"/>
    </row>
    <row r="233" spans="2:7">
      <c r="B233" s="137"/>
      <c r="C233" s="18"/>
      <c r="D233" s="140"/>
      <c r="E233" s="141"/>
      <c r="F233" s="141"/>
      <c r="G233" s="18"/>
    </row>
    <row r="234" spans="2:7">
      <c r="B234" s="137"/>
      <c r="C234" s="18"/>
      <c r="D234" s="140"/>
      <c r="E234" s="141"/>
      <c r="F234" s="141"/>
      <c r="G234" s="18"/>
    </row>
    <row r="235" spans="2:7">
      <c r="B235" s="137"/>
      <c r="C235" s="18"/>
      <c r="D235" s="140"/>
      <c r="E235" s="141"/>
      <c r="F235" s="141"/>
      <c r="G235" s="18"/>
    </row>
    <row r="236" spans="2:7">
      <c r="B236" s="137"/>
      <c r="C236" s="18"/>
      <c r="D236" s="140"/>
      <c r="E236" s="141"/>
      <c r="F236" s="141"/>
      <c r="G236" s="18"/>
    </row>
    <row r="237" spans="2:7">
      <c r="B237" s="137"/>
      <c r="C237" s="18"/>
      <c r="D237" s="140"/>
      <c r="E237" s="141"/>
      <c r="F237" s="141"/>
      <c r="G237" s="18"/>
    </row>
    <row r="238" spans="2:7">
      <c r="B238" s="137"/>
      <c r="C238" s="18"/>
      <c r="D238" s="140"/>
      <c r="E238" s="141"/>
      <c r="F238" s="141"/>
      <c r="G238" s="18"/>
    </row>
    <row r="239" spans="2:7" ht="15.75" thickBot="1">
      <c r="B239" s="138"/>
      <c r="C239" s="19"/>
      <c r="D239" s="138"/>
      <c r="E239" s="142"/>
      <c r="F239" s="142"/>
      <c r="G239" s="19"/>
    </row>
    <row r="240" spans="2:7" ht="15.75" thickBot="1">
      <c r="B240" s="138">
        <f>SUM(B226:B239)</f>
        <v>20</v>
      </c>
      <c r="C240" s="19" t="s">
        <v>55</v>
      </c>
      <c r="D240" s="138">
        <f>SUM(D226:D239)</f>
        <v>0</v>
      </c>
      <c r="E240" s="138">
        <f>SUM(E226:E239)</f>
        <v>0</v>
      </c>
      <c r="F240" s="138">
        <f>SUM(F226:F239)</f>
        <v>0</v>
      </c>
      <c r="G240" s="19" t="s">
        <v>55</v>
      </c>
    </row>
    <row r="241" spans="2:7" ht="15.75" thickBot="1">
      <c r="B241" s="5"/>
      <c r="C241" s="3"/>
      <c r="D241" s="5"/>
      <c r="E241" s="5"/>
    </row>
    <row r="242" spans="2:7" ht="14.45" customHeight="1">
      <c r="B242" s="283" t="str">
        <f>AÑO!A32</f>
        <v>Hogar</v>
      </c>
      <c r="C242" s="272"/>
      <c r="D242" s="272"/>
      <c r="E242" s="272"/>
      <c r="F242" s="272"/>
      <c r="G242" s="273"/>
    </row>
    <row r="243" spans="2:7" ht="15" customHeight="1" thickBot="1">
      <c r="B243" s="274"/>
      <c r="C243" s="275"/>
      <c r="D243" s="275"/>
      <c r="E243" s="275"/>
      <c r="F243" s="275"/>
      <c r="G243" s="276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135" t="s">
        <v>32</v>
      </c>
      <c r="C245" s="27" t="s">
        <v>33</v>
      </c>
      <c r="D245" s="135" t="s">
        <v>57</v>
      </c>
      <c r="E245" s="139" t="s">
        <v>58</v>
      </c>
      <c r="F245" s="139" t="s">
        <v>32</v>
      </c>
      <c r="G245" s="27" t="s">
        <v>168</v>
      </c>
    </row>
    <row r="246" spans="2:7" ht="15" customHeight="1">
      <c r="B246" s="137">
        <v>50</v>
      </c>
      <c r="C246" s="30"/>
      <c r="D246" s="140"/>
      <c r="E246" s="141"/>
      <c r="F246" s="141"/>
      <c r="G246" s="18"/>
    </row>
    <row r="247" spans="2:7" ht="15" customHeight="1">
      <c r="B247" s="137"/>
      <c r="C247" s="18"/>
      <c r="D247" s="140"/>
      <c r="E247" s="141"/>
      <c r="F247" s="141"/>
      <c r="G247" s="18"/>
    </row>
    <row r="248" spans="2:7">
      <c r="B248" s="137"/>
      <c r="C248" s="18"/>
      <c r="D248" s="140"/>
      <c r="E248" s="141"/>
      <c r="F248" s="141"/>
      <c r="G248" s="18"/>
    </row>
    <row r="249" spans="2:7">
      <c r="B249" s="137"/>
      <c r="C249" s="18"/>
      <c r="D249" s="140"/>
      <c r="E249" s="141"/>
      <c r="F249" s="141"/>
      <c r="G249" s="18"/>
    </row>
    <row r="250" spans="2:7">
      <c r="B250" s="137"/>
      <c r="C250" s="18"/>
      <c r="D250" s="140"/>
      <c r="E250" s="141"/>
      <c r="F250" s="141"/>
      <c r="G250" s="18"/>
    </row>
    <row r="251" spans="2:7">
      <c r="B251" s="137"/>
      <c r="C251" s="18"/>
      <c r="D251" s="140"/>
      <c r="E251" s="141"/>
      <c r="F251" s="141"/>
      <c r="G251" s="18"/>
    </row>
    <row r="252" spans="2:7">
      <c r="B252" s="137"/>
      <c r="C252" s="18"/>
      <c r="D252" s="140"/>
      <c r="E252" s="141"/>
      <c r="F252" s="141"/>
      <c r="G252" s="18"/>
    </row>
    <row r="253" spans="2:7">
      <c r="B253" s="137"/>
      <c r="C253" s="18"/>
      <c r="D253" s="140"/>
      <c r="E253" s="141"/>
      <c r="F253" s="141"/>
      <c r="G253" s="18"/>
    </row>
    <row r="254" spans="2:7">
      <c r="B254" s="137"/>
      <c r="C254" s="18"/>
      <c r="D254" s="140"/>
      <c r="E254" s="141"/>
      <c r="F254" s="141"/>
      <c r="G254" s="18"/>
    </row>
    <row r="255" spans="2:7">
      <c r="B255" s="137"/>
      <c r="C255" s="18"/>
      <c r="D255" s="140"/>
      <c r="E255" s="141"/>
      <c r="F255" s="141"/>
      <c r="G255" s="18"/>
    </row>
    <row r="256" spans="2:7">
      <c r="B256" s="137"/>
      <c r="C256" s="18"/>
      <c r="D256" s="140"/>
      <c r="E256" s="141"/>
      <c r="F256" s="141"/>
      <c r="G256" s="18"/>
    </row>
    <row r="257" spans="2:7">
      <c r="B257" s="137"/>
      <c r="C257" s="18"/>
      <c r="D257" s="140"/>
      <c r="E257" s="141"/>
      <c r="F257" s="141"/>
      <c r="G257" s="18"/>
    </row>
    <row r="258" spans="2:7">
      <c r="B258" s="137"/>
      <c r="C258" s="18"/>
      <c r="D258" s="140"/>
      <c r="E258" s="141"/>
      <c r="F258" s="141"/>
      <c r="G258" s="18"/>
    </row>
    <row r="259" spans="2:7" ht="15.75" thickBot="1">
      <c r="B259" s="138"/>
      <c r="C259" s="19"/>
      <c r="D259" s="138"/>
      <c r="E259" s="142"/>
      <c r="F259" s="142"/>
      <c r="G259" s="19"/>
    </row>
    <row r="260" spans="2:7" ht="15.75" thickBot="1">
      <c r="B260" s="138">
        <f>SUM(B246:B259)</f>
        <v>50</v>
      </c>
      <c r="C260" s="19" t="s">
        <v>55</v>
      </c>
      <c r="D260" s="138">
        <f>SUM(D246:D259)</f>
        <v>0</v>
      </c>
      <c r="E260" s="138">
        <f>SUM(E246:E259)</f>
        <v>0</v>
      </c>
      <c r="F260" s="138">
        <f>SUM(F246:F259)</f>
        <v>0</v>
      </c>
      <c r="G260" s="19" t="s">
        <v>55</v>
      </c>
    </row>
    <row r="261" spans="2:7" ht="15.75" thickBot="1">
      <c r="B261" s="5"/>
      <c r="C261" s="3"/>
      <c r="D261" s="5"/>
      <c r="E261" s="5"/>
    </row>
    <row r="262" spans="2:7" ht="14.45" customHeight="1">
      <c r="B262" s="283" t="str">
        <f>AÑO!A33</f>
        <v>Formación</v>
      </c>
      <c r="C262" s="272"/>
      <c r="D262" s="272"/>
      <c r="E262" s="272"/>
      <c r="F262" s="272"/>
      <c r="G262" s="273"/>
    </row>
    <row r="263" spans="2:7" ht="15" customHeight="1" thickBot="1">
      <c r="B263" s="274"/>
      <c r="C263" s="275"/>
      <c r="D263" s="275"/>
      <c r="E263" s="275"/>
      <c r="F263" s="275"/>
      <c r="G263" s="276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135" t="s">
        <v>32</v>
      </c>
      <c r="C265" s="27" t="s">
        <v>33</v>
      </c>
      <c r="D265" s="135" t="s">
        <v>57</v>
      </c>
      <c r="E265" s="139" t="s">
        <v>58</v>
      </c>
      <c r="F265" s="139" t="s">
        <v>32</v>
      </c>
      <c r="G265" s="27" t="s">
        <v>33</v>
      </c>
    </row>
    <row r="266" spans="2:7">
      <c r="B266" s="136">
        <v>50</v>
      </c>
      <c r="C266" s="21"/>
      <c r="D266" s="140"/>
      <c r="E266" s="141"/>
      <c r="F266" s="141"/>
      <c r="G266" s="18"/>
    </row>
    <row r="267" spans="2:7">
      <c r="B267" s="137"/>
      <c r="C267" s="18"/>
      <c r="D267" s="140"/>
      <c r="E267" s="141"/>
      <c r="F267" s="141"/>
      <c r="G267" s="18"/>
    </row>
    <row r="268" spans="2:7">
      <c r="B268" s="137"/>
      <c r="C268" s="18"/>
      <c r="D268" s="140"/>
      <c r="E268" s="141"/>
      <c r="F268" s="141"/>
      <c r="G268" s="18"/>
    </row>
    <row r="269" spans="2:7">
      <c r="B269" s="137"/>
      <c r="C269" s="18"/>
      <c r="D269" s="140"/>
      <c r="E269" s="141"/>
      <c r="F269" s="141"/>
      <c r="G269" s="18"/>
    </row>
    <row r="270" spans="2:7">
      <c r="B270" s="137"/>
      <c r="C270" s="18"/>
      <c r="D270" s="140"/>
      <c r="E270" s="141"/>
      <c r="F270" s="141"/>
      <c r="G270" s="18"/>
    </row>
    <row r="271" spans="2:7">
      <c r="B271" s="137"/>
      <c r="C271" s="18"/>
      <c r="D271" s="140"/>
      <c r="E271" s="141"/>
      <c r="F271" s="141"/>
      <c r="G271" s="18"/>
    </row>
    <row r="272" spans="2:7">
      <c r="B272" s="137"/>
      <c r="C272" s="18"/>
      <c r="D272" s="140"/>
      <c r="E272" s="141"/>
      <c r="F272" s="141"/>
      <c r="G272" s="18"/>
    </row>
    <row r="273" spans="2:7">
      <c r="B273" s="137"/>
      <c r="C273" s="18"/>
      <c r="D273" s="140"/>
      <c r="E273" s="141"/>
      <c r="F273" s="141"/>
      <c r="G273" s="18"/>
    </row>
    <row r="274" spans="2:7">
      <c r="B274" s="137"/>
      <c r="C274" s="18"/>
      <c r="D274" s="140"/>
      <c r="E274" s="141"/>
      <c r="F274" s="141"/>
      <c r="G274" s="18"/>
    </row>
    <row r="275" spans="2:7">
      <c r="B275" s="137"/>
      <c r="C275" s="18"/>
      <c r="D275" s="140"/>
      <c r="E275" s="141"/>
      <c r="F275" s="141"/>
      <c r="G275" s="18"/>
    </row>
    <row r="276" spans="2:7">
      <c r="B276" s="137"/>
      <c r="C276" s="18"/>
      <c r="D276" s="140"/>
      <c r="E276" s="141"/>
      <c r="F276" s="141"/>
      <c r="G276" s="18"/>
    </row>
    <row r="277" spans="2:7">
      <c r="B277" s="137"/>
      <c r="C277" s="18"/>
      <c r="D277" s="140"/>
      <c r="E277" s="141"/>
      <c r="F277" s="141"/>
      <c r="G277" s="18"/>
    </row>
    <row r="278" spans="2:7">
      <c r="B278" s="137"/>
      <c r="C278" s="18"/>
      <c r="D278" s="140"/>
      <c r="E278" s="141"/>
      <c r="F278" s="141"/>
      <c r="G278" s="18"/>
    </row>
    <row r="279" spans="2:7" ht="15.75" thickBot="1">
      <c r="B279" s="138"/>
      <c r="C279" s="19"/>
      <c r="D279" s="138"/>
      <c r="E279" s="142"/>
      <c r="F279" s="142"/>
      <c r="G279" s="19"/>
    </row>
    <row r="280" spans="2:7" ht="15.75" thickBot="1">
      <c r="B280" s="138">
        <f>SUM(B266:B279)</f>
        <v>50</v>
      </c>
      <c r="C280" s="19" t="s">
        <v>55</v>
      </c>
      <c r="D280" s="138">
        <f>SUM(D266:D279)</f>
        <v>0</v>
      </c>
      <c r="E280" s="138">
        <f>SUM(E266:E279)</f>
        <v>0</v>
      </c>
      <c r="F280" s="138">
        <f>SUM(F266:F279)</f>
        <v>0</v>
      </c>
      <c r="G280" s="19" t="s">
        <v>55</v>
      </c>
    </row>
    <row r="281" spans="2:7" ht="15.75" thickBot="1">
      <c r="B281" s="5"/>
      <c r="C281" s="3"/>
      <c r="D281" s="5"/>
      <c r="E281" s="5"/>
    </row>
    <row r="282" spans="2:7" ht="14.45" customHeight="1">
      <c r="B282" s="283" t="str">
        <f>AÑO!A34</f>
        <v>Regalos</v>
      </c>
      <c r="C282" s="272"/>
      <c r="D282" s="272"/>
      <c r="E282" s="272"/>
      <c r="F282" s="272"/>
      <c r="G282" s="273"/>
    </row>
    <row r="283" spans="2:7" ht="15" customHeight="1" thickBot="1">
      <c r="B283" s="274"/>
      <c r="C283" s="275"/>
      <c r="D283" s="275"/>
      <c r="E283" s="275"/>
      <c r="F283" s="275"/>
      <c r="G283" s="276"/>
    </row>
    <row r="284" spans="2:7">
      <c r="B284" s="284" t="s">
        <v>10</v>
      </c>
      <c r="C284" s="285"/>
      <c r="D284" s="286" t="s">
        <v>11</v>
      </c>
      <c r="E284" s="286"/>
      <c r="F284" s="286"/>
      <c r="G284" s="285"/>
    </row>
    <row r="285" spans="2:7">
      <c r="B285" s="135" t="s">
        <v>32</v>
      </c>
      <c r="C285" s="27" t="s">
        <v>33</v>
      </c>
      <c r="D285" s="135" t="s">
        <v>57</v>
      </c>
      <c r="E285" s="139" t="s">
        <v>58</v>
      </c>
      <c r="F285" s="139" t="s">
        <v>32</v>
      </c>
      <c r="G285" s="27" t="s">
        <v>168</v>
      </c>
    </row>
    <row r="286" spans="2:7">
      <c r="B286" s="136">
        <v>90</v>
      </c>
      <c r="C286" s="21" t="s">
        <v>35</v>
      </c>
      <c r="D286" s="140"/>
      <c r="E286" s="141"/>
      <c r="F286" s="141"/>
      <c r="G286" s="18"/>
    </row>
    <row r="287" spans="2:7">
      <c r="B287" s="137"/>
      <c r="C287" s="18"/>
      <c r="D287" s="140"/>
      <c r="E287" s="141"/>
      <c r="F287" s="141"/>
      <c r="G287" s="18"/>
    </row>
    <row r="288" spans="2:7">
      <c r="B288" s="137"/>
      <c r="C288" s="18"/>
      <c r="D288" s="140"/>
      <c r="E288" s="141"/>
      <c r="F288" s="141"/>
      <c r="G288" s="18"/>
    </row>
    <row r="289" spans="2:7">
      <c r="B289" s="137"/>
      <c r="C289" s="18"/>
      <c r="D289" s="140"/>
      <c r="E289" s="141"/>
      <c r="F289" s="141"/>
      <c r="G289" s="18"/>
    </row>
    <row r="290" spans="2:7">
      <c r="B290" s="137"/>
      <c r="C290" s="18"/>
      <c r="D290" s="140"/>
      <c r="E290" s="141"/>
      <c r="F290" s="141"/>
      <c r="G290" s="18"/>
    </row>
    <row r="291" spans="2:7">
      <c r="B291" s="137"/>
      <c r="C291" s="18"/>
      <c r="D291" s="140"/>
      <c r="E291" s="141"/>
      <c r="F291" s="141"/>
      <c r="G291" s="18"/>
    </row>
    <row r="292" spans="2:7">
      <c r="B292" s="137"/>
      <c r="C292" s="18"/>
      <c r="D292" s="140"/>
      <c r="E292" s="141"/>
      <c r="F292" s="141"/>
      <c r="G292" s="18"/>
    </row>
    <row r="293" spans="2:7">
      <c r="B293" s="137"/>
      <c r="C293" s="18"/>
      <c r="D293" s="140"/>
      <c r="E293" s="141"/>
      <c r="F293" s="141"/>
      <c r="G293" s="18"/>
    </row>
    <row r="294" spans="2:7">
      <c r="B294" s="137"/>
      <c r="C294" s="18"/>
      <c r="D294" s="140"/>
      <c r="E294" s="141"/>
      <c r="F294" s="141"/>
      <c r="G294" s="18"/>
    </row>
    <row r="295" spans="2:7">
      <c r="B295" s="137"/>
      <c r="C295" s="18"/>
      <c r="D295" s="140"/>
      <c r="E295" s="141"/>
      <c r="F295" s="141"/>
      <c r="G295" s="18"/>
    </row>
    <row r="296" spans="2:7">
      <c r="B296" s="137"/>
      <c r="C296" s="18"/>
      <c r="D296" s="140"/>
      <c r="E296" s="141"/>
      <c r="F296" s="141"/>
      <c r="G296" s="18"/>
    </row>
    <row r="297" spans="2:7">
      <c r="B297" s="137"/>
      <c r="C297" s="18"/>
      <c r="D297" s="140"/>
      <c r="E297" s="141"/>
      <c r="F297" s="141"/>
      <c r="G297" s="18"/>
    </row>
    <row r="298" spans="2:7">
      <c r="B298" s="137"/>
      <c r="C298" s="18"/>
      <c r="D298" s="140"/>
      <c r="E298" s="141"/>
      <c r="F298" s="141"/>
      <c r="G298" s="18"/>
    </row>
    <row r="299" spans="2:7" ht="15.75" thickBot="1">
      <c r="B299" s="138"/>
      <c r="C299" s="19"/>
      <c r="D299" s="138"/>
      <c r="E299" s="142"/>
      <c r="F299" s="142"/>
      <c r="G299" s="19"/>
    </row>
    <row r="300" spans="2:7" ht="15.75" thickBot="1">
      <c r="B300" s="138">
        <f>SUM(B286:B299)</f>
        <v>90</v>
      </c>
      <c r="C300" s="19" t="s">
        <v>55</v>
      </c>
      <c r="D300" s="138">
        <f>SUM(D286:D299)</f>
        <v>0</v>
      </c>
      <c r="E300" s="138">
        <f>SUM(E286:E299)</f>
        <v>0</v>
      </c>
      <c r="F300" s="138">
        <f>SUM(F286:F299)</f>
        <v>0</v>
      </c>
      <c r="G300" s="19" t="s">
        <v>55</v>
      </c>
    </row>
    <row r="301" spans="2:7" ht="15.75" thickBot="1">
      <c r="B301" s="5"/>
      <c r="C301" s="3"/>
      <c r="D301" s="5"/>
      <c r="E301" s="5"/>
    </row>
    <row r="302" spans="2:7" ht="14.45" customHeight="1">
      <c r="B302" s="283" t="str">
        <f>AÑO!A35</f>
        <v>Salud</v>
      </c>
      <c r="C302" s="272"/>
      <c r="D302" s="272"/>
      <c r="E302" s="272"/>
      <c r="F302" s="272"/>
      <c r="G302" s="273"/>
    </row>
    <row r="303" spans="2:7" ht="15" customHeight="1" thickBot="1">
      <c r="B303" s="274"/>
      <c r="C303" s="275"/>
      <c r="D303" s="275"/>
      <c r="E303" s="275"/>
      <c r="F303" s="275"/>
      <c r="G303" s="276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135" t="s">
        <v>32</v>
      </c>
      <c r="C305" s="27" t="s">
        <v>33</v>
      </c>
      <c r="D305" s="135" t="s">
        <v>57</v>
      </c>
      <c r="E305" s="139" t="s">
        <v>58</v>
      </c>
      <c r="F305" s="139" t="s">
        <v>32</v>
      </c>
      <c r="G305" s="27" t="s">
        <v>168</v>
      </c>
    </row>
    <row r="306" spans="2:7">
      <c r="B306" s="136">
        <v>100</v>
      </c>
      <c r="C306" s="21" t="s">
        <v>178</v>
      </c>
      <c r="D306" s="140"/>
      <c r="E306" s="141"/>
      <c r="F306" s="141"/>
      <c r="G306" s="18"/>
    </row>
    <row r="307" spans="2:7">
      <c r="B307" s="137">
        <v>15</v>
      </c>
      <c r="C307" s="30"/>
      <c r="D307" s="140"/>
      <c r="E307" s="141"/>
      <c r="F307" s="141"/>
      <c r="G307" s="18"/>
    </row>
    <row r="308" spans="2:7">
      <c r="B308" s="137"/>
      <c r="C308" s="30"/>
      <c r="D308" s="140"/>
      <c r="E308" s="141"/>
      <c r="F308" s="141"/>
      <c r="G308" s="18"/>
    </row>
    <row r="309" spans="2:7">
      <c r="B309" s="137"/>
      <c r="C309" s="18"/>
      <c r="D309" s="140"/>
      <c r="E309" s="141"/>
      <c r="F309" s="141"/>
      <c r="G309" s="18"/>
    </row>
    <row r="310" spans="2:7">
      <c r="B310" s="137"/>
      <c r="C310" s="18"/>
      <c r="D310" s="140"/>
      <c r="E310" s="141"/>
      <c r="F310" s="141"/>
      <c r="G310" s="18"/>
    </row>
    <row r="311" spans="2:7">
      <c r="B311" s="137"/>
      <c r="C311" s="18"/>
      <c r="D311" s="140"/>
      <c r="E311" s="141"/>
      <c r="F311" s="141"/>
      <c r="G311" s="18"/>
    </row>
    <row r="312" spans="2:7">
      <c r="B312" s="137"/>
      <c r="C312" s="18"/>
      <c r="D312" s="140"/>
      <c r="E312" s="141"/>
      <c r="F312" s="141"/>
      <c r="G312" s="18"/>
    </row>
    <row r="313" spans="2:7">
      <c r="B313" s="137"/>
      <c r="C313" s="18"/>
      <c r="D313" s="140"/>
      <c r="E313" s="141"/>
      <c r="F313" s="141"/>
      <c r="G313" s="18"/>
    </row>
    <row r="314" spans="2:7">
      <c r="B314" s="137"/>
      <c r="C314" s="18"/>
      <c r="D314" s="140"/>
      <c r="E314" s="141"/>
      <c r="F314" s="141"/>
      <c r="G314" s="18"/>
    </row>
    <row r="315" spans="2:7">
      <c r="B315" s="137"/>
      <c r="C315" s="18"/>
      <c r="D315" s="140"/>
      <c r="E315" s="141"/>
      <c r="F315" s="141"/>
      <c r="G315" s="18"/>
    </row>
    <row r="316" spans="2:7">
      <c r="B316" s="137"/>
      <c r="C316" s="18"/>
      <c r="D316" s="140"/>
      <c r="E316" s="141"/>
      <c r="F316" s="141"/>
      <c r="G316" s="18"/>
    </row>
    <row r="317" spans="2:7">
      <c r="B317" s="137"/>
      <c r="C317" s="18"/>
      <c r="D317" s="140"/>
      <c r="E317" s="141"/>
      <c r="F317" s="141"/>
      <c r="G317" s="18"/>
    </row>
    <row r="318" spans="2:7">
      <c r="B318" s="137"/>
      <c r="C318" s="18"/>
      <c r="D318" s="140"/>
      <c r="E318" s="141"/>
      <c r="F318" s="141"/>
      <c r="G318" s="18"/>
    </row>
    <row r="319" spans="2:7" ht="15.75" thickBot="1">
      <c r="B319" s="138"/>
      <c r="C319" s="19"/>
      <c r="D319" s="138"/>
      <c r="E319" s="142"/>
      <c r="F319" s="142"/>
      <c r="G319" s="19"/>
    </row>
    <row r="320" spans="2:7" ht="15.75" thickBot="1">
      <c r="B320" s="138">
        <f>SUM(B306:B319)</f>
        <v>115</v>
      </c>
      <c r="C320" s="19" t="s">
        <v>55</v>
      </c>
      <c r="D320" s="138">
        <f>SUM(D306:D319)</f>
        <v>0</v>
      </c>
      <c r="E320" s="138">
        <f>SUM(E306:E319)</f>
        <v>0</v>
      </c>
      <c r="F320" s="138">
        <f>SUM(F306:F319)</f>
        <v>0</v>
      </c>
      <c r="G320" s="19" t="s">
        <v>55</v>
      </c>
    </row>
    <row r="321" spans="2:7" ht="15.75" thickBot="1"/>
    <row r="322" spans="2:7" ht="14.45" customHeight="1">
      <c r="B322" s="283" t="str">
        <f>AÑO!A36</f>
        <v>Martina</v>
      </c>
      <c r="C322" s="272"/>
      <c r="D322" s="272"/>
      <c r="E322" s="272"/>
      <c r="F322" s="272"/>
      <c r="G322" s="273"/>
    </row>
    <row r="323" spans="2:7" ht="15" customHeight="1" thickBot="1">
      <c r="B323" s="274"/>
      <c r="C323" s="275"/>
      <c r="D323" s="275"/>
      <c r="E323" s="275"/>
      <c r="F323" s="275"/>
      <c r="G323" s="276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135" t="s">
        <v>32</v>
      </c>
      <c r="C325" s="27" t="s">
        <v>33</v>
      </c>
      <c r="D325" s="135" t="s">
        <v>57</v>
      </c>
      <c r="E325" s="139" t="s">
        <v>58</v>
      </c>
      <c r="F325" s="139" t="s">
        <v>32</v>
      </c>
      <c r="G325" s="27" t="s">
        <v>168</v>
      </c>
    </row>
    <row r="326" spans="2:7">
      <c r="B326" s="136">
        <v>90</v>
      </c>
      <c r="C326" s="21"/>
      <c r="D326" s="140"/>
      <c r="E326" s="141"/>
      <c r="F326" s="141"/>
      <c r="G326" s="18"/>
    </row>
    <row r="327" spans="2:7">
      <c r="B327" s="137"/>
      <c r="C327" s="18"/>
      <c r="D327" s="140"/>
      <c r="E327" s="141"/>
      <c r="F327" s="141"/>
      <c r="G327" s="18"/>
    </row>
    <row r="328" spans="2:7">
      <c r="B328" s="137"/>
      <c r="C328" s="18"/>
      <c r="D328" s="140"/>
      <c r="E328" s="141"/>
      <c r="F328" s="141"/>
      <c r="G328" s="18"/>
    </row>
    <row r="329" spans="2:7">
      <c r="B329" s="137"/>
      <c r="C329" s="18"/>
      <c r="D329" s="140"/>
      <c r="E329" s="141"/>
      <c r="F329" s="141"/>
      <c r="G329" s="18"/>
    </row>
    <row r="330" spans="2:7">
      <c r="B330" s="137"/>
      <c r="C330" s="18"/>
      <c r="D330" s="140"/>
      <c r="E330" s="141"/>
      <c r="F330" s="141"/>
      <c r="G330" s="18"/>
    </row>
    <row r="331" spans="2:7">
      <c r="B331" s="137"/>
      <c r="C331" s="18"/>
      <c r="D331" s="140"/>
      <c r="E331" s="141"/>
      <c r="F331" s="141"/>
      <c r="G331" s="18"/>
    </row>
    <row r="332" spans="2:7">
      <c r="B332" s="137"/>
      <c r="C332" s="18"/>
      <c r="D332" s="140"/>
      <c r="E332" s="141"/>
      <c r="F332" s="141"/>
      <c r="G332" s="18"/>
    </row>
    <row r="333" spans="2:7">
      <c r="B333" s="137"/>
      <c r="C333" s="18"/>
      <c r="D333" s="140"/>
      <c r="E333" s="141"/>
      <c r="F333" s="141"/>
      <c r="G333" s="18"/>
    </row>
    <row r="334" spans="2:7">
      <c r="B334" s="137"/>
      <c r="C334" s="18"/>
      <c r="D334" s="140"/>
      <c r="E334" s="141"/>
      <c r="F334" s="141"/>
      <c r="G334" s="18"/>
    </row>
    <row r="335" spans="2:7">
      <c r="B335" s="137"/>
      <c r="C335" s="18"/>
      <c r="D335" s="140"/>
      <c r="E335" s="141"/>
      <c r="F335" s="141"/>
      <c r="G335" s="18"/>
    </row>
    <row r="336" spans="2:7">
      <c r="B336" s="137"/>
      <c r="C336" s="18"/>
      <c r="D336" s="140"/>
      <c r="E336" s="141"/>
      <c r="F336" s="141"/>
      <c r="G336" s="18"/>
    </row>
    <row r="337" spans="2:7">
      <c r="B337" s="137"/>
      <c r="C337" s="18"/>
      <c r="D337" s="140"/>
      <c r="E337" s="141"/>
      <c r="F337" s="141"/>
      <c r="G337" s="18"/>
    </row>
    <row r="338" spans="2:7">
      <c r="B338" s="137"/>
      <c r="C338" s="18"/>
      <c r="D338" s="140"/>
      <c r="E338" s="141"/>
      <c r="F338" s="141"/>
      <c r="G338" s="18"/>
    </row>
    <row r="339" spans="2:7" ht="15.75" thickBot="1">
      <c r="B339" s="138"/>
      <c r="C339" s="19"/>
      <c r="D339" s="138"/>
      <c r="E339" s="142"/>
      <c r="F339" s="142"/>
      <c r="G339" s="19"/>
    </row>
    <row r="340" spans="2:7" ht="15.75" thickBot="1">
      <c r="B340" s="138">
        <f>SUM(B326:B339)</f>
        <v>90</v>
      </c>
      <c r="C340" s="19" t="s">
        <v>55</v>
      </c>
      <c r="D340" s="138">
        <f>SUM(D326:D339)</f>
        <v>0</v>
      </c>
      <c r="E340" s="138">
        <f>SUM(E326:E339)</f>
        <v>0</v>
      </c>
      <c r="F340" s="138">
        <f>SUM(F326:F339)</f>
        <v>0</v>
      </c>
      <c r="G340" s="19" t="s">
        <v>55</v>
      </c>
    </row>
    <row r="341" spans="2:7" ht="15.75" thickBot="1">
      <c r="B341" s="5"/>
      <c r="C341" s="3"/>
      <c r="D341" s="5"/>
      <c r="E341" s="5"/>
    </row>
    <row r="342" spans="2:7" ht="14.45" customHeight="1">
      <c r="B342" s="283" t="str">
        <f>AÑO!A37</f>
        <v>Impuestos</v>
      </c>
      <c r="C342" s="272"/>
      <c r="D342" s="272"/>
      <c r="E342" s="272"/>
      <c r="F342" s="272"/>
      <c r="G342" s="273"/>
    </row>
    <row r="343" spans="2:7" ht="15" customHeight="1" thickBot="1">
      <c r="B343" s="274"/>
      <c r="C343" s="275"/>
      <c r="D343" s="275"/>
      <c r="E343" s="275"/>
      <c r="F343" s="275"/>
      <c r="G343" s="276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135" t="s">
        <v>32</v>
      </c>
      <c r="C345" s="27" t="s">
        <v>33</v>
      </c>
      <c r="D345" s="135" t="s">
        <v>57</v>
      </c>
      <c r="E345" s="139" t="s">
        <v>58</v>
      </c>
      <c r="F345" s="139" t="s">
        <v>32</v>
      </c>
      <c r="G345" s="27" t="s">
        <v>168</v>
      </c>
    </row>
    <row r="346" spans="2:7">
      <c r="B346" s="136">
        <v>45</v>
      </c>
      <c r="C346" s="21" t="s">
        <v>206</v>
      </c>
      <c r="D346" s="140"/>
      <c r="E346" s="141"/>
      <c r="F346" s="141"/>
      <c r="G346" s="18"/>
    </row>
    <row r="347" spans="2:7">
      <c r="B347" s="137"/>
      <c r="C347" s="18"/>
      <c r="D347" s="140"/>
      <c r="E347" s="141"/>
      <c r="F347" s="141"/>
      <c r="G347" s="18"/>
    </row>
    <row r="348" spans="2:7">
      <c r="B348" s="137"/>
      <c r="C348" s="18"/>
      <c r="D348" s="140"/>
      <c r="E348" s="141"/>
      <c r="F348" s="141"/>
      <c r="G348" s="18"/>
    </row>
    <row r="349" spans="2:7">
      <c r="B349" s="137"/>
      <c r="C349" s="18"/>
      <c r="D349" s="140"/>
      <c r="E349" s="141"/>
      <c r="F349" s="141"/>
      <c r="G349" s="18"/>
    </row>
    <row r="350" spans="2:7">
      <c r="B350" s="137"/>
      <c r="C350" s="18"/>
      <c r="D350" s="140"/>
      <c r="E350" s="141"/>
      <c r="F350" s="141"/>
      <c r="G350" s="18"/>
    </row>
    <row r="351" spans="2:7">
      <c r="B351" s="137"/>
      <c r="C351" s="18"/>
      <c r="D351" s="140"/>
      <c r="E351" s="141"/>
      <c r="F351" s="141"/>
      <c r="G351" s="18"/>
    </row>
    <row r="352" spans="2:7">
      <c r="B352" s="137"/>
      <c r="C352" s="18"/>
      <c r="D352" s="140"/>
      <c r="E352" s="141"/>
      <c r="F352" s="141"/>
      <c r="G352" s="18"/>
    </row>
    <row r="353" spans="2:7">
      <c r="B353" s="137"/>
      <c r="C353" s="18"/>
      <c r="D353" s="140"/>
      <c r="E353" s="141"/>
      <c r="F353" s="141"/>
      <c r="G353" s="18"/>
    </row>
    <row r="354" spans="2:7">
      <c r="B354" s="137"/>
      <c r="C354" s="18"/>
      <c r="D354" s="140"/>
      <c r="E354" s="141"/>
      <c r="F354" s="141"/>
      <c r="G354" s="18"/>
    </row>
    <row r="355" spans="2:7">
      <c r="B355" s="137"/>
      <c r="C355" s="18"/>
      <c r="D355" s="140"/>
      <c r="E355" s="141"/>
      <c r="F355" s="141"/>
      <c r="G355" s="18"/>
    </row>
    <row r="356" spans="2:7">
      <c r="B356" s="137"/>
      <c r="C356" s="18"/>
      <c r="D356" s="140"/>
      <c r="E356" s="141"/>
      <c r="F356" s="141"/>
      <c r="G356" s="18"/>
    </row>
    <row r="357" spans="2:7">
      <c r="B357" s="137"/>
      <c r="C357" s="18"/>
      <c r="D357" s="140"/>
      <c r="E357" s="141"/>
      <c r="F357" s="141"/>
      <c r="G357" s="18"/>
    </row>
    <row r="358" spans="2:7">
      <c r="B358" s="137"/>
      <c r="C358" s="18"/>
      <c r="D358" s="140"/>
      <c r="E358" s="141"/>
      <c r="F358" s="141"/>
      <c r="G358" s="18"/>
    </row>
    <row r="359" spans="2:7" ht="15.75" thickBot="1">
      <c r="B359" s="138"/>
      <c r="C359" s="19"/>
      <c r="D359" s="138"/>
      <c r="E359" s="142"/>
      <c r="F359" s="142"/>
      <c r="G359" s="19"/>
    </row>
    <row r="360" spans="2:7" ht="15.75" thickBot="1">
      <c r="B360" s="138">
        <f>SUM(B346:B359)</f>
        <v>45</v>
      </c>
      <c r="C360" s="19" t="s">
        <v>55</v>
      </c>
      <c r="D360" s="138">
        <f>SUM(D346:D359)</f>
        <v>0</v>
      </c>
      <c r="E360" s="138">
        <f>SUM(E346:E359)</f>
        <v>0</v>
      </c>
      <c r="F360" s="138">
        <f>SUM(F346:F359)</f>
        <v>0</v>
      </c>
      <c r="G360" s="19" t="s">
        <v>55</v>
      </c>
    </row>
    <row r="361" spans="2:7" ht="15.75" thickBot="1">
      <c r="B361" s="5"/>
      <c r="C361" s="3"/>
      <c r="D361" s="5"/>
      <c r="E361" s="5"/>
    </row>
    <row r="362" spans="2:7" ht="14.45" customHeight="1">
      <c r="B362" s="283" t="str">
        <f>AÑO!A38</f>
        <v>Gastos Curros</v>
      </c>
      <c r="C362" s="272"/>
      <c r="D362" s="272"/>
      <c r="E362" s="272"/>
      <c r="F362" s="272"/>
      <c r="G362" s="273"/>
    </row>
    <row r="363" spans="2:7" ht="15" customHeight="1" thickBot="1">
      <c r="B363" s="274"/>
      <c r="C363" s="275"/>
      <c r="D363" s="275"/>
      <c r="E363" s="275"/>
      <c r="F363" s="275"/>
      <c r="G363" s="276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135" t="s">
        <v>32</v>
      </c>
      <c r="C365" s="27" t="s">
        <v>33</v>
      </c>
      <c r="D365" s="135" t="s">
        <v>57</v>
      </c>
      <c r="E365" s="139" t="s">
        <v>58</v>
      </c>
      <c r="F365" s="139" t="s">
        <v>32</v>
      </c>
      <c r="G365" s="27" t="s">
        <v>168</v>
      </c>
    </row>
    <row r="366" spans="2:7">
      <c r="B366" s="136">
        <v>70</v>
      </c>
      <c r="C366" s="21" t="s">
        <v>35</v>
      </c>
      <c r="D366" s="140"/>
      <c r="E366" s="141"/>
      <c r="F366" s="141"/>
      <c r="G366" s="34" t="s">
        <v>70</v>
      </c>
    </row>
    <row r="367" spans="2:7">
      <c r="B367" s="137"/>
      <c r="C367" s="18"/>
      <c r="D367" s="140"/>
      <c r="E367" s="141"/>
      <c r="F367" s="141"/>
      <c r="G367" s="34"/>
    </row>
    <row r="368" spans="2:7">
      <c r="B368" s="137"/>
      <c r="C368" s="18"/>
      <c r="D368" s="140"/>
      <c r="E368" s="141"/>
      <c r="F368" s="141"/>
      <c r="G368" s="18"/>
    </row>
    <row r="369" spans="2:7">
      <c r="B369" s="137"/>
      <c r="C369" s="18"/>
      <c r="D369" s="140"/>
      <c r="E369" s="141"/>
      <c r="F369" s="141"/>
      <c r="G369" s="18"/>
    </row>
    <row r="370" spans="2:7">
      <c r="B370" s="137"/>
      <c r="C370" s="18"/>
      <c r="D370" s="140"/>
      <c r="E370" s="141"/>
      <c r="F370" s="141"/>
      <c r="G370" s="18"/>
    </row>
    <row r="371" spans="2:7">
      <c r="B371" s="137"/>
      <c r="C371" s="18"/>
      <c r="D371" s="140"/>
      <c r="E371" s="141"/>
      <c r="F371" s="141"/>
      <c r="G371" s="18"/>
    </row>
    <row r="372" spans="2:7">
      <c r="B372" s="137"/>
      <c r="C372" s="18"/>
      <c r="D372" s="140"/>
      <c r="E372" s="141"/>
      <c r="F372" s="141"/>
      <c r="G372" s="18"/>
    </row>
    <row r="373" spans="2:7">
      <c r="B373" s="137"/>
      <c r="C373" s="18"/>
      <c r="D373" s="140"/>
      <c r="E373" s="141"/>
      <c r="F373" s="141"/>
      <c r="G373" s="18"/>
    </row>
    <row r="374" spans="2:7">
      <c r="B374" s="137"/>
      <c r="C374" s="18"/>
      <c r="D374" s="140"/>
      <c r="E374" s="141"/>
      <c r="F374" s="141"/>
      <c r="G374" s="18"/>
    </row>
    <row r="375" spans="2:7">
      <c r="B375" s="137"/>
      <c r="C375" s="18"/>
      <c r="D375" s="140"/>
      <c r="E375" s="141"/>
      <c r="F375" s="141"/>
      <c r="G375" s="18"/>
    </row>
    <row r="376" spans="2:7">
      <c r="B376" s="137"/>
      <c r="C376" s="18"/>
      <c r="D376" s="140"/>
      <c r="E376" s="141"/>
      <c r="F376" s="141"/>
      <c r="G376" s="18"/>
    </row>
    <row r="377" spans="2:7">
      <c r="B377" s="137"/>
      <c r="C377" s="18"/>
      <c r="D377" s="140"/>
      <c r="E377" s="141"/>
      <c r="F377" s="141"/>
      <c r="G377" s="18"/>
    </row>
    <row r="378" spans="2:7">
      <c r="B378" s="137"/>
      <c r="C378" s="18"/>
      <c r="D378" s="140"/>
      <c r="E378" s="141"/>
      <c r="F378" s="141"/>
      <c r="G378" s="18"/>
    </row>
    <row r="379" spans="2:7" ht="15.75" thickBot="1">
      <c r="B379" s="138"/>
      <c r="C379" s="19"/>
      <c r="D379" s="138"/>
      <c r="E379" s="142"/>
      <c r="F379" s="142"/>
      <c r="G379" s="19"/>
    </row>
    <row r="380" spans="2:7" ht="15.75" thickBot="1">
      <c r="B380" s="138">
        <f>SUM(B366:B379)</f>
        <v>70</v>
      </c>
      <c r="C380" s="19" t="s">
        <v>55</v>
      </c>
      <c r="D380" s="138">
        <f>SUM(D366:D379)</f>
        <v>0</v>
      </c>
      <c r="E380" s="138">
        <f>SUM(E366:E379)</f>
        <v>0</v>
      </c>
      <c r="F380" s="138">
        <f>SUM(F366:F379)</f>
        <v>0</v>
      </c>
      <c r="G380" s="19" t="s">
        <v>55</v>
      </c>
    </row>
    <row r="381" spans="2:7" ht="15.75" thickBot="1">
      <c r="B381" s="5"/>
      <c r="C381" s="3"/>
      <c r="D381" s="5"/>
      <c r="E381" s="5"/>
    </row>
    <row r="382" spans="2:7" ht="14.45" customHeight="1">
      <c r="B382" s="283" t="str">
        <f>AÑO!A39</f>
        <v>Dreamed Holidays</v>
      </c>
      <c r="C382" s="272"/>
      <c r="D382" s="272"/>
      <c r="E382" s="272"/>
      <c r="F382" s="272"/>
      <c r="G382" s="273"/>
    </row>
    <row r="383" spans="2:7" ht="15" customHeight="1" thickBot="1">
      <c r="B383" s="274"/>
      <c r="C383" s="275"/>
      <c r="D383" s="275"/>
      <c r="E383" s="275"/>
      <c r="F383" s="275"/>
      <c r="G383" s="276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135" t="s">
        <v>32</v>
      </c>
      <c r="C385" s="27" t="s">
        <v>33</v>
      </c>
      <c r="D385" s="135" t="s">
        <v>57</v>
      </c>
      <c r="E385" s="139" t="s">
        <v>58</v>
      </c>
      <c r="F385" s="139" t="s">
        <v>32</v>
      </c>
      <c r="G385" s="27" t="s">
        <v>33</v>
      </c>
    </row>
    <row r="386" spans="2:7">
      <c r="B386" s="136">
        <v>20</v>
      </c>
      <c r="C386" s="21"/>
      <c r="D386" s="140"/>
      <c r="E386" s="141"/>
      <c r="F386" s="141"/>
      <c r="G386" s="18"/>
    </row>
    <row r="387" spans="2:7">
      <c r="B387" s="137"/>
      <c r="C387" s="18"/>
      <c r="D387" s="140"/>
      <c r="E387" s="141"/>
      <c r="F387" s="141"/>
      <c r="G387" s="18"/>
    </row>
    <row r="388" spans="2:7">
      <c r="B388" s="137"/>
      <c r="C388" s="18"/>
      <c r="D388" s="140"/>
      <c r="E388" s="141"/>
      <c r="F388" s="141"/>
      <c r="G388" s="18"/>
    </row>
    <row r="389" spans="2:7">
      <c r="B389" s="137"/>
      <c r="C389" s="18"/>
      <c r="D389" s="140"/>
      <c r="E389" s="141"/>
      <c r="F389" s="141"/>
      <c r="G389" s="18"/>
    </row>
    <row r="390" spans="2:7">
      <c r="B390" s="137"/>
      <c r="C390" s="18"/>
      <c r="D390" s="140"/>
      <c r="E390" s="141"/>
      <c r="F390" s="141"/>
      <c r="G390" s="18"/>
    </row>
    <row r="391" spans="2:7">
      <c r="B391" s="137"/>
      <c r="C391" s="18"/>
      <c r="D391" s="140"/>
      <c r="E391" s="141"/>
      <c r="F391" s="141"/>
      <c r="G391" s="18"/>
    </row>
    <row r="392" spans="2:7">
      <c r="B392" s="137"/>
      <c r="C392" s="18"/>
      <c r="D392" s="140"/>
      <c r="E392" s="141"/>
      <c r="F392" s="141"/>
      <c r="G392" s="18"/>
    </row>
    <row r="393" spans="2:7">
      <c r="B393" s="137"/>
      <c r="C393" s="18"/>
      <c r="D393" s="140"/>
      <c r="E393" s="141"/>
      <c r="F393" s="141"/>
      <c r="G393" s="18"/>
    </row>
    <row r="394" spans="2:7">
      <c r="B394" s="137"/>
      <c r="C394" s="18"/>
      <c r="D394" s="140"/>
      <c r="E394" s="141"/>
      <c r="F394" s="141"/>
      <c r="G394" s="18"/>
    </row>
    <row r="395" spans="2:7">
      <c r="B395" s="137"/>
      <c r="C395" s="18"/>
      <c r="D395" s="140"/>
      <c r="E395" s="141"/>
      <c r="F395" s="141"/>
      <c r="G395" s="18"/>
    </row>
    <row r="396" spans="2:7">
      <c r="B396" s="137"/>
      <c r="C396" s="18"/>
      <c r="D396" s="140"/>
      <c r="E396" s="141"/>
      <c r="F396" s="141"/>
      <c r="G396" s="18"/>
    </row>
    <row r="397" spans="2:7">
      <c r="B397" s="137"/>
      <c r="C397" s="18"/>
      <c r="D397" s="140"/>
      <c r="E397" s="141"/>
      <c r="F397" s="141"/>
      <c r="G397" s="18"/>
    </row>
    <row r="398" spans="2:7">
      <c r="B398" s="137"/>
      <c r="C398" s="18"/>
      <c r="D398" s="140"/>
      <c r="E398" s="141"/>
      <c r="F398" s="141"/>
      <c r="G398" s="18"/>
    </row>
    <row r="399" spans="2:7" ht="15.75" thickBot="1">
      <c r="B399" s="138"/>
      <c r="C399" s="19"/>
      <c r="D399" s="138"/>
      <c r="E399" s="142"/>
      <c r="F399" s="142"/>
      <c r="G399" s="19"/>
    </row>
    <row r="400" spans="2:7" ht="15.75" thickBot="1">
      <c r="B400" s="138">
        <f>SUM(B386:B399)</f>
        <v>20</v>
      </c>
      <c r="C400" s="19" t="s">
        <v>55</v>
      </c>
      <c r="D400" s="138">
        <f>SUM(D386:D399)</f>
        <v>0</v>
      </c>
      <c r="E400" s="138">
        <f>SUM(E386:E399)</f>
        <v>0</v>
      </c>
      <c r="F400" s="138">
        <f>SUM(F386:F399)</f>
        <v>0</v>
      </c>
      <c r="G400" s="19" t="s">
        <v>55</v>
      </c>
    </row>
    <row r="401" spans="2:7" ht="15.75" thickBot="1">
      <c r="B401" s="5"/>
      <c r="C401" s="3"/>
      <c r="D401" s="5"/>
      <c r="E401" s="5"/>
    </row>
    <row r="402" spans="2:7" ht="14.45" customHeight="1">
      <c r="B402" s="283" t="str">
        <f>AÑO!A40</f>
        <v>Financieros</v>
      </c>
      <c r="C402" s="272"/>
      <c r="D402" s="272"/>
      <c r="E402" s="272"/>
      <c r="F402" s="272"/>
      <c r="G402" s="273"/>
    </row>
    <row r="403" spans="2:7" ht="15" customHeight="1" thickBot="1">
      <c r="B403" s="274"/>
      <c r="C403" s="275"/>
      <c r="D403" s="275"/>
      <c r="E403" s="275"/>
      <c r="F403" s="275"/>
      <c r="G403" s="276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135" t="s">
        <v>32</v>
      </c>
      <c r="C405" s="27" t="s">
        <v>33</v>
      </c>
      <c r="D405" s="135" t="s">
        <v>57</v>
      </c>
      <c r="E405" s="139" t="s">
        <v>58</v>
      </c>
      <c r="F405" s="139" t="s">
        <v>32</v>
      </c>
      <c r="G405" s="27" t="s">
        <v>33</v>
      </c>
    </row>
    <row r="406" spans="2:7">
      <c r="B406" s="136">
        <v>20</v>
      </c>
      <c r="C406" s="21"/>
      <c r="D406" s="140"/>
      <c r="E406" s="141"/>
      <c r="F406" s="141"/>
      <c r="G406" s="18"/>
    </row>
    <row r="407" spans="2:7">
      <c r="B407" s="137"/>
      <c r="C407" s="18"/>
      <c r="D407" s="140"/>
      <c r="E407" s="141"/>
      <c r="F407" s="141"/>
      <c r="G407" s="18"/>
    </row>
    <row r="408" spans="2:7">
      <c r="B408" s="137"/>
      <c r="C408" s="18"/>
      <c r="D408" s="140"/>
      <c r="E408" s="141"/>
      <c r="F408" s="141"/>
      <c r="G408" s="18"/>
    </row>
    <row r="409" spans="2:7">
      <c r="B409" s="137"/>
      <c r="C409" s="18"/>
      <c r="D409" s="140"/>
      <c r="E409" s="141"/>
      <c r="F409" s="141"/>
      <c r="G409" s="18"/>
    </row>
    <row r="410" spans="2:7">
      <c r="B410" s="137"/>
      <c r="C410" s="18"/>
      <c r="D410" s="140"/>
      <c r="E410" s="141"/>
      <c r="F410" s="141"/>
      <c r="G410" s="18"/>
    </row>
    <row r="411" spans="2:7">
      <c r="B411" s="137"/>
      <c r="C411" s="18"/>
      <c r="D411" s="140"/>
      <c r="E411" s="141"/>
      <c r="F411" s="141"/>
      <c r="G411" s="18"/>
    </row>
    <row r="412" spans="2:7">
      <c r="B412" s="137"/>
      <c r="C412" s="18"/>
      <c r="D412" s="140"/>
      <c r="E412" s="141"/>
      <c r="F412" s="141"/>
      <c r="G412" s="18"/>
    </row>
    <row r="413" spans="2:7">
      <c r="B413" s="137"/>
      <c r="C413" s="18"/>
      <c r="D413" s="140"/>
      <c r="E413" s="141"/>
      <c r="F413" s="141"/>
      <c r="G413" s="18"/>
    </row>
    <row r="414" spans="2:7">
      <c r="B414" s="137"/>
      <c r="C414" s="18"/>
      <c r="D414" s="140"/>
      <c r="E414" s="141"/>
      <c r="F414" s="141"/>
      <c r="G414" s="18"/>
    </row>
    <row r="415" spans="2:7">
      <c r="B415" s="137"/>
      <c r="C415" s="18"/>
      <c r="D415" s="140"/>
      <c r="E415" s="141"/>
      <c r="F415" s="141"/>
      <c r="G415" s="18"/>
    </row>
    <row r="416" spans="2:7">
      <c r="B416" s="137"/>
      <c r="C416" s="18"/>
      <c r="D416" s="140"/>
      <c r="E416" s="141"/>
      <c r="F416" s="141"/>
      <c r="G416" s="18"/>
    </row>
    <row r="417" spans="1:7">
      <c r="B417" s="137"/>
      <c r="C417" s="18"/>
      <c r="D417" s="140"/>
      <c r="E417" s="141"/>
      <c r="F417" s="141"/>
      <c r="G417" s="18"/>
    </row>
    <row r="418" spans="1:7">
      <c r="B418" s="137"/>
      <c r="C418" s="18"/>
      <c r="D418" s="140"/>
      <c r="E418" s="141"/>
      <c r="F418" s="141"/>
      <c r="G418" s="18"/>
    </row>
    <row r="419" spans="1:7" ht="15.75" thickBot="1">
      <c r="B419" s="138"/>
      <c r="C419" s="19"/>
      <c r="D419" s="138"/>
      <c r="E419" s="142"/>
      <c r="F419" s="142"/>
      <c r="G419" s="19"/>
    </row>
    <row r="420" spans="1:7" ht="15.75" thickBot="1">
      <c r="B420" s="138">
        <f>SUM(B406:B419)</f>
        <v>20</v>
      </c>
      <c r="C420" s="19" t="s">
        <v>55</v>
      </c>
      <c r="D420" s="138">
        <f>SUM(D406:D419)</f>
        <v>0</v>
      </c>
      <c r="E420" s="138">
        <f>SUM(E406:E419)</f>
        <v>0</v>
      </c>
      <c r="F420" s="138">
        <f>SUM(F406:F419)</f>
        <v>0</v>
      </c>
      <c r="G420" s="19" t="s">
        <v>55</v>
      </c>
    </row>
    <row r="421" spans="1:7" ht="15.75" thickBot="1">
      <c r="B421" s="5"/>
      <c r="C421" s="3"/>
      <c r="D421" s="5"/>
      <c r="E421" s="5"/>
    </row>
    <row r="422" spans="1:7" ht="14.45" customHeight="1">
      <c r="B422" s="283" t="str">
        <f>AÑO!A41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84" t="s">
        <v>10</v>
      </c>
      <c r="C424" s="285"/>
      <c r="D424" s="286" t="s">
        <v>11</v>
      </c>
      <c r="E424" s="286"/>
      <c r="F424" s="286"/>
      <c r="G424" s="285"/>
    </row>
    <row r="425" spans="1:7">
      <c r="A425" s="92" t="s">
        <v>233</v>
      </c>
      <c r="B425" s="135" t="s">
        <v>32</v>
      </c>
      <c r="C425" s="27" t="s">
        <v>33</v>
      </c>
      <c r="D425" s="135" t="s">
        <v>57</v>
      </c>
      <c r="E425" s="139" t="s">
        <v>58</v>
      </c>
      <c r="F425" s="139" t="s">
        <v>32</v>
      </c>
      <c r="G425" s="27" t="s">
        <v>33</v>
      </c>
    </row>
    <row r="426" spans="1:7" ht="15.75">
      <c r="A426" s="115">
        <v>3900</v>
      </c>
      <c r="B426" s="137">
        <f>AÑO!K17 -A426</f>
        <v>-3900</v>
      </c>
      <c r="C426" s="21" t="s">
        <v>205</v>
      </c>
      <c r="D426" s="140"/>
      <c r="E426" s="141"/>
      <c r="F426" s="141"/>
      <c r="G426" s="18"/>
    </row>
    <row r="427" spans="1:7">
      <c r="A427" s="116"/>
      <c r="B427" s="137"/>
      <c r="C427" s="18"/>
      <c r="D427" s="140"/>
      <c r="E427" s="141"/>
      <c r="F427" s="141"/>
      <c r="G427" s="18"/>
    </row>
    <row r="428" spans="1:7">
      <c r="A428" s="116"/>
      <c r="B428" s="137"/>
      <c r="C428" s="18"/>
      <c r="D428" s="140"/>
      <c r="E428" s="141"/>
      <c r="F428" s="141"/>
      <c r="G428" s="18"/>
    </row>
    <row r="429" spans="1:7">
      <c r="A429" s="116"/>
      <c r="B429" s="137"/>
      <c r="C429" s="18"/>
      <c r="D429" s="140"/>
      <c r="E429" s="141"/>
      <c r="F429" s="141"/>
      <c r="G429" s="18"/>
    </row>
    <row r="430" spans="1:7">
      <c r="A430" s="116"/>
      <c r="B430" s="137"/>
      <c r="C430" s="18"/>
      <c r="D430" s="140"/>
      <c r="E430" s="141"/>
      <c r="F430" s="141"/>
      <c r="G430" s="18"/>
    </row>
    <row r="431" spans="1:7">
      <c r="B431" s="137"/>
      <c r="C431" s="18"/>
      <c r="D431" s="140"/>
      <c r="E431" s="141"/>
      <c r="F431" s="141"/>
      <c r="G431" s="18"/>
    </row>
    <row r="432" spans="1:7">
      <c r="B432" s="137"/>
      <c r="C432" s="18"/>
      <c r="D432" s="140"/>
      <c r="E432" s="141"/>
      <c r="F432" s="141"/>
      <c r="G432" s="18"/>
    </row>
    <row r="433" spans="2:7">
      <c r="B433" s="137"/>
      <c r="C433" s="18"/>
      <c r="D433" s="140"/>
      <c r="E433" s="141"/>
      <c r="F433" s="141"/>
      <c r="G433" s="18"/>
    </row>
    <row r="434" spans="2:7">
      <c r="B434" s="137"/>
      <c r="C434" s="18"/>
      <c r="D434" s="140"/>
      <c r="E434" s="141"/>
      <c r="F434" s="141"/>
      <c r="G434" s="18"/>
    </row>
    <row r="435" spans="2:7">
      <c r="B435" s="137"/>
      <c r="C435" s="18"/>
      <c r="D435" s="140"/>
      <c r="E435" s="141"/>
      <c r="F435" s="141"/>
      <c r="G435" s="18"/>
    </row>
    <row r="436" spans="2:7">
      <c r="B436" s="137"/>
      <c r="C436" s="18"/>
      <c r="D436" s="140"/>
      <c r="E436" s="141"/>
      <c r="F436" s="141"/>
      <c r="G436" s="18"/>
    </row>
    <row r="437" spans="2:7">
      <c r="B437" s="137"/>
      <c r="C437" s="18"/>
      <c r="D437" s="140"/>
      <c r="E437" s="141"/>
      <c r="F437" s="141"/>
      <c r="G437" s="18"/>
    </row>
    <row r="438" spans="2:7">
      <c r="B438" s="137"/>
      <c r="C438" s="18"/>
      <c r="D438" s="140"/>
      <c r="E438" s="141"/>
      <c r="F438" s="141"/>
      <c r="G438" s="18"/>
    </row>
    <row r="439" spans="2:7" ht="15.75" thickBot="1">
      <c r="B439" s="138"/>
      <c r="C439" s="19"/>
      <c r="D439" s="138"/>
      <c r="E439" s="142"/>
      <c r="F439" s="142"/>
      <c r="G439" s="19"/>
    </row>
    <row r="440" spans="2:7" ht="15.75" thickBot="1">
      <c r="B440" s="138">
        <f>SUM(B426:B439)</f>
        <v>-3900</v>
      </c>
      <c r="C440" s="19" t="s">
        <v>55</v>
      </c>
      <c r="D440" s="138">
        <f>SUM(D426:D439)</f>
        <v>0</v>
      </c>
      <c r="E440" s="138">
        <f>SUM(E426:E439)</f>
        <v>0</v>
      </c>
      <c r="F440" s="138">
        <f>SUM(F426:F439)</f>
        <v>0</v>
      </c>
      <c r="G440" s="19" t="s">
        <v>55</v>
      </c>
    </row>
    <row r="441" spans="2:7" ht="15.75" thickBot="1">
      <c r="B441" s="5"/>
      <c r="C441" s="3"/>
      <c r="D441" s="5"/>
      <c r="E441" s="5"/>
    </row>
    <row r="442" spans="2:7" ht="14.45" customHeight="1">
      <c r="B442" s="283" t="str">
        <f>AÑO!A42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135" t="s">
        <v>32</v>
      </c>
      <c r="C445" s="27" t="s">
        <v>33</v>
      </c>
      <c r="D445" s="135" t="s">
        <v>57</v>
      </c>
      <c r="E445" s="139" t="s">
        <v>58</v>
      </c>
      <c r="F445" s="139" t="s">
        <v>32</v>
      </c>
      <c r="G445" s="27" t="s">
        <v>33</v>
      </c>
    </row>
    <row r="446" spans="2:7">
      <c r="B446" s="136"/>
      <c r="C446" s="21"/>
      <c r="D446" s="140"/>
      <c r="E446" s="141"/>
      <c r="F446" s="141"/>
      <c r="G446" s="18"/>
    </row>
    <row r="447" spans="2:7">
      <c r="B447" s="137"/>
      <c r="C447" s="18"/>
      <c r="D447" s="140"/>
      <c r="E447" s="141"/>
      <c r="F447" s="141"/>
      <c r="G447" s="18"/>
    </row>
    <row r="448" spans="2:7">
      <c r="B448" s="137"/>
      <c r="C448" s="18"/>
      <c r="D448" s="140"/>
      <c r="E448" s="141"/>
      <c r="F448" s="141"/>
      <c r="G448" s="18"/>
    </row>
    <row r="449" spans="2:7">
      <c r="B449" s="137"/>
      <c r="C449" s="18"/>
      <c r="D449" s="140"/>
      <c r="E449" s="141"/>
      <c r="F449" s="141"/>
      <c r="G449" s="18"/>
    </row>
    <row r="450" spans="2:7">
      <c r="B450" s="137"/>
      <c r="C450" s="18"/>
      <c r="D450" s="140"/>
      <c r="E450" s="141"/>
      <c r="F450" s="141"/>
      <c r="G450" s="18"/>
    </row>
    <row r="451" spans="2:7">
      <c r="B451" s="137"/>
      <c r="C451" s="18"/>
      <c r="D451" s="140"/>
      <c r="E451" s="141"/>
      <c r="F451" s="141"/>
      <c r="G451" s="18"/>
    </row>
    <row r="452" spans="2:7">
      <c r="B452" s="137"/>
      <c r="C452" s="18"/>
      <c r="D452" s="140"/>
      <c r="E452" s="141"/>
      <c r="F452" s="141"/>
      <c r="G452" s="18"/>
    </row>
    <row r="453" spans="2:7">
      <c r="B453" s="137"/>
      <c r="C453" s="18"/>
      <c r="D453" s="140"/>
      <c r="E453" s="141"/>
      <c r="F453" s="141"/>
      <c r="G453" s="18"/>
    </row>
    <row r="454" spans="2:7">
      <c r="B454" s="137"/>
      <c r="C454" s="18"/>
      <c r="D454" s="140"/>
      <c r="E454" s="141"/>
      <c r="F454" s="141"/>
      <c r="G454" s="18"/>
    </row>
    <row r="455" spans="2:7">
      <c r="B455" s="137"/>
      <c r="C455" s="18"/>
      <c r="D455" s="140"/>
      <c r="E455" s="141"/>
      <c r="F455" s="141"/>
      <c r="G455" s="18"/>
    </row>
    <row r="456" spans="2:7">
      <c r="B456" s="137"/>
      <c r="C456" s="18"/>
      <c r="D456" s="140"/>
      <c r="E456" s="141"/>
      <c r="F456" s="141"/>
      <c r="G456" s="18"/>
    </row>
    <row r="457" spans="2:7">
      <c r="B457" s="137"/>
      <c r="C457" s="18"/>
      <c r="D457" s="140"/>
      <c r="E457" s="141"/>
      <c r="F457" s="141"/>
      <c r="G457" s="18"/>
    </row>
    <row r="458" spans="2:7">
      <c r="B458" s="137"/>
      <c r="C458" s="18"/>
      <c r="D458" s="140"/>
      <c r="E458" s="141"/>
      <c r="F458" s="141"/>
      <c r="G458" s="18"/>
    </row>
    <row r="459" spans="2:7" ht="15.75" thickBot="1">
      <c r="B459" s="138"/>
      <c r="C459" s="19"/>
      <c r="D459" s="138"/>
      <c r="E459" s="142"/>
      <c r="F459" s="142"/>
      <c r="G459" s="19"/>
    </row>
    <row r="460" spans="2:7" ht="15.75" thickBot="1">
      <c r="B460" s="138">
        <f>SUM(B446:B459)</f>
        <v>0</v>
      </c>
      <c r="C460" s="19" t="s">
        <v>55</v>
      </c>
      <c r="D460" s="138">
        <f>SUM(D446:D459)</f>
        <v>0</v>
      </c>
      <c r="E460" s="138">
        <f>SUM(E446:E459)</f>
        <v>0</v>
      </c>
      <c r="F460" s="138">
        <f>SUM(F446:F459)</f>
        <v>0</v>
      </c>
      <c r="G460" s="19" t="s">
        <v>55</v>
      </c>
    </row>
    <row r="461" spans="2:7" ht="15.75" thickBot="1">
      <c r="B461" s="5"/>
      <c r="C461" s="3"/>
      <c r="D461" s="5"/>
      <c r="E461" s="5"/>
    </row>
    <row r="462" spans="2:7" ht="14.45" customHeight="1">
      <c r="B462" s="283" t="str">
        <f>AÑO!A43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1:7">
      <c r="A465" s="92" t="s">
        <v>191</v>
      </c>
      <c r="B465" s="135" t="s">
        <v>32</v>
      </c>
      <c r="C465" s="27" t="s">
        <v>33</v>
      </c>
      <c r="D465" s="135" t="s">
        <v>57</v>
      </c>
      <c r="E465" s="139" t="s">
        <v>58</v>
      </c>
      <c r="F465" s="139" t="s">
        <v>32</v>
      </c>
      <c r="G465" s="27" t="s">
        <v>33</v>
      </c>
    </row>
    <row r="466" spans="1:7" ht="15.75">
      <c r="A466" s="115">
        <f>'02'!A466+(B466-SUM(D466:F466))</f>
        <v>421</v>
      </c>
      <c r="B466" s="137">
        <v>25</v>
      </c>
      <c r="C466" s="18" t="s">
        <v>180</v>
      </c>
      <c r="D466" s="140"/>
      <c r="E466" s="141"/>
      <c r="F466" s="141"/>
      <c r="G466" s="18"/>
    </row>
    <row r="467" spans="1:7" ht="15.75">
      <c r="A467" s="115">
        <f>'02'!A467+(B467-SUM(D467:F467))</f>
        <v>115</v>
      </c>
      <c r="B467" s="137">
        <v>20</v>
      </c>
      <c r="C467" s="18" t="s">
        <v>192</v>
      </c>
      <c r="D467" s="140"/>
      <c r="E467" s="141"/>
      <c r="F467" s="141"/>
      <c r="G467" s="18"/>
    </row>
    <row r="468" spans="1:7" ht="15.75">
      <c r="A468" s="115">
        <f>'02'!A468+(B468-SUM(D468:F468))</f>
        <v>30</v>
      </c>
      <c r="B468" s="137">
        <v>5</v>
      </c>
      <c r="C468" s="18" t="s">
        <v>193</v>
      </c>
      <c r="D468" s="140"/>
      <c r="E468" s="141"/>
      <c r="F468" s="141"/>
      <c r="G468" s="18"/>
    </row>
    <row r="469" spans="1:7">
      <c r="B469" s="137"/>
      <c r="C469" s="18"/>
      <c r="D469" s="140"/>
      <c r="E469" s="141"/>
      <c r="F469" s="141"/>
      <c r="G469" s="18"/>
    </row>
    <row r="470" spans="1:7">
      <c r="B470" s="137"/>
      <c r="C470" s="18"/>
      <c r="D470" s="140"/>
      <c r="E470" s="141"/>
      <c r="F470" s="141"/>
      <c r="G470" s="18"/>
    </row>
    <row r="471" spans="1:7">
      <c r="B471" s="137"/>
      <c r="C471" s="18"/>
      <c r="D471" s="140"/>
      <c r="E471" s="141"/>
      <c r="F471" s="141"/>
      <c r="G471" s="18"/>
    </row>
    <row r="472" spans="1:7">
      <c r="B472" s="137"/>
      <c r="C472" s="18"/>
      <c r="D472" s="140"/>
      <c r="E472" s="141"/>
      <c r="F472" s="141"/>
      <c r="G472" s="18"/>
    </row>
    <row r="473" spans="1:7">
      <c r="B473" s="137"/>
      <c r="C473" s="18"/>
      <c r="D473" s="140"/>
      <c r="E473" s="141"/>
      <c r="F473" s="141"/>
      <c r="G473" s="18"/>
    </row>
    <row r="474" spans="1:7">
      <c r="B474" s="137"/>
      <c r="C474" s="18"/>
      <c r="D474" s="140"/>
      <c r="E474" s="141"/>
      <c r="F474" s="141"/>
      <c r="G474" s="18"/>
    </row>
    <row r="475" spans="1:7">
      <c r="B475" s="137"/>
      <c r="C475" s="18"/>
      <c r="D475" s="140"/>
      <c r="E475" s="141"/>
      <c r="F475" s="141"/>
      <c r="G475" s="18"/>
    </row>
    <row r="476" spans="1:7">
      <c r="B476" s="137"/>
      <c r="C476" s="18"/>
      <c r="D476" s="140"/>
      <c r="E476" s="141"/>
      <c r="F476" s="141"/>
      <c r="G476" s="18"/>
    </row>
    <row r="477" spans="1:7">
      <c r="B477" s="137"/>
      <c r="C477" s="18"/>
      <c r="D477" s="140"/>
      <c r="E477" s="141"/>
      <c r="F477" s="141"/>
      <c r="G477" s="18"/>
    </row>
    <row r="478" spans="1:7">
      <c r="B478" s="137"/>
      <c r="C478" s="18"/>
      <c r="D478" s="140"/>
      <c r="E478" s="141"/>
      <c r="F478" s="141"/>
      <c r="G478" s="18"/>
    </row>
    <row r="479" spans="1:7" ht="15.75" thickBot="1">
      <c r="B479" s="138"/>
      <c r="C479" s="19"/>
      <c r="D479" s="138"/>
      <c r="E479" s="142"/>
      <c r="F479" s="142"/>
      <c r="G479" s="19"/>
    </row>
    <row r="480" spans="1:7" ht="15.75" thickBot="1">
      <c r="A480" s="116">
        <f>SUM(A466:A468)</f>
        <v>566</v>
      </c>
      <c r="B480" s="138">
        <f>SUM(B466:B479)</f>
        <v>50</v>
      </c>
      <c r="C480" s="19" t="s">
        <v>55</v>
      </c>
      <c r="D480" s="138">
        <f>SUM(D466:D479)</f>
        <v>0</v>
      </c>
      <c r="E480" s="138">
        <f>SUM(E466:E479)</f>
        <v>0</v>
      </c>
      <c r="F480" s="138">
        <f>SUM(F466:F479)</f>
        <v>0</v>
      </c>
      <c r="G480" s="19" t="s">
        <v>55</v>
      </c>
    </row>
    <row r="481" spans="2:7" ht="15.75" thickBot="1"/>
    <row r="482" spans="2:7" ht="14.45" customHeight="1">
      <c r="B482" s="283" t="str">
        <f>AÑO!A44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135" t="s">
        <v>32</v>
      </c>
      <c r="C485" s="27" t="s">
        <v>33</v>
      </c>
      <c r="D485" s="135" t="s">
        <v>57</v>
      </c>
      <c r="E485" s="139" t="s">
        <v>58</v>
      </c>
      <c r="F485" s="139" t="s">
        <v>32</v>
      </c>
      <c r="G485" s="27" t="s">
        <v>33</v>
      </c>
    </row>
    <row r="486" spans="2:7">
      <c r="B486" s="136"/>
      <c r="C486" s="21"/>
      <c r="D486" s="140"/>
      <c r="E486" s="141"/>
      <c r="F486" s="141"/>
      <c r="G486" s="18"/>
    </row>
    <row r="487" spans="2:7">
      <c r="B487" s="137"/>
      <c r="C487" s="18"/>
      <c r="D487" s="140"/>
      <c r="E487" s="141"/>
      <c r="F487" s="141"/>
      <c r="G487" s="18"/>
    </row>
    <row r="488" spans="2:7">
      <c r="B488" s="137"/>
      <c r="C488" s="18"/>
      <c r="D488" s="140"/>
      <c r="E488" s="141"/>
      <c r="F488" s="141"/>
      <c r="G488" s="18"/>
    </row>
    <row r="489" spans="2:7">
      <c r="B489" s="137"/>
      <c r="C489" s="18"/>
      <c r="D489" s="140"/>
      <c r="E489" s="141"/>
      <c r="F489" s="141"/>
      <c r="G489" s="18"/>
    </row>
    <row r="490" spans="2:7">
      <c r="B490" s="137"/>
      <c r="C490" s="18"/>
      <c r="D490" s="140"/>
      <c r="E490" s="141"/>
      <c r="F490" s="141"/>
      <c r="G490" s="18"/>
    </row>
    <row r="491" spans="2:7">
      <c r="B491" s="137"/>
      <c r="C491" s="18"/>
      <c r="D491" s="140"/>
      <c r="E491" s="141"/>
      <c r="F491" s="141"/>
      <c r="G491" s="18"/>
    </row>
    <row r="492" spans="2:7">
      <c r="B492" s="137"/>
      <c r="C492" s="18"/>
      <c r="D492" s="140"/>
      <c r="E492" s="141"/>
      <c r="F492" s="141"/>
      <c r="G492" s="18"/>
    </row>
    <row r="493" spans="2:7">
      <c r="B493" s="137"/>
      <c r="C493" s="18"/>
      <c r="D493" s="140"/>
      <c r="E493" s="141"/>
      <c r="F493" s="141"/>
      <c r="G493" s="18"/>
    </row>
    <row r="494" spans="2:7">
      <c r="B494" s="137"/>
      <c r="C494" s="18"/>
      <c r="D494" s="140"/>
      <c r="E494" s="141"/>
      <c r="F494" s="141"/>
      <c r="G494" s="18"/>
    </row>
    <row r="495" spans="2:7">
      <c r="B495" s="137"/>
      <c r="C495" s="18"/>
      <c r="D495" s="140"/>
      <c r="E495" s="141"/>
      <c r="F495" s="141"/>
      <c r="G495" s="18"/>
    </row>
    <row r="496" spans="2:7">
      <c r="B496" s="137"/>
      <c r="C496" s="18"/>
      <c r="D496" s="140"/>
      <c r="E496" s="141"/>
      <c r="F496" s="141"/>
      <c r="G496" s="18"/>
    </row>
    <row r="497" spans="2:7">
      <c r="B497" s="137"/>
      <c r="C497" s="18"/>
      <c r="D497" s="140"/>
      <c r="E497" s="141"/>
      <c r="F497" s="141"/>
      <c r="G497" s="18"/>
    </row>
    <row r="498" spans="2:7">
      <c r="B498" s="137"/>
      <c r="C498" s="18"/>
      <c r="D498" s="140"/>
      <c r="E498" s="141"/>
      <c r="F498" s="141"/>
      <c r="G498" s="18"/>
    </row>
    <row r="499" spans="2:7" ht="15.75" thickBot="1">
      <c r="B499" s="138"/>
      <c r="C499" s="19"/>
      <c r="D499" s="138"/>
      <c r="E499" s="142"/>
      <c r="F499" s="142"/>
      <c r="G499" s="19"/>
    </row>
    <row r="500" spans="2:7" ht="15.75" thickBot="1">
      <c r="B500" s="138">
        <f>SUM(B486:B499)</f>
        <v>0</v>
      </c>
      <c r="C500" s="19" t="s">
        <v>55</v>
      </c>
      <c r="D500" s="138">
        <f>SUM(D486:D499)</f>
        <v>0</v>
      </c>
      <c r="E500" s="138">
        <f>SUM(E486:E499)</f>
        <v>0</v>
      </c>
      <c r="F500" s="138">
        <f>SUM(F486:F499)</f>
        <v>0</v>
      </c>
      <c r="G500" s="19" t="s">
        <v>55</v>
      </c>
    </row>
    <row r="501" spans="2:7" ht="15.75" thickBot="1">
      <c r="B501" s="5"/>
      <c r="C501" s="3"/>
      <c r="D501" s="5"/>
      <c r="E501" s="5"/>
    </row>
    <row r="502" spans="2:7" ht="14.45" customHeight="1">
      <c r="B502" s="283" t="str">
        <f>AÑO!A45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135" t="s">
        <v>32</v>
      </c>
      <c r="C505" s="27" t="s">
        <v>33</v>
      </c>
      <c r="D505" s="135" t="s">
        <v>57</v>
      </c>
      <c r="E505" s="139" t="s">
        <v>58</v>
      </c>
      <c r="F505" s="139" t="s">
        <v>32</v>
      </c>
      <c r="G505" s="27" t="s">
        <v>33</v>
      </c>
    </row>
    <row r="506" spans="2:7">
      <c r="B506" s="136"/>
      <c r="C506" s="21"/>
      <c r="D506" s="140"/>
      <c r="E506" s="141"/>
      <c r="F506" s="141"/>
      <c r="G506" s="18"/>
    </row>
    <row r="507" spans="2:7">
      <c r="B507" s="137"/>
      <c r="C507" s="18"/>
      <c r="D507" s="140"/>
      <c r="E507" s="141"/>
      <c r="F507" s="141"/>
      <c r="G507" s="18"/>
    </row>
    <row r="508" spans="2:7">
      <c r="B508" s="137"/>
      <c r="C508" s="18"/>
      <c r="D508" s="140"/>
      <c r="E508" s="141"/>
      <c r="F508" s="141"/>
      <c r="G508" s="18"/>
    </row>
    <row r="509" spans="2:7">
      <c r="B509" s="137"/>
      <c r="C509" s="18"/>
      <c r="D509" s="140"/>
      <c r="E509" s="141"/>
      <c r="F509" s="141"/>
      <c r="G509" s="18"/>
    </row>
    <row r="510" spans="2:7">
      <c r="B510" s="137"/>
      <c r="C510" s="18"/>
      <c r="D510" s="140"/>
      <c r="E510" s="141"/>
      <c r="F510" s="141"/>
      <c r="G510" s="18"/>
    </row>
    <row r="511" spans="2:7">
      <c r="B511" s="137"/>
      <c r="C511" s="18"/>
      <c r="D511" s="140"/>
      <c r="E511" s="141"/>
      <c r="F511" s="141"/>
      <c r="G511" s="18"/>
    </row>
    <row r="512" spans="2:7">
      <c r="B512" s="137"/>
      <c r="C512" s="18"/>
      <c r="D512" s="140"/>
      <c r="E512" s="141"/>
      <c r="F512" s="141"/>
      <c r="G512" s="18"/>
    </row>
    <row r="513" spans="2:7">
      <c r="B513" s="137"/>
      <c r="C513" s="18"/>
      <c r="D513" s="140"/>
      <c r="E513" s="141"/>
      <c r="F513" s="141"/>
      <c r="G513" s="18"/>
    </row>
    <row r="514" spans="2:7">
      <c r="B514" s="137"/>
      <c r="C514" s="18"/>
      <c r="D514" s="140"/>
      <c r="E514" s="141"/>
      <c r="F514" s="141"/>
      <c r="G514" s="18"/>
    </row>
    <row r="515" spans="2:7">
      <c r="B515" s="137"/>
      <c r="C515" s="18"/>
      <c r="D515" s="140"/>
      <c r="E515" s="141"/>
      <c r="F515" s="141"/>
      <c r="G515" s="18"/>
    </row>
    <row r="516" spans="2:7">
      <c r="B516" s="137"/>
      <c r="C516" s="18"/>
      <c r="D516" s="140"/>
      <c r="E516" s="141"/>
      <c r="F516" s="141"/>
      <c r="G516" s="18"/>
    </row>
    <row r="517" spans="2:7">
      <c r="B517" s="137"/>
      <c r="C517" s="18"/>
      <c r="D517" s="140"/>
      <c r="E517" s="141"/>
      <c r="F517" s="141"/>
      <c r="G517" s="18"/>
    </row>
    <row r="518" spans="2:7">
      <c r="B518" s="137"/>
      <c r="C518" s="18"/>
      <c r="D518" s="140"/>
      <c r="E518" s="141"/>
      <c r="F518" s="141"/>
      <c r="G518" s="18"/>
    </row>
    <row r="519" spans="2:7" ht="15.75" thickBot="1">
      <c r="B519" s="138"/>
      <c r="C519" s="19"/>
      <c r="D519" s="138"/>
      <c r="E519" s="142"/>
      <c r="F519" s="142"/>
      <c r="G519" s="19"/>
    </row>
    <row r="520" spans="2:7" ht="15.75" thickBot="1">
      <c r="B520" s="138">
        <f>SUM(B506:B519)</f>
        <v>0</v>
      </c>
      <c r="C520" s="19" t="s">
        <v>55</v>
      </c>
      <c r="D520" s="138">
        <f>SUM(D506:D519)</f>
        <v>0</v>
      </c>
      <c r="E520" s="138">
        <f>SUM(E506:E519)</f>
        <v>0</v>
      </c>
      <c r="F520" s="138">
        <f>SUM(F506:F519)</f>
        <v>0</v>
      </c>
      <c r="G520" s="19" t="s">
        <v>55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126F8D64-577C-4081-A3C9-E06A28C77554}"/>
    <hyperlink ref="I22:L23" location="'2018'!C7:F7" display="INGRESOS" xr:uid="{40EEF7AC-E1FB-4FC7-86EB-69C771F7774E}"/>
    <hyperlink ref="I2" location="Trimestre!C39:F40" display="TELÉFONO" xr:uid="{FBC27772-8920-4290-BF2A-BE846C48AC54}"/>
    <hyperlink ref="I2:L3" location="'2018'!AU4:AX4" display="SALDO REAL" xr:uid="{012C6A35-354B-41FB-B47B-267BF57C5F4D}"/>
    <hyperlink ref="B2" location="Trimestre!C25:F26" display="HIPOTECA" xr:uid="{019FD042-859A-4502-851D-D153B01CF167}"/>
    <hyperlink ref="B2:G3" location="'2018'!AU20:AX20" display="'2018'!AU20:AX20" xr:uid="{7789F62B-9655-4391-A147-FC5D0C07C09C}"/>
    <hyperlink ref="B22" location="Trimestre!C25:F26" display="HIPOTECA" xr:uid="{9C7F7CA6-E4BB-406D-8A40-228DBB680E04}"/>
    <hyperlink ref="B22:G23" location="'2018'!AU21:AX21" display="'2018'!AU21:AX21" xr:uid="{1FE140F2-089E-4B43-8030-CE75E803A795}"/>
    <hyperlink ref="B42" location="Trimestre!C25:F26" display="HIPOTECA" xr:uid="{07FFF373-43C5-4240-8FE6-096863BD3DB8}"/>
    <hyperlink ref="B42:G43" location="'2018'!AU22:AX22" display="'2018'!AU22:AX22" xr:uid="{133A310C-3F73-4C33-A86F-498FA351A8F7}"/>
    <hyperlink ref="B62" location="Trimestre!C25:F26" display="HIPOTECA" xr:uid="{267FD1A4-7FAD-4F08-A55D-FA106AAAF260}"/>
    <hyperlink ref="B62:G63" location="'2018'!AU23:AX23" display="'2018'!AU23:AX23" xr:uid="{42D2A012-A0CF-4A70-824A-D5B521CE1612}"/>
    <hyperlink ref="B82" location="Trimestre!C25:F26" display="HIPOTECA" xr:uid="{3B2E7A04-7E01-4D00-BB67-2D47C088EFB2}"/>
    <hyperlink ref="B82:G83" location="'2018'!AU24:AX24" display="'2018'!AU24:AX24" xr:uid="{B5C8AA01-43D6-41B5-924E-BAF13E2069A1}"/>
    <hyperlink ref="B102" location="Trimestre!C25:F26" display="HIPOTECA" xr:uid="{0A5209C6-010B-4725-B956-00B940DD0B2D}"/>
    <hyperlink ref="B102:G103" location="'2018'!AU25:AX25" display="'2018'!AU25:AX25" xr:uid="{F6B80957-2392-4DA5-AB4B-53CFA3871C0C}"/>
    <hyperlink ref="B122" location="Trimestre!C25:F26" display="HIPOTECA" xr:uid="{13BA2363-DC7F-4DE1-9545-922EF13EBF6C}"/>
    <hyperlink ref="B122:G123" location="'2018'!AU26:AX26" display="'2018'!AU26:AX26" xr:uid="{AC1C7F4F-557D-4669-8948-DCC7D4939D28}"/>
    <hyperlink ref="B142" location="Trimestre!C25:F26" display="HIPOTECA" xr:uid="{2BDB3B2E-19BA-4D24-9B07-21C0C03477CE}"/>
    <hyperlink ref="B142:G143" location="'2018'!AU27:AX27" display="'2018'!AU27:AX27" xr:uid="{167EC7E9-35C7-4F43-A174-0D32430D35FC}"/>
    <hyperlink ref="B162" location="Trimestre!C25:F26" display="HIPOTECA" xr:uid="{33876BD6-34C1-427A-ACF9-256ADEAC0E52}"/>
    <hyperlink ref="B162:G163" location="'2018'!AU28:AX28" display="'2018'!AU28:AX28" xr:uid="{E2E36AEB-489B-4A82-98BB-841B7F4E7107}"/>
    <hyperlink ref="B182" location="Trimestre!C25:F26" display="HIPOTECA" xr:uid="{ECA18320-0741-4450-8628-8294EF8CCACC}"/>
    <hyperlink ref="B182:G183" location="'2018'!AU29:AX29" display="'2018'!AU29:AX29" xr:uid="{DF7A6C16-767A-411F-AD4F-3329906B8265}"/>
    <hyperlink ref="B202" location="Trimestre!C25:F26" display="HIPOTECA" xr:uid="{40B6134A-79C7-4B0C-BD9F-E210E77771B4}"/>
    <hyperlink ref="B202:G203" location="'2018'!AU30:AX30" display="'2018'!AU30:AX30" xr:uid="{203E3B6A-0472-4837-B386-00C134E8989C}"/>
    <hyperlink ref="B222" location="Trimestre!C25:F26" display="HIPOTECA" xr:uid="{DA9A02A9-5A44-42FF-AFB7-66D0DD5C3558}"/>
    <hyperlink ref="B222:G223" location="'2018'!AU31:AX31" display="'2018'!AU31:AX31" xr:uid="{FA74CAB5-E2C0-4339-89C5-174819AB13C5}"/>
    <hyperlink ref="B242" location="Trimestre!C25:F26" display="HIPOTECA" xr:uid="{65BCD373-18D2-46FB-B8E0-9C95E54037E1}"/>
    <hyperlink ref="B242:G243" location="'2018'!AU32:AX32" display="'2018'!AU32:AX32" xr:uid="{AB0BD921-EA9B-4958-A3C2-D4C5C0FE2FDE}"/>
    <hyperlink ref="B262" location="Trimestre!C25:F26" display="HIPOTECA" xr:uid="{F8A02FF3-322C-44A2-83B9-276270B2862E}"/>
    <hyperlink ref="B262:G263" location="'2018'!AU33:AX33" display="'2018'!AU33:AX33" xr:uid="{520E2DA9-565C-4B06-8B04-90217D46845B}"/>
    <hyperlink ref="B282" location="Trimestre!C25:F26" display="HIPOTECA" xr:uid="{ACDBBEFD-C818-4065-9DB1-6C3104D336C7}"/>
    <hyperlink ref="B282:G283" location="'2018'!AU34:AX34" display="'2018'!AU34:AX34" xr:uid="{E63E77E1-6BF9-4B9E-9974-A1615480BE0D}"/>
    <hyperlink ref="B302" location="Trimestre!C25:F26" display="HIPOTECA" xr:uid="{7FE2CE54-E66F-488D-BAAE-6063B33E7DAA}"/>
    <hyperlink ref="B302:G303" location="'2018'!AU35:AX35" display="'2018'!AU35:AX35" xr:uid="{7FCE0633-5260-4068-A77E-1E3DD711049E}"/>
    <hyperlink ref="B322" location="Trimestre!C25:F26" display="HIPOTECA" xr:uid="{824C69DF-012D-4F11-9210-02688D2F32D1}"/>
    <hyperlink ref="B322:G323" location="'2018'!AU36:AX36" display="'2018'!AU36:AX36" xr:uid="{A051904F-6E55-4A81-BCC7-30AC8F7348D8}"/>
    <hyperlink ref="B342" location="Trimestre!C25:F26" display="HIPOTECA" xr:uid="{28167C19-A976-41ED-A013-F87E2F00A04C}"/>
    <hyperlink ref="B342:G343" location="'2018'!AU37:AX37" display="'2018'!AU37:AX37" xr:uid="{4324FC34-A40D-4BD4-8526-3CE7A449D968}"/>
    <hyperlink ref="B362" location="Trimestre!C25:F26" display="HIPOTECA" xr:uid="{1DA12CD1-1DDE-4184-8816-EEBE5129351E}"/>
    <hyperlink ref="B362:G363" location="'2018'!AU38:AX38" display="'2018'!AU38:AX38" xr:uid="{8DF05207-6585-47F1-9BEE-EAEA4CF74A10}"/>
    <hyperlink ref="B382" location="Trimestre!C25:F26" display="HIPOTECA" xr:uid="{93723FB4-D635-4051-B8B6-0E5F846F3C31}"/>
    <hyperlink ref="B382:G383" location="'2018'!AU39:AX39" display="'2018'!AU39:AX39" xr:uid="{407D61F0-393B-4F8B-AC78-C4257D5E4302}"/>
    <hyperlink ref="B402" location="Trimestre!C25:F26" display="HIPOTECA" xr:uid="{4BE4ACD0-F8E6-4BE9-9C9B-B59C956AB642}"/>
    <hyperlink ref="B402:G403" location="'2018'!AU40:AX40" display="'2018'!AU40:AX40" xr:uid="{7EC8BB3A-CCFD-4D5A-8C54-908EE560E656}"/>
    <hyperlink ref="B422" location="Trimestre!C25:F26" display="HIPOTECA" xr:uid="{E82E3A20-9737-489D-92AE-D654505CD72F}"/>
    <hyperlink ref="B422:G423" location="'2018'!AU41:AX41" display="'2018'!AU41:AX41" xr:uid="{39A77234-8557-4A98-9C14-10FD3F590EED}"/>
    <hyperlink ref="B442" location="Trimestre!C25:F26" display="HIPOTECA" xr:uid="{C7E17ED9-3F28-4ABF-B111-125E0007802A}"/>
    <hyperlink ref="B442:G443" location="'2018'!AU42:AX42" display="'2018'!AU42:AX42" xr:uid="{39BD8816-12B4-495D-882A-AFF3E60F4EA1}"/>
    <hyperlink ref="B462" location="Trimestre!C25:F26" display="HIPOTECA" xr:uid="{AD33EF2C-91AE-4C7A-9462-17AD3B032132}"/>
    <hyperlink ref="B462:G463" location="'2018'!AU43:AX43" display="'2018'!AU43:AX43" xr:uid="{FCA5055B-6822-451C-97D3-F2E7DC511CA1}"/>
    <hyperlink ref="B482" location="Trimestre!C25:F26" display="HIPOTECA" xr:uid="{C53F5A7D-F974-47E4-AA1F-0BF9E92ECA92}"/>
    <hyperlink ref="B482:G483" location="'2018'!AU44:AX44" display="'2018'!AU44:AX44" xr:uid="{78B9539B-5EED-4BA4-A68F-3F4FEE005E99}"/>
    <hyperlink ref="B502" location="Trimestre!C25:F26" display="HIPOTECA" xr:uid="{C22B6892-3E91-42AE-8AE1-77A21A43C974}"/>
    <hyperlink ref="B502:G503" location="'2018'!AU45:AX45" display="'2018'!AU45:AX45" xr:uid="{23A6BFF7-5616-404A-961B-76B13A413BF3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416" workbookViewId="0">
      <selection activeCell="B427" sqref="B427"/>
    </sheetView>
  </sheetViews>
  <sheetFormatPr defaultColWidth="11.42578125" defaultRowHeight="15"/>
  <cols>
    <col min="1" max="1" width="11.42578125" style="92"/>
    <col min="2" max="2" width="10" style="116" customWidth="1"/>
    <col min="3" max="3" width="33.28515625" style="92" customWidth="1"/>
    <col min="4" max="6" width="10" style="116" customWidth="1"/>
    <col min="7" max="7" width="33.28515625" style="92" customWidth="1"/>
    <col min="8" max="9" width="11.42578125" style="92"/>
    <col min="10" max="10" width="31.28515625" style="92" customWidth="1"/>
    <col min="11" max="16384" width="11.42578125" style="92"/>
  </cols>
  <sheetData>
    <row r="1" spans="1:22" ht="16.5" thickBot="1">
      <c r="A1" s="1"/>
      <c r="B1" s="115" t="s">
        <v>234</v>
      </c>
      <c r="C1" s="1"/>
      <c r="D1" s="115"/>
      <c r="E1" s="115"/>
      <c r="F1" s="115"/>
      <c r="G1" s="1"/>
      <c r="H1" s="17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AÑO!A20</f>
        <v>Cártama Gastos</v>
      </c>
      <c r="C2" s="272"/>
      <c r="D2" s="272"/>
      <c r="E2" s="272"/>
      <c r="F2" s="272"/>
      <c r="G2" s="273"/>
      <c r="H2" s="1"/>
      <c r="I2" s="271" t="s">
        <v>4</v>
      </c>
      <c r="J2" s="272"/>
      <c r="K2" s="272"/>
      <c r="L2" s="273"/>
      <c r="M2" s="1"/>
      <c r="N2" s="1"/>
      <c r="R2" s="3"/>
    </row>
    <row r="3" spans="1:22" ht="16.5" thickBot="1">
      <c r="A3" s="1"/>
      <c r="B3" s="274"/>
      <c r="C3" s="275"/>
      <c r="D3" s="275"/>
      <c r="E3" s="275"/>
      <c r="F3" s="275"/>
      <c r="G3" s="276"/>
      <c r="H3" s="1"/>
      <c r="I3" s="274"/>
      <c r="J3" s="275"/>
      <c r="K3" s="275"/>
      <c r="L3" s="276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43" t="s">
        <v>59</v>
      </c>
      <c r="J4" s="108" t="s">
        <v>60</v>
      </c>
      <c r="K4" s="277" t="s">
        <v>61</v>
      </c>
      <c r="L4" s="278"/>
      <c r="M4" s="1"/>
      <c r="N4" s="1"/>
      <c r="R4" s="3"/>
    </row>
    <row r="5" spans="1:22" ht="15.75">
      <c r="A5" s="1" t="s">
        <v>191</v>
      </c>
      <c r="B5" s="135" t="s">
        <v>32</v>
      </c>
      <c r="C5" s="27" t="s">
        <v>33</v>
      </c>
      <c r="D5" s="135" t="s">
        <v>57</v>
      </c>
      <c r="E5" s="139" t="s">
        <v>58</v>
      </c>
      <c r="F5" s="139" t="s">
        <v>32</v>
      </c>
      <c r="G5" s="27" t="s">
        <v>33</v>
      </c>
      <c r="H5" s="1"/>
      <c r="I5" s="109" t="s">
        <v>62</v>
      </c>
      <c r="J5" s="110" t="s">
        <v>63</v>
      </c>
      <c r="K5" s="279"/>
      <c r="L5" s="280"/>
      <c r="M5" s="1"/>
      <c r="N5" s="1"/>
      <c r="R5" s="3"/>
    </row>
    <row r="6" spans="1:22" ht="15.75">
      <c r="A6" s="115">
        <f>'03'!A6+(B6-SUM(D6:F6))</f>
        <v>2403.54</v>
      </c>
      <c r="B6" s="136">
        <v>399.59</v>
      </c>
      <c r="C6" s="21" t="s">
        <v>188</v>
      </c>
      <c r="D6" s="140"/>
      <c r="E6" s="141"/>
      <c r="F6" s="141"/>
      <c r="G6" s="18" t="s">
        <v>34</v>
      </c>
      <c r="H6" s="1"/>
      <c r="I6" s="111" t="s">
        <v>62</v>
      </c>
      <c r="J6" s="110" t="s">
        <v>64</v>
      </c>
      <c r="K6" s="281">
        <v>550</v>
      </c>
      <c r="L6" s="282"/>
      <c r="M6" s="1" t="s">
        <v>169</v>
      </c>
      <c r="N6" s="1"/>
      <c r="R6" s="3"/>
    </row>
    <row r="7" spans="1:22" ht="15.75">
      <c r="A7" s="115">
        <f>'03'!A7+(B7-SUM(D7:F7))</f>
        <v>519.04999999999995</v>
      </c>
      <c r="B7" s="137">
        <v>70.180000000000007</v>
      </c>
      <c r="C7" s="18" t="s">
        <v>207</v>
      </c>
      <c r="D7" s="140"/>
      <c r="E7" s="141"/>
      <c r="F7" s="141"/>
      <c r="G7" s="18" t="s">
        <v>77</v>
      </c>
      <c r="H7" s="39"/>
      <c r="I7" s="111" t="s">
        <v>65</v>
      </c>
      <c r="J7" s="110" t="s">
        <v>66</v>
      </c>
      <c r="K7" s="281"/>
      <c r="L7" s="282"/>
      <c r="M7" s="1"/>
      <c r="N7" s="1"/>
      <c r="R7" s="3"/>
    </row>
    <row r="8" spans="1:22" ht="15.75">
      <c r="A8" s="115">
        <f>'03'!A8+(B8-SUM(D8:F8))</f>
        <v>0</v>
      </c>
      <c r="B8" s="137">
        <v>0</v>
      </c>
      <c r="C8" s="18" t="s">
        <v>37</v>
      </c>
      <c r="D8" s="140"/>
      <c r="F8" s="141"/>
      <c r="G8" s="18" t="s">
        <v>37</v>
      </c>
      <c r="H8" s="1"/>
      <c r="I8" s="111" t="s">
        <v>65</v>
      </c>
      <c r="J8" s="110" t="s">
        <v>67</v>
      </c>
      <c r="K8" s="281">
        <v>7000</v>
      </c>
      <c r="L8" s="282"/>
      <c r="M8" s="1"/>
      <c r="N8" s="1"/>
      <c r="R8" s="3"/>
    </row>
    <row r="9" spans="1:22" ht="15.75">
      <c r="A9" s="115">
        <f>'03'!A9+(B9-SUM(D9:F9))</f>
        <v>0</v>
      </c>
      <c r="B9" s="137">
        <v>0</v>
      </c>
      <c r="C9" s="18" t="s">
        <v>39</v>
      </c>
      <c r="D9" s="140"/>
      <c r="E9" s="141"/>
      <c r="F9" s="141"/>
      <c r="G9" s="18" t="s">
        <v>39</v>
      </c>
      <c r="H9" s="1"/>
      <c r="I9" s="111" t="s">
        <v>65</v>
      </c>
      <c r="J9" s="110" t="s">
        <v>160</v>
      </c>
      <c r="K9" s="281">
        <v>659.77</v>
      </c>
      <c r="L9" s="282"/>
      <c r="M9" s="1"/>
      <c r="N9" s="1"/>
      <c r="R9" s="3"/>
    </row>
    <row r="10" spans="1:22" ht="15.75">
      <c r="A10" s="115">
        <f>'03'!A10+(B10-SUM(D10:F10))</f>
        <v>60</v>
      </c>
      <c r="B10" s="137">
        <v>12</v>
      </c>
      <c r="C10" s="18" t="s">
        <v>38</v>
      </c>
      <c r="D10" s="140"/>
      <c r="E10" s="141"/>
      <c r="F10" s="141"/>
      <c r="G10" s="18" t="s">
        <v>38</v>
      </c>
      <c r="H10" s="1"/>
      <c r="I10" s="111" t="s">
        <v>65</v>
      </c>
      <c r="J10" s="110" t="s">
        <v>84</v>
      </c>
      <c r="K10" s="281">
        <v>1800.04</v>
      </c>
      <c r="L10" s="282"/>
      <c r="M10" s="1" t="s">
        <v>159</v>
      </c>
      <c r="N10" s="1"/>
      <c r="R10" s="3"/>
    </row>
    <row r="11" spans="1:22" ht="15.75">
      <c r="A11" s="115">
        <f>'03'!A11+(B11-SUM(D11:F11))</f>
        <v>151.15</v>
      </c>
      <c r="B11" s="137">
        <v>30.23</v>
      </c>
      <c r="C11" s="18" t="s">
        <v>36</v>
      </c>
      <c r="D11" s="140"/>
      <c r="E11" s="141"/>
      <c r="F11" s="141"/>
      <c r="G11" s="18" t="s">
        <v>36</v>
      </c>
      <c r="H11" s="1"/>
      <c r="I11" s="111" t="s">
        <v>71</v>
      </c>
      <c r="J11" s="110" t="s">
        <v>72</v>
      </c>
      <c r="K11" s="281"/>
      <c r="L11" s="282"/>
      <c r="M11" s="1"/>
      <c r="N11" s="1"/>
      <c r="R11" s="3"/>
    </row>
    <row r="12" spans="1:22" ht="15.75">
      <c r="A12" s="115">
        <f>'03'!A12+(B12-SUM(D12:F12))</f>
        <v>138.04000000000002</v>
      </c>
      <c r="B12" s="137">
        <v>25</v>
      </c>
      <c r="C12" s="18" t="s">
        <v>213</v>
      </c>
      <c r="D12" s="140"/>
      <c r="E12" s="141"/>
      <c r="F12" s="141"/>
      <c r="G12" s="18"/>
      <c r="H12" s="1"/>
      <c r="I12" s="111" t="s">
        <v>161</v>
      </c>
      <c r="J12" s="110" t="s">
        <v>162</v>
      </c>
      <c r="K12" s="281">
        <v>5092.08</v>
      </c>
      <c r="L12" s="282"/>
      <c r="M12" s="95"/>
      <c r="N12" s="1"/>
      <c r="R12" s="3"/>
    </row>
    <row r="13" spans="1:22" ht="15.75">
      <c r="A13" s="115">
        <f>'03'!A13+(B13-SUM(D13:F13))</f>
        <v>91</v>
      </c>
      <c r="B13" s="137">
        <v>7</v>
      </c>
      <c r="C13" s="18" t="s">
        <v>208</v>
      </c>
      <c r="D13" s="140"/>
      <c r="E13" s="141"/>
      <c r="F13" s="141"/>
      <c r="G13" s="18"/>
      <c r="H13" s="1"/>
      <c r="I13" s="111"/>
      <c r="J13" s="110"/>
      <c r="K13" s="281"/>
      <c r="L13" s="282"/>
      <c r="M13" s="1"/>
      <c r="N13" s="1"/>
      <c r="R13" s="3"/>
    </row>
    <row r="14" spans="1:22" ht="15.75">
      <c r="A14" s="115"/>
      <c r="B14" s="137"/>
      <c r="C14" s="18"/>
      <c r="D14" s="140"/>
      <c r="E14" s="141"/>
      <c r="F14" s="141"/>
      <c r="G14" s="18"/>
      <c r="H14" s="1"/>
      <c r="I14" s="111"/>
      <c r="J14" s="110"/>
      <c r="K14" s="281"/>
      <c r="L14" s="282"/>
      <c r="M14" s="1"/>
      <c r="N14" s="1"/>
      <c r="R14" s="3"/>
    </row>
    <row r="15" spans="1:22" ht="15.75">
      <c r="A15" s="115"/>
      <c r="B15" s="137"/>
      <c r="C15" s="18"/>
      <c r="D15" s="140"/>
      <c r="E15" s="141"/>
      <c r="F15" s="141"/>
      <c r="G15" s="18"/>
      <c r="H15" s="1"/>
      <c r="I15" s="111"/>
      <c r="J15" s="110"/>
      <c r="K15" s="281"/>
      <c r="L15" s="282"/>
      <c r="M15" s="1"/>
      <c r="N15" s="1"/>
      <c r="R15" s="3"/>
    </row>
    <row r="16" spans="1:22" ht="15.75">
      <c r="A16" s="115"/>
      <c r="B16" s="137"/>
      <c r="C16" s="18"/>
      <c r="D16" s="140"/>
      <c r="E16" s="141"/>
      <c r="F16" s="141"/>
      <c r="G16" s="18"/>
      <c r="H16" s="1"/>
      <c r="I16" s="111"/>
      <c r="J16" s="110"/>
      <c r="K16" s="281"/>
      <c r="L16" s="282"/>
      <c r="M16" s="1"/>
      <c r="N16" s="1"/>
      <c r="R16" s="3"/>
    </row>
    <row r="17" spans="1:18" ht="15.75">
      <c r="A17" s="115"/>
      <c r="B17" s="137"/>
      <c r="C17" s="18"/>
      <c r="D17" s="140"/>
      <c r="E17" s="141"/>
      <c r="F17" s="141"/>
      <c r="G17" s="18"/>
      <c r="H17" s="1"/>
      <c r="I17" s="111"/>
      <c r="J17" s="110"/>
      <c r="K17" s="281"/>
      <c r="L17" s="282"/>
      <c r="M17" s="1"/>
      <c r="N17" s="1"/>
      <c r="R17" s="3"/>
    </row>
    <row r="18" spans="1:18" ht="16.5" thickBot="1">
      <c r="A18" s="115"/>
      <c r="B18" s="137"/>
      <c r="C18" s="18"/>
      <c r="D18" s="140"/>
      <c r="E18" s="141"/>
      <c r="F18" s="141"/>
      <c r="G18" s="18"/>
      <c r="H18" s="1"/>
      <c r="I18" s="112"/>
      <c r="J18" s="113"/>
      <c r="K18" s="287"/>
      <c r="L18" s="288"/>
      <c r="M18" s="1"/>
      <c r="N18" s="1"/>
      <c r="R18" s="3"/>
    </row>
    <row r="19" spans="1:18" ht="16.5" thickBot="1">
      <c r="A19" s="115"/>
      <c r="B19" s="138"/>
      <c r="C19" s="19"/>
      <c r="D19" s="138"/>
      <c r="E19" s="142"/>
      <c r="F19" s="142"/>
      <c r="G19" s="19"/>
      <c r="H19" s="1"/>
      <c r="I19" s="28" t="s">
        <v>68</v>
      </c>
      <c r="J19" s="22"/>
      <c r="K19" s="287">
        <f>SUM(K5:K18)</f>
        <v>15101.890000000001</v>
      </c>
      <c r="L19" s="288"/>
      <c r="M19" s="1"/>
      <c r="N19" s="1"/>
      <c r="R19" s="3"/>
    </row>
    <row r="20" spans="1:18" ht="16.5" thickBot="1">
      <c r="A20" s="115">
        <f>SUM(A6:A15)</f>
        <v>3362.78</v>
      </c>
      <c r="B20" s="138">
        <f>SUM(B6:B19)</f>
        <v>544</v>
      </c>
      <c r="C20" s="19" t="s">
        <v>55</v>
      </c>
      <c r="D20" s="138">
        <f>SUM(D6:D19)</f>
        <v>0</v>
      </c>
      <c r="E20" s="138">
        <f>SUM(E6:E19)</f>
        <v>0</v>
      </c>
      <c r="F20" s="138">
        <f>SUM(F6:F19)</f>
        <v>0</v>
      </c>
      <c r="G20" s="19" t="s">
        <v>55</v>
      </c>
      <c r="H20" s="1"/>
      <c r="I20" s="92" t="s">
        <v>85</v>
      </c>
      <c r="K20" s="116"/>
      <c r="L20" s="116">
        <f>K19-K10-K12</f>
        <v>8209.7700000000023</v>
      </c>
      <c r="M20" s="1"/>
      <c r="R20" s="3"/>
    </row>
    <row r="21" spans="1:18" ht="16.5" thickBot="1">
      <c r="A21" s="1"/>
      <c r="B21" s="115"/>
      <c r="C21" s="1"/>
      <c r="D21" s="115"/>
      <c r="E21" s="115"/>
      <c r="F21" s="115"/>
      <c r="G21" s="1"/>
      <c r="H21" s="1"/>
      <c r="M21" s="1"/>
      <c r="R21" s="3"/>
    </row>
    <row r="22" spans="1:18" ht="15.6" customHeight="1">
      <c r="A22" s="1"/>
      <c r="B22" s="283" t="str">
        <f>AÑO!A21</f>
        <v>Waterloo</v>
      </c>
      <c r="C22" s="272"/>
      <c r="D22" s="272"/>
      <c r="E22" s="272"/>
      <c r="F22" s="272"/>
      <c r="G22" s="273"/>
      <c r="H22" s="1"/>
      <c r="I22" s="271" t="s">
        <v>6</v>
      </c>
      <c r="J22" s="272"/>
      <c r="K22" s="272"/>
      <c r="L22" s="273"/>
      <c r="M22" s="1"/>
      <c r="R22" s="3"/>
    </row>
    <row r="23" spans="1:18" ht="16.149999999999999" customHeight="1" thickBot="1">
      <c r="A23" s="1"/>
      <c r="B23" s="274"/>
      <c r="C23" s="275"/>
      <c r="D23" s="275"/>
      <c r="E23" s="275"/>
      <c r="F23" s="275"/>
      <c r="G23" s="276"/>
      <c r="H23" s="1"/>
      <c r="I23" s="274"/>
      <c r="J23" s="275"/>
      <c r="K23" s="275"/>
      <c r="L23" s="276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43" t="s">
        <v>33</v>
      </c>
      <c r="J24" s="257" t="s">
        <v>90</v>
      </c>
      <c r="K24" s="258"/>
      <c r="L24" s="200" t="s">
        <v>91</v>
      </c>
      <c r="M24" s="1"/>
      <c r="R24" s="3"/>
    </row>
    <row r="25" spans="1:18" ht="15.75">
      <c r="A25" s="1" t="s">
        <v>191</v>
      </c>
      <c r="B25" s="135" t="s">
        <v>32</v>
      </c>
      <c r="C25" s="27" t="s">
        <v>33</v>
      </c>
      <c r="D25" s="135" t="s">
        <v>57</v>
      </c>
      <c r="E25" s="139" t="s">
        <v>58</v>
      </c>
      <c r="F25" s="139" t="s">
        <v>32</v>
      </c>
      <c r="G25" s="27" t="s">
        <v>33</v>
      </c>
      <c r="H25" s="1"/>
      <c r="I25" s="259" t="str">
        <f>AÑO!A8</f>
        <v>Manolo Salario</v>
      </c>
      <c r="J25" s="262"/>
      <c r="K25" s="263"/>
      <c r="L25" s="201"/>
      <c r="M25" s="1"/>
      <c r="R25" s="3"/>
    </row>
    <row r="26" spans="1:18" ht="15.75">
      <c r="A26" s="115">
        <f>'03'!A26+(B26-SUM(D26:F26))</f>
        <v>4500</v>
      </c>
      <c r="B26" s="136">
        <v>900</v>
      </c>
      <c r="C26" s="30" t="s">
        <v>41</v>
      </c>
      <c r="D26" s="140"/>
      <c r="E26" s="141"/>
      <c r="F26" s="141"/>
      <c r="G26" s="18" t="s">
        <v>41</v>
      </c>
      <c r="H26" s="1"/>
      <c r="I26" s="260"/>
      <c r="J26" s="264"/>
      <c r="K26" s="265"/>
      <c r="L26" s="202"/>
      <c r="M26" s="1"/>
      <c r="R26" s="3"/>
    </row>
    <row r="27" spans="1:18" ht="15.75">
      <c r="A27" s="115">
        <f>'03'!A27+(B27-SUM(D27:F27))</f>
        <v>859</v>
      </c>
      <c r="B27" s="137">
        <v>170</v>
      </c>
      <c r="C27" s="30" t="s">
        <v>42</v>
      </c>
      <c r="D27" s="140"/>
      <c r="E27" s="141"/>
      <c r="F27" s="141"/>
      <c r="G27" s="18" t="s">
        <v>42</v>
      </c>
      <c r="H27" s="1"/>
      <c r="I27" s="260"/>
      <c r="J27" s="264"/>
      <c r="K27" s="265"/>
      <c r="L27" s="202"/>
      <c r="M27" s="1"/>
      <c r="R27" s="3"/>
    </row>
    <row r="28" spans="1:18" ht="15.75">
      <c r="A28" s="115">
        <f>'03'!A28+(B28-SUM(D28:F28))</f>
        <v>303.06</v>
      </c>
      <c r="B28" s="137">
        <v>40</v>
      </c>
      <c r="C28" s="30" t="s">
        <v>43</v>
      </c>
      <c r="D28" s="140"/>
      <c r="E28" s="141"/>
      <c r="F28" s="141"/>
      <c r="G28" s="18" t="s">
        <v>43</v>
      </c>
      <c r="H28" s="1"/>
      <c r="I28" s="260"/>
      <c r="J28" s="264"/>
      <c r="K28" s="265"/>
      <c r="L28" s="202"/>
      <c r="M28" s="1"/>
      <c r="R28" s="3"/>
    </row>
    <row r="29" spans="1:18" ht="15.75">
      <c r="A29" s="115">
        <f>'03'!A29+(B29-SUM(D29:F29))</f>
        <v>91.13</v>
      </c>
      <c r="B29" s="137">
        <v>18</v>
      </c>
      <c r="C29" s="30" t="s">
        <v>40</v>
      </c>
      <c r="D29" s="140"/>
      <c r="E29" s="141"/>
      <c r="F29" s="141"/>
      <c r="G29" s="18" t="s">
        <v>40</v>
      </c>
      <c r="H29" s="1"/>
      <c r="I29" s="268"/>
      <c r="J29" s="269"/>
      <c r="K29" s="270"/>
      <c r="L29" s="204"/>
      <c r="M29" s="1"/>
      <c r="R29" s="3"/>
    </row>
    <row r="30" spans="1:18" ht="15.75">
      <c r="A30" s="115">
        <f>'03'!A30+(B30-SUM(D30:F30))</f>
        <v>593.55999999999995</v>
      </c>
      <c r="B30" s="137">
        <v>0</v>
      </c>
      <c r="C30" s="30" t="s">
        <v>44</v>
      </c>
      <c r="D30" s="140"/>
      <c r="E30" s="141"/>
      <c r="F30" s="141"/>
      <c r="G30" s="18"/>
      <c r="H30" s="1"/>
      <c r="I30" s="259" t="str">
        <f>AÑO!A9</f>
        <v>Rocío Salario</v>
      </c>
      <c r="J30" s="262"/>
      <c r="K30" s="263"/>
      <c r="L30" s="201"/>
      <c r="M30" s="1"/>
      <c r="R30" s="3"/>
    </row>
    <row r="31" spans="1:18" ht="15.75">
      <c r="A31" s="115"/>
      <c r="B31" s="137"/>
      <c r="C31" s="18"/>
      <c r="D31" s="140"/>
      <c r="E31" s="141"/>
      <c r="F31" s="141"/>
      <c r="G31" s="18"/>
      <c r="H31" s="1"/>
      <c r="I31" s="260"/>
      <c r="J31" s="264"/>
      <c r="K31" s="265"/>
      <c r="L31" s="202"/>
      <c r="M31" s="1"/>
      <c r="R31" s="3"/>
    </row>
    <row r="32" spans="1:18" ht="15.75">
      <c r="A32" s="115"/>
      <c r="B32" s="137"/>
      <c r="C32" s="18"/>
      <c r="D32" s="140"/>
      <c r="E32" s="141"/>
      <c r="F32" s="141"/>
      <c r="G32" s="18"/>
      <c r="H32" s="1"/>
      <c r="I32" s="260"/>
      <c r="J32" s="264"/>
      <c r="K32" s="265"/>
      <c r="L32" s="202"/>
      <c r="M32" s="1"/>
      <c r="R32" s="3"/>
    </row>
    <row r="33" spans="1:18" ht="15.75">
      <c r="A33" s="115"/>
      <c r="B33" s="137"/>
      <c r="C33" s="18"/>
      <c r="D33" s="140"/>
      <c r="E33" s="141"/>
      <c r="F33" s="141"/>
      <c r="G33" s="18"/>
      <c r="H33" s="1"/>
      <c r="I33" s="260"/>
      <c r="J33" s="264"/>
      <c r="K33" s="265"/>
      <c r="L33" s="202"/>
      <c r="M33" s="1"/>
      <c r="R33" s="3"/>
    </row>
    <row r="34" spans="1:18" ht="15.75">
      <c r="A34" s="115"/>
      <c r="B34" s="137"/>
      <c r="C34" s="18"/>
      <c r="D34" s="140"/>
      <c r="E34" s="141"/>
      <c r="F34" s="141"/>
      <c r="G34" s="18"/>
      <c r="H34" s="1"/>
      <c r="I34" s="268"/>
      <c r="J34" s="269"/>
      <c r="K34" s="270"/>
      <c r="L34" s="204"/>
      <c r="M34" s="1"/>
      <c r="R34" s="3"/>
    </row>
    <row r="35" spans="1:18" ht="15.75">
      <c r="A35" s="115"/>
      <c r="B35" s="137"/>
      <c r="C35" s="18"/>
      <c r="D35" s="140"/>
      <c r="E35" s="141"/>
      <c r="F35" s="141"/>
      <c r="G35" s="18"/>
      <c r="H35" s="1"/>
      <c r="I35" s="259" t="s">
        <v>227</v>
      </c>
      <c r="J35" s="262"/>
      <c r="K35" s="263"/>
      <c r="L35" s="201"/>
      <c r="M35" s="1"/>
      <c r="R35" s="3"/>
    </row>
    <row r="36" spans="1:18" ht="15.75">
      <c r="A36" s="1"/>
      <c r="B36" s="137"/>
      <c r="C36" s="18"/>
      <c r="D36" s="140"/>
      <c r="E36" s="141"/>
      <c r="F36" s="141"/>
      <c r="G36" s="18"/>
      <c r="H36" s="1"/>
      <c r="I36" s="260"/>
      <c r="J36" s="264"/>
      <c r="K36" s="265"/>
      <c r="L36" s="202"/>
      <c r="M36" s="1"/>
      <c r="R36" s="3"/>
    </row>
    <row r="37" spans="1:18" ht="15.75">
      <c r="A37" s="1"/>
      <c r="B37" s="137"/>
      <c r="C37" s="18"/>
      <c r="D37" s="140"/>
      <c r="E37" s="141"/>
      <c r="F37" s="141"/>
      <c r="G37" s="18"/>
      <c r="H37" s="1"/>
      <c r="I37" s="260"/>
      <c r="J37" s="264"/>
      <c r="K37" s="265"/>
      <c r="L37" s="202"/>
      <c r="M37" s="1"/>
      <c r="R37" s="3"/>
    </row>
    <row r="38" spans="1:18" ht="15.75">
      <c r="A38" s="1"/>
      <c r="B38" s="137"/>
      <c r="C38" s="18"/>
      <c r="D38" s="140"/>
      <c r="E38" s="141"/>
      <c r="F38" s="141"/>
      <c r="G38" s="18"/>
      <c r="H38" s="1"/>
      <c r="I38" s="260"/>
      <c r="J38" s="264"/>
      <c r="K38" s="265"/>
      <c r="L38" s="202"/>
      <c r="M38" s="1"/>
      <c r="R38" s="3"/>
    </row>
    <row r="39" spans="1:18" ht="16.5" thickBot="1">
      <c r="A39" s="1"/>
      <c r="B39" s="138"/>
      <c r="C39" s="19"/>
      <c r="D39" s="138"/>
      <c r="E39" s="142"/>
      <c r="F39" s="142"/>
      <c r="G39" s="19"/>
      <c r="H39" s="1"/>
      <c r="I39" s="268"/>
      <c r="J39" s="269"/>
      <c r="K39" s="270"/>
      <c r="L39" s="204"/>
      <c r="M39" s="1"/>
      <c r="R39" s="3"/>
    </row>
    <row r="40" spans="1:18" ht="16.5" thickBot="1">
      <c r="A40" s="115">
        <f>SUM(A26:A35)</f>
        <v>6346.75</v>
      </c>
      <c r="B40" s="138">
        <f>SUM(B26:B39)</f>
        <v>1128</v>
      </c>
      <c r="C40" s="19" t="s">
        <v>55</v>
      </c>
      <c r="D40" s="138">
        <f>SUM(D26:D39)</f>
        <v>0</v>
      </c>
      <c r="E40" s="138">
        <f>SUM(E26:E39)</f>
        <v>0</v>
      </c>
      <c r="F40" s="138">
        <f>SUM(F26:F39)</f>
        <v>0</v>
      </c>
      <c r="G40" s="19" t="s">
        <v>55</v>
      </c>
      <c r="H40" s="1"/>
      <c r="I40" s="259" t="str">
        <f>AÑO!A11</f>
        <v>Finanazas</v>
      </c>
      <c r="J40" s="262"/>
      <c r="K40" s="263"/>
      <c r="L40" s="201"/>
      <c r="M40" s="1"/>
      <c r="R40" s="3"/>
    </row>
    <row r="41" spans="1:18" ht="16.5" thickBot="1">
      <c r="A41" s="1"/>
      <c r="B41" s="115"/>
      <c r="C41" s="1"/>
      <c r="D41" s="115"/>
      <c r="E41" s="115"/>
      <c r="F41" s="115"/>
      <c r="G41" s="1"/>
      <c r="H41" s="1"/>
      <c r="I41" s="260"/>
      <c r="J41" s="264"/>
      <c r="K41" s="265"/>
      <c r="L41" s="202"/>
      <c r="M41" s="1"/>
      <c r="R41" s="3"/>
    </row>
    <row r="42" spans="1:18" ht="15.6" customHeight="1">
      <c r="A42" s="1"/>
      <c r="B42" s="283" t="str">
        <f>AÑO!A22</f>
        <v>Comida+Limpieza</v>
      </c>
      <c r="C42" s="272"/>
      <c r="D42" s="272"/>
      <c r="E42" s="272"/>
      <c r="F42" s="272"/>
      <c r="G42" s="273"/>
      <c r="H42" s="1"/>
      <c r="I42" s="260"/>
      <c r="J42" s="264"/>
      <c r="K42" s="265"/>
      <c r="L42" s="202"/>
      <c r="M42" s="1"/>
      <c r="R42" s="3"/>
    </row>
    <row r="43" spans="1:18" ht="16.149999999999999" customHeight="1" thickBot="1">
      <c r="A43" s="1"/>
      <c r="B43" s="274"/>
      <c r="C43" s="275"/>
      <c r="D43" s="275"/>
      <c r="E43" s="275"/>
      <c r="F43" s="275"/>
      <c r="G43" s="276"/>
      <c r="H43" s="1"/>
      <c r="I43" s="260"/>
      <c r="J43" s="264"/>
      <c r="K43" s="265"/>
      <c r="L43" s="202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I44" s="268"/>
      <c r="J44" s="269"/>
      <c r="K44" s="270"/>
      <c r="L44" s="204"/>
      <c r="M44" s="1"/>
      <c r="R44" s="3"/>
    </row>
    <row r="45" spans="1:18" ht="15.75">
      <c r="A45" s="1"/>
      <c r="B45" s="135" t="s">
        <v>32</v>
      </c>
      <c r="C45" s="27" t="s">
        <v>33</v>
      </c>
      <c r="D45" s="135" t="s">
        <v>57</v>
      </c>
      <c r="E45" s="139" t="s">
        <v>58</v>
      </c>
      <c r="F45" s="139" t="s">
        <v>32</v>
      </c>
      <c r="G45" s="27" t="s">
        <v>168</v>
      </c>
      <c r="H45" s="1"/>
      <c r="I45" s="259" t="str">
        <f>AÑO!A12</f>
        <v>Regalos</v>
      </c>
      <c r="J45" s="262"/>
      <c r="K45" s="263"/>
      <c r="L45" s="201"/>
      <c r="M45" s="1"/>
      <c r="R45" s="3"/>
    </row>
    <row r="46" spans="1:18" ht="15.75">
      <c r="A46" s="1"/>
      <c r="B46" s="136">
        <v>462</v>
      </c>
      <c r="C46" s="21"/>
      <c r="D46" s="140"/>
      <c r="E46" s="141"/>
      <c r="F46" s="141"/>
      <c r="G46" s="33"/>
      <c r="H46" s="1"/>
      <c r="I46" s="260"/>
      <c r="J46" s="264"/>
      <c r="K46" s="265"/>
      <c r="L46" s="202"/>
      <c r="M46" s="1"/>
      <c r="R46" s="3"/>
    </row>
    <row r="47" spans="1:18" ht="15.75">
      <c r="A47" s="1"/>
      <c r="B47" s="137">
        <v>28</v>
      </c>
      <c r="C47" s="18" t="s">
        <v>81</v>
      </c>
      <c r="D47" s="140"/>
      <c r="E47" s="141"/>
      <c r="F47" s="141"/>
      <c r="G47" s="18"/>
      <c r="H47" s="1"/>
      <c r="I47" s="260"/>
      <c r="J47" s="264"/>
      <c r="K47" s="265"/>
      <c r="L47" s="202"/>
      <c r="M47" s="1"/>
      <c r="R47" s="3"/>
    </row>
    <row r="48" spans="1:18" ht="15.75">
      <c r="A48" s="1"/>
      <c r="B48" s="137"/>
      <c r="C48" s="18"/>
      <c r="D48" s="140"/>
      <c r="E48" s="141"/>
      <c r="F48" s="141"/>
      <c r="G48" s="18"/>
      <c r="H48" s="1"/>
      <c r="I48" s="260"/>
      <c r="J48" s="264"/>
      <c r="K48" s="265"/>
      <c r="L48" s="202"/>
      <c r="M48" s="1"/>
      <c r="R48" s="3"/>
    </row>
    <row r="49" spans="1:18" ht="15.75">
      <c r="A49" s="1"/>
      <c r="B49" s="137"/>
      <c r="C49" s="18"/>
      <c r="D49" s="140"/>
      <c r="E49" s="141"/>
      <c r="F49" s="141"/>
      <c r="G49" s="18"/>
      <c r="H49" s="1"/>
      <c r="I49" s="268"/>
      <c r="J49" s="269"/>
      <c r="K49" s="270"/>
      <c r="L49" s="204"/>
      <c r="M49" s="1"/>
      <c r="R49" s="3"/>
    </row>
    <row r="50" spans="1:18" ht="15.75">
      <c r="A50" s="1"/>
      <c r="B50" s="137"/>
      <c r="C50" s="18"/>
      <c r="D50" s="140"/>
      <c r="E50" s="141"/>
      <c r="F50" s="141"/>
      <c r="G50" s="18"/>
      <c r="H50" s="1"/>
      <c r="I50" s="259" t="str">
        <f>AÑO!A13</f>
        <v>Gubernamental</v>
      </c>
      <c r="J50" s="262"/>
      <c r="K50" s="263"/>
      <c r="L50" s="201"/>
      <c r="M50" s="1"/>
      <c r="R50" s="3"/>
    </row>
    <row r="51" spans="1:18" ht="15.75">
      <c r="A51" s="1"/>
      <c r="B51" s="137"/>
      <c r="C51" s="18"/>
      <c r="D51" s="140"/>
      <c r="E51" s="141"/>
      <c r="F51" s="141"/>
      <c r="G51" s="18"/>
      <c r="H51" s="1"/>
      <c r="I51" s="260"/>
      <c r="J51" s="264"/>
      <c r="K51" s="265"/>
      <c r="L51" s="202"/>
      <c r="M51" s="1"/>
      <c r="R51" s="3"/>
    </row>
    <row r="52" spans="1:18" ht="15.75">
      <c r="A52" s="1"/>
      <c r="B52" s="137"/>
      <c r="C52" s="18"/>
      <c r="D52" s="140"/>
      <c r="E52" s="141"/>
      <c r="F52" s="141"/>
      <c r="G52" s="18"/>
      <c r="H52" s="1"/>
      <c r="I52" s="260"/>
      <c r="J52" s="264"/>
      <c r="K52" s="265"/>
      <c r="L52" s="202"/>
      <c r="M52" s="1"/>
      <c r="R52" s="3"/>
    </row>
    <row r="53" spans="1:18" ht="15.75">
      <c r="A53" s="1"/>
      <c r="B53" s="137"/>
      <c r="C53" s="18"/>
      <c r="D53" s="140"/>
      <c r="E53" s="141"/>
      <c r="F53" s="141"/>
      <c r="G53" s="18"/>
      <c r="H53" s="1"/>
      <c r="I53" s="260"/>
      <c r="J53" s="264"/>
      <c r="K53" s="265"/>
      <c r="L53" s="202"/>
      <c r="M53" s="1"/>
      <c r="R53" s="3"/>
    </row>
    <row r="54" spans="1:18" ht="15.75">
      <c r="A54" s="1"/>
      <c r="B54" s="137"/>
      <c r="C54" s="18"/>
      <c r="D54" s="140"/>
      <c r="E54" s="141"/>
      <c r="F54" s="141"/>
      <c r="G54" s="18"/>
      <c r="H54" s="1"/>
      <c r="I54" s="268"/>
      <c r="J54" s="269"/>
      <c r="K54" s="270"/>
      <c r="L54" s="204"/>
      <c r="M54" s="1"/>
      <c r="R54" s="3"/>
    </row>
    <row r="55" spans="1:18" ht="15.75">
      <c r="A55" s="1"/>
      <c r="B55" s="137"/>
      <c r="C55" s="18"/>
      <c r="D55" s="140"/>
      <c r="E55" s="141"/>
      <c r="F55" s="141"/>
      <c r="G55" s="18"/>
      <c r="H55" s="1"/>
      <c r="I55" s="259" t="str">
        <f>AÑO!A14</f>
        <v>Mutualite/DKV</v>
      </c>
      <c r="J55" s="262"/>
      <c r="K55" s="263"/>
      <c r="L55" s="201"/>
      <c r="M55" s="1"/>
      <c r="R55" s="3"/>
    </row>
    <row r="56" spans="1:18" ht="15.75">
      <c r="A56" s="1"/>
      <c r="B56" s="137"/>
      <c r="C56" s="18"/>
      <c r="D56" s="140"/>
      <c r="E56" s="141"/>
      <c r="F56" s="141"/>
      <c r="G56" s="18"/>
      <c r="H56" s="1"/>
      <c r="I56" s="260"/>
      <c r="J56" s="264"/>
      <c r="K56" s="265"/>
      <c r="L56" s="202"/>
      <c r="M56" s="1"/>
      <c r="R56" s="3"/>
    </row>
    <row r="57" spans="1:18" ht="15.75">
      <c r="A57" s="1"/>
      <c r="B57" s="137"/>
      <c r="C57" s="18"/>
      <c r="D57" s="140"/>
      <c r="E57" s="141"/>
      <c r="F57" s="141"/>
      <c r="G57" s="18"/>
      <c r="H57" s="1"/>
      <c r="I57" s="260"/>
      <c r="J57" s="264"/>
      <c r="K57" s="265"/>
      <c r="L57" s="202"/>
      <c r="M57" s="1"/>
      <c r="R57" s="3"/>
    </row>
    <row r="58" spans="1:18" ht="15.75">
      <c r="A58" s="1"/>
      <c r="B58" s="137"/>
      <c r="C58" s="18"/>
      <c r="D58" s="140"/>
      <c r="E58" s="141"/>
      <c r="F58" s="141"/>
      <c r="G58" s="18"/>
      <c r="H58" s="1"/>
      <c r="I58" s="260"/>
      <c r="J58" s="264"/>
      <c r="K58" s="265"/>
      <c r="L58" s="202"/>
      <c r="M58" s="1"/>
      <c r="R58" s="3"/>
    </row>
    <row r="59" spans="1:18" ht="16.5" thickBot="1">
      <c r="A59" s="1"/>
      <c r="B59" s="138"/>
      <c r="C59" s="19"/>
      <c r="D59" s="138"/>
      <c r="E59" s="142"/>
      <c r="F59" s="142"/>
      <c r="G59" s="19"/>
      <c r="H59" s="1"/>
      <c r="I59" s="268"/>
      <c r="J59" s="269"/>
      <c r="K59" s="270"/>
      <c r="L59" s="204"/>
      <c r="M59" s="1"/>
      <c r="R59" s="3"/>
    </row>
    <row r="60" spans="1:18" ht="16.5" thickBot="1">
      <c r="A60" s="1"/>
      <c r="B60" s="138">
        <f>SUM(B46:B59)</f>
        <v>490</v>
      </c>
      <c r="C60" s="19" t="s">
        <v>55</v>
      </c>
      <c r="D60" s="138">
        <f>SUM(D46:D59)</f>
        <v>0</v>
      </c>
      <c r="E60" s="138">
        <f>SUM(E46:E59)</f>
        <v>0</v>
      </c>
      <c r="F60" s="138">
        <f>SUM(F46:F59)</f>
        <v>0</v>
      </c>
      <c r="G60" s="19" t="s">
        <v>55</v>
      </c>
      <c r="H60" s="1"/>
      <c r="I60" s="259" t="str">
        <f>AÑO!A15</f>
        <v>Alquiler Cartama</v>
      </c>
      <c r="J60" s="262"/>
      <c r="K60" s="263"/>
      <c r="L60" s="201"/>
      <c r="M60" s="1"/>
      <c r="R60" s="3"/>
    </row>
    <row r="61" spans="1:18" ht="16.5" thickBot="1">
      <c r="A61" s="1"/>
      <c r="B61" s="115"/>
      <c r="C61" s="1"/>
      <c r="D61" s="115"/>
      <c r="E61" s="115"/>
      <c r="F61" s="115"/>
      <c r="G61" s="1"/>
      <c r="H61" s="1"/>
      <c r="I61" s="260"/>
      <c r="J61" s="264"/>
      <c r="K61" s="265"/>
      <c r="L61" s="202"/>
      <c r="M61" s="1"/>
      <c r="R61" s="3"/>
    </row>
    <row r="62" spans="1:18" ht="15.6" customHeight="1">
      <c r="A62" s="1"/>
      <c r="B62" s="283" t="str">
        <f>AÑO!A23</f>
        <v>Ocio</v>
      </c>
      <c r="C62" s="272"/>
      <c r="D62" s="272"/>
      <c r="E62" s="272"/>
      <c r="F62" s="272"/>
      <c r="G62" s="273"/>
      <c r="H62" s="1"/>
      <c r="I62" s="260"/>
      <c r="J62" s="264"/>
      <c r="K62" s="265"/>
      <c r="L62" s="202"/>
      <c r="M62" s="1"/>
      <c r="R62" s="3"/>
    </row>
    <row r="63" spans="1:18" ht="16.149999999999999" customHeight="1" thickBot="1">
      <c r="A63" s="1"/>
      <c r="B63" s="274"/>
      <c r="C63" s="275"/>
      <c r="D63" s="275"/>
      <c r="E63" s="275"/>
      <c r="F63" s="275"/>
      <c r="G63" s="276"/>
      <c r="H63" s="1"/>
      <c r="I63" s="260"/>
      <c r="J63" s="264"/>
      <c r="K63" s="265"/>
      <c r="L63" s="202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I64" s="268"/>
      <c r="J64" s="269"/>
      <c r="K64" s="270"/>
      <c r="L64" s="204"/>
      <c r="M64" s="1"/>
      <c r="R64" s="3"/>
    </row>
    <row r="65" spans="1:18" ht="15.75">
      <c r="A65" s="1"/>
      <c r="B65" s="135" t="s">
        <v>32</v>
      </c>
      <c r="C65" s="27" t="s">
        <v>33</v>
      </c>
      <c r="D65" s="135" t="s">
        <v>57</v>
      </c>
      <c r="E65" s="139" t="s">
        <v>58</v>
      </c>
      <c r="F65" s="139" t="s">
        <v>32</v>
      </c>
      <c r="G65" s="27" t="s">
        <v>168</v>
      </c>
      <c r="H65" s="1"/>
      <c r="I65" s="259" t="str">
        <f>AÑO!A16</f>
        <v>Otros</v>
      </c>
      <c r="J65" s="262"/>
      <c r="K65" s="263"/>
      <c r="L65" s="201"/>
      <c r="M65" s="1"/>
      <c r="R65" s="3"/>
    </row>
    <row r="66" spans="1:18" ht="15.75">
      <c r="A66" s="1"/>
      <c r="B66" s="136">
        <v>150</v>
      </c>
      <c r="C66" s="21" t="s">
        <v>35</v>
      </c>
      <c r="D66" s="140"/>
      <c r="E66" s="141"/>
      <c r="F66" s="141"/>
      <c r="G66" s="21"/>
      <c r="H66" s="1"/>
      <c r="I66" s="260"/>
      <c r="J66" s="264"/>
      <c r="K66" s="265"/>
      <c r="L66" s="202"/>
      <c r="M66" s="1"/>
      <c r="R66" s="3"/>
    </row>
    <row r="67" spans="1:18" ht="15.75">
      <c r="A67" s="1"/>
      <c r="B67" s="137"/>
      <c r="C67" s="18"/>
      <c r="D67" s="140"/>
      <c r="E67" s="141"/>
      <c r="F67" s="141"/>
      <c r="G67" s="34"/>
      <c r="H67" s="1"/>
      <c r="I67" s="260"/>
      <c r="J67" s="264"/>
      <c r="K67" s="265"/>
      <c r="L67" s="202"/>
      <c r="M67" s="1"/>
      <c r="R67" s="3"/>
    </row>
    <row r="68" spans="1:18" ht="15.75">
      <c r="A68" s="1"/>
      <c r="B68" s="137"/>
      <c r="C68" s="18"/>
      <c r="D68" s="140"/>
      <c r="E68" s="141"/>
      <c r="F68" s="141"/>
      <c r="G68" s="18"/>
      <c r="H68" s="1"/>
      <c r="I68" s="260"/>
      <c r="J68" s="264"/>
      <c r="K68" s="265"/>
      <c r="L68" s="202"/>
      <c r="M68" s="1"/>
      <c r="R68" s="3"/>
    </row>
    <row r="69" spans="1:18" ht="16.5" thickBot="1">
      <c r="A69" s="1"/>
      <c r="B69" s="137"/>
      <c r="C69" s="18"/>
      <c r="D69" s="140"/>
      <c r="E69" s="141"/>
      <c r="F69" s="141"/>
      <c r="G69" s="18"/>
      <c r="H69" s="1"/>
      <c r="I69" s="261"/>
      <c r="J69" s="266"/>
      <c r="K69" s="267"/>
      <c r="L69" s="203"/>
      <c r="M69" s="1"/>
      <c r="R69" s="3"/>
    </row>
    <row r="70" spans="1:18" ht="15.75">
      <c r="A70" s="1"/>
      <c r="B70" s="137"/>
      <c r="C70" s="18"/>
      <c r="D70" s="140"/>
      <c r="E70" s="141"/>
      <c r="F70" s="141"/>
      <c r="G70" s="18"/>
      <c r="H70" s="1"/>
      <c r="M70" s="1"/>
      <c r="R70" s="3"/>
    </row>
    <row r="71" spans="1:18" ht="15.75">
      <c r="A71" s="1"/>
      <c r="B71" s="137"/>
      <c r="C71" s="18"/>
      <c r="D71" s="140"/>
      <c r="E71" s="141"/>
      <c r="F71" s="141"/>
      <c r="G71" s="18"/>
      <c r="H71" s="1"/>
      <c r="M71" s="1"/>
      <c r="R71" s="3"/>
    </row>
    <row r="72" spans="1:18" ht="15.75">
      <c r="A72" s="1"/>
      <c r="B72" s="137"/>
      <c r="C72" s="18"/>
      <c r="D72" s="140"/>
      <c r="E72" s="141"/>
      <c r="F72" s="141"/>
      <c r="G72" s="18"/>
      <c r="H72" s="1"/>
      <c r="M72" s="1"/>
      <c r="R72" s="3"/>
    </row>
    <row r="73" spans="1:18" ht="15.75">
      <c r="A73" s="1"/>
      <c r="B73" s="137"/>
      <c r="C73" s="18"/>
      <c r="D73" s="140"/>
      <c r="E73" s="141"/>
      <c r="F73" s="141"/>
      <c r="G73" s="18"/>
      <c r="H73" s="1"/>
      <c r="I73" s="90"/>
      <c r="M73" s="1"/>
      <c r="R73" s="3"/>
    </row>
    <row r="74" spans="1:18" ht="15.75">
      <c r="A74" s="1"/>
      <c r="B74" s="137"/>
      <c r="C74" s="18"/>
      <c r="D74" s="140"/>
      <c r="E74" s="141"/>
      <c r="F74" s="141"/>
      <c r="G74" s="18"/>
      <c r="H74" s="1"/>
      <c r="M74" s="1"/>
      <c r="R74" s="3"/>
    </row>
    <row r="75" spans="1:18" ht="15.75">
      <c r="A75" s="1"/>
      <c r="B75" s="137"/>
      <c r="C75" s="18"/>
      <c r="D75" s="140"/>
      <c r="E75" s="141"/>
      <c r="F75" s="141"/>
      <c r="G75" s="18"/>
      <c r="H75" s="1"/>
      <c r="M75" s="1"/>
      <c r="R75" s="3"/>
    </row>
    <row r="76" spans="1:18" ht="15.75">
      <c r="A76" s="1"/>
      <c r="B76" s="137"/>
      <c r="C76" s="18"/>
      <c r="D76" s="140"/>
      <c r="E76" s="141"/>
      <c r="F76" s="141"/>
      <c r="G76" s="18"/>
      <c r="H76" s="1"/>
      <c r="M76" s="1"/>
      <c r="R76" s="3"/>
    </row>
    <row r="77" spans="1:18" ht="15.75">
      <c r="A77" s="1"/>
      <c r="B77" s="137"/>
      <c r="C77" s="18"/>
      <c r="D77" s="140"/>
      <c r="E77" s="141"/>
      <c r="F77" s="141"/>
      <c r="G77" s="18"/>
      <c r="H77" s="1"/>
      <c r="M77" s="1"/>
      <c r="R77" s="3"/>
    </row>
    <row r="78" spans="1:18" ht="15.75">
      <c r="A78" s="1"/>
      <c r="B78" s="137"/>
      <c r="C78" s="18"/>
      <c r="D78" s="140"/>
      <c r="E78" s="141"/>
      <c r="F78" s="141"/>
      <c r="G78" s="18"/>
      <c r="H78" s="1"/>
      <c r="M78" s="1"/>
      <c r="R78" s="3"/>
    </row>
    <row r="79" spans="1:18" ht="16.5" thickBot="1">
      <c r="A79" s="1"/>
      <c r="B79" s="138"/>
      <c r="C79" s="19"/>
      <c r="D79" s="138"/>
      <c r="E79" s="142"/>
      <c r="F79" s="142"/>
      <c r="G79" s="19"/>
      <c r="H79" s="1"/>
      <c r="M79" s="1"/>
      <c r="R79" s="3"/>
    </row>
    <row r="80" spans="1:18" ht="16.5" thickBot="1">
      <c r="A80" s="1"/>
      <c r="B80" s="138">
        <f>SUM(B66:B79)</f>
        <v>150</v>
      </c>
      <c r="C80" s="19" t="s">
        <v>55</v>
      </c>
      <c r="D80" s="138">
        <f>SUM(D66:D79)</f>
        <v>0</v>
      </c>
      <c r="E80" s="138">
        <f>SUM(E66:E79)</f>
        <v>0</v>
      </c>
      <c r="F80" s="138">
        <f>SUM(F66:F79)</f>
        <v>0</v>
      </c>
      <c r="G80" s="19" t="s">
        <v>55</v>
      </c>
      <c r="H80" s="1"/>
      <c r="M80" s="1"/>
      <c r="R80" s="3"/>
    </row>
    <row r="81" spans="1:18" ht="16.5" thickBot="1">
      <c r="A81" s="1"/>
      <c r="B81" s="115"/>
      <c r="C81" s="1"/>
      <c r="D81" s="115"/>
      <c r="E81" s="115"/>
      <c r="F81" s="115"/>
      <c r="G81" s="1"/>
      <c r="H81" s="1"/>
      <c r="M81" s="1"/>
      <c r="R81" s="3"/>
    </row>
    <row r="82" spans="1:18" ht="15.6" customHeight="1">
      <c r="A82" s="1"/>
      <c r="B82" s="283" t="str">
        <f>AÑO!A24</f>
        <v>Transportes</v>
      </c>
      <c r="C82" s="272"/>
      <c r="D82" s="272"/>
      <c r="E82" s="272"/>
      <c r="F82" s="272"/>
      <c r="G82" s="273"/>
      <c r="H82" s="1"/>
      <c r="M82" s="1"/>
      <c r="R82" s="3"/>
    </row>
    <row r="83" spans="1:18" ht="16.149999999999999" customHeight="1" thickBot="1">
      <c r="A83" s="1"/>
      <c r="B83" s="274"/>
      <c r="C83" s="275"/>
      <c r="D83" s="275"/>
      <c r="E83" s="275"/>
      <c r="F83" s="275"/>
      <c r="G83" s="276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135" t="s">
        <v>32</v>
      </c>
      <c r="C85" s="27" t="s">
        <v>33</v>
      </c>
      <c r="D85" s="135" t="s">
        <v>57</v>
      </c>
      <c r="E85" s="139" t="s">
        <v>58</v>
      </c>
      <c r="F85" s="139" t="s">
        <v>32</v>
      </c>
      <c r="G85" s="27" t="s">
        <v>168</v>
      </c>
      <c r="H85" s="1"/>
      <c r="M85" s="1"/>
      <c r="R85" s="3"/>
    </row>
    <row r="86" spans="1:18" ht="15.75">
      <c r="A86" s="1"/>
      <c r="B86" s="136">
        <v>160</v>
      </c>
      <c r="C86" s="21" t="s">
        <v>209</v>
      </c>
      <c r="D86" s="140"/>
      <c r="E86" s="141"/>
      <c r="F86" s="141"/>
      <c r="G86" s="18"/>
      <c r="H86" s="1"/>
      <c r="M86" s="1"/>
      <c r="R86" s="3"/>
    </row>
    <row r="87" spans="1:18" ht="15.75">
      <c r="A87" s="1"/>
      <c r="B87" s="137"/>
      <c r="C87" s="18"/>
      <c r="D87" s="140"/>
      <c r="E87" s="141"/>
      <c r="F87" s="141"/>
      <c r="G87" s="18"/>
      <c r="H87" s="1"/>
      <c r="M87" s="1"/>
      <c r="R87" s="3"/>
    </row>
    <row r="88" spans="1:18" ht="15.75">
      <c r="A88" s="1"/>
      <c r="B88" s="137"/>
      <c r="C88" s="18"/>
      <c r="D88" s="140"/>
      <c r="E88" s="141"/>
      <c r="F88" s="141"/>
      <c r="G88" s="18"/>
      <c r="H88" s="1"/>
      <c r="M88" s="1"/>
      <c r="R88" s="3"/>
    </row>
    <row r="89" spans="1:18" ht="15.75">
      <c r="A89" s="1"/>
      <c r="B89" s="137"/>
      <c r="C89" s="18"/>
      <c r="D89" s="140"/>
      <c r="E89" s="141"/>
      <c r="F89" s="141"/>
      <c r="G89" s="18"/>
      <c r="H89" s="1"/>
      <c r="M89" s="1"/>
      <c r="R89" s="3"/>
    </row>
    <row r="90" spans="1:18" ht="15.75">
      <c r="A90" s="1"/>
      <c r="B90" s="137"/>
      <c r="C90" s="18"/>
      <c r="D90" s="140"/>
      <c r="E90" s="141"/>
      <c r="F90" s="141"/>
      <c r="G90" s="18"/>
      <c r="H90" s="1"/>
      <c r="M90" s="1"/>
      <c r="R90" s="3"/>
    </row>
    <row r="91" spans="1:18" ht="15.75">
      <c r="A91" s="1"/>
      <c r="B91" s="137"/>
      <c r="C91" s="18"/>
      <c r="D91" s="140"/>
      <c r="E91" s="141"/>
      <c r="F91" s="141"/>
      <c r="G91" s="18"/>
      <c r="H91" s="1"/>
      <c r="M91" s="1"/>
      <c r="R91" s="3"/>
    </row>
    <row r="92" spans="1:18" ht="15.75">
      <c r="A92" s="1"/>
      <c r="B92" s="137"/>
      <c r="C92" s="18"/>
      <c r="D92" s="140"/>
      <c r="E92" s="141"/>
      <c r="F92" s="141"/>
      <c r="G92" s="18"/>
      <c r="H92" s="1"/>
      <c r="M92" s="1"/>
      <c r="R92" s="3"/>
    </row>
    <row r="93" spans="1:18" ht="15.75">
      <c r="A93" s="1"/>
      <c r="B93" s="137"/>
      <c r="C93" s="18"/>
      <c r="D93" s="140"/>
      <c r="E93" s="141"/>
      <c r="F93" s="141"/>
      <c r="G93" s="18"/>
      <c r="H93" s="1"/>
      <c r="M93" s="1"/>
      <c r="R93" s="3"/>
    </row>
    <row r="94" spans="1:18" ht="15.75">
      <c r="A94" s="1"/>
      <c r="B94" s="137"/>
      <c r="C94" s="18"/>
      <c r="D94" s="140"/>
      <c r="E94" s="141"/>
      <c r="F94" s="141"/>
      <c r="G94" s="18"/>
      <c r="H94" s="1"/>
      <c r="M94" s="1"/>
      <c r="R94" s="3"/>
    </row>
    <row r="95" spans="1:18" ht="15.75">
      <c r="A95" s="1"/>
      <c r="B95" s="137"/>
      <c r="C95" s="18"/>
      <c r="D95" s="140"/>
      <c r="E95" s="141"/>
      <c r="F95" s="141"/>
      <c r="G95" s="18"/>
      <c r="H95" s="1"/>
      <c r="M95" s="1"/>
      <c r="R95" s="3"/>
    </row>
    <row r="96" spans="1:18" ht="15.75">
      <c r="A96" s="1"/>
      <c r="B96" s="137"/>
      <c r="C96" s="18"/>
      <c r="D96" s="140"/>
      <c r="E96" s="141"/>
      <c r="F96" s="141"/>
      <c r="G96" s="18"/>
      <c r="H96" s="1"/>
      <c r="M96" s="1"/>
      <c r="R96" s="3"/>
    </row>
    <row r="97" spans="1:18" ht="15.75">
      <c r="A97" s="1"/>
      <c r="B97" s="137"/>
      <c r="C97" s="18"/>
      <c r="D97" s="140"/>
      <c r="E97" s="141"/>
      <c r="F97" s="141"/>
      <c r="G97" s="18"/>
      <c r="H97" s="1"/>
      <c r="M97" s="1"/>
      <c r="R97" s="3"/>
    </row>
    <row r="98" spans="1:18" ht="15.75">
      <c r="A98" s="1"/>
      <c r="B98" s="137"/>
      <c r="C98" s="18"/>
      <c r="D98" s="140"/>
      <c r="E98" s="141"/>
      <c r="F98" s="141"/>
      <c r="G98" s="18"/>
      <c r="H98" s="1"/>
      <c r="M98" s="1"/>
      <c r="R98" s="3"/>
    </row>
    <row r="99" spans="1:18" ht="16.5" thickBot="1">
      <c r="A99" s="1"/>
      <c r="B99" s="138"/>
      <c r="C99" s="19"/>
      <c r="D99" s="138"/>
      <c r="E99" s="142"/>
      <c r="F99" s="142"/>
      <c r="G99" s="19"/>
      <c r="H99" s="1"/>
      <c r="M99" s="1"/>
      <c r="R99" s="3"/>
    </row>
    <row r="100" spans="1:18" ht="16.5" thickBot="1">
      <c r="A100" s="1"/>
      <c r="B100" s="138">
        <f>SUM(B86:B99)</f>
        <v>160</v>
      </c>
      <c r="C100" s="19" t="s">
        <v>55</v>
      </c>
      <c r="D100" s="138">
        <f>SUM(D86:D99)</f>
        <v>0</v>
      </c>
      <c r="E100" s="138">
        <f>SUM(E86:E99)</f>
        <v>0</v>
      </c>
      <c r="F100" s="138">
        <f>SUM(F86:F99)</f>
        <v>0</v>
      </c>
      <c r="G100" s="19" t="s">
        <v>55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3" t="str">
        <f>AÑO!A25</f>
        <v>Coche</v>
      </c>
      <c r="C102" s="272"/>
      <c r="D102" s="272"/>
      <c r="E102" s="272"/>
      <c r="F102" s="272"/>
      <c r="G102" s="273"/>
      <c r="H102" s="1"/>
      <c r="M102" s="1"/>
      <c r="R102" s="3"/>
    </row>
    <row r="103" spans="1:18" ht="16.149999999999999" customHeight="1" thickBot="1">
      <c r="A103" s="1"/>
      <c r="B103" s="274"/>
      <c r="C103" s="275"/>
      <c r="D103" s="275"/>
      <c r="E103" s="275"/>
      <c r="F103" s="275"/>
      <c r="G103" s="276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92" t="s">
        <v>191</v>
      </c>
      <c r="B105" s="135" t="s">
        <v>32</v>
      </c>
      <c r="C105" s="27" t="s">
        <v>33</v>
      </c>
      <c r="D105" s="135" t="s">
        <v>57</v>
      </c>
      <c r="E105" s="139" t="s">
        <v>58</v>
      </c>
      <c r="F105" s="139" t="s">
        <v>32</v>
      </c>
      <c r="G105" s="27" t="s">
        <v>33</v>
      </c>
      <c r="H105" s="1"/>
      <c r="M105" s="1"/>
      <c r="R105" s="3"/>
    </row>
    <row r="106" spans="1:18" ht="15.75">
      <c r="A106" s="115">
        <f>'03'!A106+(B106-SUM(D106:F106))</f>
        <v>1292.3500000000001</v>
      </c>
      <c r="B106" s="136">
        <v>258.47000000000003</v>
      </c>
      <c r="C106" s="20" t="s">
        <v>46</v>
      </c>
      <c r="D106" s="140"/>
      <c r="E106" s="141"/>
      <c r="F106" s="141"/>
      <c r="G106" s="34" t="s">
        <v>46</v>
      </c>
      <c r="H106" s="1"/>
      <c r="M106" s="1"/>
      <c r="R106" s="3"/>
    </row>
    <row r="107" spans="1:18" ht="15.75">
      <c r="A107" s="115">
        <f>'03'!A107+(B107-SUM(D107:F107))</f>
        <v>356.3</v>
      </c>
      <c r="B107" s="137">
        <v>71</v>
      </c>
      <c r="C107" s="20" t="s">
        <v>47</v>
      </c>
      <c r="D107" s="140"/>
      <c r="E107" s="141"/>
      <c r="F107" s="141"/>
      <c r="G107" s="34" t="s">
        <v>47</v>
      </c>
      <c r="H107" s="1"/>
      <c r="M107" s="1"/>
      <c r="R107" s="3"/>
    </row>
    <row r="108" spans="1:18" ht="15.75">
      <c r="A108" s="115">
        <f>'03'!A108+(B108-SUM(D108:F108))</f>
        <v>397.09999999999991</v>
      </c>
      <c r="B108" s="137">
        <v>50</v>
      </c>
      <c r="C108" s="20" t="s">
        <v>194</v>
      </c>
      <c r="D108" s="140"/>
      <c r="E108" s="141"/>
      <c r="F108" s="141"/>
      <c r="G108" s="37" t="s">
        <v>69</v>
      </c>
      <c r="H108" s="1"/>
      <c r="M108" s="1"/>
      <c r="R108" s="3"/>
    </row>
    <row r="109" spans="1:18" ht="15.75">
      <c r="A109" s="115">
        <f>'03'!A109+(B109-SUM(D109:F109))</f>
        <v>2882.1500000000015</v>
      </c>
      <c r="B109" s="137">
        <v>25.53</v>
      </c>
      <c r="C109" s="20" t="s">
        <v>212</v>
      </c>
      <c r="D109" s="140"/>
      <c r="E109" s="141"/>
      <c r="F109" s="141"/>
      <c r="G109" s="34"/>
      <c r="H109" s="1"/>
      <c r="M109" s="1"/>
      <c r="R109" s="3"/>
    </row>
    <row r="110" spans="1:18" ht="15.75">
      <c r="B110" s="137"/>
      <c r="C110" s="20"/>
      <c r="D110" s="140"/>
      <c r="E110" s="141"/>
      <c r="F110" s="141"/>
      <c r="G110" s="34"/>
      <c r="H110" s="1"/>
      <c r="M110" s="1"/>
      <c r="R110" s="3"/>
    </row>
    <row r="111" spans="1:18" ht="15.75">
      <c r="B111" s="137"/>
      <c r="C111" s="30"/>
      <c r="D111" s="140"/>
      <c r="E111" s="141"/>
      <c r="F111" s="141"/>
      <c r="G111" s="37"/>
      <c r="H111" s="1"/>
      <c r="M111" s="1"/>
      <c r="R111" s="3"/>
    </row>
    <row r="112" spans="1:18" ht="15.75">
      <c r="B112" s="137"/>
      <c r="C112" s="35"/>
      <c r="D112" s="140"/>
      <c r="E112" s="141"/>
      <c r="F112" s="141"/>
      <c r="G112" s="34"/>
      <c r="H112" s="1"/>
      <c r="M112" s="1"/>
      <c r="R112" s="3"/>
    </row>
    <row r="113" spans="1:18" ht="15.75">
      <c r="B113" s="137"/>
      <c r="C113" s="36"/>
      <c r="D113" s="140"/>
      <c r="E113" s="141"/>
      <c r="F113" s="141"/>
      <c r="G113" s="34"/>
      <c r="H113" s="1"/>
      <c r="M113" s="1"/>
      <c r="R113" s="3"/>
    </row>
    <row r="114" spans="1:18" ht="15.75">
      <c r="B114" s="137"/>
      <c r="C114" s="35"/>
      <c r="D114" s="140"/>
      <c r="E114" s="141"/>
      <c r="F114" s="141"/>
      <c r="G114" s="34"/>
      <c r="H114" s="1"/>
      <c r="M114" s="1"/>
      <c r="R114" s="3"/>
    </row>
    <row r="115" spans="1:18" ht="15.75">
      <c r="B115" s="137"/>
      <c r="C115" s="30"/>
      <c r="D115" s="140"/>
      <c r="E115" s="141"/>
      <c r="F115" s="141"/>
      <c r="G115" s="18"/>
      <c r="H115" s="1"/>
      <c r="M115" s="1"/>
      <c r="R115" s="3"/>
    </row>
    <row r="116" spans="1:18" ht="15.75">
      <c r="B116" s="137"/>
      <c r="C116" s="20"/>
      <c r="D116" s="140"/>
      <c r="E116" s="141"/>
      <c r="F116" s="141"/>
      <c r="G116" s="18"/>
      <c r="H116" s="1"/>
      <c r="M116" s="1"/>
      <c r="R116" s="3"/>
    </row>
    <row r="117" spans="1:18" ht="15.75">
      <c r="B117" s="137"/>
      <c r="C117" s="20"/>
      <c r="D117" s="140"/>
      <c r="E117" s="141"/>
      <c r="F117" s="141"/>
      <c r="G117" s="18"/>
      <c r="H117" s="1"/>
      <c r="M117" s="1"/>
      <c r="R117" s="3"/>
    </row>
    <row r="118" spans="1:18" ht="15.75">
      <c r="B118" s="137"/>
      <c r="C118" s="20"/>
      <c r="D118" s="140"/>
      <c r="E118" s="141"/>
      <c r="F118" s="141"/>
      <c r="G118" s="18"/>
      <c r="H118" s="1"/>
      <c r="M118" s="1"/>
      <c r="R118" s="3"/>
    </row>
    <row r="119" spans="1:18" ht="16.5" thickBot="1">
      <c r="B119" s="138"/>
      <c r="C119" s="22"/>
      <c r="D119" s="138"/>
      <c r="E119" s="142"/>
      <c r="F119" s="142"/>
      <c r="G119" s="19"/>
      <c r="H119" s="1"/>
      <c r="M119" s="1"/>
      <c r="R119" s="3"/>
    </row>
    <row r="120" spans="1:18" ht="16.5" thickBot="1">
      <c r="A120" s="116">
        <f>SUM(A106:A108)</f>
        <v>2045.75</v>
      </c>
      <c r="B120" s="138">
        <f>SUM(B106:B119)</f>
        <v>405</v>
      </c>
      <c r="C120" s="19" t="s">
        <v>55</v>
      </c>
      <c r="D120" s="138">
        <f>SUM(D106:D119)</f>
        <v>0</v>
      </c>
      <c r="E120" s="138">
        <f>SUM(E106:E119)</f>
        <v>0</v>
      </c>
      <c r="F120" s="138">
        <f>SUM(F106:F119)</f>
        <v>0</v>
      </c>
      <c r="G120" s="19" t="s">
        <v>55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3" t="str">
        <f>AÑO!A26</f>
        <v>Teléfono</v>
      </c>
      <c r="C122" s="272"/>
      <c r="D122" s="272"/>
      <c r="E122" s="272"/>
      <c r="F122" s="272"/>
      <c r="G122" s="273"/>
      <c r="H122" s="1"/>
      <c r="M122" s="1"/>
      <c r="R122" s="3"/>
    </row>
    <row r="123" spans="1:18" ht="16.149999999999999" customHeight="1" thickBot="1">
      <c r="A123" s="1"/>
      <c r="B123" s="274"/>
      <c r="C123" s="275"/>
      <c r="D123" s="275"/>
      <c r="E123" s="275"/>
      <c r="F123" s="275"/>
      <c r="G123" s="276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135" t="s">
        <v>32</v>
      </c>
      <c r="C125" s="27" t="s">
        <v>33</v>
      </c>
      <c r="D125" s="135" t="s">
        <v>57</v>
      </c>
      <c r="E125" s="139" t="s">
        <v>58</v>
      </c>
      <c r="F125" s="139" t="s">
        <v>32</v>
      </c>
      <c r="G125" s="27" t="s">
        <v>33</v>
      </c>
      <c r="H125" s="1"/>
      <c r="M125" s="1"/>
      <c r="R125" s="3"/>
    </row>
    <row r="126" spans="1:18" ht="15.75">
      <c r="A126" s="1"/>
      <c r="B126" s="136">
        <v>27.5</v>
      </c>
      <c r="C126" s="21" t="s">
        <v>48</v>
      </c>
      <c r="D126" s="140"/>
      <c r="E126" s="141"/>
      <c r="F126" s="141"/>
      <c r="G126" s="18" t="s">
        <v>48</v>
      </c>
      <c r="H126" s="1"/>
      <c r="M126" s="1"/>
      <c r="R126" s="3"/>
    </row>
    <row r="127" spans="1:18" ht="15.75">
      <c r="A127" s="1"/>
      <c r="B127" s="137">
        <v>12.5</v>
      </c>
      <c r="C127" s="18" t="s">
        <v>49</v>
      </c>
      <c r="D127" s="140"/>
      <c r="E127" s="141"/>
      <c r="F127" s="141"/>
      <c r="G127" s="18" t="s">
        <v>154</v>
      </c>
      <c r="H127" s="1"/>
      <c r="M127" s="1"/>
      <c r="R127" s="3"/>
    </row>
    <row r="128" spans="1:18" ht="15.75">
      <c r="A128" s="1"/>
      <c r="B128" s="137">
        <v>8</v>
      </c>
      <c r="C128" s="18" t="s">
        <v>165</v>
      </c>
      <c r="D128" s="140"/>
      <c r="E128" s="141"/>
      <c r="F128" s="141"/>
      <c r="G128" s="18" t="s">
        <v>156</v>
      </c>
      <c r="H128" s="1"/>
      <c r="M128" s="1"/>
      <c r="R128" s="3"/>
    </row>
    <row r="129" spans="1:18" ht="15.75">
      <c r="A129" s="1"/>
      <c r="B129" s="137"/>
      <c r="C129" s="18"/>
      <c r="D129" s="140"/>
      <c r="E129" s="141"/>
      <c r="F129" s="141"/>
      <c r="G129" s="18" t="s">
        <v>165</v>
      </c>
      <c r="H129" s="1"/>
      <c r="M129" s="1"/>
      <c r="R129" s="3"/>
    </row>
    <row r="130" spans="1:18" ht="15.75">
      <c r="A130" s="1"/>
      <c r="B130" s="137"/>
      <c r="C130" s="18"/>
      <c r="D130" s="140"/>
      <c r="E130" s="141"/>
      <c r="F130" s="141"/>
      <c r="G130" s="18"/>
      <c r="H130" s="1"/>
      <c r="M130" s="1"/>
      <c r="R130" s="3"/>
    </row>
    <row r="131" spans="1:18" ht="15.75">
      <c r="A131" s="1"/>
      <c r="B131" s="137"/>
      <c r="C131" s="18"/>
      <c r="D131" s="140"/>
      <c r="E131" s="141"/>
      <c r="F131" s="141"/>
      <c r="G131" s="18"/>
      <c r="H131" s="1"/>
      <c r="M131" s="1"/>
      <c r="R131" s="3"/>
    </row>
    <row r="132" spans="1:18" ht="15.75">
      <c r="A132" s="1"/>
      <c r="B132" s="137"/>
      <c r="C132" s="18"/>
      <c r="D132" s="140"/>
      <c r="E132" s="141"/>
      <c r="F132" s="141"/>
      <c r="G132" s="18"/>
      <c r="H132" s="1"/>
      <c r="M132" s="1"/>
      <c r="R132" s="3"/>
    </row>
    <row r="133" spans="1:18" ht="15.75">
      <c r="A133" s="1"/>
      <c r="B133" s="137"/>
      <c r="C133" s="18"/>
      <c r="D133" s="140"/>
      <c r="E133" s="141"/>
      <c r="F133" s="141"/>
      <c r="G133" s="18"/>
      <c r="H133" s="1"/>
      <c r="M133" s="1"/>
      <c r="R133" s="3"/>
    </row>
    <row r="134" spans="1:18" ht="15.75">
      <c r="A134" s="1"/>
      <c r="B134" s="137"/>
      <c r="C134" s="18"/>
      <c r="D134" s="140"/>
      <c r="E134" s="141"/>
      <c r="F134" s="141"/>
      <c r="G134" s="18"/>
      <c r="H134" s="1"/>
      <c r="M134" s="1"/>
      <c r="R134" s="3"/>
    </row>
    <row r="135" spans="1:18" ht="15.75">
      <c r="A135" s="1"/>
      <c r="B135" s="137"/>
      <c r="C135" s="18"/>
      <c r="D135" s="140"/>
      <c r="E135" s="141"/>
      <c r="F135" s="141"/>
      <c r="G135" s="18"/>
      <c r="H135" s="1"/>
      <c r="M135" s="1"/>
      <c r="R135" s="3"/>
    </row>
    <row r="136" spans="1:18" ht="15.75">
      <c r="A136" s="1"/>
      <c r="B136" s="137"/>
      <c r="C136" s="18"/>
      <c r="D136" s="140"/>
      <c r="E136" s="141"/>
      <c r="F136" s="141"/>
      <c r="G136" s="18"/>
      <c r="H136" s="1"/>
      <c r="M136" s="1"/>
      <c r="R136" s="3"/>
    </row>
    <row r="137" spans="1:18" ht="15.75">
      <c r="A137" s="1"/>
      <c r="B137" s="137"/>
      <c r="C137" s="18"/>
      <c r="D137" s="140"/>
      <c r="E137" s="141"/>
      <c r="F137" s="141"/>
      <c r="G137" s="18"/>
      <c r="H137" s="1"/>
      <c r="M137" s="1"/>
      <c r="R137" s="3"/>
    </row>
    <row r="138" spans="1:18" ht="15.75">
      <c r="A138" s="1"/>
      <c r="B138" s="137"/>
      <c r="C138" s="18"/>
      <c r="D138" s="140"/>
      <c r="E138" s="141"/>
      <c r="F138" s="141"/>
      <c r="G138" s="18"/>
      <c r="H138" s="1"/>
      <c r="M138" s="1"/>
      <c r="R138" s="3"/>
    </row>
    <row r="139" spans="1:18" ht="16.5" thickBot="1">
      <c r="A139" s="1"/>
      <c r="B139" s="138"/>
      <c r="C139" s="19"/>
      <c r="D139" s="138"/>
      <c r="E139" s="142"/>
      <c r="F139" s="142"/>
      <c r="G139" s="19"/>
      <c r="H139" s="1"/>
      <c r="M139" s="1"/>
      <c r="R139" s="3"/>
    </row>
    <row r="140" spans="1:18" ht="16.5" thickBot="1">
      <c r="A140" s="1"/>
      <c r="B140" s="138">
        <f>SUM(B126:B139)</f>
        <v>48</v>
      </c>
      <c r="C140" s="19" t="s">
        <v>55</v>
      </c>
      <c r="D140" s="138">
        <f>SUM(D126:D139)</f>
        <v>0</v>
      </c>
      <c r="E140" s="138">
        <f>SUM(E126:E139)</f>
        <v>0</v>
      </c>
      <c r="F140" s="138">
        <f>SUM(F126:F139)</f>
        <v>0</v>
      </c>
      <c r="G140" s="19" t="s">
        <v>55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3" t="str">
        <f>AÑO!A27</f>
        <v>Gatos</v>
      </c>
      <c r="C142" s="272"/>
      <c r="D142" s="272"/>
      <c r="E142" s="272"/>
      <c r="F142" s="272"/>
      <c r="G142" s="273"/>
      <c r="H142" s="1"/>
      <c r="M142" s="1"/>
      <c r="R142" s="3"/>
    </row>
    <row r="143" spans="1:18" ht="16.149999999999999" customHeight="1" thickBot="1">
      <c r="A143" s="1"/>
      <c r="B143" s="274"/>
      <c r="C143" s="275"/>
      <c r="D143" s="275"/>
      <c r="E143" s="275"/>
      <c r="F143" s="275"/>
      <c r="G143" s="276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135" t="s">
        <v>32</v>
      </c>
      <c r="C145" s="27" t="s">
        <v>33</v>
      </c>
      <c r="D145" s="135" t="s">
        <v>57</v>
      </c>
      <c r="E145" s="139" t="s">
        <v>58</v>
      </c>
      <c r="F145" s="139" t="s">
        <v>32</v>
      </c>
      <c r="G145" s="27" t="s">
        <v>168</v>
      </c>
      <c r="H145" s="1"/>
      <c r="M145" s="1"/>
      <c r="R145" s="3"/>
    </row>
    <row r="146" spans="1:22" ht="15.75">
      <c r="A146" s="1"/>
      <c r="B146" s="136">
        <v>50</v>
      </c>
      <c r="C146" s="21" t="s">
        <v>181</v>
      </c>
      <c r="D146" s="140"/>
      <c r="E146" s="141"/>
      <c r="F146" s="141"/>
      <c r="G146" s="18"/>
      <c r="H146" s="1"/>
      <c r="M146" s="1"/>
      <c r="R146" s="3"/>
    </row>
    <row r="147" spans="1:22" ht="15.75">
      <c r="A147" s="1"/>
      <c r="B147" s="137"/>
      <c r="C147" s="18"/>
      <c r="D147" s="140"/>
      <c r="E147" s="141"/>
      <c r="F147" s="141"/>
      <c r="G147" s="18"/>
      <c r="H147" s="1"/>
      <c r="M147" s="1"/>
      <c r="R147" s="3"/>
    </row>
    <row r="148" spans="1:22" ht="15.75">
      <c r="A148" s="1"/>
      <c r="B148" s="137"/>
      <c r="C148" s="18"/>
      <c r="D148" s="140"/>
      <c r="E148" s="141"/>
      <c r="F148" s="141"/>
      <c r="G148" s="18"/>
      <c r="H148" s="1"/>
      <c r="M148" s="1"/>
      <c r="R148" s="3"/>
    </row>
    <row r="149" spans="1:22" ht="15.75">
      <c r="A149" s="1"/>
      <c r="B149" s="137"/>
      <c r="C149" s="18"/>
      <c r="D149" s="140"/>
      <c r="E149" s="141"/>
      <c r="F149" s="141"/>
      <c r="G149" s="18"/>
      <c r="H149" s="1"/>
      <c r="M149" s="1"/>
      <c r="R149" s="3"/>
    </row>
    <row r="150" spans="1:22" ht="15.75">
      <c r="A150" s="1"/>
      <c r="B150" s="137"/>
      <c r="C150" s="18"/>
      <c r="D150" s="140"/>
      <c r="E150" s="141"/>
      <c r="F150" s="141"/>
      <c r="G150" s="18"/>
      <c r="H150" s="1"/>
      <c r="M150" s="1"/>
      <c r="R150" s="3"/>
    </row>
    <row r="151" spans="1:22" ht="15.75">
      <c r="A151" s="1"/>
      <c r="B151" s="137"/>
      <c r="C151" s="18"/>
      <c r="D151" s="140"/>
      <c r="E151" s="141"/>
      <c r="F151" s="141"/>
      <c r="G151" s="18"/>
      <c r="H151" s="1"/>
      <c r="M151" s="1"/>
      <c r="R151" s="3"/>
    </row>
    <row r="152" spans="1:22" ht="15.75">
      <c r="A152" s="1"/>
      <c r="B152" s="137"/>
      <c r="C152" s="18"/>
      <c r="D152" s="140"/>
      <c r="E152" s="141"/>
      <c r="F152" s="141"/>
      <c r="G152" s="18"/>
      <c r="H152" s="1"/>
      <c r="M152" s="1"/>
      <c r="R152" s="3"/>
    </row>
    <row r="153" spans="1:22" ht="15.75">
      <c r="A153" s="1"/>
      <c r="B153" s="137"/>
      <c r="C153" s="18"/>
      <c r="D153" s="140"/>
      <c r="E153" s="141"/>
      <c r="F153" s="141"/>
      <c r="G153" s="18"/>
      <c r="H153" s="1"/>
      <c r="M153" s="1"/>
      <c r="R153" s="3"/>
    </row>
    <row r="154" spans="1:22" ht="15.75">
      <c r="A154" s="1"/>
      <c r="B154" s="137"/>
      <c r="C154" s="18"/>
      <c r="D154" s="140"/>
      <c r="E154" s="141"/>
      <c r="F154" s="141"/>
      <c r="G154" s="18"/>
      <c r="H154" s="1"/>
      <c r="M154" s="1"/>
      <c r="R154" s="3"/>
    </row>
    <row r="155" spans="1:22" ht="15.75">
      <c r="A155" s="1"/>
      <c r="B155" s="137"/>
      <c r="C155" s="18"/>
      <c r="D155" s="140"/>
      <c r="E155" s="141"/>
      <c r="F155" s="141"/>
      <c r="G155" s="18"/>
      <c r="H155" s="1"/>
      <c r="M155" s="1"/>
      <c r="R155" s="3"/>
    </row>
    <row r="156" spans="1:22" ht="15.75">
      <c r="A156" s="1"/>
      <c r="B156" s="137"/>
      <c r="C156" s="18"/>
      <c r="D156" s="140"/>
      <c r="E156" s="141"/>
      <c r="F156" s="141"/>
      <c r="G156" s="18"/>
      <c r="H156" s="1"/>
      <c r="M156" s="1"/>
      <c r="R156" s="3"/>
    </row>
    <row r="157" spans="1:22" ht="15.75">
      <c r="A157" s="1"/>
      <c r="B157" s="137"/>
      <c r="C157" s="18"/>
      <c r="D157" s="140"/>
      <c r="E157" s="141"/>
      <c r="F157" s="141"/>
      <c r="G157" s="18"/>
      <c r="H157" s="1"/>
      <c r="M157" s="1"/>
      <c r="R157" s="3"/>
    </row>
    <row r="158" spans="1:22" ht="15.75">
      <c r="A158" s="1"/>
      <c r="B158" s="137"/>
      <c r="C158" s="18"/>
      <c r="D158" s="140"/>
      <c r="E158" s="141"/>
      <c r="F158" s="141"/>
      <c r="G158" s="18"/>
      <c r="H158" s="1"/>
      <c r="M158" s="1"/>
      <c r="R158" s="3"/>
    </row>
    <row r="159" spans="1:22" ht="16.5" thickBot="1">
      <c r="A159" s="1"/>
      <c r="B159" s="138"/>
      <c r="C159" s="19"/>
      <c r="D159" s="138"/>
      <c r="E159" s="142"/>
      <c r="F159" s="142"/>
      <c r="G159" s="19"/>
      <c r="H159" s="1"/>
      <c r="M159" s="1"/>
      <c r="R159" s="3"/>
    </row>
    <row r="160" spans="1:22" ht="16.5" thickBot="1">
      <c r="A160" s="1"/>
      <c r="B160" s="138">
        <f>SUM(B146:B159)</f>
        <v>50</v>
      </c>
      <c r="C160" s="19" t="s">
        <v>55</v>
      </c>
      <c r="D160" s="138">
        <f>SUM(D146:D159)</f>
        <v>0</v>
      </c>
      <c r="E160" s="138">
        <f>SUM(E146:E159)</f>
        <v>0</v>
      </c>
      <c r="F160" s="138">
        <f>SUM(F146:F159)</f>
        <v>0</v>
      </c>
      <c r="G160" s="19" t="s">
        <v>55</v>
      </c>
      <c r="H160" s="1"/>
      <c r="M160" s="1"/>
      <c r="R160" s="1"/>
      <c r="S160" s="12"/>
      <c r="T160" s="1"/>
      <c r="U160" s="1"/>
      <c r="V160" s="1"/>
    </row>
    <row r="161" spans="1:22" ht="16.5" thickBot="1">
      <c r="A161" s="1"/>
      <c r="B161" s="115"/>
      <c r="C161" s="1"/>
      <c r="D161" s="115"/>
      <c r="E161" s="115"/>
      <c r="F161" s="115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AÑO!A28</f>
        <v>Vacaciones</v>
      </c>
      <c r="C162" s="272"/>
      <c r="D162" s="272"/>
      <c r="E162" s="272"/>
      <c r="F162" s="272"/>
      <c r="G162" s="27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4"/>
      <c r="C163" s="275"/>
      <c r="D163" s="275"/>
      <c r="E163" s="275"/>
      <c r="F163" s="275"/>
      <c r="G163" s="27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5" t="s">
        <v>32</v>
      </c>
      <c r="C165" s="27" t="s">
        <v>33</v>
      </c>
      <c r="D165" s="135" t="s">
        <v>57</v>
      </c>
      <c r="E165" s="139" t="s">
        <v>58</v>
      </c>
      <c r="F165" s="139" t="s">
        <v>32</v>
      </c>
      <c r="G165" s="27" t="s">
        <v>33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6">
        <v>200</v>
      </c>
      <c r="C166" s="21" t="s">
        <v>35</v>
      </c>
      <c r="D166" s="140"/>
      <c r="E166" s="141"/>
      <c r="F166" s="141"/>
      <c r="G166" s="18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7"/>
      <c r="C167" s="18"/>
      <c r="D167" s="140"/>
      <c r="E167" s="141"/>
      <c r="F167" s="141"/>
      <c r="G167" s="1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7"/>
      <c r="C168" s="18"/>
      <c r="D168" s="140"/>
      <c r="E168" s="141"/>
      <c r="F168" s="141"/>
      <c r="G168" s="1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7"/>
      <c r="C169" s="18"/>
      <c r="D169" s="140"/>
      <c r="E169" s="141"/>
      <c r="F169" s="141"/>
      <c r="G169" s="1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7"/>
      <c r="C170" s="18"/>
      <c r="D170" s="140"/>
      <c r="E170" s="141"/>
      <c r="F170" s="141"/>
      <c r="G170" s="1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7"/>
      <c r="C171" s="18"/>
      <c r="D171" s="140"/>
      <c r="E171" s="141"/>
      <c r="F171" s="141"/>
      <c r="G171" s="1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7"/>
      <c r="C172" s="18"/>
      <c r="D172" s="140"/>
      <c r="E172" s="141"/>
      <c r="F172" s="141"/>
      <c r="G172" s="1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7"/>
      <c r="C173" s="18"/>
      <c r="D173" s="140"/>
      <c r="E173" s="141"/>
      <c r="F173" s="141"/>
      <c r="G173" s="1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7"/>
      <c r="C174" s="18"/>
      <c r="D174" s="140"/>
      <c r="E174" s="141"/>
      <c r="F174" s="141"/>
      <c r="G174" s="1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7"/>
      <c r="C175" s="18"/>
      <c r="D175" s="140"/>
      <c r="E175" s="141"/>
      <c r="F175" s="141"/>
      <c r="G175" s="1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7"/>
      <c r="C176" s="18"/>
      <c r="D176" s="140"/>
      <c r="E176" s="141"/>
      <c r="F176" s="141"/>
      <c r="G176" s="1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7"/>
      <c r="C177" s="18"/>
      <c r="D177" s="140"/>
      <c r="E177" s="141"/>
      <c r="F177" s="141"/>
      <c r="G177" s="1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7"/>
      <c r="C178" s="18"/>
      <c r="D178" s="140"/>
      <c r="E178" s="141"/>
      <c r="F178" s="141"/>
      <c r="G178" s="1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8"/>
      <c r="C179" s="19"/>
      <c r="D179" s="138"/>
      <c r="E179" s="142"/>
      <c r="F179" s="142"/>
      <c r="G179" s="1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8">
        <f>SUM(B166:B179)</f>
        <v>200</v>
      </c>
      <c r="C180" s="19" t="s">
        <v>55</v>
      </c>
      <c r="D180" s="138">
        <f>SUM(D166:D179)</f>
        <v>0</v>
      </c>
      <c r="E180" s="138">
        <f>SUM(E166:E179)</f>
        <v>0</v>
      </c>
      <c r="F180" s="138">
        <f>SUM(F166:F179)</f>
        <v>0</v>
      </c>
      <c r="G180" s="19" t="s">
        <v>55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AÑO!A29</f>
        <v>Ropa</v>
      </c>
      <c r="C182" s="272"/>
      <c r="D182" s="272"/>
      <c r="E182" s="272"/>
      <c r="F182" s="272"/>
      <c r="G182" s="27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4"/>
      <c r="C183" s="275"/>
      <c r="D183" s="275"/>
      <c r="E183" s="275"/>
      <c r="F183" s="275"/>
      <c r="G183" s="27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5" t="s">
        <v>32</v>
      </c>
      <c r="C185" s="27" t="s">
        <v>33</v>
      </c>
      <c r="D185" s="135" t="s">
        <v>57</v>
      </c>
      <c r="E185" s="139" t="s">
        <v>58</v>
      </c>
      <c r="F185" s="139" t="s">
        <v>32</v>
      </c>
      <c r="G185" s="27" t="s">
        <v>168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6">
        <v>70</v>
      </c>
      <c r="C186" s="21" t="s">
        <v>183</v>
      </c>
      <c r="D186" s="140"/>
      <c r="E186" s="141"/>
      <c r="F186" s="141"/>
      <c r="G186" s="1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7"/>
      <c r="C187" s="18"/>
      <c r="D187" s="140"/>
      <c r="E187" s="141"/>
      <c r="F187" s="141"/>
      <c r="G187" s="1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7"/>
      <c r="C188" s="18"/>
      <c r="D188" s="140"/>
      <c r="E188" s="141"/>
      <c r="F188" s="141"/>
      <c r="G188" s="18"/>
      <c r="I188" s="1"/>
      <c r="J188" s="1"/>
      <c r="K188" s="1"/>
      <c r="L188" s="1"/>
    </row>
    <row r="189" spans="1:22" ht="15.75">
      <c r="B189" s="137"/>
      <c r="C189" s="18"/>
      <c r="D189" s="140"/>
      <c r="E189" s="141"/>
      <c r="F189" s="141"/>
      <c r="G189" s="18"/>
      <c r="I189" s="1"/>
      <c r="J189" s="1"/>
      <c r="K189" s="1"/>
      <c r="L189" s="1"/>
    </row>
    <row r="190" spans="1:22" ht="15.75">
      <c r="B190" s="137"/>
      <c r="C190" s="18"/>
      <c r="D190" s="140"/>
      <c r="E190" s="141"/>
      <c r="F190" s="141"/>
      <c r="G190" s="18"/>
      <c r="I190" s="1"/>
      <c r="J190" s="1"/>
      <c r="K190" s="1"/>
      <c r="L190" s="1"/>
    </row>
    <row r="191" spans="1:22" ht="15.75">
      <c r="B191" s="137"/>
      <c r="C191" s="18"/>
      <c r="D191" s="140"/>
      <c r="E191" s="141"/>
      <c r="F191" s="141"/>
      <c r="G191" s="18"/>
      <c r="I191" s="1"/>
      <c r="J191" s="1"/>
      <c r="K191" s="1"/>
      <c r="L191" s="1"/>
    </row>
    <row r="192" spans="1:22" ht="15.75">
      <c r="B192" s="137"/>
      <c r="C192" s="18"/>
      <c r="D192" s="140"/>
      <c r="E192" s="141"/>
      <c r="F192" s="141"/>
      <c r="G192" s="18"/>
      <c r="I192" s="1"/>
      <c r="J192" s="1"/>
      <c r="K192" s="1"/>
      <c r="L192" s="1"/>
    </row>
    <row r="193" spans="2:12" ht="15.75">
      <c r="B193" s="137"/>
      <c r="C193" s="18"/>
      <c r="D193" s="140"/>
      <c r="E193" s="141"/>
      <c r="F193" s="141"/>
      <c r="G193" s="18"/>
      <c r="I193" s="1"/>
      <c r="J193" s="1"/>
      <c r="K193" s="1"/>
      <c r="L193" s="1"/>
    </row>
    <row r="194" spans="2:12">
      <c r="B194" s="137"/>
      <c r="C194" s="18"/>
      <c r="D194" s="140"/>
      <c r="E194" s="141"/>
      <c r="F194" s="141"/>
      <c r="G194" s="18"/>
    </row>
    <row r="195" spans="2:12">
      <c r="B195" s="137"/>
      <c r="C195" s="18"/>
      <c r="D195" s="140"/>
      <c r="E195" s="141"/>
      <c r="F195" s="141"/>
      <c r="G195" s="18"/>
    </row>
    <row r="196" spans="2:12">
      <c r="B196" s="137"/>
      <c r="C196" s="18"/>
      <c r="D196" s="140"/>
      <c r="E196" s="141"/>
      <c r="F196" s="141"/>
      <c r="G196" s="18"/>
    </row>
    <row r="197" spans="2:12">
      <c r="B197" s="137"/>
      <c r="C197" s="18"/>
      <c r="D197" s="140"/>
      <c r="E197" s="141"/>
      <c r="F197" s="141"/>
      <c r="G197" s="18"/>
    </row>
    <row r="198" spans="2:12">
      <c r="B198" s="137"/>
      <c r="C198" s="18"/>
      <c r="D198" s="140"/>
      <c r="E198" s="141"/>
      <c r="F198" s="141"/>
      <c r="G198" s="18"/>
    </row>
    <row r="199" spans="2:12" ht="15.75" thickBot="1">
      <c r="B199" s="138"/>
      <c r="C199" s="19"/>
      <c r="D199" s="138"/>
      <c r="E199" s="142"/>
      <c r="F199" s="142"/>
      <c r="G199" s="19"/>
    </row>
    <row r="200" spans="2:12" ht="15.75" thickBot="1">
      <c r="B200" s="138">
        <f>SUM(B186:B199)</f>
        <v>70</v>
      </c>
      <c r="C200" s="19" t="s">
        <v>55</v>
      </c>
      <c r="D200" s="138">
        <f>SUM(D186:D199)</f>
        <v>0</v>
      </c>
      <c r="E200" s="138">
        <f>SUM(E186:E199)</f>
        <v>0</v>
      </c>
      <c r="F200" s="138">
        <f>SUM(F186:F199)</f>
        <v>0</v>
      </c>
      <c r="G200" s="19" t="s">
        <v>55</v>
      </c>
    </row>
    <row r="201" spans="2:12" ht="15.75" thickBot="1">
      <c r="B201" s="5"/>
      <c r="C201" s="3"/>
      <c r="D201" s="5"/>
      <c r="E201" s="5"/>
    </row>
    <row r="202" spans="2:12" ht="14.45" customHeight="1">
      <c r="B202" s="283" t="str">
        <f>AÑO!A30</f>
        <v>Belleza</v>
      </c>
      <c r="C202" s="272"/>
      <c r="D202" s="272"/>
      <c r="E202" s="272"/>
      <c r="F202" s="272"/>
      <c r="G202" s="273"/>
    </row>
    <row r="203" spans="2:12" ht="15" customHeight="1" thickBot="1">
      <c r="B203" s="274"/>
      <c r="C203" s="275"/>
      <c r="D203" s="275"/>
      <c r="E203" s="275"/>
      <c r="F203" s="275"/>
      <c r="G203" s="276"/>
    </row>
    <row r="204" spans="2:12">
      <c r="B204" s="284" t="s">
        <v>10</v>
      </c>
      <c r="C204" s="285"/>
      <c r="D204" s="286" t="s">
        <v>11</v>
      </c>
      <c r="E204" s="286"/>
      <c r="F204" s="286"/>
      <c r="G204" s="285"/>
    </row>
    <row r="205" spans="2:12">
      <c r="B205" s="135" t="s">
        <v>32</v>
      </c>
      <c r="C205" s="27" t="s">
        <v>33</v>
      </c>
      <c r="D205" s="135" t="s">
        <v>57</v>
      </c>
      <c r="E205" s="139" t="s">
        <v>58</v>
      </c>
      <c r="F205" s="139" t="s">
        <v>32</v>
      </c>
      <c r="G205" s="27" t="s">
        <v>168</v>
      </c>
    </row>
    <row r="206" spans="2:12">
      <c r="B206" s="136">
        <v>35</v>
      </c>
      <c r="C206" s="21"/>
      <c r="D206" s="140"/>
      <c r="E206" s="141"/>
      <c r="F206" s="141"/>
      <c r="G206" s="18"/>
    </row>
    <row r="207" spans="2:12">
      <c r="B207" s="137"/>
      <c r="C207" s="18"/>
      <c r="D207" s="140"/>
      <c r="E207" s="141"/>
      <c r="F207" s="141"/>
      <c r="G207" s="18"/>
    </row>
    <row r="208" spans="2:12">
      <c r="B208" s="137"/>
      <c r="C208" s="18"/>
      <c r="D208" s="140"/>
      <c r="E208" s="141"/>
      <c r="F208" s="141"/>
      <c r="G208" s="18"/>
    </row>
    <row r="209" spans="2:7">
      <c r="B209" s="137"/>
      <c r="C209" s="18"/>
      <c r="D209" s="140"/>
      <c r="E209" s="141"/>
      <c r="F209" s="141"/>
      <c r="G209" s="18"/>
    </row>
    <row r="210" spans="2:7">
      <c r="B210" s="137"/>
      <c r="C210" s="18"/>
      <c r="D210" s="140"/>
      <c r="E210" s="141"/>
      <c r="F210" s="141"/>
      <c r="G210" s="18"/>
    </row>
    <row r="211" spans="2:7">
      <c r="B211" s="137"/>
      <c r="C211" s="18"/>
      <c r="D211" s="140"/>
      <c r="E211" s="141"/>
      <c r="F211" s="141"/>
      <c r="G211" s="18"/>
    </row>
    <row r="212" spans="2:7">
      <c r="B212" s="137"/>
      <c r="C212" s="18"/>
      <c r="D212" s="140"/>
      <c r="E212" s="141"/>
      <c r="F212" s="141"/>
      <c r="G212" s="18"/>
    </row>
    <row r="213" spans="2:7">
      <c r="B213" s="137"/>
      <c r="C213" s="18"/>
      <c r="D213" s="140"/>
      <c r="E213" s="141"/>
      <c r="F213" s="141"/>
      <c r="G213" s="18"/>
    </row>
    <row r="214" spans="2:7">
      <c r="B214" s="137"/>
      <c r="C214" s="18"/>
      <c r="D214" s="140"/>
      <c r="E214" s="141"/>
      <c r="F214" s="141"/>
      <c r="G214" s="18"/>
    </row>
    <row r="215" spans="2:7">
      <c r="B215" s="137"/>
      <c r="C215" s="18"/>
      <c r="D215" s="140"/>
      <c r="E215" s="141"/>
      <c r="F215" s="141"/>
      <c r="G215" s="18"/>
    </row>
    <row r="216" spans="2:7">
      <c r="B216" s="137"/>
      <c r="C216" s="18"/>
      <c r="D216" s="140"/>
      <c r="E216" s="141"/>
      <c r="F216" s="141"/>
      <c r="G216" s="18"/>
    </row>
    <row r="217" spans="2:7">
      <c r="B217" s="137"/>
      <c r="C217" s="18"/>
      <c r="D217" s="140"/>
      <c r="E217" s="141"/>
      <c r="F217" s="141"/>
      <c r="G217" s="18"/>
    </row>
    <row r="218" spans="2:7">
      <c r="B218" s="137"/>
      <c r="C218" s="18"/>
      <c r="D218" s="140"/>
      <c r="E218" s="141"/>
      <c r="F218" s="141"/>
      <c r="G218" s="18"/>
    </row>
    <row r="219" spans="2:7" ht="15.75" thickBot="1">
      <c r="B219" s="138"/>
      <c r="C219" s="19"/>
      <c r="D219" s="138"/>
      <c r="E219" s="142"/>
      <c r="F219" s="142"/>
      <c r="G219" s="19"/>
    </row>
    <row r="220" spans="2:7" ht="15.75" thickBot="1">
      <c r="B220" s="138">
        <f>SUM(B206:B219)</f>
        <v>35</v>
      </c>
      <c r="C220" s="19" t="s">
        <v>55</v>
      </c>
      <c r="D220" s="138">
        <f>SUM(D206:D219)</f>
        <v>0</v>
      </c>
      <c r="E220" s="138">
        <f>SUM(E206:E219)</f>
        <v>0</v>
      </c>
      <c r="F220" s="138">
        <f>SUM(F206:F219)</f>
        <v>0</v>
      </c>
      <c r="G220" s="19" t="s">
        <v>55</v>
      </c>
    </row>
    <row r="221" spans="2:7" ht="15.75" thickBot="1">
      <c r="B221" s="5"/>
      <c r="C221" s="3"/>
      <c r="D221" s="5"/>
      <c r="E221" s="5"/>
    </row>
    <row r="222" spans="2:7" ht="14.45" customHeight="1">
      <c r="B222" s="283" t="str">
        <f>AÑO!A31</f>
        <v>Deportes</v>
      </c>
      <c r="C222" s="272"/>
      <c r="D222" s="272"/>
      <c r="E222" s="272"/>
      <c r="F222" s="272"/>
      <c r="G222" s="273"/>
    </row>
    <row r="223" spans="2:7" ht="15" customHeight="1" thickBot="1">
      <c r="B223" s="274"/>
      <c r="C223" s="275"/>
      <c r="D223" s="275"/>
      <c r="E223" s="275"/>
      <c r="F223" s="275"/>
      <c r="G223" s="276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135" t="s">
        <v>32</v>
      </c>
      <c r="C225" s="27" t="s">
        <v>33</v>
      </c>
      <c r="D225" s="135" t="s">
        <v>57</v>
      </c>
      <c r="E225" s="139" t="s">
        <v>58</v>
      </c>
      <c r="F225" s="139" t="s">
        <v>32</v>
      </c>
      <c r="G225" s="27" t="s">
        <v>33</v>
      </c>
    </row>
    <row r="226" spans="2:7">
      <c r="B226" s="136">
        <v>20</v>
      </c>
      <c r="C226" s="21" t="s">
        <v>45</v>
      </c>
      <c r="D226" s="140"/>
      <c r="E226" s="141"/>
      <c r="F226" s="141"/>
      <c r="G226" s="18" t="s">
        <v>45</v>
      </c>
    </row>
    <row r="227" spans="2:7">
      <c r="B227" s="137"/>
      <c r="C227" s="18" t="s">
        <v>44</v>
      </c>
      <c r="D227" s="140"/>
      <c r="E227" s="141"/>
      <c r="F227" s="141"/>
      <c r="G227" s="18"/>
    </row>
    <row r="228" spans="2:7">
      <c r="B228" s="137"/>
      <c r="C228" s="18"/>
      <c r="D228" s="140"/>
      <c r="E228" s="141"/>
      <c r="F228" s="141"/>
      <c r="G228" s="18"/>
    </row>
    <row r="229" spans="2:7">
      <c r="B229" s="137"/>
      <c r="C229" s="18"/>
      <c r="D229" s="140"/>
      <c r="E229" s="141"/>
      <c r="F229" s="141"/>
      <c r="G229" s="18"/>
    </row>
    <row r="230" spans="2:7">
      <c r="B230" s="137"/>
      <c r="C230" s="18"/>
      <c r="D230" s="140"/>
      <c r="E230" s="141"/>
      <c r="F230" s="141"/>
      <c r="G230" s="18"/>
    </row>
    <row r="231" spans="2:7">
      <c r="B231" s="137"/>
      <c r="C231" s="18"/>
      <c r="D231" s="140"/>
      <c r="E231" s="141"/>
      <c r="F231" s="141"/>
      <c r="G231" s="18"/>
    </row>
    <row r="232" spans="2:7">
      <c r="B232" s="137"/>
      <c r="C232" s="18"/>
      <c r="D232" s="140"/>
      <c r="E232" s="141"/>
      <c r="F232" s="141"/>
      <c r="G232" s="18"/>
    </row>
    <row r="233" spans="2:7">
      <c r="B233" s="137"/>
      <c r="C233" s="18"/>
      <c r="D233" s="140"/>
      <c r="E233" s="141"/>
      <c r="F233" s="141"/>
      <c r="G233" s="18"/>
    </row>
    <row r="234" spans="2:7">
      <c r="B234" s="137"/>
      <c r="C234" s="18"/>
      <c r="D234" s="140"/>
      <c r="E234" s="141"/>
      <c r="F234" s="141"/>
      <c r="G234" s="18"/>
    </row>
    <row r="235" spans="2:7">
      <c r="B235" s="137"/>
      <c r="C235" s="18"/>
      <c r="D235" s="140"/>
      <c r="E235" s="141"/>
      <c r="F235" s="141"/>
      <c r="G235" s="18"/>
    </row>
    <row r="236" spans="2:7">
      <c r="B236" s="137"/>
      <c r="C236" s="18"/>
      <c r="D236" s="140"/>
      <c r="E236" s="141"/>
      <c r="F236" s="141"/>
      <c r="G236" s="18"/>
    </row>
    <row r="237" spans="2:7">
      <c r="B237" s="137"/>
      <c r="C237" s="18"/>
      <c r="D237" s="140"/>
      <c r="E237" s="141"/>
      <c r="F237" s="141"/>
      <c r="G237" s="18"/>
    </row>
    <row r="238" spans="2:7">
      <c r="B238" s="137"/>
      <c r="C238" s="18"/>
      <c r="D238" s="140"/>
      <c r="E238" s="141"/>
      <c r="F238" s="141"/>
      <c r="G238" s="18"/>
    </row>
    <row r="239" spans="2:7" ht="15.75" thickBot="1">
      <c r="B239" s="138"/>
      <c r="C239" s="19"/>
      <c r="D239" s="138"/>
      <c r="E239" s="142"/>
      <c r="F239" s="142"/>
      <c r="G239" s="19"/>
    </row>
    <row r="240" spans="2:7" ht="15.75" thickBot="1">
      <c r="B240" s="138">
        <f>SUM(B226:B239)</f>
        <v>20</v>
      </c>
      <c r="C240" s="19" t="s">
        <v>55</v>
      </c>
      <c r="D240" s="138">
        <f>SUM(D226:D239)</f>
        <v>0</v>
      </c>
      <c r="E240" s="138">
        <f>SUM(E226:E239)</f>
        <v>0</v>
      </c>
      <c r="F240" s="138">
        <f>SUM(F226:F239)</f>
        <v>0</v>
      </c>
      <c r="G240" s="19" t="s">
        <v>55</v>
      </c>
    </row>
    <row r="241" spans="2:7" ht="15.75" thickBot="1">
      <c r="B241" s="5"/>
      <c r="C241" s="3"/>
      <c r="D241" s="5"/>
      <c r="E241" s="5"/>
    </row>
    <row r="242" spans="2:7" ht="14.45" customHeight="1">
      <c r="B242" s="283" t="str">
        <f>AÑO!A32</f>
        <v>Hogar</v>
      </c>
      <c r="C242" s="272"/>
      <c r="D242" s="272"/>
      <c r="E242" s="272"/>
      <c r="F242" s="272"/>
      <c r="G242" s="273"/>
    </row>
    <row r="243" spans="2:7" ht="15" customHeight="1" thickBot="1">
      <c r="B243" s="274"/>
      <c r="C243" s="275"/>
      <c r="D243" s="275"/>
      <c r="E243" s="275"/>
      <c r="F243" s="275"/>
      <c r="G243" s="276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135" t="s">
        <v>32</v>
      </c>
      <c r="C245" s="27" t="s">
        <v>33</v>
      </c>
      <c r="D245" s="135" t="s">
        <v>57</v>
      </c>
      <c r="E245" s="139" t="s">
        <v>58</v>
      </c>
      <c r="F245" s="139" t="s">
        <v>32</v>
      </c>
      <c r="G245" s="27" t="s">
        <v>168</v>
      </c>
    </row>
    <row r="246" spans="2:7" ht="15" customHeight="1">
      <c r="B246" s="137">
        <v>50</v>
      </c>
      <c r="C246" s="30"/>
      <c r="D246" s="140"/>
      <c r="E246" s="141"/>
      <c r="F246" s="141"/>
      <c r="G246" s="18"/>
    </row>
    <row r="247" spans="2:7" ht="15" customHeight="1">
      <c r="B247" s="137"/>
      <c r="C247" s="18"/>
      <c r="D247" s="140"/>
      <c r="E247" s="141"/>
      <c r="F247" s="141"/>
      <c r="G247" s="18"/>
    </row>
    <row r="248" spans="2:7">
      <c r="B248" s="137"/>
      <c r="C248" s="18"/>
      <c r="D248" s="140"/>
      <c r="E248" s="141"/>
      <c r="F248" s="141"/>
      <c r="G248" s="18"/>
    </row>
    <row r="249" spans="2:7">
      <c r="B249" s="137"/>
      <c r="C249" s="18"/>
      <c r="D249" s="140"/>
      <c r="E249" s="141"/>
      <c r="F249" s="141"/>
      <c r="G249" s="18"/>
    </row>
    <row r="250" spans="2:7">
      <c r="B250" s="137"/>
      <c r="C250" s="18"/>
      <c r="D250" s="140"/>
      <c r="E250" s="141"/>
      <c r="F250" s="141"/>
      <c r="G250" s="18"/>
    </row>
    <row r="251" spans="2:7">
      <c r="B251" s="137"/>
      <c r="C251" s="18"/>
      <c r="D251" s="140"/>
      <c r="E251" s="141"/>
      <c r="F251" s="141"/>
      <c r="G251" s="18"/>
    </row>
    <row r="252" spans="2:7">
      <c r="B252" s="137"/>
      <c r="C252" s="18"/>
      <c r="D252" s="140"/>
      <c r="E252" s="141"/>
      <c r="F252" s="141"/>
      <c r="G252" s="18"/>
    </row>
    <row r="253" spans="2:7">
      <c r="B253" s="137"/>
      <c r="C253" s="18"/>
      <c r="D253" s="140"/>
      <c r="E253" s="141"/>
      <c r="F253" s="141"/>
      <c r="G253" s="18"/>
    </row>
    <row r="254" spans="2:7">
      <c r="B254" s="137"/>
      <c r="C254" s="18"/>
      <c r="D254" s="140"/>
      <c r="E254" s="141"/>
      <c r="F254" s="141"/>
      <c r="G254" s="18"/>
    </row>
    <row r="255" spans="2:7">
      <c r="B255" s="137"/>
      <c r="C255" s="18"/>
      <c r="D255" s="140"/>
      <c r="E255" s="141"/>
      <c r="F255" s="141"/>
      <c r="G255" s="18"/>
    </row>
    <row r="256" spans="2:7">
      <c r="B256" s="137"/>
      <c r="C256" s="18"/>
      <c r="D256" s="140"/>
      <c r="E256" s="141"/>
      <c r="F256" s="141"/>
      <c r="G256" s="18"/>
    </row>
    <row r="257" spans="2:7">
      <c r="B257" s="137"/>
      <c r="C257" s="18"/>
      <c r="D257" s="140"/>
      <c r="E257" s="141"/>
      <c r="F257" s="141"/>
      <c r="G257" s="18"/>
    </row>
    <row r="258" spans="2:7">
      <c r="B258" s="137"/>
      <c r="C258" s="18"/>
      <c r="D258" s="140"/>
      <c r="E258" s="141"/>
      <c r="F258" s="141"/>
      <c r="G258" s="18"/>
    </row>
    <row r="259" spans="2:7" ht="15.75" thickBot="1">
      <c r="B259" s="138"/>
      <c r="C259" s="19"/>
      <c r="D259" s="138"/>
      <c r="E259" s="142"/>
      <c r="F259" s="142"/>
      <c r="G259" s="19"/>
    </row>
    <row r="260" spans="2:7" ht="15.75" thickBot="1">
      <c r="B260" s="138">
        <f>SUM(B246:B259)</f>
        <v>50</v>
      </c>
      <c r="C260" s="19" t="s">
        <v>55</v>
      </c>
      <c r="D260" s="138">
        <f>SUM(D246:D259)</f>
        <v>0</v>
      </c>
      <c r="E260" s="138">
        <f>SUM(E246:E259)</f>
        <v>0</v>
      </c>
      <c r="F260" s="138">
        <f>SUM(F246:F259)</f>
        <v>0</v>
      </c>
      <c r="G260" s="19" t="s">
        <v>55</v>
      </c>
    </row>
    <row r="261" spans="2:7" ht="15.75" thickBot="1">
      <c r="B261" s="5"/>
      <c r="C261" s="3"/>
      <c r="D261" s="5"/>
      <c r="E261" s="5"/>
    </row>
    <row r="262" spans="2:7" ht="14.45" customHeight="1">
      <c r="B262" s="283" t="str">
        <f>AÑO!A33</f>
        <v>Formación</v>
      </c>
      <c r="C262" s="272"/>
      <c r="D262" s="272"/>
      <c r="E262" s="272"/>
      <c r="F262" s="272"/>
      <c r="G262" s="273"/>
    </row>
    <row r="263" spans="2:7" ht="15" customHeight="1" thickBot="1">
      <c r="B263" s="274"/>
      <c r="C263" s="275"/>
      <c r="D263" s="275"/>
      <c r="E263" s="275"/>
      <c r="F263" s="275"/>
      <c r="G263" s="276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135" t="s">
        <v>32</v>
      </c>
      <c r="C265" s="27" t="s">
        <v>33</v>
      </c>
      <c r="D265" s="135" t="s">
        <v>57</v>
      </c>
      <c r="E265" s="139" t="s">
        <v>58</v>
      </c>
      <c r="F265" s="139" t="s">
        <v>32</v>
      </c>
      <c r="G265" s="27" t="s">
        <v>33</v>
      </c>
    </row>
    <row r="266" spans="2:7">
      <c r="B266" s="136">
        <v>50</v>
      </c>
      <c r="C266" s="21"/>
      <c r="D266" s="140"/>
      <c r="E266" s="141"/>
      <c r="F266" s="141"/>
      <c r="G266" s="18"/>
    </row>
    <row r="267" spans="2:7">
      <c r="B267" s="137"/>
      <c r="C267" s="18"/>
      <c r="D267" s="140"/>
      <c r="E267" s="141"/>
      <c r="F267" s="141"/>
      <c r="G267" s="18"/>
    </row>
    <row r="268" spans="2:7">
      <c r="B268" s="137"/>
      <c r="C268" s="18"/>
      <c r="D268" s="140"/>
      <c r="E268" s="141"/>
      <c r="F268" s="141"/>
      <c r="G268" s="18"/>
    </row>
    <row r="269" spans="2:7">
      <c r="B269" s="137"/>
      <c r="C269" s="18"/>
      <c r="D269" s="140"/>
      <c r="E269" s="141"/>
      <c r="F269" s="141"/>
      <c r="G269" s="18"/>
    </row>
    <row r="270" spans="2:7">
      <c r="B270" s="137"/>
      <c r="C270" s="18"/>
      <c r="D270" s="140"/>
      <c r="E270" s="141"/>
      <c r="F270" s="141"/>
      <c r="G270" s="18"/>
    </row>
    <row r="271" spans="2:7">
      <c r="B271" s="137"/>
      <c r="C271" s="18"/>
      <c r="D271" s="140"/>
      <c r="E271" s="141"/>
      <c r="F271" s="141"/>
      <c r="G271" s="18"/>
    </row>
    <row r="272" spans="2:7">
      <c r="B272" s="137"/>
      <c r="C272" s="18"/>
      <c r="D272" s="140"/>
      <c r="E272" s="141"/>
      <c r="F272" s="141"/>
      <c r="G272" s="18"/>
    </row>
    <row r="273" spans="2:7">
      <c r="B273" s="137"/>
      <c r="C273" s="18"/>
      <c r="D273" s="140"/>
      <c r="E273" s="141"/>
      <c r="F273" s="141"/>
      <c r="G273" s="18"/>
    </row>
    <row r="274" spans="2:7">
      <c r="B274" s="137"/>
      <c r="C274" s="18"/>
      <c r="D274" s="140"/>
      <c r="E274" s="141"/>
      <c r="F274" s="141"/>
      <c r="G274" s="18"/>
    </row>
    <row r="275" spans="2:7">
      <c r="B275" s="137"/>
      <c r="C275" s="18"/>
      <c r="D275" s="140"/>
      <c r="E275" s="141"/>
      <c r="F275" s="141"/>
      <c r="G275" s="18"/>
    </row>
    <row r="276" spans="2:7">
      <c r="B276" s="137"/>
      <c r="C276" s="18"/>
      <c r="D276" s="140"/>
      <c r="E276" s="141"/>
      <c r="F276" s="141"/>
      <c r="G276" s="18"/>
    </row>
    <row r="277" spans="2:7">
      <c r="B277" s="137"/>
      <c r="C277" s="18"/>
      <c r="D277" s="140"/>
      <c r="E277" s="141"/>
      <c r="F277" s="141"/>
      <c r="G277" s="18"/>
    </row>
    <row r="278" spans="2:7">
      <c r="B278" s="137"/>
      <c r="C278" s="18"/>
      <c r="D278" s="140"/>
      <c r="E278" s="141"/>
      <c r="F278" s="141"/>
      <c r="G278" s="18"/>
    </row>
    <row r="279" spans="2:7" ht="15.75" thickBot="1">
      <c r="B279" s="138"/>
      <c r="C279" s="19"/>
      <c r="D279" s="138"/>
      <c r="E279" s="142"/>
      <c r="F279" s="142"/>
      <c r="G279" s="19"/>
    </row>
    <row r="280" spans="2:7" ht="15.75" thickBot="1">
      <c r="B280" s="138">
        <f>SUM(B266:B279)</f>
        <v>50</v>
      </c>
      <c r="C280" s="19" t="s">
        <v>55</v>
      </c>
      <c r="D280" s="138">
        <f>SUM(D266:D279)</f>
        <v>0</v>
      </c>
      <c r="E280" s="138">
        <f>SUM(E266:E279)</f>
        <v>0</v>
      </c>
      <c r="F280" s="138">
        <f>SUM(F266:F279)</f>
        <v>0</v>
      </c>
      <c r="G280" s="19" t="s">
        <v>55</v>
      </c>
    </row>
    <row r="281" spans="2:7" ht="15.75" thickBot="1">
      <c r="B281" s="5"/>
      <c r="C281" s="3"/>
      <c r="D281" s="5"/>
      <c r="E281" s="5"/>
    </row>
    <row r="282" spans="2:7" ht="14.45" customHeight="1">
      <c r="B282" s="283" t="str">
        <f>AÑO!A34</f>
        <v>Regalos</v>
      </c>
      <c r="C282" s="272"/>
      <c r="D282" s="272"/>
      <c r="E282" s="272"/>
      <c r="F282" s="272"/>
      <c r="G282" s="273"/>
    </row>
    <row r="283" spans="2:7" ht="15" customHeight="1" thickBot="1">
      <c r="B283" s="274"/>
      <c r="C283" s="275"/>
      <c r="D283" s="275"/>
      <c r="E283" s="275"/>
      <c r="F283" s="275"/>
      <c r="G283" s="276"/>
    </row>
    <row r="284" spans="2:7">
      <c r="B284" s="284" t="s">
        <v>10</v>
      </c>
      <c r="C284" s="285"/>
      <c r="D284" s="286" t="s">
        <v>11</v>
      </c>
      <c r="E284" s="286"/>
      <c r="F284" s="286"/>
      <c r="G284" s="285"/>
    </row>
    <row r="285" spans="2:7">
      <c r="B285" s="135" t="s">
        <v>32</v>
      </c>
      <c r="C285" s="27" t="s">
        <v>33</v>
      </c>
      <c r="D285" s="135" t="s">
        <v>57</v>
      </c>
      <c r="E285" s="139" t="s">
        <v>58</v>
      </c>
      <c r="F285" s="139" t="s">
        <v>32</v>
      </c>
      <c r="G285" s="27" t="s">
        <v>168</v>
      </c>
    </row>
    <row r="286" spans="2:7">
      <c r="B286" s="136">
        <v>90</v>
      </c>
      <c r="C286" s="21" t="s">
        <v>35</v>
      </c>
      <c r="D286" s="140"/>
      <c r="E286" s="141"/>
      <c r="F286" s="141"/>
      <c r="G286" s="18"/>
    </row>
    <row r="287" spans="2:7">
      <c r="B287" s="137"/>
      <c r="C287" s="18"/>
      <c r="D287" s="140"/>
      <c r="E287" s="141"/>
      <c r="F287" s="141"/>
      <c r="G287" s="18"/>
    </row>
    <row r="288" spans="2:7">
      <c r="B288" s="137"/>
      <c r="C288" s="18"/>
      <c r="D288" s="140"/>
      <c r="E288" s="141"/>
      <c r="F288" s="141"/>
      <c r="G288" s="18"/>
    </row>
    <row r="289" spans="2:7">
      <c r="B289" s="137"/>
      <c r="C289" s="18"/>
      <c r="D289" s="140"/>
      <c r="E289" s="141"/>
      <c r="F289" s="141"/>
      <c r="G289" s="18"/>
    </row>
    <row r="290" spans="2:7">
      <c r="B290" s="137"/>
      <c r="C290" s="18"/>
      <c r="D290" s="140"/>
      <c r="E290" s="141"/>
      <c r="F290" s="141"/>
      <c r="G290" s="18"/>
    </row>
    <row r="291" spans="2:7">
      <c r="B291" s="137"/>
      <c r="C291" s="18"/>
      <c r="D291" s="140"/>
      <c r="E291" s="141"/>
      <c r="F291" s="141"/>
      <c r="G291" s="18"/>
    </row>
    <row r="292" spans="2:7">
      <c r="B292" s="137"/>
      <c r="C292" s="18"/>
      <c r="D292" s="140"/>
      <c r="E292" s="141"/>
      <c r="F292" s="141"/>
      <c r="G292" s="18"/>
    </row>
    <row r="293" spans="2:7">
      <c r="B293" s="137"/>
      <c r="C293" s="18"/>
      <c r="D293" s="140"/>
      <c r="E293" s="141"/>
      <c r="F293" s="141"/>
      <c r="G293" s="18"/>
    </row>
    <row r="294" spans="2:7">
      <c r="B294" s="137"/>
      <c r="C294" s="18"/>
      <c r="D294" s="140"/>
      <c r="E294" s="141"/>
      <c r="F294" s="141"/>
      <c r="G294" s="18"/>
    </row>
    <row r="295" spans="2:7">
      <c r="B295" s="137"/>
      <c r="C295" s="18"/>
      <c r="D295" s="140"/>
      <c r="E295" s="141"/>
      <c r="F295" s="141"/>
      <c r="G295" s="18"/>
    </row>
    <row r="296" spans="2:7">
      <c r="B296" s="137"/>
      <c r="C296" s="18"/>
      <c r="D296" s="140"/>
      <c r="E296" s="141"/>
      <c r="F296" s="141"/>
      <c r="G296" s="18"/>
    </row>
    <row r="297" spans="2:7">
      <c r="B297" s="137"/>
      <c r="C297" s="18"/>
      <c r="D297" s="140"/>
      <c r="E297" s="141"/>
      <c r="F297" s="141"/>
      <c r="G297" s="18"/>
    </row>
    <row r="298" spans="2:7">
      <c r="B298" s="137"/>
      <c r="C298" s="18"/>
      <c r="D298" s="140"/>
      <c r="E298" s="141"/>
      <c r="F298" s="141"/>
      <c r="G298" s="18"/>
    </row>
    <row r="299" spans="2:7" ht="15.75" thickBot="1">
      <c r="B299" s="138"/>
      <c r="C299" s="19"/>
      <c r="D299" s="138"/>
      <c r="E299" s="142"/>
      <c r="F299" s="142"/>
      <c r="G299" s="19"/>
    </row>
    <row r="300" spans="2:7" ht="15.75" thickBot="1">
      <c r="B300" s="138">
        <f>SUM(B286:B299)</f>
        <v>90</v>
      </c>
      <c r="C300" s="19" t="s">
        <v>55</v>
      </c>
      <c r="D300" s="138">
        <f>SUM(D286:D299)</f>
        <v>0</v>
      </c>
      <c r="E300" s="138">
        <f>SUM(E286:E299)</f>
        <v>0</v>
      </c>
      <c r="F300" s="138">
        <f>SUM(F286:F299)</f>
        <v>0</v>
      </c>
      <c r="G300" s="19" t="s">
        <v>55</v>
      </c>
    </row>
    <row r="301" spans="2:7" ht="15.75" thickBot="1">
      <c r="B301" s="5"/>
      <c r="C301" s="3"/>
      <c r="D301" s="5"/>
      <c r="E301" s="5"/>
    </row>
    <row r="302" spans="2:7" ht="14.45" customHeight="1">
      <c r="B302" s="283" t="str">
        <f>AÑO!A35</f>
        <v>Salud</v>
      </c>
      <c r="C302" s="272"/>
      <c r="D302" s="272"/>
      <c r="E302" s="272"/>
      <c r="F302" s="272"/>
      <c r="G302" s="273"/>
    </row>
    <row r="303" spans="2:7" ht="15" customHeight="1" thickBot="1">
      <c r="B303" s="274"/>
      <c r="C303" s="275"/>
      <c r="D303" s="275"/>
      <c r="E303" s="275"/>
      <c r="F303" s="275"/>
      <c r="G303" s="276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135" t="s">
        <v>32</v>
      </c>
      <c r="C305" s="27" t="s">
        <v>33</v>
      </c>
      <c r="D305" s="135" t="s">
        <v>57</v>
      </c>
      <c r="E305" s="139" t="s">
        <v>58</v>
      </c>
      <c r="F305" s="139" t="s">
        <v>32</v>
      </c>
      <c r="G305" s="27" t="s">
        <v>168</v>
      </c>
    </row>
    <row r="306" spans="2:7">
      <c r="B306" s="136">
        <v>100</v>
      </c>
      <c r="C306" s="21" t="s">
        <v>178</v>
      </c>
      <c r="D306" s="140"/>
      <c r="E306" s="141"/>
      <c r="F306" s="141"/>
      <c r="G306" s="18"/>
    </row>
    <row r="307" spans="2:7">
      <c r="B307" s="137">
        <v>15</v>
      </c>
      <c r="C307" s="30"/>
      <c r="D307" s="140"/>
      <c r="E307" s="141"/>
      <c r="F307" s="141"/>
      <c r="G307" s="18"/>
    </row>
    <row r="308" spans="2:7">
      <c r="B308" s="137"/>
      <c r="C308" s="30"/>
      <c r="D308" s="140"/>
      <c r="E308" s="141"/>
      <c r="F308" s="141"/>
      <c r="G308" s="18"/>
    </row>
    <row r="309" spans="2:7">
      <c r="B309" s="137"/>
      <c r="C309" s="18"/>
      <c r="D309" s="140"/>
      <c r="E309" s="141"/>
      <c r="F309" s="141"/>
      <c r="G309" s="18"/>
    </row>
    <row r="310" spans="2:7">
      <c r="B310" s="137"/>
      <c r="C310" s="18"/>
      <c r="D310" s="140"/>
      <c r="E310" s="141"/>
      <c r="F310" s="141"/>
      <c r="G310" s="18"/>
    </row>
    <row r="311" spans="2:7">
      <c r="B311" s="137"/>
      <c r="C311" s="18"/>
      <c r="D311" s="140"/>
      <c r="E311" s="141"/>
      <c r="F311" s="141"/>
      <c r="G311" s="18"/>
    </row>
    <row r="312" spans="2:7">
      <c r="B312" s="137"/>
      <c r="C312" s="18"/>
      <c r="D312" s="140"/>
      <c r="E312" s="141"/>
      <c r="F312" s="141"/>
      <c r="G312" s="18"/>
    </row>
    <row r="313" spans="2:7">
      <c r="B313" s="137"/>
      <c r="C313" s="18"/>
      <c r="D313" s="140"/>
      <c r="E313" s="141"/>
      <c r="F313" s="141"/>
      <c r="G313" s="18"/>
    </row>
    <row r="314" spans="2:7">
      <c r="B314" s="137"/>
      <c r="C314" s="18"/>
      <c r="D314" s="140"/>
      <c r="E314" s="141"/>
      <c r="F314" s="141"/>
      <c r="G314" s="18"/>
    </row>
    <row r="315" spans="2:7">
      <c r="B315" s="137"/>
      <c r="C315" s="18"/>
      <c r="D315" s="140"/>
      <c r="E315" s="141"/>
      <c r="F315" s="141"/>
      <c r="G315" s="18"/>
    </row>
    <row r="316" spans="2:7">
      <c r="B316" s="137"/>
      <c r="C316" s="18"/>
      <c r="D316" s="140"/>
      <c r="E316" s="141"/>
      <c r="F316" s="141"/>
      <c r="G316" s="18"/>
    </row>
    <row r="317" spans="2:7">
      <c r="B317" s="137"/>
      <c r="C317" s="18"/>
      <c r="D317" s="140"/>
      <c r="E317" s="141"/>
      <c r="F317" s="141"/>
      <c r="G317" s="18"/>
    </row>
    <row r="318" spans="2:7">
      <c r="B318" s="137"/>
      <c r="C318" s="18"/>
      <c r="D318" s="140"/>
      <c r="E318" s="141"/>
      <c r="F318" s="141"/>
      <c r="G318" s="18"/>
    </row>
    <row r="319" spans="2:7" ht="15.75" thickBot="1">
      <c r="B319" s="138"/>
      <c r="C319" s="19"/>
      <c r="D319" s="138"/>
      <c r="E319" s="142"/>
      <c r="F319" s="142"/>
      <c r="G319" s="19"/>
    </row>
    <row r="320" spans="2:7" ht="15.75" thickBot="1">
      <c r="B320" s="138">
        <f>SUM(B306:B319)</f>
        <v>115</v>
      </c>
      <c r="C320" s="19" t="s">
        <v>55</v>
      </c>
      <c r="D320" s="138">
        <f>SUM(D306:D319)</f>
        <v>0</v>
      </c>
      <c r="E320" s="138">
        <f>SUM(E306:E319)</f>
        <v>0</v>
      </c>
      <c r="F320" s="138">
        <f>SUM(F306:F319)</f>
        <v>0</v>
      </c>
      <c r="G320" s="19" t="s">
        <v>55</v>
      </c>
    </row>
    <row r="321" spans="2:7" ht="15.75" thickBot="1"/>
    <row r="322" spans="2:7" ht="14.45" customHeight="1">
      <c r="B322" s="283" t="str">
        <f>AÑO!A36</f>
        <v>Martina</v>
      </c>
      <c r="C322" s="272"/>
      <c r="D322" s="272"/>
      <c r="E322" s="272"/>
      <c r="F322" s="272"/>
      <c r="G322" s="273"/>
    </row>
    <row r="323" spans="2:7" ht="15" customHeight="1" thickBot="1">
      <c r="B323" s="274"/>
      <c r="C323" s="275"/>
      <c r="D323" s="275"/>
      <c r="E323" s="275"/>
      <c r="F323" s="275"/>
      <c r="G323" s="276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135" t="s">
        <v>32</v>
      </c>
      <c r="C325" s="27" t="s">
        <v>33</v>
      </c>
      <c r="D325" s="135" t="s">
        <v>57</v>
      </c>
      <c r="E325" s="139" t="s">
        <v>58</v>
      </c>
      <c r="F325" s="139" t="s">
        <v>32</v>
      </c>
      <c r="G325" s="27" t="s">
        <v>168</v>
      </c>
    </row>
    <row r="326" spans="2:7">
      <c r="B326" s="136">
        <v>90</v>
      </c>
      <c r="C326" s="21"/>
      <c r="D326" s="140"/>
      <c r="E326" s="141"/>
      <c r="F326" s="141"/>
      <c r="G326" s="18"/>
    </row>
    <row r="327" spans="2:7">
      <c r="B327" s="137"/>
      <c r="C327" s="18"/>
      <c r="D327" s="140"/>
      <c r="E327" s="141"/>
      <c r="F327" s="141"/>
      <c r="G327" s="18"/>
    </row>
    <row r="328" spans="2:7">
      <c r="B328" s="137"/>
      <c r="C328" s="18"/>
      <c r="D328" s="140"/>
      <c r="E328" s="141"/>
      <c r="F328" s="141"/>
      <c r="G328" s="18"/>
    </row>
    <row r="329" spans="2:7">
      <c r="B329" s="137"/>
      <c r="C329" s="18"/>
      <c r="D329" s="140"/>
      <c r="E329" s="141"/>
      <c r="F329" s="141"/>
      <c r="G329" s="18"/>
    </row>
    <row r="330" spans="2:7">
      <c r="B330" s="137"/>
      <c r="C330" s="18"/>
      <c r="D330" s="140"/>
      <c r="E330" s="141"/>
      <c r="F330" s="141"/>
      <c r="G330" s="18"/>
    </row>
    <row r="331" spans="2:7">
      <c r="B331" s="137"/>
      <c r="C331" s="18"/>
      <c r="D331" s="140"/>
      <c r="E331" s="141"/>
      <c r="F331" s="141"/>
      <c r="G331" s="18"/>
    </row>
    <row r="332" spans="2:7">
      <c r="B332" s="137"/>
      <c r="C332" s="18"/>
      <c r="D332" s="140"/>
      <c r="E332" s="141"/>
      <c r="F332" s="141"/>
      <c r="G332" s="18"/>
    </row>
    <row r="333" spans="2:7">
      <c r="B333" s="137"/>
      <c r="C333" s="18"/>
      <c r="D333" s="140"/>
      <c r="E333" s="141"/>
      <c r="F333" s="141"/>
      <c r="G333" s="18"/>
    </row>
    <row r="334" spans="2:7">
      <c r="B334" s="137"/>
      <c r="C334" s="18"/>
      <c r="D334" s="140"/>
      <c r="E334" s="141"/>
      <c r="F334" s="141"/>
      <c r="G334" s="18"/>
    </row>
    <row r="335" spans="2:7">
      <c r="B335" s="137"/>
      <c r="C335" s="18"/>
      <c r="D335" s="140"/>
      <c r="E335" s="141"/>
      <c r="F335" s="141"/>
      <c r="G335" s="18"/>
    </row>
    <row r="336" spans="2:7">
      <c r="B336" s="137"/>
      <c r="C336" s="18"/>
      <c r="D336" s="140"/>
      <c r="E336" s="141"/>
      <c r="F336" s="141"/>
      <c r="G336" s="18"/>
    </row>
    <row r="337" spans="2:7">
      <c r="B337" s="137"/>
      <c r="C337" s="18"/>
      <c r="D337" s="140"/>
      <c r="E337" s="141"/>
      <c r="F337" s="141"/>
      <c r="G337" s="18"/>
    </row>
    <row r="338" spans="2:7">
      <c r="B338" s="137"/>
      <c r="C338" s="18"/>
      <c r="D338" s="140"/>
      <c r="E338" s="141"/>
      <c r="F338" s="141"/>
      <c r="G338" s="18"/>
    </row>
    <row r="339" spans="2:7" ht="15.75" thickBot="1">
      <c r="B339" s="138"/>
      <c r="C339" s="19"/>
      <c r="D339" s="138"/>
      <c r="E339" s="142"/>
      <c r="F339" s="142"/>
      <c r="G339" s="19"/>
    </row>
    <row r="340" spans="2:7" ht="15.75" thickBot="1">
      <c r="B340" s="138">
        <f>SUM(B326:B339)</f>
        <v>90</v>
      </c>
      <c r="C340" s="19" t="s">
        <v>55</v>
      </c>
      <c r="D340" s="138">
        <f>SUM(D326:D339)</f>
        <v>0</v>
      </c>
      <c r="E340" s="138">
        <f>SUM(E326:E339)</f>
        <v>0</v>
      </c>
      <c r="F340" s="138">
        <f>SUM(F326:F339)</f>
        <v>0</v>
      </c>
      <c r="G340" s="19" t="s">
        <v>55</v>
      </c>
    </row>
    <row r="341" spans="2:7" ht="15.75" thickBot="1">
      <c r="B341" s="5"/>
      <c r="C341" s="3"/>
      <c r="D341" s="5"/>
      <c r="E341" s="5"/>
    </row>
    <row r="342" spans="2:7" ht="14.45" customHeight="1">
      <c r="B342" s="283" t="str">
        <f>AÑO!A37</f>
        <v>Impuestos</v>
      </c>
      <c r="C342" s="272"/>
      <c r="D342" s="272"/>
      <c r="E342" s="272"/>
      <c r="F342" s="272"/>
      <c r="G342" s="273"/>
    </row>
    <row r="343" spans="2:7" ht="15" customHeight="1" thickBot="1">
      <c r="B343" s="274"/>
      <c r="C343" s="275"/>
      <c r="D343" s="275"/>
      <c r="E343" s="275"/>
      <c r="F343" s="275"/>
      <c r="G343" s="276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135" t="s">
        <v>32</v>
      </c>
      <c r="C345" s="27" t="s">
        <v>33</v>
      </c>
      <c r="D345" s="135" t="s">
        <v>57</v>
      </c>
      <c r="E345" s="139" t="s">
        <v>58</v>
      </c>
      <c r="F345" s="139" t="s">
        <v>32</v>
      </c>
      <c r="G345" s="27" t="s">
        <v>168</v>
      </c>
    </row>
    <row r="346" spans="2:7">
      <c r="B346" s="136">
        <v>45</v>
      </c>
      <c r="C346" s="21" t="s">
        <v>206</v>
      </c>
      <c r="D346" s="140"/>
      <c r="E346" s="141"/>
      <c r="F346" s="141"/>
      <c r="G346" s="18"/>
    </row>
    <row r="347" spans="2:7">
      <c r="B347" s="137"/>
      <c r="C347" s="18"/>
      <c r="D347" s="140"/>
      <c r="E347" s="141"/>
      <c r="F347" s="141"/>
      <c r="G347" s="18"/>
    </row>
    <row r="348" spans="2:7">
      <c r="B348" s="137"/>
      <c r="C348" s="18"/>
      <c r="D348" s="140"/>
      <c r="E348" s="141"/>
      <c r="F348" s="141"/>
      <c r="G348" s="18"/>
    </row>
    <row r="349" spans="2:7">
      <c r="B349" s="137"/>
      <c r="C349" s="18"/>
      <c r="D349" s="140"/>
      <c r="E349" s="141"/>
      <c r="F349" s="141"/>
      <c r="G349" s="18"/>
    </row>
    <row r="350" spans="2:7">
      <c r="B350" s="137"/>
      <c r="C350" s="18"/>
      <c r="D350" s="140"/>
      <c r="E350" s="141"/>
      <c r="F350" s="141"/>
      <c r="G350" s="18"/>
    </row>
    <row r="351" spans="2:7">
      <c r="B351" s="137"/>
      <c r="C351" s="18"/>
      <c r="D351" s="140"/>
      <c r="E351" s="141"/>
      <c r="F351" s="141"/>
      <c r="G351" s="18"/>
    </row>
    <row r="352" spans="2:7">
      <c r="B352" s="137"/>
      <c r="C352" s="18"/>
      <c r="D352" s="140"/>
      <c r="E352" s="141"/>
      <c r="F352" s="141"/>
      <c r="G352" s="18"/>
    </row>
    <row r="353" spans="2:7">
      <c r="B353" s="137"/>
      <c r="C353" s="18"/>
      <c r="D353" s="140"/>
      <c r="E353" s="141"/>
      <c r="F353" s="141"/>
      <c r="G353" s="18"/>
    </row>
    <row r="354" spans="2:7">
      <c r="B354" s="137"/>
      <c r="C354" s="18"/>
      <c r="D354" s="140"/>
      <c r="E354" s="141"/>
      <c r="F354" s="141"/>
      <c r="G354" s="18"/>
    </row>
    <row r="355" spans="2:7">
      <c r="B355" s="137"/>
      <c r="C355" s="18"/>
      <c r="D355" s="140"/>
      <c r="E355" s="141"/>
      <c r="F355" s="141"/>
      <c r="G355" s="18"/>
    </row>
    <row r="356" spans="2:7">
      <c r="B356" s="137"/>
      <c r="C356" s="18"/>
      <c r="D356" s="140"/>
      <c r="E356" s="141"/>
      <c r="F356" s="141"/>
      <c r="G356" s="18"/>
    </row>
    <row r="357" spans="2:7">
      <c r="B357" s="137"/>
      <c r="C357" s="18"/>
      <c r="D357" s="140"/>
      <c r="E357" s="141"/>
      <c r="F357" s="141"/>
      <c r="G357" s="18"/>
    </row>
    <row r="358" spans="2:7">
      <c r="B358" s="137"/>
      <c r="C358" s="18"/>
      <c r="D358" s="140"/>
      <c r="E358" s="141"/>
      <c r="F358" s="141"/>
      <c r="G358" s="18"/>
    </row>
    <row r="359" spans="2:7" ht="15.75" thickBot="1">
      <c r="B359" s="138"/>
      <c r="C359" s="19"/>
      <c r="D359" s="138"/>
      <c r="E359" s="142"/>
      <c r="F359" s="142"/>
      <c r="G359" s="19"/>
    </row>
    <row r="360" spans="2:7" ht="15.75" thickBot="1">
      <c r="B360" s="138">
        <f>SUM(B346:B359)</f>
        <v>45</v>
      </c>
      <c r="C360" s="19" t="s">
        <v>55</v>
      </c>
      <c r="D360" s="138">
        <f>SUM(D346:D359)</f>
        <v>0</v>
      </c>
      <c r="E360" s="138">
        <f>SUM(E346:E359)</f>
        <v>0</v>
      </c>
      <c r="F360" s="138">
        <f>SUM(F346:F359)</f>
        <v>0</v>
      </c>
      <c r="G360" s="19" t="s">
        <v>55</v>
      </c>
    </row>
    <row r="361" spans="2:7" ht="15.75" thickBot="1">
      <c r="B361" s="5"/>
      <c r="C361" s="3"/>
      <c r="D361" s="5"/>
      <c r="E361" s="5"/>
    </row>
    <row r="362" spans="2:7" ht="14.45" customHeight="1">
      <c r="B362" s="283" t="str">
        <f>AÑO!A38</f>
        <v>Gastos Curros</v>
      </c>
      <c r="C362" s="272"/>
      <c r="D362" s="272"/>
      <c r="E362" s="272"/>
      <c r="F362" s="272"/>
      <c r="G362" s="273"/>
    </row>
    <row r="363" spans="2:7" ht="15" customHeight="1" thickBot="1">
      <c r="B363" s="274"/>
      <c r="C363" s="275"/>
      <c r="D363" s="275"/>
      <c r="E363" s="275"/>
      <c r="F363" s="275"/>
      <c r="G363" s="276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135" t="s">
        <v>32</v>
      </c>
      <c r="C365" s="27" t="s">
        <v>33</v>
      </c>
      <c r="D365" s="135" t="s">
        <v>57</v>
      </c>
      <c r="E365" s="139" t="s">
        <v>58</v>
      </c>
      <c r="F365" s="139" t="s">
        <v>32</v>
      </c>
      <c r="G365" s="27" t="s">
        <v>168</v>
      </c>
    </row>
    <row r="366" spans="2:7">
      <c r="B366" s="136">
        <v>70</v>
      </c>
      <c r="C366" s="21" t="s">
        <v>35</v>
      </c>
      <c r="D366" s="140"/>
      <c r="E366" s="141"/>
      <c r="F366" s="141"/>
      <c r="G366" s="34" t="s">
        <v>70</v>
      </c>
    </row>
    <row r="367" spans="2:7">
      <c r="B367" s="137"/>
      <c r="C367" s="18"/>
      <c r="D367" s="140"/>
      <c r="E367" s="141"/>
      <c r="F367" s="141"/>
      <c r="G367" s="34"/>
    </row>
    <row r="368" spans="2:7">
      <c r="B368" s="137"/>
      <c r="C368" s="18"/>
      <c r="D368" s="140"/>
      <c r="E368" s="141"/>
      <c r="F368" s="141"/>
      <c r="G368" s="18"/>
    </row>
    <row r="369" spans="2:7">
      <c r="B369" s="137"/>
      <c r="C369" s="18"/>
      <c r="D369" s="140"/>
      <c r="E369" s="141"/>
      <c r="F369" s="141"/>
      <c r="G369" s="18"/>
    </row>
    <row r="370" spans="2:7">
      <c r="B370" s="137"/>
      <c r="C370" s="18"/>
      <c r="D370" s="140"/>
      <c r="E370" s="141"/>
      <c r="F370" s="141"/>
      <c r="G370" s="18"/>
    </row>
    <row r="371" spans="2:7">
      <c r="B371" s="137"/>
      <c r="C371" s="18"/>
      <c r="D371" s="140"/>
      <c r="E371" s="141"/>
      <c r="F371" s="141"/>
      <c r="G371" s="18"/>
    </row>
    <row r="372" spans="2:7">
      <c r="B372" s="137"/>
      <c r="C372" s="18"/>
      <c r="D372" s="140"/>
      <c r="E372" s="141"/>
      <c r="F372" s="141"/>
      <c r="G372" s="18"/>
    </row>
    <row r="373" spans="2:7">
      <c r="B373" s="137"/>
      <c r="C373" s="18"/>
      <c r="D373" s="140"/>
      <c r="E373" s="141"/>
      <c r="F373" s="141"/>
      <c r="G373" s="18"/>
    </row>
    <row r="374" spans="2:7">
      <c r="B374" s="137"/>
      <c r="C374" s="18"/>
      <c r="D374" s="140"/>
      <c r="E374" s="141"/>
      <c r="F374" s="141"/>
      <c r="G374" s="18"/>
    </row>
    <row r="375" spans="2:7">
      <c r="B375" s="137"/>
      <c r="C375" s="18"/>
      <c r="D375" s="140"/>
      <c r="E375" s="141"/>
      <c r="F375" s="141"/>
      <c r="G375" s="18"/>
    </row>
    <row r="376" spans="2:7">
      <c r="B376" s="137"/>
      <c r="C376" s="18"/>
      <c r="D376" s="140"/>
      <c r="E376" s="141"/>
      <c r="F376" s="141"/>
      <c r="G376" s="18"/>
    </row>
    <row r="377" spans="2:7">
      <c r="B377" s="137"/>
      <c r="C377" s="18"/>
      <c r="D377" s="140"/>
      <c r="E377" s="141"/>
      <c r="F377" s="141"/>
      <c r="G377" s="18"/>
    </row>
    <row r="378" spans="2:7">
      <c r="B378" s="137"/>
      <c r="C378" s="18"/>
      <c r="D378" s="140"/>
      <c r="E378" s="141"/>
      <c r="F378" s="141"/>
      <c r="G378" s="18"/>
    </row>
    <row r="379" spans="2:7" ht="15.75" thickBot="1">
      <c r="B379" s="138"/>
      <c r="C379" s="19"/>
      <c r="D379" s="138"/>
      <c r="E379" s="142"/>
      <c r="F379" s="142"/>
      <c r="G379" s="19"/>
    </row>
    <row r="380" spans="2:7" ht="15.75" thickBot="1">
      <c r="B380" s="138">
        <f>SUM(B366:B379)</f>
        <v>70</v>
      </c>
      <c r="C380" s="19" t="s">
        <v>55</v>
      </c>
      <c r="D380" s="138">
        <f>SUM(D366:D379)</f>
        <v>0</v>
      </c>
      <c r="E380" s="138">
        <f>SUM(E366:E379)</f>
        <v>0</v>
      </c>
      <c r="F380" s="138">
        <f>SUM(F366:F379)</f>
        <v>0</v>
      </c>
      <c r="G380" s="19" t="s">
        <v>55</v>
      </c>
    </row>
    <row r="381" spans="2:7" ht="15.75" thickBot="1">
      <c r="B381" s="5"/>
      <c r="C381" s="3"/>
      <c r="D381" s="5"/>
      <c r="E381" s="5"/>
    </row>
    <row r="382" spans="2:7" ht="14.45" customHeight="1">
      <c r="B382" s="283" t="str">
        <f>AÑO!A39</f>
        <v>Dreamed Holidays</v>
      </c>
      <c r="C382" s="272"/>
      <c r="D382" s="272"/>
      <c r="E382" s="272"/>
      <c r="F382" s="272"/>
      <c r="G382" s="273"/>
    </row>
    <row r="383" spans="2:7" ht="15" customHeight="1" thickBot="1">
      <c r="B383" s="274"/>
      <c r="C383" s="275"/>
      <c r="D383" s="275"/>
      <c r="E383" s="275"/>
      <c r="F383" s="275"/>
      <c r="G383" s="276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135" t="s">
        <v>32</v>
      </c>
      <c r="C385" s="27" t="s">
        <v>33</v>
      </c>
      <c r="D385" s="135" t="s">
        <v>57</v>
      </c>
      <c r="E385" s="139" t="s">
        <v>58</v>
      </c>
      <c r="F385" s="139" t="s">
        <v>32</v>
      </c>
      <c r="G385" s="27" t="s">
        <v>33</v>
      </c>
    </row>
    <row r="386" spans="2:7">
      <c r="B386" s="136">
        <v>20</v>
      </c>
      <c r="C386" s="21"/>
      <c r="D386" s="140"/>
      <c r="E386" s="141"/>
      <c r="F386" s="141"/>
      <c r="G386" s="18"/>
    </row>
    <row r="387" spans="2:7">
      <c r="B387" s="137"/>
      <c r="C387" s="18"/>
      <c r="D387" s="140"/>
      <c r="E387" s="141"/>
      <c r="F387" s="141"/>
      <c r="G387" s="18"/>
    </row>
    <row r="388" spans="2:7">
      <c r="B388" s="137"/>
      <c r="C388" s="18"/>
      <c r="D388" s="140"/>
      <c r="E388" s="141"/>
      <c r="F388" s="141"/>
      <c r="G388" s="18"/>
    </row>
    <row r="389" spans="2:7">
      <c r="B389" s="137"/>
      <c r="C389" s="18"/>
      <c r="D389" s="140"/>
      <c r="E389" s="141"/>
      <c r="F389" s="141"/>
      <c r="G389" s="18"/>
    </row>
    <row r="390" spans="2:7">
      <c r="B390" s="137"/>
      <c r="C390" s="18"/>
      <c r="D390" s="140"/>
      <c r="E390" s="141"/>
      <c r="F390" s="141"/>
      <c r="G390" s="18"/>
    </row>
    <row r="391" spans="2:7">
      <c r="B391" s="137"/>
      <c r="C391" s="18"/>
      <c r="D391" s="140"/>
      <c r="E391" s="141"/>
      <c r="F391" s="141"/>
      <c r="G391" s="18"/>
    </row>
    <row r="392" spans="2:7">
      <c r="B392" s="137"/>
      <c r="C392" s="18"/>
      <c r="D392" s="140"/>
      <c r="E392" s="141"/>
      <c r="F392" s="141"/>
      <c r="G392" s="18"/>
    </row>
    <row r="393" spans="2:7">
      <c r="B393" s="137"/>
      <c r="C393" s="18"/>
      <c r="D393" s="140"/>
      <c r="E393" s="141"/>
      <c r="F393" s="141"/>
      <c r="G393" s="18"/>
    </row>
    <row r="394" spans="2:7">
      <c r="B394" s="137"/>
      <c r="C394" s="18"/>
      <c r="D394" s="140"/>
      <c r="E394" s="141"/>
      <c r="F394" s="141"/>
      <c r="G394" s="18"/>
    </row>
    <row r="395" spans="2:7">
      <c r="B395" s="137"/>
      <c r="C395" s="18"/>
      <c r="D395" s="140"/>
      <c r="E395" s="141"/>
      <c r="F395" s="141"/>
      <c r="G395" s="18"/>
    </row>
    <row r="396" spans="2:7">
      <c r="B396" s="137"/>
      <c r="C396" s="18"/>
      <c r="D396" s="140"/>
      <c r="E396" s="141"/>
      <c r="F396" s="141"/>
      <c r="G396" s="18"/>
    </row>
    <row r="397" spans="2:7">
      <c r="B397" s="137"/>
      <c r="C397" s="18"/>
      <c r="D397" s="140"/>
      <c r="E397" s="141"/>
      <c r="F397" s="141"/>
      <c r="G397" s="18"/>
    </row>
    <row r="398" spans="2:7">
      <c r="B398" s="137"/>
      <c r="C398" s="18"/>
      <c r="D398" s="140"/>
      <c r="E398" s="141"/>
      <c r="F398" s="141"/>
      <c r="G398" s="18"/>
    </row>
    <row r="399" spans="2:7" ht="15.75" thickBot="1">
      <c r="B399" s="138"/>
      <c r="C399" s="19"/>
      <c r="D399" s="138"/>
      <c r="E399" s="142"/>
      <c r="F399" s="142"/>
      <c r="G399" s="19"/>
    </row>
    <row r="400" spans="2:7" ht="15.75" thickBot="1">
      <c r="B400" s="138">
        <f>SUM(B386:B399)</f>
        <v>20</v>
      </c>
      <c r="C400" s="19" t="s">
        <v>55</v>
      </c>
      <c r="D400" s="138">
        <f>SUM(D386:D399)</f>
        <v>0</v>
      </c>
      <c r="E400" s="138">
        <f>SUM(E386:E399)</f>
        <v>0</v>
      </c>
      <c r="F400" s="138">
        <f>SUM(F386:F399)</f>
        <v>0</v>
      </c>
      <c r="G400" s="19" t="s">
        <v>55</v>
      </c>
    </row>
    <row r="401" spans="2:7" ht="15.75" thickBot="1">
      <c r="B401" s="5"/>
      <c r="C401" s="3"/>
      <c r="D401" s="5"/>
      <c r="E401" s="5"/>
    </row>
    <row r="402" spans="2:7" ht="14.45" customHeight="1">
      <c r="B402" s="283" t="str">
        <f>AÑO!A40</f>
        <v>Financieros</v>
      </c>
      <c r="C402" s="272"/>
      <c r="D402" s="272"/>
      <c r="E402" s="272"/>
      <c r="F402" s="272"/>
      <c r="G402" s="273"/>
    </row>
    <row r="403" spans="2:7" ht="15" customHeight="1" thickBot="1">
      <c r="B403" s="274"/>
      <c r="C403" s="275"/>
      <c r="D403" s="275"/>
      <c r="E403" s="275"/>
      <c r="F403" s="275"/>
      <c r="G403" s="276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135" t="s">
        <v>32</v>
      </c>
      <c r="C405" s="27" t="s">
        <v>33</v>
      </c>
      <c r="D405" s="135" t="s">
        <v>57</v>
      </c>
      <c r="E405" s="139" t="s">
        <v>58</v>
      </c>
      <c r="F405" s="139" t="s">
        <v>32</v>
      </c>
      <c r="G405" s="27" t="s">
        <v>33</v>
      </c>
    </row>
    <row r="406" spans="2:7">
      <c r="B406" s="136">
        <v>20</v>
      </c>
      <c r="C406" s="21"/>
      <c r="D406" s="140"/>
      <c r="E406" s="141"/>
      <c r="F406" s="141"/>
      <c r="G406" s="18"/>
    </row>
    <row r="407" spans="2:7">
      <c r="B407" s="137"/>
      <c r="C407" s="18"/>
      <c r="D407" s="140"/>
      <c r="E407" s="141"/>
      <c r="F407" s="141"/>
      <c r="G407" s="18"/>
    </row>
    <row r="408" spans="2:7">
      <c r="B408" s="137"/>
      <c r="C408" s="18"/>
      <c r="D408" s="140"/>
      <c r="E408" s="141"/>
      <c r="F408" s="141"/>
      <c r="G408" s="18"/>
    </row>
    <row r="409" spans="2:7">
      <c r="B409" s="137"/>
      <c r="C409" s="18"/>
      <c r="D409" s="140"/>
      <c r="E409" s="141"/>
      <c r="F409" s="141"/>
      <c r="G409" s="18"/>
    </row>
    <row r="410" spans="2:7">
      <c r="B410" s="137"/>
      <c r="C410" s="18"/>
      <c r="D410" s="140"/>
      <c r="E410" s="141"/>
      <c r="F410" s="141"/>
      <c r="G410" s="18"/>
    </row>
    <row r="411" spans="2:7">
      <c r="B411" s="137"/>
      <c r="C411" s="18"/>
      <c r="D411" s="140"/>
      <c r="E411" s="141"/>
      <c r="F411" s="141"/>
      <c r="G411" s="18"/>
    </row>
    <row r="412" spans="2:7">
      <c r="B412" s="137"/>
      <c r="C412" s="18"/>
      <c r="D412" s="140"/>
      <c r="E412" s="141"/>
      <c r="F412" s="141"/>
      <c r="G412" s="18"/>
    </row>
    <row r="413" spans="2:7">
      <c r="B413" s="137"/>
      <c r="C413" s="18"/>
      <c r="D413" s="140"/>
      <c r="E413" s="141"/>
      <c r="F413" s="141"/>
      <c r="G413" s="18"/>
    </row>
    <row r="414" spans="2:7">
      <c r="B414" s="137"/>
      <c r="C414" s="18"/>
      <c r="D414" s="140"/>
      <c r="E414" s="141"/>
      <c r="F414" s="141"/>
      <c r="G414" s="18"/>
    </row>
    <row r="415" spans="2:7">
      <c r="B415" s="137"/>
      <c r="C415" s="18"/>
      <c r="D415" s="140"/>
      <c r="E415" s="141"/>
      <c r="F415" s="141"/>
      <c r="G415" s="18"/>
    </row>
    <row r="416" spans="2:7">
      <c r="B416" s="137"/>
      <c r="C416" s="18"/>
      <c r="D416" s="140"/>
      <c r="E416" s="141"/>
      <c r="F416" s="141"/>
      <c r="G416" s="18"/>
    </row>
    <row r="417" spans="1:7">
      <c r="B417" s="137"/>
      <c r="C417" s="18"/>
      <c r="D417" s="140"/>
      <c r="E417" s="141"/>
      <c r="F417" s="141"/>
      <c r="G417" s="18"/>
    </row>
    <row r="418" spans="1:7">
      <c r="B418" s="137"/>
      <c r="C418" s="18"/>
      <c r="D418" s="140"/>
      <c r="E418" s="141"/>
      <c r="F418" s="141"/>
      <c r="G418" s="18"/>
    </row>
    <row r="419" spans="1:7" ht="15.75" thickBot="1">
      <c r="B419" s="138"/>
      <c r="C419" s="19"/>
      <c r="D419" s="138"/>
      <c r="E419" s="142"/>
      <c r="F419" s="142"/>
      <c r="G419" s="19"/>
    </row>
    <row r="420" spans="1:7" ht="15.75" thickBot="1">
      <c r="B420" s="138">
        <f>SUM(B406:B419)</f>
        <v>20</v>
      </c>
      <c r="C420" s="19" t="s">
        <v>55</v>
      </c>
      <c r="D420" s="138">
        <f>SUM(D406:D419)</f>
        <v>0</v>
      </c>
      <c r="E420" s="138">
        <f>SUM(E406:E419)</f>
        <v>0</v>
      </c>
      <c r="F420" s="138">
        <f>SUM(F406:F419)</f>
        <v>0</v>
      </c>
      <c r="G420" s="19" t="s">
        <v>55</v>
      </c>
    </row>
    <row r="421" spans="1:7" ht="15.75" thickBot="1">
      <c r="B421" s="5"/>
      <c r="C421" s="3"/>
      <c r="D421" s="5"/>
      <c r="E421" s="5"/>
    </row>
    <row r="422" spans="1:7" ht="14.45" customHeight="1">
      <c r="B422" s="283" t="str">
        <f>AÑO!A41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84" t="s">
        <v>10</v>
      </c>
      <c r="C424" s="285"/>
      <c r="D424" s="286" t="s">
        <v>11</v>
      </c>
      <c r="E424" s="286"/>
      <c r="F424" s="286"/>
      <c r="G424" s="285"/>
    </row>
    <row r="425" spans="1:7">
      <c r="A425" s="92" t="s">
        <v>235</v>
      </c>
      <c r="B425" s="135" t="s">
        <v>32</v>
      </c>
      <c r="C425" s="27" t="s">
        <v>33</v>
      </c>
      <c r="D425" s="135" t="s">
        <v>57</v>
      </c>
      <c r="E425" s="139" t="s">
        <v>58</v>
      </c>
      <c r="F425" s="139" t="s">
        <v>32</v>
      </c>
      <c r="G425" s="27" t="s">
        <v>33</v>
      </c>
    </row>
    <row r="426" spans="1:7" ht="15.75">
      <c r="A426" s="115">
        <v>3900</v>
      </c>
      <c r="B426" s="137">
        <f>AÑO!O17 -A426</f>
        <v>-3900</v>
      </c>
      <c r="C426" s="21" t="s">
        <v>205</v>
      </c>
      <c r="D426" s="140"/>
      <c r="E426" s="141"/>
      <c r="F426" s="141"/>
      <c r="G426" s="18"/>
    </row>
    <row r="427" spans="1:7">
      <c r="A427" s="116"/>
      <c r="B427" s="137"/>
      <c r="C427" s="18"/>
      <c r="D427" s="140"/>
      <c r="E427" s="141"/>
      <c r="F427" s="141"/>
      <c r="G427" s="18"/>
    </row>
    <row r="428" spans="1:7">
      <c r="A428" s="116"/>
      <c r="B428" s="137"/>
      <c r="C428" s="18"/>
      <c r="D428" s="140"/>
      <c r="E428" s="141"/>
      <c r="F428" s="141"/>
      <c r="G428" s="18"/>
    </row>
    <row r="429" spans="1:7">
      <c r="A429" s="116"/>
      <c r="B429" s="137"/>
      <c r="C429" s="18"/>
      <c r="D429" s="140"/>
      <c r="E429" s="141"/>
      <c r="F429" s="141"/>
      <c r="G429" s="18"/>
    </row>
    <row r="430" spans="1:7">
      <c r="A430" s="116"/>
      <c r="B430" s="137"/>
      <c r="C430" s="18"/>
      <c r="D430" s="140"/>
      <c r="E430" s="141"/>
      <c r="F430" s="141"/>
      <c r="G430" s="18"/>
    </row>
    <row r="431" spans="1:7">
      <c r="B431" s="137"/>
      <c r="C431" s="18"/>
      <c r="D431" s="140"/>
      <c r="E431" s="141"/>
      <c r="F431" s="141"/>
      <c r="G431" s="18"/>
    </row>
    <row r="432" spans="1:7">
      <c r="B432" s="137"/>
      <c r="C432" s="18"/>
      <c r="D432" s="140"/>
      <c r="E432" s="141"/>
      <c r="F432" s="141"/>
      <c r="G432" s="18"/>
    </row>
    <row r="433" spans="2:7">
      <c r="B433" s="137"/>
      <c r="C433" s="18"/>
      <c r="D433" s="140"/>
      <c r="E433" s="141"/>
      <c r="F433" s="141"/>
      <c r="G433" s="18"/>
    </row>
    <row r="434" spans="2:7">
      <c r="B434" s="137"/>
      <c r="C434" s="18"/>
      <c r="D434" s="140"/>
      <c r="E434" s="141"/>
      <c r="F434" s="141"/>
      <c r="G434" s="18"/>
    </row>
    <row r="435" spans="2:7">
      <c r="B435" s="137"/>
      <c r="C435" s="18"/>
      <c r="D435" s="140"/>
      <c r="E435" s="141"/>
      <c r="F435" s="141"/>
      <c r="G435" s="18"/>
    </row>
    <row r="436" spans="2:7">
      <c r="B436" s="137"/>
      <c r="C436" s="18"/>
      <c r="D436" s="140"/>
      <c r="E436" s="141"/>
      <c r="F436" s="141"/>
      <c r="G436" s="18"/>
    </row>
    <row r="437" spans="2:7">
      <c r="B437" s="137"/>
      <c r="C437" s="18"/>
      <c r="D437" s="140"/>
      <c r="E437" s="141"/>
      <c r="F437" s="141"/>
      <c r="G437" s="18"/>
    </row>
    <row r="438" spans="2:7">
      <c r="B438" s="137"/>
      <c r="C438" s="18"/>
      <c r="D438" s="140"/>
      <c r="E438" s="141"/>
      <c r="F438" s="141"/>
      <c r="G438" s="18"/>
    </row>
    <row r="439" spans="2:7" ht="15.75" thickBot="1">
      <c r="B439" s="138"/>
      <c r="C439" s="19"/>
      <c r="D439" s="138"/>
      <c r="E439" s="142"/>
      <c r="F439" s="142"/>
      <c r="G439" s="19"/>
    </row>
    <row r="440" spans="2:7" ht="15.75" thickBot="1">
      <c r="B440" s="138">
        <f>SUM(B426:B439)</f>
        <v>-3900</v>
      </c>
      <c r="C440" s="19" t="s">
        <v>55</v>
      </c>
      <c r="D440" s="138">
        <f>SUM(D426:D439)</f>
        <v>0</v>
      </c>
      <c r="E440" s="138">
        <f>SUM(E426:E439)</f>
        <v>0</v>
      </c>
      <c r="F440" s="138">
        <f>SUM(F426:F439)</f>
        <v>0</v>
      </c>
      <c r="G440" s="19" t="s">
        <v>55</v>
      </c>
    </row>
    <row r="441" spans="2:7" ht="15.75" thickBot="1">
      <c r="B441" s="5"/>
      <c r="C441" s="3"/>
      <c r="D441" s="5"/>
      <c r="E441" s="5"/>
    </row>
    <row r="442" spans="2:7" ht="14.45" customHeight="1">
      <c r="B442" s="283" t="str">
        <f>AÑO!A42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135" t="s">
        <v>32</v>
      </c>
      <c r="C445" s="27" t="s">
        <v>33</v>
      </c>
      <c r="D445" s="135" t="s">
        <v>57</v>
      </c>
      <c r="E445" s="139" t="s">
        <v>58</v>
      </c>
      <c r="F445" s="139" t="s">
        <v>32</v>
      </c>
      <c r="G445" s="27" t="s">
        <v>33</v>
      </c>
    </row>
    <row r="446" spans="2:7">
      <c r="B446" s="136"/>
      <c r="C446" s="21"/>
      <c r="D446" s="140"/>
      <c r="E446" s="141"/>
      <c r="F446" s="141"/>
      <c r="G446" s="18"/>
    </row>
    <row r="447" spans="2:7">
      <c r="B447" s="137"/>
      <c r="C447" s="18"/>
      <c r="D447" s="140"/>
      <c r="E447" s="141"/>
      <c r="F447" s="141"/>
      <c r="G447" s="18"/>
    </row>
    <row r="448" spans="2:7">
      <c r="B448" s="137"/>
      <c r="C448" s="18"/>
      <c r="D448" s="140"/>
      <c r="E448" s="141"/>
      <c r="F448" s="141"/>
      <c r="G448" s="18"/>
    </row>
    <row r="449" spans="2:7">
      <c r="B449" s="137"/>
      <c r="C449" s="18"/>
      <c r="D449" s="140"/>
      <c r="E449" s="141"/>
      <c r="F449" s="141"/>
      <c r="G449" s="18"/>
    </row>
    <row r="450" spans="2:7">
      <c r="B450" s="137"/>
      <c r="C450" s="18"/>
      <c r="D450" s="140"/>
      <c r="E450" s="141"/>
      <c r="F450" s="141"/>
      <c r="G450" s="18"/>
    </row>
    <row r="451" spans="2:7">
      <c r="B451" s="137"/>
      <c r="C451" s="18"/>
      <c r="D451" s="140"/>
      <c r="E451" s="141"/>
      <c r="F451" s="141"/>
      <c r="G451" s="18"/>
    </row>
    <row r="452" spans="2:7">
      <c r="B452" s="137"/>
      <c r="C452" s="18"/>
      <c r="D452" s="140"/>
      <c r="E452" s="141"/>
      <c r="F452" s="141"/>
      <c r="G452" s="18"/>
    </row>
    <row r="453" spans="2:7">
      <c r="B453" s="137"/>
      <c r="C453" s="18"/>
      <c r="D453" s="140"/>
      <c r="E453" s="141"/>
      <c r="F453" s="141"/>
      <c r="G453" s="18"/>
    </row>
    <row r="454" spans="2:7">
      <c r="B454" s="137"/>
      <c r="C454" s="18"/>
      <c r="D454" s="140"/>
      <c r="E454" s="141"/>
      <c r="F454" s="141"/>
      <c r="G454" s="18"/>
    </row>
    <row r="455" spans="2:7">
      <c r="B455" s="137"/>
      <c r="C455" s="18"/>
      <c r="D455" s="140"/>
      <c r="E455" s="141"/>
      <c r="F455" s="141"/>
      <c r="G455" s="18"/>
    </row>
    <row r="456" spans="2:7">
      <c r="B456" s="137"/>
      <c r="C456" s="18"/>
      <c r="D456" s="140"/>
      <c r="E456" s="141"/>
      <c r="F456" s="141"/>
      <c r="G456" s="18"/>
    </row>
    <row r="457" spans="2:7">
      <c r="B457" s="137"/>
      <c r="C457" s="18"/>
      <c r="D457" s="140"/>
      <c r="E457" s="141"/>
      <c r="F457" s="141"/>
      <c r="G457" s="18"/>
    </row>
    <row r="458" spans="2:7">
      <c r="B458" s="137"/>
      <c r="C458" s="18"/>
      <c r="D458" s="140"/>
      <c r="E458" s="141"/>
      <c r="F458" s="141"/>
      <c r="G458" s="18"/>
    </row>
    <row r="459" spans="2:7" ht="15.75" thickBot="1">
      <c r="B459" s="138"/>
      <c r="C459" s="19"/>
      <c r="D459" s="138"/>
      <c r="E459" s="142"/>
      <c r="F459" s="142"/>
      <c r="G459" s="19"/>
    </row>
    <row r="460" spans="2:7" ht="15.75" thickBot="1">
      <c r="B460" s="138">
        <f>SUM(B446:B459)</f>
        <v>0</v>
      </c>
      <c r="C460" s="19" t="s">
        <v>55</v>
      </c>
      <c r="D460" s="138">
        <f>SUM(D446:D459)</f>
        <v>0</v>
      </c>
      <c r="E460" s="138">
        <f>SUM(E446:E459)</f>
        <v>0</v>
      </c>
      <c r="F460" s="138">
        <f>SUM(F446:F459)</f>
        <v>0</v>
      </c>
      <c r="G460" s="19" t="s">
        <v>55</v>
      </c>
    </row>
    <row r="461" spans="2:7" ht="15.75" thickBot="1">
      <c r="B461" s="5"/>
      <c r="C461" s="3"/>
      <c r="D461" s="5"/>
      <c r="E461" s="5"/>
    </row>
    <row r="462" spans="2:7" ht="14.45" customHeight="1">
      <c r="B462" s="283" t="str">
        <f>AÑO!A43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1:7">
      <c r="A465" s="92" t="s">
        <v>191</v>
      </c>
      <c r="B465" s="135" t="s">
        <v>32</v>
      </c>
      <c r="C465" s="27" t="s">
        <v>33</v>
      </c>
      <c r="D465" s="135" t="s">
        <v>57</v>
      </c>
      <c r="E465" s="139" t="s">
        <v>58</v>
      </c>
      <c r="F465" s="139" t="s">
        <v>32</v>
      </c>
      <c r="G465" s="27" t="s">
        <v>33</v>
      </c>
    </row>
    <row r="466" spans="1:7" ht="15.75">
      <c r="A466" s="115">
        <f>'03'!A466+(B466-SUM(D466:F466))</f>
        <v>446</v>
      </c>
      <c r="B466" s="137">
        <v>25</v>
      </c>
      <c r="C466" s="18" t="s">
        <v>180</v>
      </c>
      <c r="D466" s="140"/>
      <c r="E466" s="141"/>
      <c r="F466" s="141"/>
      <c r="G466" s="18"/>
    </row>
    <row r="467" spans="1:7" ht="15.75">
      <c r="A467" s="115">
        <f>'03'!A467+(B467-SUM(D467:F467))</f>
        <v>135</v>
      </c>
      <c r="B467" s="137">
        <v>20</v>
      </c>
      <c r="C467" s="18" t="s">
        <v>192</v>
      </c>
      <c r="D467" s="140"/>
      <c r="E467" s="141"/>
      <c r="F467" s="141"/>
      <c r="G467" s="18"/>
    </row>
    <row r="468" spans="1:7" ht="15.75">
      <c r="A468" s="115">
        <f>'03'!A468+(B468-SUM(D468:F468))</f>
        <v>35</v>
      </c>
      <c r="B468" s="137">
        <v>5</v>
      </c>
      <c r="C468" s="18" t="s">
        <v>193</v>
      </c>
      <c r="D468" s="140"/>
      <c r="E468" s="141"/>
      <c r="F468" s="141"/>
      <c r="G468" s="18"/>
    </row>
    <row r="469" spans="1:7">
      <c r="B469" s="137"/>
      <c r="C469" s="18"/>
      <c r="D469" s="140"/>
      <c r="E469" s="141"/>
      <c r="F469" s="141"/>
      <c r="G469" s="18"/>
    </row>
    <row r="470" spans="1:7">
      <c r="B470" s="137"/>
      <c r="C470" s="18"/>
      <c r="D470" s="140"/>
      <c r="E470" s="141"/>
      <c r="F470" s="141"/>
      <c r="G470" s="18"/>
    </row>
    <row r="471" spans="1:7">
      <c r="B471" s="137"/>
      <c r="C471" s="18"/>
      <c r="D471" s="140"/>
      <c r="E471" s="141"/>
      <c r="F471" s="141"/>
      <c r="G471" s="18"/>
    </row>
    <row r="472" spans="1:7">
      <c r="B472" s="137"/>
      <c r="C472" s="18"/>
      <c r="D472" s="140"/>
      <c r="E472" s="141"/>
      <c r="F472" s="141"/>
      <c r="G472" s="18"/>
    </row>
    <row r="473" spans="1:7">
      <c r="B473" s="137"/>
      <c r="C473" s="18"/>
      <c r="D473" s="140"/>
      <c r="E473" s="141"/>
      <c r="F473" s="141"/>
      <c r="G473" s="18"/>
    </row>
    <row r="474" spans="1:7">
      <c r="B474" s="137"/>
      <c r="C474" s="18"/>
      <c r="D474" s="140"/>
      <c r="E474" s="141"/>
      <c r="F474" s="141"/>
      <c r="G474" s="18"/>
    </row>
    <row r="475" spans="1:7">
      <c r="B475" s="137"/>
      <c r="C475" s="18"/>
      <c r="D475" s="140"/>
      <c r="E475" s="141"/>
      <c r="F475" s="141"/>
      <c r="G475" s="18"/>
    </row>
    <row r="476" spans="1:7">
      <c r="B476" s="137"/>
      <c r="C476" s="18"/>
      <c r="D476" s="140"/>
      <c r="E476" s="141"/>
      <c r="F476" s="141"/>
      <c r="G476" s="18"/>
    </row>
    <row r="477" spans="1:7">
      <c r="B477" s="137"/>
      <c r="C477" s="18"/>
      <c r="D477" s="140"/>
      <c r="E477" s="141"/>
      <c r="F477" s="141"/>
      <c r="G477" s="18"/>
    </row>
    <row r="478" spans="1:7">
      <c r="B478" s="137"/>
      <c r="C478" s="18"/>
      <c r="D478" s="140"/>
      <c r="E478" s="141"/>
      <c r="F478" s="141"/>
      <c r="G478" s="18"/>
    </row>
    <row r="479" spans="1:7" ht="15.75" thickBot="1">
      <c r="B479" s="138"/>
      <c r="C479" s="19"/>
      <c r="D479" s="138"/>
      <c r="E479" s="142"/>
      <c r="F479" s="142"/>
      <c r="G479" s="19"/>
    </row>
    <row r="480" spans="1:7" ht="15.75" thickBot="1">
      <c r="A480" s="116">
        <f>SUM(A466:A468)</f>
        <v>616</v>
      </c>
      <c r="B480" s="138">
        <f>SUM(B466:B479)</f>
        <v>50</v>
      </c>
      <c r="C480" s="19" t="s">
        <v>55</v>
      </c>
      <c r="D480" s="138">
        <f>SUM(D466:D479)</f>
        <v>0</v>
      </c>
      <c r="E480" s="138">
        <f>SUM(E466:E479)</f>
        <v>0</v>
      </c>
      <c r="F480" s="138">
        <f>SUM(F466:F479)</f>
        <v>0</v>
      </c>
      <c r="G480" s="19" t="s">
        <v>55</v>
      </c>
    </row>
    <row r="481" spans="2:7" ht="15.75" thickBot="1"/>
    <row r="482" spans="2:7" ht="14.45" customHeight="1">
      <c r="B482" s="283" t="str">
        <f>AÑO!A44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135" t="s">
        <v>32</v>
      </c>
      <c r="C485" s="27" t="s">
        <v>33</v>
      </c>
      <c r="D485" s="135" t="s">
        <v>57</v>
      </c>
      <c r="E485" s="139" t="s">
        <v>58</v>
      </c>
      <c r="F485" s="139" t="s">
        <v>32</v>
      </c>
      <c r="G485" s="27" t="s">
        <v>33</v>
      </c>
    </row>
    <row r="486" spans="2:7">
      <c r="B486" s="136"/>
      <c r="C486" s="21"/>
      <c r="D486" s="140"/>
      <c r="E486" s="141"/>
      <c r="F486" s="141"/>
      <c r="G486" s="18"/>
    </row>
    <row r="487" spans="2:7">
      <c r="B487" s="137"/>
      <c r="C487" s="18"/>
      <c r="D487" s="140"/>
      <c r="E487" s="141"/>
      <c r="F487" s="141"/>
      <c r="G487" s="18"/>
    </row>
    <row r="488" spans="2:7">
      <c r="B488" s="137"/>
      <c r="C488" s="18"/>
      <c r="D488" s="140"/>
      <c r="E488" s="141"/>
      <c r="F488" s="141"/>
      <c r="G488" s="18"/>
    </row>
    <row r="489" spans="2:7">
      <c r="B489" s="137"/>
      <c r="C489" s="18"/>
      <c r="D489" s="140"/>
      <c r="E489" s="141"/>
      <c r="F489" s="141"/>
      <c r="G489" s="18"/>
    </row>
    <row r="490" spans="2:7">
      <c r="B490" s="137"/>
      <c r="C490" s="18"/>
      <c r="D490" s="140"/>
      <c r="E490" s="141"/>
      <c r="F490" s="141"/>
      <c r="G490" s="18"/>
    </row>
    <row r="491" spans="2:7">
      <c r="B491" s="137"/>
      <c r="C491" s="18"/>
      <c r="D491" s="140"/>
      <c r="E491" s="141"/>
      <c r="F491" s="141"/>
      <c r="G491" s="18"/>
    </row>
    <row r="492" spans="2:7">
      <c r="B492" s="137"/>
      <c r="C492" s="18"/>
      <c r="D492" s="140"/>
      <c r="E492" s="141"/>
      <c r="F492" s="141"/>
      <c r="G492" s="18"/>
    </row>
    <row r="493" spans="2:7">
      <c r="B493" s="137"/>
      <c r="C493" s="18"/>
      <c r="D493" s="140"/>
      <c r="E493" s="141"/>
      <c r="F493" s="141"/>
      <c r="G493" s="18"/>
    </row>
    <row r="494" spans="2:7">
      <c r="B494" s="137"/>
      <c r="C494" s="18"/>
      <c r="D494" s="140"/>
      <c r="E494" s="141"/>
      <c r="F494" s="141"/>
      <c r="G494" s="18"/>
    </row>
    <row r="495" spans="2:7">
      <c r="B495" s="137"/>
      <c r="C495" s="18"/>
      <c r="D495" s="140"/>
      <c r="E495" s="141"/>
      <c r="F495" s="141"/>
      <c r="G495" s="18"/>
    </row>
    <row r="496" spans="2:7">
      <c r="B496" s="137"/>
      <c r="C496" s="18"/>
      <c r="D496" s="140"/>
      <c r="E496" s="141"/>
      <c r="F496" s="141"/>
      <c r="G496" s="18"/>
    </row>
    <row r="497" spans="2:7">
      <c r="B497" s="137"/>
      <c r="C497" s="18"/>
      <c r="D497" s="140"/>
      <c r="E497" s="141"/>
      <c r="F497" s="141"/>
      <c r="G497" s="18"/>
    </row>
    <row r="498" spans="2:7">
      <c r="B498" s="137"/>
      <c r="C498" s="18"/>
      <c r="D498" s="140"/>
      <c r="E498" s="141"/>
      <c r="F498" s="141"/>
      <c r="G498" s="18"/>
    </row>
    <row r="499" spans="2:7" ht="15.75" thickBot="1">
      <c r="B499" s="138"/>
      <c r="C499" s="19"/>
      <c r="D499" s="138"/>
      <c r="E499" s="142"/>
      <c r="F499" s="142"/>
      <c r="G499" s="19"/>
    </row>
    <row r="500" spans="2:7" ht="15.75" thickBot="1">
      <c r="B500" s="138">
        <f>SUM(B486:B499)</f>
        <v>0</v>
      </c>
      <c r="C500" s="19" t="s">
        <v>55</v>
      </c>
      <c r="D500" s="138">
        <f>SUM(D486:D499)</f>
        <v>0</v>
      </c>
      <c r="E500" s="138">
        <f>SUM(E486:E499)</f>
        <v>0</v>
      </c>
      <c r="F500" s="138">
        <f>SUM(F486:F499)</f>
        <v>0</v>
      </c>
      <c r="G500" s="19" t="s">
        <v>55</v>
      </c>
    </row>
    <row r="501" spans="2:7" ht="15.75" thickBot="1">
      <c r="B501" s="5"/>
      <c r="C501" s="3"/>
      <c r="D501" s="5"/>
      <c r="E501" s="5"/>
    </row>
    <row r="502" spans="2:7" ht="14.45" customHeight="1">
      <c r="B502" s="283" t="str">
        <f>AÑO!A45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135" t="s">
        <v>32</v>
      </c>
      <c r="C505" s="27" t="s">
        <v>33</v>
      </c>
      <c r="D505" s="135" t="s">
        <v>57</v>
      </c>
      <c r="E505" s="139" t="s">
        <v>58</v>
      </c>
      <c r="F505" s="139" t="s">
        <v>32</v>
      </c>
      <c r="G505" s="27" t="s">
        <v>33</v>
      </c>
    </row>
    <row r="506" spans="2:7">
      <c r="B506" s="136"/>
      <c r="C506" s="21"/>
      <c r="D506" s="140"/>
      <c r="E506" s="141"/>
      <c r="F506" s="141"/>
      <c r="G506" s="18"/>
    </row>
    <row r="507" spans="2:7">
      <c r="B507" s="137"/>
      <c r="C507" s="18"/>
      <c r="D507" s="140"/>
      <c r="E507" s="141"/>
      <c r="F507" s="141"/>
      <c r="G507" s="18"/>
    </row>
    <row r="508" spans="2:7">
      <c r="B508" s="137"/>
      <c r="C508" s="18"/>
      <c r="D508" s="140"/>
      <c r="E508" s="141"/>
      <c r="F508" s="141"/>
      <c r="G508" s="18"/>
    </row>
    <row r="509" spans="2:7">
      <c r="B509" s="137"/>
      <c r="C509" s="18"/>
      <c r="D509" s="140"/>
      <c r="E509" s="141"/>
      <c r="F509" s="141"/>
      <c r="G509" s="18"/>
    </row>
    <row r="510" spans="2:7">
      <c r="B510" s="137"/>
      <c r="C510" s="18"/>
      <c r="D510" s="140"/>
      <c r="E510" s="141"/>
      <c r="F510" s="141"/>
      <c r="G510" s="18"/>
    </row>
    <row r="511" spans="2:7">
      <c r="B511" s="137"/>
      <c r="C511" s="18"/>
      <c r="D511" s="140"/>
      <c r="E511" s="141"/>
      <c r="F511" s="141"/>
      <c r="G511" s="18"/>
    </row>
    <row r="512" spans="2:7">
      <c r="B512" s="137"/>
      <c r="C512" s="18"/>
      <c r="D512" s="140"/>
      <c r="E512" s="141"/>
      <c r="F512" s="141"/>
      <c r="G512" s="18"/>
    </row>
    <row r="513" spans="2:7">
      <c r="B513" s="137"/>
      <c r="C513" s="18"/>
      <c r="D513" s="140"/>
      <c r="E513" s="141"/>
      <c r="F513" s="141"/>
      <c r="G513" s="18"/>
    </row>
    <row r="514" spans="2:7">
      <c r="B514" s="137"/>
      <c r="C514" s="18"/>
      <c r="D514" s="140"/>
      <c r="E514" s="141"/>
      <c r="F514" s="141"/>
      <c r="G514" s="18"/>
    </row>
    <row r="515" spans="2:7">
      <c r="B515" s="137"/>
      <c r="C515" s="18"/>
      <c r="D515" s="140"/>
      <c r="E515" s="141"/>
      <c r="F515" s="141"/>
      <c r="G515" s="18"/>
    </row>
    <row r="516" spans="2:7">
      <c r="B516" s="137"/>
      <c r="C516" s="18"/>
      <c r="D516" s="140"/>
      <c r="E516" s="141"/>
      <c r="F516" s="141"/>
      <c r="G516" s="18"/>
    </row>
    <row r="517" spans="2:7">
      <c r="B517" s="137"/>
      <c r="C517" s="18"/>
      <c r="D517" s="140"/>
      <c r="E517" s="141"/>
      <c r="F517" s="141"/>
      <c r="G517" s="18"/>
    </row>
    <row r="518" spans="2:7">
      <c r="B518" s="137"/>
      <c r="C518" s="18"/>
      <c r="D518" s="140"/>
      <c r="E518" s="141"/>
      <c r="F518" s="141"/>
      <c r="G518" s="18"/>
    </row>
    <row r="519" spans="2:7" ht="15.75" thickBot="1">
      <c r="B519" s="138"/>
      <c r="C519" s="19"/>
      <c r="D519" s="138"/>
      <c r="E519" s="142"/>
      <c r="F519" s="142"/>
      <c r="G519" s="19"/>
    </row>
    <row r="520" spans="2:7" ht="15.75" thickBot="1">
      <c r="B520" s="138">
        <f>SUM(B506:B519)</f>
        <v>0</v>
      </c>
      <c r="C520" s="19" t="s">
        <v>55</v>
      </c>
      <c r="D520" s="138">
        <f>SUM(D506:D519)</f>
        <v>0</v>
      </c>
      <c r="E520" s="138">
        <f>SUM(E506:E519)</f>
        <v>0</v>
      </c>
      <c r="F520" s="138">
        <f>SUM(F506:F519)</f>
        <v>0</v>
      </c>
      <c r="G520" s="19" t="s">
        <v>55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4930BAC7-DB20-4B25-A684-D12721B25251}"/>
    <hyperlink ref="I22:L23" location="'2018'!C7:F7" display="INGRESOS" xr:uid="{E99ADA1F-74D4-4F40-A0BC-B424D8C477A3}"/>
    <hyperlink ref="I2" location="Trimestre!C39:F40" display="TELÉFONO" xr:uid="{1F6A7F82-DFAB-4409-A587-A272974C5568}"/>
    <hyperlink ref="I2:L3" location="'2018'!AU4:AX4" display="SALDO REAL" xr:uid="{27A889CB-DDB1-4F26-A6CD-4B4BAEB86E46}"/>
    <hyperlink ref="B2" location="Trimestre!C25:F26" display="HIPOTECA" xr:uid="{32CC1E02-65AE-4DBF-962B-B029721E9028}"/>
    <hyperlink ref="B2:G3" location="'2018'!AU20:AX20" display="'2018'!AU20:AX20" xr:uid="{A8997FBC-B94F-40B5-A681-75FEADDABFFB}"/>
    <hyperlink ref="B22" location="Trimestre!C25:F26" display="HIPOTECA" xr:uid="{63B46D36-FBF6-43F2-8ACE-70C815B46054}"/>
    <hyperlink ref="B22:G23" location="'2018'!AU21:AX21" display="'2018'!AU21:AX21" xr:uid="{E9E1F900-5228-4CA2-AE8B-098AEA60794A}"/>
    <hyperlink ref="B42" location="Trimestre!C25:F26" display="HIPOTECA" xr:uid="{2675E124-CCA1-4244-8653-A1377B0652F0}"/>
    <hyperlink ref="B42:G43" location="'2018'!AU22:AX22" display="'2018'!AU22:AX22" xr:uid="{61990442-5561-4A97-A312-892C3E9FEB81}"/>
    <hyperlink ref="B62" location="Trimestre!C25:F26" display="HIPOTECA" xr:uid="{DF0E8005-39E5-49B6-877C-DD25110C584D}"/>
    <hyperlink ref="B62:G63" location="'2018'!AU23:AX23" display="'2018'!AU23:AX23" xr:uid="{2E6D40EA-AE99-41A4-B5F2-E6F25968BB57}"/>
    <hyperlink ref="B82" location="Trimestre!C25:F26" display="HIPOTECA" xr:uid="{32FEEBE7-08BC-4513-87E1-801D9F6058BA}"/>
    <hyperlink ref="B82:G83" location="'2018'!AU24:AX24" display="'2018'!AU24:AX24" xr:uid="{C68221F0-3BA6-497C-AC50-19064AAE780A}"/>
    <hyperlink ref="B102" location="Trimestre!C25:F26" display="HIPOTECA" xr:uid="{D248B549-D360-4D03-B067-DCC27F0EAEDB}"/>
    <hyperlink ref="B102:G103" location="'2018'!AU25:AX25" display="'2018'!AU25:AX25" xr:uid="{E4D9B6A7-59D7-45FC-AE9D-CBBDE753B5F6}"/>
    <hyperlink ref="B122" location="Trimestre!C25:F26" display="HIPOTECA" xr:uid="{76B2571C-7545-46AD-BBAB-8848D6E3418F}"/>
    <hyperlink ref="B122:G123" location="'2018'!AU26:AX26" display="'2018'!AU26:AX26" xr:uid="{6EC36063-8DA2-4121-AC51-9FF3F9C32699}"/>
    <hyperlink ref="B142" location="Trimestre!C25:F26" display="HIPOTECA" xr:uid="{1D6C5349-7841-4FA3-B34F-BAA7E51AC59F}"/>
    <hyperlink ref="B142:G143" location="'2018'!AU27:AX27" display="'2018'!AU27:AX27" xr:uid="{26AE715D-C19A-4656-8E25-0E71D638CFE0}"/>
    <hyperlink ref="B162" location="Trimestre!C25:F26" display="HIPOTECA" xr:uid="{2250F889-5C05-41A2-90F1-A5BB28564A9E}"/>
    <hyperlink ref="B162:G163" location="'2018'!AU28:AX28" display="'2018'!AU28:AX28" xr:uid="{C5033629-26DD-4801-846C-94A6A8ED936C}"/>
    <hyperlink ref="B182" location="Trimestre!C25:F26" display="HIPOTECA" xr:uid="{1A18AE78-01B0-4469-B8A6-CE3F9E4C16DF}"/>
    <hyperlink ref="B182:G183" location="'2018'!AU29:AX29" display="'2018'!AU29:AX29" xr:uid="{A6E1B6BC-E29C-4660-9FA8-A33FA072252C}"/>
    <hyperlink ref="B202" location="Trimestre!C25:F26" display="HIPOTECA" xr:uid="{725CB4DC-FB72-48DB-B714-3F9315B5EC9F}"/>
    <hyperlink ref="B202:G203" location="'2018'!AU30:AX30" display="'2018'!AU30:AX30" xr:uid="{4D5448D2-EACC-4BD3-A359-8AB2BDFF1440}"/>
    <hyperlink ref="B222" location="Trimestre!C25:F26" display="HIPOTECA" xr:uid="{B4BDC5DA-3CF1-4796-826D-4234ACAED059}"/>
    <hyperlink ref="B222:G223" location="'2018'!AU31:AX31" display="'2018'!AU31:AX31" xr:uid="{DC3DB109-9BEF-494A-B65D-4335AAC40D3F}"/>
    <hyperlink ref="B242" location="Trimestre!C25:F26" display="HIPOTECA" xr:uid="{DCCAAC50-36E1-4C2B-87A9-151A9EB61C04}"/>
    <hyperlink ref="B242:G243" location="'2018'!AU32:AX32" display="'2018'!AU32:AX32" xr:uid="{95952F76-455F-4A90-BC98-E725DB6632DD}"/>
    <hyperlink ref="B262" location="Trimestre!C25:F26" display="HIPOTECA" xr:uid="{31D2635F-7EFA-4F17-B608-23C65765422E}"/>
    <hyperlink ref="B262:G263" location="'2018'!AU33:AX33" display="'2018'!AU33:AX33" xr:uid="{B5733C79-2985-468A-9B62-D8A75A8517C0}"/>
    <hyperlink ref="B282" location="Trimestre!C25:F26" display="HIPOTECA" xr:uid="{81A92328-0A54-4D19-AFB6-9B1ED353DD22}"/>
    <hyperlink ref="B282:G283" location="'2018'!AU34:AX34" display="'2018'!AU34:AX34" xr:uid="{A17080C5-25AD-4077-B987-3BFD7310CFF6}"/>
    <hyperlink ref="B302" location="Trimestre!C25:F26" display="HIPOTECA" xr:uid="{3526F8B3-914E-4D5D-A962-A6556495AB1A}"/>
    <hyperlink ref="B302:G303" location="'2018'!AU35:AX35" display="'2018'!AU35:AX35" xr:uid="{EE81825F-24D9-4859-90FF-D0449DB103DA}"/>
    <hyperlink ref="B322" location="Trimestre!C25:F26" display="HIPOTECA" xr:uid="{27E0C337-3A5E-4740-9CB3-BADACD999944}"/>
    <hyperlink ref="B322:G323" location="'2018'!AU36:AX36" display="'2018'!AU36:AX36" xr:uid="{AD4BB05B-11D7-423C-AE8A-F0F0B0645418}"/>
    <hyperlink ref="B342" location="Trimestre!C25:F26" display="HIPOTECA" xr:uid="{928466F8-7596-49E0-8A1F-A70AF82CE546}"/>
    <hyperlink ref="B342:G343" location="'2018'!AU37:AX37" display="'2018'!AU37:AX37" xr:uid="{2604C5F0-CC08-45ED-AB05-6468D577EB6F}"/>
    <hyperlink ref="B362" location="Trimestre!C25:F26" display="HIPOTECA" xr:uid="{166F4F0B-95EF-4F4F-A56F-E3983A228315}"/>
    <hyperlink ref="B362:G363" location="'2018'!AU38:AX38" display="'2018'!AU38:AX38" xr:uid="{2C4F6337-6888-41B1-B4C6-97C6505840FB}"/>
    <hyperlink ref="B382" location="Trimestre!C25:F26" display="HIPOTECA" xr:uid="{665F7954-DC75-4B10-820B-7F46D59A6296}"/>
    <hyperlink ref="B382:G383" location="'2018'!AU39:AX39" display="'2018'!AU39:AX39" xr:uid="{BA70BD4F-7979-4F22-BFEF-30EB19F6FA3D}"/>
    <hyperlink ref="B402" location="Trimestre!C25:F26" display="HIPOTECA" xr:uid="{4097BB32-419C-4159-9CB4-2448EDCEE7E6}"/>
    <hyperlink ref="B402:G403" location="'2018'!AU40:AX40" display="'2018'!AU40:AX40" xr:uid="{E04E70A9-B0DB-4403-9678-2875774E17ED}"/>
    <hyperlink ref="B422" location="Trimestre!C25:F26" display="HIPOTECA" xr:uid="{9A059118-F21C-49D0-A7E0-DCDE2AE3BEEC}"/>
    <hyperlink ref="B422:G423" location="'2018'!AU41:AX41" display="'2018'!AU41:AX41" xr:uid="{1CEE0AB8-A64A-4CD2-AAA8-AA4E247E8A6C}"/>
    <hyperlink ref="B442" location="Trimestre!C25:F26" display="HIPOTECA" xr:uid="{03D72755-1803-45DE-AE83-78A94B763E92}"/>
    <hyperlink ref="B442:G443" location="'2018'!AU42:AX42" display="'2018'!AU42:AX42" xr:uid="{0F30190F-0354-4DDF-95E7-2F062112501D}"/>
    <hyperlink ref="B462" location="Trimestre!C25:F26" display="HIPOTECA" xr:uid="{4A0CFEFD-E291-48F0-94A6-D6FEFAC6CE3E}"/>
    <hyperlink ref="B462:G463" location="'2018'!AU43:AX43" display="'2018'!AU43:AX43" xr:uid="{8C411A4F-1084-4665-B2D3-16D05C334BDB}"/>
    <hyperlink ref="B482" location="Trimestre!C25:F26" display="HIPOTECA" xr:uid="{A6E1D198-594F-4463-87B3-4A4F6BD60221}"/>
    <hyperlink ref="B482:G483" location="'2018'!AU44:AX44" display="'2018'!AU44:AX44" xr:uid="{CB5F6114-3965-4C4F-B4A4-9F458D34100E}"/>
    <hyperlink ref="B502" location="Trimestre!C25:F26" display="HIPOTECA" xr:uid="{5D3DAECD-D1A8-4331-B247-641E4E1DB4F8}"/>
    <hyperlink ref="B502:G503" location="'2018'!AU45:AX45" display="'2018'!AU45:AX45" xr:uid="{C89C74FB-5557-4D21-A37D-19D017EC7918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416" workbookViewId="0">
      <selection activeCell="B427" sqref="B427"/>
    </sheetView>
  </sheetViews>
  <sheetFormatPr defaultColWidth="11.42578125" defaultRowHeight="15"/>
  <cols>
    <col min="1" max="1" width="11.42578125" style="92"/>
    <col min="2" max="2" width="10" style="116" customWidth="1"/>
    <col min="3" max="3" width="33.28515625" style="92" customWidth="1"/>
    <col min="4" max="6" width="10" style="116" customWidth="1"/>
    <col min="7" max="7" width="33.28515625" style="92" customWidth="1"/>
    <col min="8" max="9" width="11.42578125" style="92"/>
    <col min="10" max="10" width="31.28515625" style="92" customWidth="1"/>
    <col min="11" max="16384" width="11.42578125" style="92"/>
  </cols>
  <sheetData>
    <row r="1" spans="1:22" ht="16.5" thickBot="1">
      <c r="A1" s="1"/>
      <c r="B1" s="115" t="s">
        <v>236</v>
      </c>
      <c r="C1" s="1"/>
      <c r="D1" s="115"/>
      <c r="E1" s="115"/>
      <c r="F1" s="115"/>
      <c r="G1" s="1"/>
      <c r="H1" s="17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AÑO!A20</f>
        <v>Cártama Gastos</v>
      </c>
      <c r="C2" s="272"/>
      <c r="D2" s="272"/>
      <c r="E2" s="272"/>
      <c r="F2" s="272"/>
      <c r="G2" s="273"/>
      <c r="H2" s="1"/>
      <c r="I2" s="271" t="s">
        <v>4</v>
      </c>
      <c r="J2" s="272"/>
      <c r="K2" s="272"/>
      <c r="L2" s="273"/>
      <c r="M2" s="1"/>
      <c r="N2" s="1"/>
      <c r="R2" s="3"/>
    </row>
    <row r="3" spans="1:22" ht="16.5" thickBot="1">
      <c r="A3" s="1"/>
      <c r="B3" s="274"/>
      <c r="C3" s="275"/>
      <c r="D3" s="275"/>
      <c r="E3" s="275"/>
      <c r="F3" s="275"/>
      <c r="G3" s="276"/>
      <c r="H3" s="1"/>
      <c r="I3" s="274"/>
      <c r="J3" s="275"/>
      <c r="K3" s="275"/>
      <c r="L3" s="276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43" t="s">
        <v>59</v>
      </c>
      <c r="J4" s="108" t="s">
        <v>60</v>
      </c>
      <c r="K4" s="277" t="s">
        <v>61</v>
      </c>
      <c r="L4" s="278"/>
      <c r="M4" s="1"/>
      <c r="N4" s="1"/>
      <c r="R4" s="3"/>
    </row>
    <row r="5" spans="1:22" ht="15.75">
      <c r="A5" s="1" t="s">
        <v>191</v>
      </c>
      <c r="B5" s="135" t="s">
        <v>32</v>
      </c>
      <c r="C5" s="27" t="s">
        <v>33</v>
      </c>
      <c r="D5" s="135" t="s">
        <v>57</v>
      </c>
      <c r="E5" s="139" t="s">
        <v>58</v>
      </c>
      <c r="F5" s="139" t="s">
        <v>32</v>
      </c>
      <c r="G5" s="27" t="s">
        <v>33</v>
      </c>
      <c r="H5" s="1"/>
      <c r="I5" s="109" t="s">
        <v>62</v>
      </c>
      <c r="J5" s="110" t="s">
        <v>63</v>
      </c>
      <c r="K5" s="279"/>
      <c r="L5" s="280"/>
      <c r="M5" s="1"/>
      <c r="N5" s="1"/>
      <c r="R5" s="3"/>
    </row>
    <row r="6" spans="1:22" ht="15.75">
      <c r="A6" s="115">
        <f>'04'!A6+(B6-SUM(D6:F6))</f>
        <v>2803.13</v>
      </c>
      <c r="B6" s="136">
        <v>399.59</v>
      </c>
      <c r="C6" s="21" t="s">
        <v>188</v>
      </c>
      <c r="D6" s="140"/>
      <c r="E6" s="141"/>
      <c r="F6" s="141"/>
      <c r="G6" s="18" t="s">
        <v>34</v>
      </c>
      <c r="H6" s="1"/>
      <c r="I6" s="111" t="s">
        <v>62</v>
      </c>
      <c r="J6" s="110" t="s">
        <v>64</v>
      </c>
      <c r="K6" s="281">
        <v>550</v>
      </c>
      <c r="L6" s="282"/>
      <c r="M6" s="1" t="s">
        <v>169</v>
      </c>
      <c r="N6" s="1"/>
      <c r="R6" s="3"/>
    </row>
    <row r="7" spans="1:22" ht="15.75">
      <c r="A7" s="115">
        <f>'04'!A7+(B7-SUM(D7:F7))</f>
        <v>589.23</v>
      </c>
      <c r="B7" s="137">
        <v>70.180000000000007</v>
      </c>
      <c r="C7" s="18" t="s">
        <v>207</v>
      </c>
      <c r="D7" s="140"/>
      <c r="E7" s="141"/>
      <c r="F7" s="141"/>
      <c r="G7" s="18" t="s">
        <v>77</v>
      </c>
      <c r="H7" s="39"/>
      <c r="I7" s="111" t="s">
        <v>65</v>
      </c>
      <c r="J7" s="110" t="s">
        <v>66</v>
      </c>
      <c r="K7" s="281"/>
      <c r="L7" s="282"/>
      <c r="M7" s="1"/>
      <c r="N7" s="1"/>
      <c r="R7" s="3"/>
    </row>
    <row r="8" spans="1:22" ht="15.75">
      <c r="A8" s="115">
        <f>'04'!A8+(B8-SUM(D8:F8))</f>
        <v>0</v>
      </c>
      <c r="B8" s="137">
        <v>0</v>
      </c>
      <c r="C8" s="18" t="s">
        <v>37</v>
      </c>
      <c r="D8" s="140"/>
      <c r="F8" s="141"/>
      <c r="G8" s="18" t="s">
        <v>37</v>
      </c>
      <c r="H8" s="1"/>
      <c r="I8" s="111" t="s">
        <v>65</v>
      </c>
      <c r="J8" s="110" t="s">
        <v>67</v>
      </c>
      <c r="K8" s="281">
        <v>7000</v>
      </c>
      <c r="L8" s="282"/>
      <c r="M8" s="1"/>
      <c r="N8" s="1"/>
      <c r="R8" s="3"/>
    </row>
    <row r="9" spans="1:22" ht="15.75">
      <c r="A9" s="115">
        <f>'04'!A9+(B9-SUM(D9:F9))</f>
        <v>0</v>
      </c>
      <c r="B9" s="137">
        <v>0</v>
      </c>
      <c r="C9" s="18" t="s">
        <v>39</v>
      </c>
      <c r="D9" s="140"/>
      <c r="E9" s="141"/>
      <c r="F9" s="141"/>
      <c r="G9" s="18" t="s">
        <v>39</v>
      </c>
      <c r="H9" s="1"/>
      <c r="I9" s="111" t="s">
        <v>65</v>
      </c>
      <c r="J9" s="110" t="s">
        <v>160</v>
      </c>
      <c r="K9" s="281">
        <v>659.77</v>
      </c>
      <c r="L9" s="282"/>
      <c r="M9" s="1"/>
      <c r="N9" s="1"/>
      <c r="R9" s="3"/>
    </row>
    <row r="10" spans="1:22" ht="15.75">
      <c r="A10" s="115">
        <f>'04'!A10+(B10-SUM(D10:F10))</f>
        <v>72</v>
      </c>
      <c r="B10" s="137">
        <v>12</v>
      </c>
      <c r="C10" s="18" t="s">
        <v>38</v>
      </c>
      <c r="D10" s="140"/>
      <c r="E10" s="141"/>
      <c r="F10" s="141"/>
      <c r="G10" s="18" t="s">
        <v>38</v>
      </c>
      <c r="H10" s="1"/>
      <c r="I10" s="111" t="s">
        <v>65</v>
      </c>
      <c r="J10" s="110" t="s">
        <v>84</v>
      </c>
      <c r="K10" s="281">
        <v>1800.04</v>
      </c>
      <c r="L10" s="282"/>
      <c r="M10" s="1" t="s">
        <v>159</v>
      </c>
      <c r="N10" s="1"/>
      <c r="R10" s="3"/>
    </row>
    <row r="11" spans="1:22" ht="15.75">
      <c r="A11" s="115">
        <f>'04'!A11+(B11-SUM(D11:F11))</f>
        <v>181.38</v>
      </c>
      <c r="B11" s="137">
        <v>30.23</v>
      </c>
      <c r="C11" s="18" t="s">
        <v>36</v>
      </c>
      <c r="D11" s="140"/>
      <c r="E11" s="141"/>
      <c r="F11" s="141"/>
      <c r="G11" s="18" t="s">
        <v>36</v>
      </c>
      <c r="H11" s="1"/>
      <c r="I11" s="111" t="s">
        <v>71</v>
      </c>
      <c r="J11" s="110" t="s">
        <v>72</v>
      </c>
      <c r="K11" s="281"/>
      <c r="L11" s="282"/>
      <c r="M11" s="1"/>
      <c r="N11" s="1"/>
      <c r="R11" s="3"/>
    </row>
    <row r="12" spans="1:22" ht="15.75">
      <c r="A12" s="115">
        <f>'04'!A12+(B12-SUM(D12:F12))</f>
        <v>163.04000000000002</v>
      </c>
      <c r="B12" s="137">
        <v>25</v>
      </c>
      <c r="C12" s="18" t="s">
        <v>213</v>
      </c>
      <c r="D12" s="140"/>
      <c r="E12" s="141"/>
      <c r="F12" s="141"/>
      <c r="G12" s="18"/>
      <c r="H12" s="1"/>
      <c r="I12" s="111" t="s">
        <v>161</v>
      </c>
      <c r="J12" s="110" t="s">
        <v>162</v>
      </c>
      <c r="K12" s="281">
        <v>5092.08</v>
      </c>
      <c r="L12" s="282"/>
      <c r="M12" s="95"/>
      <c r="N12" s="1"/>
      <c r="R12" s="3"/>
    </row>
    <row r="13" spans="1:22" ht="15.75">
      <c r="A13" s="115">
        <f>'04'!A13+(B13-SUM(D13:F13))</f>
        <v>98</v>
      </c>
      <c r="B13" s="137">
        <v>7</v>
      </c>
      <c r="C13" s="18" t="s">
        <v>208</v>
      </c>
      <c r="D13" s="140"/>
      <c r="E13" s="141"/>
      <c r="F13" s="141"/>
      <c r="G13" s="18"/>
      <c r="H13" s="1"/>
      <c r="I13" s="111"/>
      <c r="J13" s="110"/>
      <c r="K13" s="281"/>
      <c r="L13" s="282"/>
      <c r="M13" s="1"/>
      <c r="N13" s="1"/>
      <c r="R13" s="3"/>
    </row>
    <row r="14" spans="1:22" ht="15.75">
      <c r="A14" s="115"/>
      <c r="B14" s="137"/>
      <c r="C14" s="18"/>
      <c r="D14" s="140"/>
      <c r="E14" s="141"/>
      <c r="F14" s="141"/>
      <c r="G14" s="18"/>
      <c r="H14" s="1"/>
      <c r="I14" s="111"/>
      <c r="J14" s="110"/>
      <c r="K14" s="281"/>
      <c r="L14" s="282"/>
      <c r="M14" s="1"/>
      <c r="N14" s="1"/>
      <c r="R14" s="3"/>
    </row>
    <row r="15" spans="1:22" ht="15.75">
      <c r="A15" s="115"/>
      <c r="B15" s="137"/>
      <c r="C15" s="18"/>
      <c r="D15" s="140"/>
      <c r="E15" s="141"/>
      <c r="F15" s="141"/>
      <c r="G15" s="18"/>
      <c r="H15" s="1"/>
      <c r="I15" s="111"/>
      <c r="J15" s="110"/>
      <c r="K15" s="281"/>
      <c r="L15" s="282"/>
      <c r="M15" s="1"/>
      <c r="N15" s="1"/>
      <c r="R15" s="3"/>
    </row>
    <row r="16" spans="1:22" ht="15.75">
      <c r="A16" s="115"/>
      <c r="B16" s="137"/>
      <c r="C16" s="18"/>
      <c r="D16" s="140"/>
      <c r="E16" s="141"/>
      <c r="F16" s="141"/>
      <c r="G16" s="18"/>
      <c r="H16" s="1"/>
      <c r="I16" s="111"/>
      <c r="J16" s="110"/>
      <c r="K16" s="281"/>
      <c r="L16" s="282"/>
      <c r="M16" s="1"/>
      <c r="N16" s="1"/>
      <c r="R16" s="3"/>
    </row>
    <row r="17" spans="1:18" ht="15.75">
      <c r="A17" s="115"/>
      <c r="B17" s="137"/>
      <c r="C17" s="18"/>
      <c r="D17" s="140"/>
      <c r="E17" s="141"/>
      <c r="F17" s="141"/>
      <c r="G17" s="18"/>
      <c r="H17" s="1"/>
      <c r="I17" s="111"/>
      <c r="J17" s="110"/>
      <c r="K17" s="281"/>
      <c r="L17" s="282"/>
      <c r="M17" s="1"/>
      <c r="N17" s="1"/>
      <c r="R17" s="3"/>
    </row>
    <row r="18" spans="1:18" ht="16.5" thickBot="1">
      <c r="A18" s="115"/>
      <c r="B18" s="137"/>
      <c r="C18" s="18"/>
      <c r="D18" s="140"/>
      <c r="E18" s="141"/>
      <c r="F18" s="141"/>
      <c r="G18" s="18"/>
      <c r="H18" s="1"/>
      <c r="I18" s="112"/>
      <c r="J18" s="113"/>
      <c r="K18" s="287"/>
      <c r="L18" s="288"/>
      <c r="M18" s="1"/>
      <c r="N18" s="1"/>
      <c r="R18" s="3"/>
    </row>
    <row r="19" spans="1:18" ht="16.5" thickBot="1">
      <c r="A19" s="115"/>
      <c r="B19" s="138"/>
      <c r="C19" s="19"/>
      <c r="D19" s="138"/>
      <c r="E19" s="142"/>
      <c r="F19" s="142"/>
      <c r="G19" s="19"/>
      <c r="H19" s="1"/>
      <c r="I19" s="28" t="s">
        <v>68</v>
      </c>
      <c r="J19" s="22"/>
      <c r="K19" s="287">
        <f>SUM(K5:K18)</f>
        <v>15101.890000000001</v>
      </c>
      <c r="L19" s="288"/>
      <c r="M19" s="1"/>
      <c r="N19" s="1"/>
      <c r="R19" s="3"/>
    </row>
    <row r="20" spans="1:18" ht="16.5" thickBot="1">
      <c r="A20" s="115">
        <f>SUM(A6:A15)</f>
        <v>3906.78</v>
      </c>
      <c r="B20" s="138">
        <f>SUM(B6:B19)</f>
        <v>544</v>
      </c>
      <c r="C20" s="19" t="s">
        <v>55</v>
      </c>
      <c r="D20" s="138">
        <f>SUM(D6:D19)</f>
        <v>0</v>
      </c>
      <c r="E20" s="138">
        <f>SUM(E6:E19)</f>
        <v>0</v>
      </c>
      <c r="F20" s="138">
        <f>SUM(F6:F19)</f>
        <v>0</v>
      </c>
      <c r="G20" s="19" t="s">
        <v>55</v>
      </c>
      <c r="H20" s="1"/>
      <c r="I20" s="92" t="s">
        <v>85</v>
      </c>
      <c r="K20" s="116"/>
      <c r="L20" s="116">
        <f>K19-K10-K12</f>
        <v>8209.7700000000023</v>
      </c>
      <c r="M20" s="1"/>
      <c r="R20" s="3"/>
    </row>
    <row r="21" spans="1:18" ht="16.5" thickBot="1">
      <c r="A21" s="1"/>
      <c r="B21" s="115"/>
      <c r="C21" s="1"/>
      <c r="D21" s="115"/>
      <c r="E21" s="115"/>
      <c r="F21" s="115"/>
      <c r="G21" s="1"/>
      <c r="H21" s="1"/>
      <c r="M21" s="1"/>
      <c r="R21" s="3"/>
    </row>
    <row r="22" spans="1:18" ht="15.6" customHeight="1">
      <c r="A22" s="1"/>
      <c r="B22" s="283" t="str">
        <f>AÑO!A21</f>
        <v>Waterloo</v>
      </c>
      <c r="C22" s="272"/>
      <c r="D22" s="272"/>
      <c r="E22" s="272"/>
      <c r="F22" s="272"/>
      <c r="G22" s="273"/>
      <c r="H22" s="1"/>
      <c r="I22" s="271" t="s">
        <v>6</v>
      </c>
      <c r="J22" s="272"/>
      <c r="K22" s="272"/>
      <c r="L22" s="273"/>
      <c r="M22" s="1"/>
      <c r="R22" s="3"/>
    </row>
    <row r="23" spans="1:18" ht="16.149999999999999" customHeight="1" thickBot="1">
      <c r="A23" s="1"/>
      <c r="B23" s="274"/>
      <c r="C23" s="275"/>
      <c r="D23" s="275"/>
      <c r="E23" s="275"/>
      <c r="F23" s="275"/>
      <c r="G23" s="276"/>
      <c r="H23" s="1"/>
      <c r="I23" s="274"/>
      <c r="J23" s="275"/>
      <c r="K23" s="275"/>
      <c r="L23" s="276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43" t="s">
        <v>33</v>
      </c>
      <c r="J24" s="257" t="s">
        <v>90</v>
      </c>
      <c r="K24" s="258"/>
      <c r="L24" s="200" t="s">
        <v>91</v>
      </c>
      <c r="M24" s="1"/>
      <c r="R24" s="3"/>
    </row>
    <row r="25" spans="1:18" ht="15.75">
      <c r="A25" s="1" t="s">
        <v>191</v>
      </c>
      <c r="B25" s="135" t="s">
        <v>32</v>
      </c>
      <c r="C25" s="27" t="s">
        <v>33</v>
      </c>
      <c r="D25" s="135" t="s">
        <v>57</v>
      </c>
      <c r="E25" s="139" t="s">
        <v>58</v>
      </c>
      <c r="F25" s="139" t="s">
        <v>32</v>
      </c>
      <c r="G25" s="27" t="s">
        <v>33</v>
      </c>
      <c r="H25" s="1"/>
      <c r="I25" s="259" t="str">
        <f>AÑO!A8</f>
        <v>Manolo Salario</v>
      </c>
      <c r="J25" s="262"/>
      <c r="K25" s="263"/>
      <c r="L25" s="201"/>
      <c r="M25" s="1"/>
      <c r="R25" s="3"/>
    </row>
    <row r="26" spans="1:18" ht="15.75">
      <c r="A26" s="115">
        <f>'04'!A26+(B26-SUM(D26:F26))</f>
        <v>5400</v>
      </c>
      <c r="B26" s="136">
        <v>900</v>
      </c>
      <c r="C26" s="30" t="s">
        <v>41</v>
      </c>
      <c r="D26" s="140"/>
      <c r="E26" s="141"/>
      <c r="F26" s="141"/>
      <c r="G26" s="18" t="s">
        <v>41</v>
      </c>
      <c r="H26" s="1"/>
      <c r="I26" s="260"/>
      <c r="J26" s="264"/>
      <c r="K26" s="265"/>
      <c r="L26" s="202"/>
      <c r="M26" s="1"/>
      <c r="R26" s="3"/>
    </row>
    <row r="27" spans="1:18" ht="15.75">
      <c r="A27" s="115">
        <f>'04'!A27+(B27-SUM(D27:F27))</f>
        <v>1029</v>
      </c>
      <c r="B27" s="137">
        <v>170</v>
      </c>
      <c r="C27" s="30" t="s">
        <v>42</v>
      </c>
      <c r="D27" s="140"/>
      <c r="E27" s="141"/>
      <c r="F27" s="141"/>
      <c r="G27" s="18" t="s">
        <v>42</v>
      </c>
      <c r="H27" s="1"/>
      <c r="I27" s="260"/>
      <c r="J27" s="264"/>
      <c r="K27" s="265"/>
      <c r="L27" s="202"/>
      <c r="M27" s="1"/>
      <c r="R27" s="3"/>
    </row>
    <row r="28" spans="1:18" ht="15.75">
      <c r="A28" s="115">
        <f>'04'!A28+(B28-SUM(D28:F28))</f>
        <v>343.06</v>
      </c>
      <c r="B28" s="137">
        <v>40</v>
      </c>
      <c r="C28" s="30" t="s">
        <v>43</v>
      </c>
      <c r="D28" s="140"/>
      <c r="E28" s="141"/>
      <c r="F28" s="141"/>
      <c r="G28" s="18" t="s">
        <v>43</v>
      </c>
      <c r="H28" s="1"/>
      <c r="I28" s="260"/>
      <c r="J28" s="264"/>
      <c r="K28" s="265"/>
      <c r="L28" s="202"/>
      <c r="M28" s="1"/>
      <c r="R28" s="3"/>
    </row>
    <row r="29" spans="1:18" ht="15.75">
      <c r="A29" s="115">
        <f>'04'!A29+(B29-SUM(D29:F29))</f>
        <v>109.13</v>
      </c>
      <c r="B29" s="137">
        <v>18</v>
      </c>
      <c r="C29" s="30" t="s">
        <v>40</v>
      </c>
      <c r="D29" s="140"/>
      <c r="E29" s="141"/>
      <c r="F29" s="141"/>
      <c r="G29" s="18" t="s">
        <v>40</v>
      </c>
      <c r="H29" s="1"/>
      <c r="I29" s="268"/>
      <c r="J29" s="269"/>
      <c r="K29" s="270"/>
      <c r="L29" s="204"/>
      <c r="M29" s="1"/>
      <c r="R29" s="3"/>
    </row>
    <row r="30" spans="1:18" ht="15.75">
      <c r="A30" s="115">
        <f>'04'!A30+(B30-SUM(D30:F30))</f>
        <v>593.55999999999995</v>
      </c>
      <c r="B30" s="137">
        <v>0</v>
      </c>
      <c r="C30" s="30" t="s">
        <v>44</v>
      </c>
      <c r="D30" s="140"/>
      <c r="E30" s="141"/>
      <c r="F30" s="141"/>
      <c r="G30" s="18"/>
      <c r="H30" s="1"/>
      <c r="I30" s="259" t="str">
        <f>AÑO!A9</f>
        <v>Rocío Salario</v>
      </c>
      <c r="J30" s="262"/>
      <c r="K30" s="263"/>
      <c r="L30" s="201"/>
      <c r="M30" s="1"/>
      <c r="R30" s="3"/>
    </row>
    <row r="31" spans="1:18" ht="15.75">
      <c r="A31" s="115"/>
      <c r="B31" s="137"/>
      <c r="C31" s="18"/>
      <c r="D31" s="140"/>
      <c r="E31" s="141"/>
      <c r="F31" s="141"/>
      <c r="G31" s="18"/>
      <c r="H31" s="1"/>
      <c r="I31" s="260"/>
      <c r="J31" s="264"/>
      <c r="K31" s="265"/>
      <c r="L31" s="202"/>
      <c r="M31" s="1"/>
      <c r="R31" s="3"/>
    </row>
    <row r="32" spans="1:18" ht="15.75">
      <c r="A32" s="115"/>
      <c r="B32" s="137"/>
      <c r="C32" s="18"/>
      <c r="D32" s="140"/>
      <c r="E32" s="141"/>
      <c r="F32" s="141"/>
      <c r="G32" s="18"/>
      <c r="H32" s="1"/>
      <c r="I32" s="260"/>
      <c r="J32" s="264"/>
      <c r="K32" s="265"/>
      <c r="L32" s="202"/>
      <c r="M32" s="1"/>
      <c r="R32" s="3"/>
    </row>
    <row r="33" spans="1:18" ht="15.75">
      <c r="A33" s="115"/>
      <c r="B33" s="137"/>
      <c r="C33" s="18"/>
      <c r="D33" s="140"/>
      <c r="E33" s="141"/>
      <c r="F33" s="141"/>
      <c r="G33" s="18"/>
      <c r="H33" s="1"/>
      <c r="I33" s="260"/>
      <c r="J33" s="264"/>
      <c r="K33" s="265"/>
      <c r="L33" s="202"/>
      <c r="M33" s="1"/>
      <c r="R33" s="3"/>
    </row>
    <row r="34" spans="1:18" ht="15.75">
      <c r="A34" s="115"/>
      <c r="B34" s="137"/>
      <c r="C34" s="18"/>
      <c r="D34" s="140"/>
      <c r="E34" s="141"/>
      <c r="F34" s="141"/>
      <c r="G34" s="18"/>
      <c r="H34" s="1"/>
      <c r="I34" s="268"/>
      <c r="J34" s="269"/>
      <c r="K34" s="270"/>
      <c r="L34" s="204"/>
      <c r="M34" s="1"/>
      <c r="R34" s="3"/>
    </row>
    <row r="35" spans="1:18" ht="15.75">
      <c r="A35" s="115"/>
      <c r="B35" s="137"/>
      <c r="C35" s="18"/>
      <c r="D35" s="140"/>
      <c r="E35" s="141"/>
      <c r="F35" s="141"/>
      <c r="G35" s="18"/>
      <c r="H35" s="1"/>
      <c r="I35" s="259" t="s">
        <v>227</v>
      </c>
      <c r="J35" s="262"/>
      <c r="K35" s="263"/>
      <c r="L35" s="201"/>
      <c r="M35" s="1"/>
      <c r="R35" s="3"/>
    </row>
    <row r="36" spans="1:18" ht="15.75">
      <c r="A36" s="1"/>
      <c r="B36" s="137"/>
      <c r="C36" s="18"/>
      <c r="D36" s="140"/>
      <c r="E36" s="141"/>
      <c r="F36" s="141"/>
      <c r="G36" s="18"/>
      <c r="H36" s="1"/>
      <c r="I36" s="260"/>
      <c r="J36" s="264"/>
      <c r="K36" s="265"/>
      <c r="L36" s="202"/>
      <c r="M36" s="1"/>
      <c r="R36" s="3"/>
    </row>
    <row r="37" spans="1:18" ht="15.75">
      <c r="A37" s="1"/>
      <c r="B37" s="137"/>
      <c r="C37" s="18"/>
      <c r="D37" s="140"/>
      <c r="E37" s="141"/>
      <c r="F37" s="141"/>
      <c r="G37" s="18"/>
      <c r="H37" s="1"/>
      <c r="I37" s="260"/>
      <c r="J37" s="264"/>
      <c r="K37" s="265"/>
      <c r="L37" s="202"/>
      <c r="M37" s="1"/>
      <c r="R37" s="3"/>
    </row>
    <row r="38" spans="1:18" ht="15.75">
      <c r="A38" s="1"/>
      <c r="B38" s="137"/>
      <c r="C38" s="18"/>
      <c r="D38" s="140"/>
      <c r="E38" s="141"/>
      <c r="F38" s="141"/>
      <c r="G38" s="18"/>
      <c r="H38" s="1"/>
      <c r="I38" s="260"/>
      <c r="J38" s="264"/>
      <c r="K38" s="265"/>
      <c r="L38" s="202"/>
      <c r="M38" s="1"/>
      <c r="R38" s="3"/>
    </row>
    <row r="39" spans="1:18" ht="16.5" thickBot="1">
      <c r="A39" s="1"/>
      <c r="B39" s="138"/>
      <c r="C39" s="19"/>
      <c r="D39" s="138"/>
      <c r="E39" s="142"/>
      <c r="F39" s="142"/>
      <c r="G39" s="19"/>
      <c r="H39" s="1"/>
      <c r="I39" s="268"/>
      <c r="J39" s="269"/>
      <c r="K39" s="270"/>
      <c r="L39" s="204"/>
      <c r="M39" s="1"/>
      <c r="R39" s="3"/>
    </row>
    <row r="40" spans="1:18" ht="16.5" thickBot="1">
      <c r="A40" s="115">
        <f>SUM(A26:A35)</f>
        <v>7474.75</v>
      </c>
      <c r="B40" s="138">
        <f>SUM(B26:B39)</f>
        <v>1128</v>
      </c>
      <c r="C40" s="19" t="s">
        <v>55</v>
      </c>
      <c r="D40" s="138">
        <f>SUM(D26:D39)</f>
        <v>0</v>
      </c>
      <c r="E40" s="138">
        <f>SUM(E26:E39)</f>
        <v>0</v>
      </c>
      <c r="F40" s="138">
        <f>SUM(F26:F39)</f>
        <v>0</v>
      </c>
      <c r="G40" s="19" t="s">
        <v>55</v>
      </c>
      <c r="H40" s="1"/>
      <c r="I40" s="259" t="str">
        <f>AÑO!A11</f>
        <v>Finanazas</v>
      </c>
      <c r="J40" s="262"/>
      <c r="K40" s="263"/>
      <c r="L40" s="201"/>
      <c r="M40" s="1"/>
      <c r="R40" s="3"/>
    </row>
    <row r="41" spans="1:18" ht="16.5" thickBot="1">
      <c r="A41" s="1"/>
      <c r="B41" s="115"/>
      <c r="C41" s="1"/>
      <c r="D41" s="115"/>
      <c r="E41" s="115"/>
      <c r="F41" s="115"/>
      <c r="G41" s="1"/>
      <c r="H41" s="1"/>
      <c r="I41" s="260"/>
      <c r="J41" s="264"/>
      <c r="K41" s="265"/>
      <c r="L41" s="202"/>
      <c r="M41" s="1"/>
      <c r="R41" s="3"/>
    </row>
    <row r="42" spans="1:18" ht="15.6" customHeight="1">
      <c r="A42" s="1"/>
      <c r="B42" s="283" t="str">
        <f>AÑO!A22</f>
        <v>Comida+Limpieza</v>
      </c>
      <c r="C42" s="272"/>
      <c r="D42" s="272"/>
      <c r="E42" s="272"/>
      <c r="F42" s="272"/>
      <c r="G42" s="273"/>
      <c r="H42" s="1"/>
      <c r="I42" s="260"/>
      <c r="J42" s="264"/>
      <c r="K42" s="265"/>
      <c r="L42" s="202"/>
      <c r="M42" s="1"/>
      <c r="R42" s="3"/>
    </row>
    <row r="43" spans="1:18" ht="16.149999999999999" customHeight="1" thickBot="1">
      <c r="A43" s="1"/>
      <c r="B43" s="274"/>
      <c r="C43" s="275"/>
      <c r="D43" s="275"/>
      <c r="E43" s="275"/>
      <c r="F43" s="275"/>
      <c r="G43" s="276"/>
      <c r="H43" s="1"/>
      <c r="I43" s="260"/>
      <c r="J43" s="264"/>
      <c r="K43" s="265"/>
      <c r="L43" s="202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I44" s="268"/>
      <c r="J44" s="269"/>
      <c r="K44" s="270"/>
      <c r="L44" s="204"/>
      <c r="M44" s="1"/>
      <c r="R44" s="3"/>
    </row>
    <row r="45" spans="1:18" ht="15.75">
      <c r="A45" s="1"/>
      <c r="B45" s="135" t="s">
        <v>32</v>
      </c>
      <c r="C45" s="27" t="s">
        <v>33</v>
      </c>
      <c r="D45" s="135" t="s">
        <v>57</v>
      </c>
      <c r="E45" s="139" t="s">
        <v>58</v>
      </c>
      <c r="F45" s="139" t="s">
        <v>32</v>
      </c>
      <c r="G45" s="27" t="s">
        <v>168</v>
      </c>
      <c r="H45" s="1"/>
      <c r="I45" s="259" t="str">
        <f>AÑO!A12</f>
        <v>Regalos</v>
      </c>
      <c r="J45" s="262"/>
      <c r="K45" s="263"/>
      <c r="L45" s="201"/>
      <c r="M45" s="1"/>
      <c r="R45" s="3"/>
    </row>
    <row r="46" spans="1:18" ht="15.75">
      <c r="A46" s="1"/>
      <c r="B46" s="136">
        <v>462</v>
      </c>
      <c r="C46" s="21"/>
      <c r="D46" s="140"/>
      <c r="E46" s="141"/>
      <c r="F46" s="141"/>
      <c r="G46" s="33"/>
      <c r="H46" s="1"/>
      <c r="I46" s="260"/>
      <c r="J46" s="264"/>
      <c r="K46" s="265"/>
      <c r="L46" s="202"/>
      <c r="M46" s="1"/>
      <c r="R46" s="3"/>
    </row>
    <row r="47" spans="1:18" ht="15.75">
      <c r="A47" s="1"/>
      <c r="B47" s="137">
        <v>28</v>
      </c>
      <c r="C47" s="18" t="s">
        <v>81</v>
      </c>
      <c r="D47" s="140"/>
      <c r="E47" s="141"/>
      <c r="F47" s="141"/>
      <c r="G47" s="18"/>
      <c r="H47" s="1"/>
      <c r="I47" s="260"/>
      <c r="J47" s="264"/>
      <c r="K47" s="265"/>
      <c r="L47" s="202"/>
      <c r="M47" s="1"/>
      <c r="R47" s="3"/>
    </row>
    <row r="48" spans="1:18" ht="15.75">
      <c r="A48" s="1"/>
      <c r="B48" s="137"/>
      <c r="C48" s="18"/>
      <c r="D48" s="140"/>
      <c r="E48" s="141"/>
      <c r="F48" s="141"/>
      <c r="G48" s="18"/>
      <c r="H48" s="1"/>
      <c r="I48" s="260"/>
      <c r="J48" s="264"/>
      <c r="K48" s="265"/>
      <c r="L48" s="202"/>
      <c r="M48" s="1"/>
      <c r="R48" s="3"/>
    </row>
    <row r="49" spans="1:18" ht="15.75">
      <c r="A49" s="1"/>
      <c r="B49" s="137"/>
      <c r="C49" s="18"/>
      <c r="D49" s="140"/>
      <c r="E49" s="141"/>
      <c r="F49" s="141"/>
      <c r="G49" s="18"/>
      <c r="H49" s="1"/>
      <c r="I49" s="268"/>
      <c r="J49" s="269"/>
      <c r="K49" s="270"/>
      <c r="L49" s="204"/>
      <c r="M49" s="1"/>
      <c r="R49" s="3"/>
    </row>
    <row r="50" spans="1:18" ht="15.75">
      <c r="A50" s="1"/>
      <c r="B50" s="137"/>
      <c r="C50" s="18"/>
      <c r="D50" s="140"/>
      <c r="E50" s="141"/>
      <c r="F50" s="141"/>
      <c r="G50" s="18"/>
      <c r="H50" s="1"/>
      <c r="I50" s="259" t="str">
        <f>AÑO!A13</f>
        <v>Gubernamental</v>
      </c>
      <c r="J50" s="262"/>
      <c r="K50" s="263"/>
      <c r="L50" s="201"/>
      <c r="M50" s="1"/>
      <c r="R50" s="3"/>
    </row>
    <row r="51" spans="1:18" ht="15.75">
      <c r="A51" s="1"/>
      <c r="B51" s="137"/>
      <c r="C51" s="18"/>
      <c r="D51" s="140"/>
      <c r="E51" s="141"/>
      <c r="F51" s="141"/>
      <c r="G51" s="18"/>
      <c r="H51" s="1"/>
      <c r="I51" s="260"/>
      <c r="J51" s="264"/>
      <c r="K51" s="265"/>
      <c r="L51" s="202"/>
      <c r="M51" s="1"/>
      <c r="R51" s="3"/>
    </row>
    <row r="52" spans="1:18" ht="15.75">
      <c r="A52" s="1"/>
      <c r="B52" s="137"/>
      <c r="C52" s="18"/>
      <c r="D52" s="140"/>
      <c r="E52" s="141"/>
      <c r="F52" s="141"/>
      <c r="G52" s="18"/>
      <c r="H52" s="1"/>
      <c r="I52" s="260"/>
      <c r="J52" s="264"/>
      <c r="K52" s="265"/>
      <c r="L52" s="202"/>
      <c r="M52" s="1"/>
      <c r="R52" s="3"/>
    </row>
    <row r="53" spans="1:18" ht="15.75">
      <c r="A53" s="1"/>
      <c r="B53" s="137"/>
      <c r="C53" s="18"/>
      <c r="D53" s="140"/>
      <c r="E53" s="141"/>
      <c r="F53" s="141"/>
      <c r="G53" s="18"/>
      <c r="H53" s="1"/>
      <c r="I53" s="260"/>
      <c r="J53" s="264"/>
      <c r="K53" s="265"/>
      <c r="L53" s="202"/>
      <c r="M53" s="1"/>
      <c r="R53" s="3"/>
    </row>
    <row r="54" spans="1:18" ht="15.75">
      <c r="A54" s="1"/>
      <c r="B54" s="137"/>
      <c r="C54" s="18"/>
      <c r="D54" s="140"/>
      <c r="E54" s="141"/>
      <c r="F54" s="141"/>
      <c r="G54" s="18"/>
      <c r="H54" s="1"/>
      <c r="I54" s="268"/>
      <c r="J54" s="269"/>
      <c r="K54" s="270"/>
      <c r="L54" s="204"/>
      <c r="M54" s="1"/>
      <c r="R54" s="3"/>
    </row>
    <row r="55" spans="1:18" ht="15.75">
      <c r="A55" s="1"/>
      <c r="B55" s="137"/>
      <c r="C55" s="18"/>
      <c r="D55" s="140"/>
      <c r="E55" s="141"/>
      <c r="F55" s="141"/>
      <c r="G55" s="18"/>
      <c r="H55" s="1"/>
      <c r="I55" s="259" t="str">
        <f>AÑO!A14</f>
        <v>Mutualite/DKV</v>
      </c>
      <c r="J55" s="262"/>
      <c r="K55" s="263"/>
      <c r="L55" s="201"/>
      <c r="M55" s="1"/>
      <c r="R55" s="3"/>
    </row>
    <row r="56" spans="1:18" ht="15.75">
      <c r="A56" s="1"/>
      <c r="B56" s="137"/>
      <c r="C56" s="18"/>
      <c r="D56" s="140"/>
      <c r="E56" s="141"/>
      <c r="F56" s="141"/>
      <c r="G56" s="18"/>
      <c r="H56" s="1"/>
      <c r="I56" s="260"/>
      <c r="J56" s="264"/>
      <c r="K56" s="265"/>
      <c r="L56" s="202"/>
      <c r="M56" s="1"/>
      <c r="R56" s="3"/>
    </row>
    <row r="57" spans="1:18" ht="15.75">
      <c r="A57" s="1"/>
      <c r="B57" s="137"/>
      <c r="C57" s="18"/>
      <c r="D57" s="140"/>
      <c r="E57" s="141"/>
      <c r="F57" s="141"/>
      <c r="G57" s="18"/>
      <c r="H57" s="1"/>
      <c r="I57" s="260"/>
      <c r="J57" s="264"/>
      <c r="K57" s="265"/>
      <c r="L57" s="202"/>
      <c r="M57" s="1"/>
      <c r="R57" s="3"/>
    </row>
    <row r="58" spans="1:18" ht="15.75">
      <c r="A58" s="1"/>
      <c r="B58" s="137"/>
      <c r="C58" s="18"/>
      <c r="D58" s="140"/>
      <c r="E58" s="141"/>
      <c r="F58" s="141"/>
      <c r="G58" s="18"/>
      <c r="H58" s="1"/>
      <c r="I58" s="260"/>
      <c r="J58" s="264"/>
      <c r="K58" s="265"/>
      <c r="L58" s="202"/>
      <c r="M58" s="1"/>
      <c r="R58" s="3"/>
    </row>
    <row r="59" spans="1:18" ht="16.5" thickBot="1">
      <c r="A59" s="1"/>
      <c r="B59" s="138"/>
      <c r="C59" s="19"/>
      <c r="D59" s="138"/>
      <c r="E59" s="142"/>
      <c r="F59" s="142"/>
      <c r="G59" s="19"/>
      <c r="H59" s="1"/>
      <c r="I59" s="268"/>
      <c r="J59" s="269"/>
      <c r="K59" s="270"/>
      <c r="L59" s="204"/>
      <c r="M59" s="1"/>
      <c r="R59" s="3"/>
    </row>
    <row r="60" spans="1:18" ht="16.5" thickBot="1">
      <c r="A60" s="1"/>
      <c r="B60" s="138">
        <f>SUM(B46:B59)</f>
        <v>490</v>
      </c>
      <c r="C60" s="19" t="s">
        <v>55</v>
      </c>
      <c r="D60" s="138">
        <f>SUM(D46:D59)</f>
        <v>0</v>
      </c>
      <c r="E60" s="138">
        <f>SUM(E46:E59)</f>
        <v>0</v>
      </c>
      <c r="F60" s="138">
        <f>SUM(F46:F59)</f>
        <v>0</v>
      </c>
      <c r="G60" s="19" t="s">
        <v>55</v>
      </c>
      <c r="H60" s="1"/>
      <c r="I60" s="259" t="str">
        <f>AÑO!A15</f>
        <v>Alquiler Cartama</v>
      </c>
      <c r="J60" s="262"/>
      <c r="K60" s="263"/>
      <c r="L60" s="201"/>
      <c r="M60" s="1"/>
      <c r="R60" s="3"/>
    </row>
    <row r="61" spans="1:18" ht="16.5" thickBot="1">
      <c r="A61" s="1"/>
      <c r="B61" s="115"/>
      <c r="C61" s="1"/>
      <c r="D61" s="115"/>
      <c r="E61" s="115"/>
      <c r="F61" s="115"/>
      <c r="G61" s="1"/>
      <c r="H61" s="1"/>
      <c r="I61" s="260"/>
      <c r="J61" s="264"/>
      <c r="K61" s="265"/>
      <c r="L61" s="202"/>
      <c r="M61" s="1"/>
      <c r="R61" s="3"/>
    </row>
    <row r="62" spans="1:18" ht="15.6" customHeight="1">
      <c r="A62" s="1"/>
      <c r="B62" s="283" t="str">
        <f>AÑO!A23</f>
        <v>Ocio</v>
      </c>
      <c r="C62" s="272"/>
      <c r="D62" s="272"/>
      <c r="E62" s="272"/>
      <c r="F62" s="272"/>
      <c r="G62" s="273"/>
      <c r="H62" s="1"/>
      <c r="I62" s="260"/>
      <c r="J62" s="264"/>
      <c r="K62" s="265"/>
      <c r="L62" s="202"/>
      <c r="M62" s="1"/>
      <c r="R62" s="3"/>
    </row>
    <row r="63" spans="1:18" ht="16.149999999999999" customHeight="1" thickBot="1">
      <c r="A63" s="1"/>
      <c r="B63" s="274"/>
      <c r="C63" s="275"/>
      <c r="D63" s="275"/>
      <c r="E63" s="275"/>
      <c r="F63" s="275"/>
      <c r="G63" s="276"/>
      <c r="H63" s="1"/>
      <c r="I63" s="260"/>
      <c r="J63" s="264"/>
      <c r="K63" s="265"/>
      <c r="L63" s="202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I64" s="268"/>
      <c r="J64" s="269"/>
      <c r="K64" s="270"/>
      <c r="L64" s="204"/>
      <c r="M64" s="1"/>
      <c r="R64" s="3"/>
    </row>
    <row r="65" spans="1:18" ht="15.75">
      <c r="A65" s="1"/>
      <c r="B65" s="135" t="s">
        <v>32</v>
      </c>
      <c r="C65" s="27" t="s">
        <v>33</v>
      </c>
      <c r="D65" s="135" t="s">
        <v>57</v>
      </c>
      <c r="E65" s="139" t="s">
        <v>58</v>
      </c>
      <c r="F65" s="139" t="s">
        <v>32</v>
      </c>
      <c r="G65" s="27" t="s">
        <v>168</v>
      </c>
      <c r="H65" s="1"/>
      <c r="I65" s="259" t="str">
        <f>AÑO!A16</f>
        <v>Otros</v>
      </c>
      <c r="J65" s="262"/>
      <c r="K65" s="263"/>
      <c r="L65" s="201"/>
      <c r="M65" s="1"/>
      <c r="R65" s="3"/>
    </row>
    <row r="66" spans="1:18" ht="15.75">
      <c r="A66" s="1"/>
      <c r="B66" s="136">
        <v>150</v>
      </c>
      <c r="C66" s="21" t="s">
        <v>35</v>
      </c>
      <c r="D66" s="140"/>
      <c r="E66" s="141"/>
      <c r="F66" s="141"/>
      <c r="G66" s="21"/>
      <c r="H66" s="1"/>
      <c r="I66" s="260"/>
      <c r="J66" s="264"/>
      <c r="K66" s="265"/>
      <c r="L66" s="202"/>
      <c r="M66" s="1"/>
      <c r="R66" s="3"/>
    </row>
    <row r="67" spans="1:18" ht="15.75">
      <c r="A67" s="1"/>
      <c r="B67" s="137"/>
      <c r="C67" s="18"/>
      <c r="D67" s="140"/>
      <c r="E67" s="141"/>
      <c r="F67" s="141"/>
      <c r="G67" s="34"/>
      <c r="H67" s="1"/>
      <c r="I67" s="260"/>
      <c r="J67" s="264"/>
      <c r="K67" s="265"/>
      <c r="L67" s="202"/>
      <c r="M67" s="1"/>
      <c r="R67" s="3"/>
    </row>
    <row r="68" spans="1:18" ht="15.75">
      <c r="A68" s="1"/>
      <c r="B68" s="137"/>
      <c r="C68" s="18"/>
      <c r="D68" s="140"/>
      <c r="E68" s="141"/>
      <c r="F68" s="141"/>
      <c r="G68" s="18"/>
      <c r="H68" s="1"/>
      <c r="I68" s="260"/>
      <c r="J68" s="264"/>
      <c r="K68" s="265"/>
      <c r="L68" s="202"/>
      <c r="M68" s="1"/>
      <c r="R68" s="3"/>
    </row>
    <row r="69" spans="1:18" ht="16.5" thickBot="1">
      <c r="A69" s="1"/>
      <c r="B69" s="137"/>
      <c r="C69" s="18"/>
      <c r="D69" s="140"/>
      <c r="E69" s="141"/>
      <c r="F69" s="141"/>
      <c r="G69" s="18"/>
      <c r="H69" s="1"/>
      <c r="I69" s="261"/>
      <c r="J69" s="266"/>
      <c r="K69" s="267"/>
      <c r="L69" s="203"/>
      <c r="M69" s="1"/>
      <c r="R69" s="3"/>
    </row>
    <row r="70" spans="1:18" ht="15.75">
      <c r="A70" s="1"/>
      <c r="B70" s="137"/>
      <c r="C70" s="18"/>
      <c r="D70" s="140"/>
      <c r="E70" s="141"/>
      <c r="F70" s="141"/>
      <c r="G70" s="18"/>
      <c r="H70" s="1"/>
      <c r="M70" s="1"/>
      <c r="R70" s="3"/>
    </row>
    <row r="71" spans="1:18" ht="15.75">
      <c r="A71" s="1"/>
      <c r="B71" s="137"/>
      <c r="C71" s="18"/>
      <c r="D71" s="140"/>
      <c r="E71" s="141"/>
      <c r="F71" s="141"/>
      <c r="G71" s="18"/>
      <c r="H71" s="1"/>
      <c r="M71" s="1"/>
      <c r="R71" s="3"/>
    </row>
    <row r="72" spans="1:18" ht="15.75">
      <c r="A72" s="1"/>
      <c r="B72" s="137"/>
      <c r="C72" s="18"/>
      <c r="D72" s="140"/>
      <c r="E72" s="141"/>
      <c r="F72" s="141"/>
      <c r="G72" s="18"/>
      <c r="H72" s="1"/>
      <c r="M72" s="1"/>
      <c r="R72" s="3"/>
    </row>
    <row r="73" spans="1:18" ht="15.75">
      <c r="A73" s="1"/>
      <c r="B73" s="137"/>
      <c r="C73" s="18"/>
      <c r="D73" s="140"/>
      <c r="E73" s="141"/>
      <c r="F73" s="141"/>
      <c r="G73" s="18"/>
      <c r="H73" s="1"/>
      <c r="I73" s="90"/>
      <c r="M73" s="1"/>
      <c r="R73" s="3"/>
    </row>
    <row r="74" spans="1:18" ht="15.75">
      <c r="A74" s="1"/>
      <c r="B74" s="137"/>
      <c r="C74" s="18"/>
      <c r="D74" s="140"/>
      <c r="E74" s="141"/>
      <c r="F74" s="141"/>
      <c r="G74" s="18"/>
      <c r="H74" s="1"/>
      <c r="M74" s="1"/>
      <c r="R74" s="3"/>
    </row>
    <row r="75" spans="1:18" ht="15.75">
      <c r="A75" s="1"/>
      <c r="B75" s="137"/>
      <c r="C75" s="18"/>
      <c r="D75" s="140"/>
      <c r="E75" s="141"/>
      <c r="F75" s="141"/>
      <c r="G75" s="18"/>
      <c r="H75" s="1"/>
      <c r="M75" s="1"/>
      <c r="R75" s="3"/>
    </row>
    <row r="76" spans="1:18" ht="15.75">
      <c r="A76" s="1"/>
      <c r="B76" s="137"/>
      <c r="C76" s="18"/>
      <c r="D76" s="140"/>
      <c r="E76" s="141"/>
      <c r="F76" s="141"/>
      <c r="G76" s="18"/>
      <c r="H76" s="1"/>
      <c r="M76" s="1"/>
      <c r="R76" s="3"/>
    </row>
    <row r="77" spans="1:18" ht="15.75">
      <c r="A77" s="1"/>
      <c r="B77" s="137"/>
      <c r="C77" s="18"/>
      <c r="D77" s="140"/>
      <c r="E77" s="141"/>
      <c r="F77" s="141"/>
      <c r="G77" s="18"/>
      <c r="H77" s="1"/>
      <c r="M77" s="1"/>
      <c r="R77" s="3"/>
    </row>
    <row r="78" spans="1:18" ht="15.75">
      <c r="A78" s="1"/>
      <c r="B78" s="137"/>
      <c r="C78" s="18"/>
      <c r="D78" s="140"/>
      <c r="E78" s="141"/>
      <c r="F78" s="141"/>
      <c r="G78" s="18"/>
      <c r="H78" s="1"/>
      <c r="M78" s="1"/>
      <c r="R78" s="3"/>
    </row>
    <row r="79" spans="1:18" ht="16.5" thickBot="1">
      <c r="A79" s="1"/>
      <c r="B79" s="138"/>
      <c r="C79" s="19"/>
      <c r="D79" s="138"/>
      <c r="E79" s="142"/>
      <c r="F79" s="142"/>
      <c r="G79" s="19"/>
      <c r="H79" s="1"/>
      <c r="M79" s="1"/>
      <c r="R79" s="3"/>
    </row>
    <row r="80" spans="1:18" ht="16.5" thickBot="1">
      <c r="A80" s="1"/>
      <c r="B80" s="138">
        <f>SUM(B66:B79)</f>
        <v>150</v>
      </c>
      <c r="C80" s="19" t="s">
        <v>55</v>
      </c>
      <c r="D80" s="138">
        <f>SUM(D66:D79)</f>
        <v>0</v>
      </c>
      <c r="E80" s="138">
        <f>SUM(E66:E79)</f>
        <v>0</v>
      </c>
      <c r="F80" s="138">
        <f>SUM(F66:F79)</f>
        <v>0</v>
      </c>
      <c r="G80" s="19" t="s">
        <v>55</v>
      </c>
      <c r="H80" s="1"/>
      <c r="M80" s="1"/>
      <c r="R80" s="3"/>
    </row>
    <row r="81" spans="1:18" ht="16.5" thickBot="1">
      <c r="A81" s="1"/>
      <c r="B81" s="115"/>
      <c r="C81" s="1"/>
      <c r="D81" s="115"/>
      <c r="E81" s="115"/>
      <c r="F81" s="115"/>
      <c r="G81" s="1"/>
      <c r="H81" s="1"/>
      <c r="M81" s="1"/>
      <c r="R81" s="3"/>
    </row>
    <row r="82" spans="1:18" ht="15.6" customHeight="1">
      <c r="A82" s="1"/>
      <c r="B82" s="283" t="str">
        <f>AÑO!A24</f>
        <v>Transportes</v>
      </c>
      <c r="C82" s="272"/>
      <c r="D82" s="272"/>
      <c r="E82" s="272"/>
      <c r="F82" s="272"/>
      <c r="G82" s="273"/>
      <c r="H82" s="1"/>
      <c r="M82" s="1"/>
      <c r="R82" s="3"/>
    </row>
    <row r="83" spans="1:18" ht="16.149999999999999" customHeight="1" thickBot="1">
      <c r="A83" s="1"/>
      <c r="B83" s="274"/>
      <c r="C83" s="275"/>
      <c r="D83" s="275"/>
      <c r="E83" s="275"/>
      <c r="F83" s="275"/>
      <c r="G83" s="276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135" t="s">
        <v>32</v>
      </c>
      <c r="C85" s="27" t="s">
        <v>33</v>
      </c>
      <c r="D85" s="135" t="s">
        <v>57</v>
      </c>
      <c r="E85" s="139" t="s">
        <v>58</v>
      </c>
      <c r="F85" s="139" t="s">
        <v>32</v>
      </c>
      <c r="G85" s="27" t="s">
        <v>168</v>
      </c>
      <c r="H85" s="1"/>
      <c r="M85" s="1"/>
      <c r="R85" s="3"/>
    </row>
    <row r="86" spans="1:18" ht="15.75">
      <c r="A86" s="1"/>
      <c r="B86" s="136">
        <v>160</v>
      </c>
      <c r="C86" s="21" t="s">
        <v>209</v>
      </c>
      <c r="D86" s="140"/>
      <c r="E86" s="141"/>
      <c r="F86" s="141"/>
      <c r="G86" s="18"/>
      <c r="H86" s="1"/>
      <c r="M86" s="1"/>
      <c r="R86" s="3"/>
    </row>
    <row r="87" spans="1:18" ht="15.75">
      <c r="A87" s="1"/>
      <c r="B87" s="137"/>
      <c r="C87" s="18"/>
      <c r="D87" s="140"/>
      <c r="E87" s="141"/>
      <c r="F87" s="141"/>
      <c r="G87" s="18"/>
      <c r="H87" s="1"/>
      <c r="M87" s="1"/>
      <c r="R87" s="3"/>
    </row>
    <row r="88" spans="1:18" ht="15.75">
      <c r="A88" s="1"/>
      <c r="B88" s="137"/>
      <c r="C88" s="18"/>
      <c r="D88" s="140"/>
      <c r="E88" s="141"/>
      <c r="F88" s="141"/>
      <c r="G88" s="18"/>
      <c r="H88" s="1"/>
      <c r="M88" s="1"/>
      <c r="R88" s="3"/>
    </row>
    <row r="89" spans="1:18" ht="15.75">
      <c r="A89" s="1"/>
      <c r="B89" s="137"/>
      <c r="C89" s="18"/>
      <c r="D89" s="140"/>
      <c r="E89" s="141"/>
      <c r="F89" s="141"/>
      <c r="G89" s="18"/>
      <c r="H89" s="1"/>
      <c r="M89" s="1"/>
      <c r="R89" s="3"/>
    </row>
    <row r="90" spans="1:18" ht="15.75">
      <c r="A90" s="1"/>
      <c r="B90" s="137"/>
      <c r="C90" s="18"/>
      <c r="D90" s="140"/>
      <c r="E90" s="141"/>
      <c r="F90" s="141"/>
      <c r="G90" s="18"/>
      <c r="H90" s="1"/>
      <c r="M90" s="1"/>
      <c r="R90" s="3"/>
    </row>
    <row r="91" spans="1:18" ht="15.75">
      <c r="A91" s="1"/>
      <c r="B91" s="137"/>
      <c r="C91" s="18"/>
      <c r="D91" s="140"/>
      <c r="E91" s="141"/>
      <c r="F91" s="141"/>
      <c r="G91" s="18"/>
      <c r="H91" s="1"/>
      <c r="M91" s="1"/>
      <c r="R91" s="3"/>
    </row>
    <row r="92" spans="1:18" ht="15.75">
      <c r="A92" s="1"/>
      <c r="B92" s="137"/>
      <c r="C92" s="18"/>
      <c r="D92" s="140"/>
      <c r="E92" s="141"/>
      <c r="F92" s="141"/>
      <c r="G92" s="18"/>
      <c r="H92" s="1"/>
      <c r="M92" s="1"/>
      <c r="R92" s="3"/>
    </row>
    <row r="93" spans="1:18" ht="15.75">
      <c r="A93" s="1"/>
      <c r="B93" s="137"/>
      <c r="C93" s="18"/>
      <c r="D93" s="140"/>
      <c r="E93" s="141"/>
      <c r="F93" s="141"/>
      <c r="G93" s="18"/>
      <c r="H93" s="1"/>
      <c r="M93" s="1"/>
      <c r="R93" s="3"/>
    </row>
    <row r="94" spans="1:18" ht="15.75">
      <c r="A94" s="1"/>
      <c r="B94" s="137"/>
      <c r="C94" s="18"/>
      <c r="D94" s="140"/>
      <c r="E94" s="141"/>
      <c r="F94" s="141"/>
      <c r="G94" s="18"/>
      <c r="H94" s="1"/>
      <c r="M94" s="1"/>
      <c r="R94" s="3"/>
    </row>
    <row r="95" spans="1:18" ht="15.75">
      <c r="A95" s="1"/>
      <c r="B95" s="137"/>
      <c r="C95" s="18"/>
      <c r="D95" s="140"/>
      <c r="E95" s="141"/>
      <c r="F95" s="141"/>
      <c r="G95" s="18"/>
      <c r="H95" s="1"/>
      <c r="M95" s="1"/>
      <c r="R95" s="3"/>
    </row>
    <row r="96" spans="1:18" ht="15.75">
      <c r="A96" s="1"/>
      <c r="B96" s="137"/>
      <c r="C96" s="18"/>
      <c r="D96" s="140"/>
      <c r="E96" s="141"/>
      <c r="F96" s="141"/>
      <c r="G96" s="18"/>
      <c r="H96" s="1"/>
      <c r="M96" s="1"/>
      <c r="R96" s="3"/>
    </row>
    <row r="97" spans="1:18" ht="15.75">
      <c r="A97" s="1"/>
      <c r="B97" s="137"/>
      <c r="C97" s="18"/>
      <c r="D97" s="140"/>
      <c r="E97" s="141"/>
      <c r="F97" s="141"/>
      <c r="G97" s="18"/>
      <c r="H97" s="1"/>
      <c r="M97" s="1"/>
      <c r="R97" s="3"/>
    </row>
    <row r="98" spans="1:18" ht="15.75">
      <c r="A98" s="1"/>
      <c r="B98" s="137"/>
      <c r="C98" s="18"/>
      <c r="D98" s="140"/>
      <c r="E98" s="141"/>
      <c r="F98" s="141"/>
      <c r="G98" s="18"/>
      <c r="H98" s="1"/>
      <c r="M98" s="1"/>
      <c r="R98" s="3"/>
    </row>
    <row r="99" spans="1:18" ht="16.5" thickBot="1">
      <c r="A99" s="1"/>
      <c r="B99" s="138"/>
      <c r="C99" s="19"/>
      <c r="D99" s="138"/>
      <c r="E99" s="142"/>
      <c r="F99" s="142"/>
      <c r="G99" s="19"/>
      <c r="H99" s="1"/>
      <c r="M99" s="1"/>
      <c r="R99" s="3"/>
    </row>
    <row r="100" spans="1:18" ht="16.5" thickBot="1">
      <c r="A100" s="1"/>
      <c r="B100" s="138">
        <f>SUM(B86:B99)</f>
        <v>160</v>
      </c>
      <c r="C100" s="19" t="s">
        <v>55</v>
      </c>
      <c r="D100" s="138">
        <f>SUM(D86:D99)</f>
        <v>0</v>
      </c>
      <c r="E100" s="138">
        <f>SUM(E86:E99)</f>
        <v>0</v>
      </c>
      <c r="F100" s="138">
        <f>SUM(F86:F99)</f>
        <v>0</v>
      </c>
      <c r="G100" s="19" t="s">
        <v>55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3" t="str">
        <f>AÑO!A25</f>
        <v>Coche</v>
      </c>
      <c r="C102" s="272"/>
      <c r="D102" s="272"/>
      <c r="E102" s="272"/>
      <c r="F102" s="272"/>
      <c r="G102" s="273"/>
      <c r="H102" s="1"/>
      <c r="M102" s="1"/>
      <c r="R102" s="3"/>
    </row>
    <row r="103" spans="1:18" ht="16.149999999999999" customHeight="1" thickBot="1">
      <c r="A103" s="1"/>
      <c r="B103" s="274"/>
      <c r="C103" s="275"/>
      <c r="D103" s="275"/>
      <c r="E103" s="275"/>
      <c r="F103" s="275"/>
      <c r="G103" s="276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92" t="s">
        <v>191</v>
      </c>
      <c r="B105" s="135" t="s">
        <v>32</v>
      </c>
      <c r="C105" s="27" t="s">
        <v>33</v>
      </c>
      <c r="D105" s="135" t="s">
        <v>57</v>
      </c>
      <c r="E105" s="139" t="s">
        <v>58</v>
      </c>
      <c r="F105" s="139" t="s">
        <v>32</v>
      </c>
      <c r="G105" s="27" t="s">
        <v>33</v>
      </c>
      <c r="H105" s="1"/>
      <c r="M105" s="1"/>
      <c r="R105" s="3"/>
    </row>
    <row r="106" spans="1:18" ht="15.75">
      <c r="A106" s="115">
        <f>'04'!A106+(B106-SUM(D106:F106))</f>
        <v>1550.8200000000002</v>
      </c>
      <c r="B106" s="136">
        <v>258.47000000000003</v>
      </c>
      <c r="C106" s="20" t="s">
        <v>46</v>
      </c>
      <c r="D106" s="140"/>
      <c r="E106" s="141"/>
      <c r="F106" s="141"/>
      <c r="G106" s="34" t="s">
        <v>46</v>
      </c>
      <c r="H106" s="1"/>
      <c r="M106" s="1"/>
      <c r="R106" s="3"/>
    </row>
    <row r="107" spans="1:18" ht="15.75">
      <c r="A107" s="115">
        <f>'04'!A107+(B107-SUM(D107:F107))</f>
        <v>427.3</v>
      </c>
      <c r="B107" s="137">
        <v>71</v>
      </c>
      <c r="C107" s="20" t="s">
        <v>47</v>
      </c>
      <c r="D107" s="140"/>
      <c r="E107" s="141"/>
      <c r="F107" s="141"/>
      <c r="G107" s="34" t="s">
        <v>47</v>
      </c>
      <c r="H107" s="1"/>
      <c r="M107" s="1"/>
      <c r="R107" s="3"/>
    </row>
    <row r="108" spans="1:18" ht="15.75">
      <c r="A108" s="115">
        <f>'04'!A108+(B108-SUM(D108:F108))</f>
        <v>447.09999999999991</v>
      </c>
      <c r="B108" s="137">
        <v>50</v>
      </c>
      <c r="C108" s="20" t="s">
        <v>194</v>
      </c>
      <c r="D108" s="140"/>
      <c r="E108" s="141"/>
      <c r="F108" s="141"/>
      <c r="G108" s="37" t="s">
        <v>69</v>
      </c>
      <c r="H108" s="1"/>
      <c r="M108" s="1"/>
      <c r="R108" s="3"/>
    </row>
    <row r="109" spans="1:18" ht="15.75">
      <c r="A109" s="115">
        <f>'04'!A109+(B109-SUM(D109:F109))</f>
        <v>2907.6800000000017</v>
      </c>
      <c r="B109" s="137">
        <v>25.53</v>
      </c>
      <c r="C109" s="20" t="s">
        <v>212</v>
      </c>
      <c r="D109" s="140"/>
      <c r="E109" s="141"/>
      <c r="F109" s="141"/>
      <c r="G109" s="34"/>
      <c r="H109" s="1"/>
      <c r="M109" s="1"/>
      <c r="R109" s="3"/>
    </row>
    <row r="110" spans="1:18" ht="15.75">
      <c r="B110" s="137"/>
      <c r="C110" s="20"/>
      <c r="D110" s="140"/>
      <c r="E110" s="141"/>
      <c r="F110" s="141"/>
      <c r="G110" s="34"/>
      <c r="H110" s="1"/>
      <c r="M110" s="1"/>
      <c r="R110" s="3"/>
    </row>
    <row r="111" spans="1:18" ht="15.75">
      <c r="B111" s="137"/>
      <c r="C111" s="30"/>
      <c r="D111" s="140"/>
      <c r="E111" s="141"/>
      <c r="F111" s="141"/>
      <c r="G111" s="37"/>
      <c r="H111" s="1"/>
      <c r="M111" s="1"/>
      <c r="R111" s="3"/>
    </row>
    <row r="112" spans="1:18" ht="15.75">
      <c r="B112" s="137"/>
      <c r="C112" s="35"/>
      <c r="D112" s="140"/>
      <c r="E112" s="141"/>
      <c r="F112" s="141"/>
      <c r="G112" s="34"/>
      <c r="H112" s="1"/>
      <c r="M112" s="1"/>
      <c r="R112" s="3"/>
    </row>
    <row r="113" spans="1:18" ht="15.75">
      <c r="B113" s="137"/>
      <c r="C113" s="36"/>
      <c r="D113" s="140"/>
      <c r="E113" s="141"/>
      <c r="F113" s="141"/>
      <c r="G113" s="34"/>
      <c r="H113" s="1"/>
      <c r="M113" s="1"/>
      <c r="R113" s="3"/>
    </row>
    <row r="114" spans="1:18" ht="15.75">
      <c r="B114" s="137"/>
      <c r="C114" s="35"/>
      <c r="D114" s="140"/>
      <c r="E114" s="141"/>
      <c r="F114" s="141"/>
      <c r="G114" s="34"/>
      <c r="H114" s="1"/>
      <c r="M114" s="1"/>
      <c r="R114" s="3"/>
    </row>
    <row r="115" spans="1:18" ht="15.75">
      <c r="B115" s="137"/>
      <c r="C115" s="30"/>
      <c r="D115" s="140"/>
      <c r="E115" s="141"/>
      <c r="F115" s="141"/>
      <c r="G115" s="18"/>
      <c r="H115" s="1"/>
      <c r="M115" s="1"/>
      <c r="R115" s="3"/>
    </row>
    <row r="116" spans="1:18" ht="15.75">
      <c r="B116" s="137"/>
      <c r="C116" s="20"/>
      <c r="D116" s="140"/>
      <c r="E116" s="141"/>
      <c r="F116" s="141"/>
      <c r="G116" s="18"/>
      <c r="H116" s="1"/>
      <c r="M116" s="1"/>
      <c r="R116" s="3"/>
    </row>
    <row r="117" spans="1:18" ht="15.75">
      <c r="B117" s="137"/>
      <c r="C117" s="20"/>
      <c r="D117" s="140"/>
      <c r="E117" s="141"/>
      <c r="F117" s="141"/>
      <c r="G117" s="18"/>
      <c r="H117" s="1"/>
      <c r="M117" s="1"/>
      <c r="R117" s="3"/>
    </row>
    <row r="118" spans="1:18" ht="15.75">
      <c r="B118" s="137"/>
      <c r="C118" s="20"/>
      <c r="D118" s="140"/>
      <c r="E118" s="141"/>
      <c r="F118" s="141"/>
      <c r="G118" s="18"/>
      <c r="H118" s="1"/>
      <c r="M118" s="1"/>
      <c r="R118" s="3"/>
    </row>
    <row r="119" spans="1:18" ht="16.5" thickBot="1">
      <c r="B119" s="138"/>
      <c r="C119" s="22"/>
      <c r="D119" s="138"/>
      <c r="E119" s="142"/>
      <c r="F119" s="142"/>
      <c r="G119" s="19"/>
      <c r="H119" s="1"/>
      <c r="M119" s="1"/>
      <c r="R119" s="3"/>
    </row>
    <row r="120" spans="1:18" ht="16.5" thickBot="1">
      <c r="A120" s="116">
        <f>SUM(A106:A108)</f>
        <v>2425.2200000000003</v>
      </c>
      <c r="B120" s="138">
        <f>SUM(B106:B119)</f>
        <v>405</v>
      </c>
      <c r="C120" s="19" t="s">
        <v>55</v>
      </c>
      <c r="D120" s="138">
        <f>SUM(D106:D119)</f>
        <v>0</v>
      </c>
      <c r="E120" s="138">
        <f>SUM(E106:E119)</f>
        <v>0</v>
      </c>
      <c r="F120" s="138">
        <f>SUM(F106:F119)</f>
        <v>0</v>
      </c>
      <c r="G120" s="19" t="s">
        <v>55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3" t="str">
        <f>AÑO!A26</f>
        <v>Teléfono</v>
      </c>
      <c r="C122" s="272"/>
      <c r="D122" s="272"/>
      <c r="E122" s="272"/>
      <c r="F122" s="272"/>
      <c r="G122" s="273"/>
      <c r="H122" s="1"/>
      <c r="M122" s="1"/>
      <c r="R122" s="3"/>
    </row>
    <row r="123" spans="1:18" ht="16.149999999999999" customHeight="1" thickBot="1">
      <c r="A123" s="1"/>
      <c r="B123" s="274"/>
      <c r="C123" s="275"/>
      <c r="D123" s="275"/>
      <c r="E123" s="275"/>
      <c r="F123" s="275"/>
      <c r="G123" s="276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135" t="s">
        <v>32</v>
      </c>
      <c r="C125" s="27" t="s">
        <v>33</v>
      </c>
      <c r="D125" s="135" t="s">
        <v>57</v>
      </c>
      <c r="E125" s="139" t="s">
        <v>58</v>
      </c>
      <c r="F125" s="139" t="s">
        <v>32</v>
      </c>
      <c r="G125" s="27" t="s">
        <v>33</v>
      </c>
      <c r="H125" s="1"/>
      <c r="M125" s="1"/>
      <c r="R125" s="3"/>
    </row>
    <row r="126" spans="1:18" ht="15.75">
      <c r="A126" s="1"/>
      <c r="B126" s="136">
        <v>27.5</v>
      </c>
      <c r="C126" s="21" t="s">
        <v>48</v>
      </c>
      <c r="D126" s="140"/>
      <c r="E126" s="141"/>
      <c r="F126" s="141"/>
      <c r="G126" s="18" t="s">
        <v>48</v>
      </c>
      <c r="H126" s="1"/>
      <c r="M126" s="1"/>
      <c r="R126" s="3"/>
    </row>
    <row r="127" spans="1:18" ht="15.75">
      <c r="A127" s="1"/>
      <c r="B127" s="137">
        <v>12.5</v>
      </c>
      <c r="C127" s="18" t="s">
        <v>49</v>
      </c>
      <c r="D127" s="140"/>
      <c r="E127" s="141"/>
      <c r="F127" s="141"/>
      <c r="G127" s="18" t="s">
        <v>154</v>
      </c>
      <c r="H127" s="1"/>
      <c r="M127" s="1"/>
      <c r="R127" s="3"/>
    </row>
    <row r="128" spans="1:18" ht="15.75">
      <c r="A128" s="1"/>
      <c r="B128" s="137">
        <v>8</v>
      </c>
      <c r="C128" s="18" t="s">
        <v>165</v>
      </c>
      <c r="D128" s="140"/>
      <c r="E128" s="141"/>
      <c r="F128" s="141"/>
      <c r="G128" s="18" t="s">
        <v>156</v>
      </c>
      <c r="H128" s="1"/>
      <c r="M128" s="1"/>
      <c r="R128" s="3"/>
    </row>
    <row r="129" spans="1:18" ht="15.75">
      <c r="A129" s="1"/>
      <c r="B129" s="137"/>
      <c r="C129" s="18"/>
      <c r="D129" s="140"/>
      <c r="E129" s="141"/>
      <c r="F129" s="141"/>
      <c r="G129" s="18" t="s">
        <v>165</v>
      </c>
      <c r="H129" s="1"/>
      <c r="M129" s="1"/>
      <c r="R129" s="3"/>
    </row>
    <row r="130" spans="1:18" ht="15.75">
      <c r="A130" s="1"/>
      <c r="B130" s="137"/>
      <c r="C130" s="18"/>
      <c r="D130" s="140"/>
      <c r="E130" s="141"/>
      <c r="F130" s="141"/>
      <c r="G130" s="18"/>
      <c r="H130" s="1"/>
      <c r="M130" s="1"/>
      <c r="R130" s="3"/>
    </row>
    <row r="131" spans="1:18" ht="15.75">
      <c r="A131" s="1"/>
      <c r="B131" s="137"/>
      <c r="C131" s="18"/>
      <c r="D131" s="140"/>
      <c r="E131" s="141"/>
      <c r="F131" s="141"/>
      <c r="G131" s="18"/>
      <c r="H131" s="1"/>
      <c r="M131" s="1"/>
      <c r="R131" s="3"/>
    </row>
    <row r="132" spans="1:18" ht="15.75">
      <c r="A132" s="1"/>
      <c r="B132" s="137"/>
      <c r="C132" s="18"/>
      <c r="D132" s="140"/>
      <c r="E132" s="141"/>
      <c r="F132" s="141"/>
      <c r="G132" s="18"/>
      <c r="H132" s="1"/>
      <c r="M132" s="1"/>
      <c r="R132" s="3"/>
    </row>
    <row r="133" spans="1:18" ht="15.75">
      <c r="A133" s="1"/>
      <c r="B133" s="137"/>
      <c r="C133" s="18"/>
      <c r="D133" s="140"/>
      <c r="E133" s="141"/>
      <c r="F133" s="141"/>
      <c r="G133" s="18"/>
      <c r="H133" s="1"/>
      <c r="M133" s="1"/>
      <c r="R133" s="3"/>
    </row>
    <row r="134" spans="1:18" ht="15.75">
      <c r="A134" s="1"/>
      <c r="B134" s="137"/>
      <c r="C134" s="18"/>
      <c r="D134" s="140"/>
      <c r="E134" s="141"/>
      <c r="F134" s="141"/>
      <c r="G134" s="18"/>
      <c r="H134" s="1"/>
      <c r="M134" s="1"/>
      <c r="R134" s="3"/>
    </row>
    <row r="135" spans="1:18" ht="15.75">
      <c r="A135" s="1"/>
      <c r="B135" s="137"/>
      <c r="C135" s="18"/>
      <c r="D135" s="140"/>
      <c r="E135" s="141"/>
      <c r="F135" s="141"/>
      <c r="G135" s="18"/>
      <c r="H135" s="1"/>
      <c r="M135" s="1"/>
      <c r="R135" s="3"/>
    </row>
    <row r="136" spans="1:18" ht="15.75">
      <c r="A136" s="1"/>
      <c r="B136" s="137"/>
      <c r="C136" s="18"/>
      <c r="D136" s="140"/>
      <c r="E136" s="141"/>
      <c r="F136" s="141"/>
      <c r="G136" s="18"/>
      <c r="H136" s="1"/>
      <c r="M136" s="1"/>
      <c r="R136" s="3"/>
    </row>
    <row r="137" spans="1:18" ht="15.75">
      <c r="A137" s="1"/>
      <c r="B137" s="137"/>
      <c r="C137" s="18"/>
      <c r="D137" s="140"/>
      <c r="E137" s="141"/>
      <c r="F137" s="141"/>
      <c r="G137" s="18"/>
      <c r="H137" s="1"/>
      <c r="M137" s="1"/>
      <c r="R137" s="3"/>
    </row>
    <row r="138" spans="1:18" ht="15.75">
      <c r="A138" s="1"/>
      <c r="B138" s="137"/>
      <c r="C138" s="18"/>
      <c r="D138" s="140"/>
      <c r="E138" s="141"/>
      <c r="F138" s="141"/>
      <c r="G138" s="18"/>
      <c r="H138" s="1"/>
      <c r="M138" s="1"/>
      <c r="R138" s="3"/>
    </row>
    <row r="139" spans="1:18" ht="16.5" thickBot="1">
      <c r="A139" s="1"/>
      <c r="B139" s="138"/>
      <c r="C139" s="19"/>
      <c r="D139" s="138"/>
      <c r="E139" s="142"/>
      <c r="F139" s="142"/>
      <c r="G139" s="19"/>
      <c r="H139" s="1"/>
      <c r="M139" s="1"/>
      <c r="R139" s="3"/>
    </row>
    <row r="140" spans="1:18" ht="16.5" thickBot="1">
      <c r="A140" s="1"/>
      <c r="B140" s="138">
        <f>SUM(B126:B139)</f>
        <v>48</v>
      </c>
      <c r="C140" s="19" t="s">
        <v>55</v>
      </c>
      <c r="D140" s="138">
        <f>SUM(D126:D139)</f>
        <v>0</v>
      </c>
      <c r="E140" s="138">
        <f>SUM(E126:E139)</f>
        <v>0</v>
      </c>
      <c r="F140" s="138">
        <f>SUM(F126:F139)</f>
        <v>0</v>
      </c>
      <c r="G140" s="19" t="s">
        <v>55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3" t="str">
        <f>AÑO!A27</f>
        <v>Gatos</v>
      </c>
      <c r="C142" s="272"/>
      <c r="D142" s="272"/>
      <c r="E142" s="272"/>
      <c r="F142" s="272"/>
      <c r="G142" s="273"/>
      <c r="H142" s="1"/>
      <c r="M142" s="1"/>
      <c r="R142" s="3"/>
    </row>
    <row r="143" spans="1:18" ht="16.149999999999999" customHeight="1" thickBot="1">
      <c r="A143" s="1"/>
      <c r="B143" s="274"/>
      <c r="C143" s="275"/>
      <c r="D143" s="275"/>
      <c r="E143" s="275"/>
      <c r="F143" s="275"/>
      <c r="G143" s="276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135" t="s">
        <v>32</v>
      </c>
      <c r="C145" s="27" t="s">
        <v>33</v>
      </c>
      <c r="D145" s="135" t="s">
        <v>57</v>
      </c>
      <c r="E145" s="139" t="s">
        <v>58</v>
      </c>
      <c r="F145" s="139" t="s">
        <v>32</v>
      </c>
      <c r="G145" s="27" t="s">
        <v>168</v>
      </c>
      <c r="H145" s="1"/>
      <c r="M145" s="1"/>
      <c r="R145" s="3"/>
    </row>
    <row r="146" spans="1:22" ht="15.75">
      <c r="A146" s="1"/>
      <c r="B146" s="136">
        <v>50</v>
      </c>
      <c r="C146" s="21" t="s">
        <v>181</v>
      </c>
      <c r="D146" s="140"/>
      <c r="E146" s="141"/>
      <c r="F146" s="141"/>
      <c r="G146" s="18"/>
      <c r="H146" s="1"/>
      <c r="M146" s="1"/>
      <c r="R146" s="3"/>
    </row>
    <row r="147" spans="1:22" ht="15.75">
      <c r="A147" s="1"/>
      <c r="B147" s="137"/>
      <c r="C147" s="18"/>
      <c r="D147" s="140"/>
      <c r="E147" s="141"/>
      <c r="F147" s="141"/>
      <c r="G147" s="18"/>
      <c r="H147" s="1"/>
      <c r="M147" s="1"/>
      <c r="R147" s="3"/>
    </row>
    <row r="148" spans="1:22" ht="15.75">
      <c r="A148" s="1"/>
      <c r="B148" s="137"/>
      <c r="C148" s="18"/>
      <c r="D148" s="140"/>
      <c r="E148" s="141"/>
      <c r="F148" s="141"/>
      <c r="G148" s="18"/>
      <c r="H148" s="1"/>
      <c r="M148" s="1"/>
      <c r="R148" s="3"/>
    </row>
    <row r="149" spans="1:22" ht="15.75">
      <c r="A149" s="1"/>
      <c r="B149" s="137"/>
      <c r="C149" s="18"/>
      <c r="D149" s="140"/>
      <c r="E149" s="141"/>
      <c r="F149" s="141"/>
      <c r="G149" s="18"/>
      <c r="H149" s="1"/>
      <c r="M149" s="1"/>
      <c r="R149" s="3"/>
    </row>
    <row r="150" spans="1:22" ht="15.75">
      <c r="A150" s="1"/>
      <c r="B150" s="137"/>
      <c r="C150" s="18"/>
      <c r="D150" s="140"/>
      <c r="E150" s="141"/>
      <c r="F150" s="141"/>
      <c r="G150" s="18"/>
      <c r="H150" s="1"/>
      <c r="M150" s="1"/>
      <c r="R150" s="3"/>
    </row>
    <row r="151" spans="1:22" ht="15.75">
      <c r="A151" s="1"/>
      <c r="B151" s="137"/>
      <c r="C151" s="18"/>
      <c r="D151" s="140"/>
      <c r="E151" s="141"/>
      <c r="F151" s="141"/>
      <c r="G151" s="18"/>
      <c r="H151" s="1"/>
      <c r="M151" s="1"/>
      <c r="R151" s="3"/>
    </row>
    <row r="152" spans="1:22" ht="15.75">
      <c r="A152" s="1"/>
      <c r="B152" s="137"/>
      <c r="C152" s="18"/>
      <c r="D152" s="140"/>
      <c r="E152" s="141"/>
      <c r="F152" s="141"/>
      <c r="G152" s="18"/>
      <c r="H152" s="1"/>
      <c r="M152" s="1"/>
      <c r="R152" s="3"/>
    </row>
    <row r="153" spans="1:22" ht="15.75">
      <c r="A153" s="1"/>
      <c r="B153" s="137"/>
      <c r="C153" s="18"/>
      <c r="D153" s="140"/>
      <c r="E153" s="141"/>
      <c r="F153" s="141"/>
      <c r="G153" s="18"/>
      <c r="H153" s="1"/>
      <c r="M153" s="1"/>
      <c r="R153" s="3"/>
    </row>
    <row r="154" spans="1:22" ht="15.75">
      <c r="A154" s="1"/>
      <c r="B154" s="137"/>
      <c r="C154" s="18"/>
      <c r="D154" s="140"/>
      <c r="E154" s="141"/>
      <c r="F154" s="141"/>
      <c r="G154" s="18"/>
      <c r="H154" s="1"/>
      <c r="M154" s="1"/>
      <c r="R154" s="3"/>
    </row>
    <row r="155" spans="1:22" ht="15.75">
      <c r="A155" s="1"/>
      <c r="B155" s="137"/>
      <c r="C155" s="18"/>
      <c r="D155" s="140"/>
      <c r="E155" s="141"/>
      <c r="F155" s="141"/>
      <c r="G155" s="18"/>
      <c r="H155" s="1"/>
      <c r="M155" s="1"/>
      <c r="R155" s="3"/>
    </row>
    <row r="156" spans="1:22" ht="15.75">
      <c r="A156" s="1"/>
      <c r="B156" s="137"/>
      <c r="C156" s="18"/>
      <c r="D156" s="140"/>
      <c r="E156" s="141"/>
      <c r="F156" s="141"/>
      <c r="G156" s="18"/>
      <c r="H156" s="1"/>
      <c r="M156" s="1"/>
      <c r="R156" s="3"/>
    </row>
    <row r="157" spans="1:22" ht="15.75">
      <c r="A157" s="1"/>
      <c r="B157" s="137"/>
      <c r="C157" s="18"/>
      <c r="D157" s="140"/>
      <c r="E157" s="141"/>
      <c r="F157" s="141"/>
      <c r="G157" s="18"/>
      <c r="H157" s="1"/>
      <c r="M157" s="1"/>
      <c r="R157" s="3"/>
    </row>
    <row r="158" spans="1:22" ht="15.75">
      <c r="A158" s="1"/>
      <c r="B158" s="137"/>
      <c r="C158" s="18"/>
      <c r="D158" s="140"/>
      <c r="E158" s="141"/>
      <c r="F158" s="141"/>
      <c r="G158" s="18"/>
      <c r="H158" s="1"/>
      <c r="M158" s="1"/>
      <c r="R158" s="3"/>
    </row>
    <row r="159" spans="1:22" ht="16.5" thickBot="1">
      <c r="A159" s="1"/>
      <c r="B159" s="138"/>
      <c r="C159" s="19"/>
      <c r="D159" s="138"/>
      <c r="E159" s="142"/>
      <c r="F159" s="142"/>
      <c r="G159" s="19"/>
      <c r="H159" s="1"/>
      <c r="M159" s="1"/>
      <c r="R159" s="3"/>
    </row>
    <row r="160" spans="1:22" ht="16.5" thickBot="1">
      <c r="A160" s="1"/>
      <c r="B160" s="138">
        <f>SUM(B146:B159)</f>
        <v>50</v>
      </c>
      <c r="C160" s="19" t="s">
        <v>55</v>
      </c>
      <c r="D160" s="138">
        <f>SUM(D146:D159)</f>
        <v>0</v>
      </c>
      <c r="E160" s="138">
        <f>SUM(E146:E159)</f>
        <v>0</v>
      </c>
      <c r="F160" s="138">
        <f>SUM(F146:F159)</f>
        <v>0</v>
      </c>
      <c r="G160" s="19" t="s">
        <v>55</v>
      </c>
      <c r="H160" s="1"/>
      <c r="M160" s="1"/>
      <c r="R160" s="1"/>
      <c r="S160" s="12"/>
      <c r="T160" s="1"/>
      <c r="U160" s="1"/>
      <c r="V160" s="1"/>
    </row>
    <row r="161" spans="1:22" ht="16.5" thickBot="1">
      <c r="A161" s="1"/>
      <c r="B161" s="115"/>
      <c r="C161" s="1"/>
      <c r="D161" s="115"/>
      <c r="E161" s="115"/>
      <c r="F161" s="115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AÑO!A28</f>
        <v>Vacaciones</v>
      </c>
      <c r="C162" s="272"/>
      <c r="D162" s="272"/>
      <c r="E162" s="272"/>
      <c r="F162" s="272"/>
      <c r="G162" s="27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4"/>
      <c r="C163" s="275"/>
      <c r="D163" s="275"/>
      <c r="E163" s="275"/>
      <c r="F163" s="275"/>
      <c r="G163" s="27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5" t="s">
        <v>32</v>
      </c>
      <c r="C165" s="27" t="s">
        <v>33</v>
      </c>
      <c r="D165" s="135" t="s">
        <v>57</v>
      </c>
      <c r="E165" s="139" t="s">
        <v>58</v>
      </c>
      <c r="F165" s="139" t="s">
        <v>32</v>
      </c>
      <c r="G165" s="27" t="s">
        <v>33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6">
        <v>200</v>
      </c>
      <c r="C166" s="21" t="s">
        <v>35</v>
      </c>
      <c r="D166" s="140"/>
      <c r="E166" s="141"/>
      <c r="F166" s="141"/>
      <c r="G166" s="18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7"/>
      <c r="C167" s="18"/>
      <c r="D167" s="140"/>
      <c r="E167" s="141"/>
      <c r="F167" s="141"/>
      <c r="G167" s="1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7"/>
      <c r="C168" s="18"/>
      <c r="D168" s="140"/>
      <c r="E168" s="141"/>
      <c r="F168" s="141"/>
      <c r="G168" s="1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7"/>
      <c r="C169" s="18"/>
      <c r="D169" s="140"/>
      <c r="E169" s="141"/>
      <c r="F169" s="141"/>
      <c r="G169" s="1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7"/>
      <c r="C170" s="18"/>
      <c r="D170" s="140"/>
      <c r="E170" s="141"/>
      <c r="F170" s="141"/>
      <c r="G170" s="1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7"/>
      <c r="C171" s="18"/>
      <c r="D171" s="140"/>
      <c r="E171" s="141"/>
      <c r="F171" s="141"/>
      <c r="G171" s="1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7"/>
      <c r="C172" s="18"/>
      <c r="D172" s="140"/>
      <c r="E172" s="141"/>
      <c r="F172" s="141"/>
      <c r="G172" s="1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7"/>
      <c r="C173" s="18"/>
      <c r="D173" s="140"/>
      <c r="E173" s="141"/>
      <c r="F173" s="141"/>
      <c r="G173" s="1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7"/>
      <c r="C174" s="18"/>
      <c r="D174" s="140"/>
      <c r="E174" s="141"/>
      <c r="F174" s="141"/>
      <c r="G174" s="1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7"/>
      <c r="C175" s="18"/>
      <c r="D175" s="140"/>
      <c r="E175" s="141"/>
      <c r="F175" s="141"/>
      <c r="G175" s="1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7"/>
      <c r="C176" s="18"/>
      <c r="D176" s="140"/>
      <c r="E176" s="141"/>
      <c r="F176" s="141"/>
      <c r="G176" s="1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7"/>
      <c r="C177" s="18"/>
      <c r="D177" s="140"/>
      <c r="E177" s="141"/>
      <c r="F177" s="141"/>
      <c r="G177" s="1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7"/>
      <c r="C178" s="18"/>
      <c r="D178" s="140"/>
      <c r="E178" s="141"/>
      <c r="F178" s="141"/>
      <c r="G178" s="1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8"/>
      <c r="C179" s="19"/>
      <c r="D179" s="138"/>
      <c r="E179" s="142"/>
      <c r="F179" s="142"/>
      <c r="G179" s="1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8">
        <f>SUM(B166:B179)</f>
        <v>200</v>
      </c>
      <c r="C180" s="19" t="s">
        <v>55</v>
      </c>
      <c r="D180" s="138">
        <f>SUM(D166:D179)</f>
        <v>0</v>
      </c>
      <c r="E180" s="138">
        <f>SUM(E166:E179)</f>
        <v>0</v>
      </c>
      <c r="F180" s="138">
        <f>SUM(F166:F179)</f>
        <v>0</v>
      </c>
      <c r="G180" s="19" t="s">
        <v>55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AÑO!A29</f>
        <v>Ropa</v>
      </c>
      <c r="C182" s="272"/>
      <c r="D182" s="272"/>
      <c r="E182" s="272"/>
      <c r="F182" s="272"/>
      <c r="G182" s="27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4"/>
      <c r="C183" s="275"/>
      <c r="D183" s="275"/>
      <c r="E183" s="275"/>
      <c r="F183" s="275"/>
      <c r="G183" s="27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5" t="s">
        <v>32</v>
      </c>
      <c r="C185" s="27" t="s">
        <v>33</v>
      </c>
      <c r="D185" s="135" t="s">
        <v>57</v>
      </c>
      <c r="E185" s="139" t="s">
        <v>58</v>
      </c>
      <c r="F185" s="139" t="s">
        <v>32</v>
      </c>
      <c r="G185" s="27" t="s">
        <v>168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6">
        <v>70</v>
      </c>
      <c r="C186" s="21" t="s">
        <v>183</v>
      </c>
      <c r="D186" s="140"/>
      <c r="E186" s="141"/>
      <c r="F186" s="141"/>
      <c r="G186" s="1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7"/>
      <c r="C187" s="18"/>
      <c r="D187" s="140"/>
      <c r="E187" s="141"/>
      <c r="F187" s="141"/>
      <c r="G187" s="1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7"/>
      <c r="C188" s="18"/>
      <c r="D188" s="140"/>
      <c r="E188" s="141"/>
      <c r="F188" s="141"/>
      <c r="G188" s="18"/>
      <c r="I188" s="1"/>
      <c r="J188" s="1"/>
      <c r="K188" s="1"/>
      <c r="L188" s="1"/>
    </row>
    <row r="189" spans="1:22" ht="15.75">
      <c r="B189" s="137"/>
      <c r="C189" s="18"/>
      <c r="D189" s="140"/>
      <c r="E189" s="141"/>
      <c r="F189" s="141"/>
      <c r="G189" s="18"/>
      <c r="I189" s="1"/>
      <c r="J189" s="1"/>
      <c r="K189" s="1"/>
      <c r="L189" s="1"/>
    </row>
    <row r="190" spans="1:22" ht="15.75">
      <c r="B190" s="137"/>
      <c r="C190" s="18"/>
      <c r="D190" s="140"/>
      <c r="E190" s="141"/>
      <c r="F190" s="141"/>
      <c r="G190" s="18"/>
      <c r="I190" s="1"/>
      <c r="J190" s="1"/>
      <c r="K190" s="1"/>
      <c r="L190" s="1"/>
    </row>
    <row r="191" spans="1:22" ht="15.75">
      <c r="B191" s="137"/>
      <c r="C191" s="18"/>
      <c r="D191" s="140"/>
      <c r="E191" s="141"/>
      <c r="F191" s="141"/>
      <c r="G191" s="18"/>
      <c r="I191" s="1"/>
      <c r="J191" s="1"/>
      <c r="K191" s="1"/>
      <c r="L191" s="1"/>
    </row>
    <row r="192" spans="1:22" ht="15.75">
      <c r="B192" s="137"/>
      <c r="C192" s="18"/>
      <c r="D192" s="140"/>
      <c r="E192" s="141"/>
      <c r="F192" s="141"/>
      <c r="G192" s="18"/>
      <c r="I192" s="1"/>
      <c r="J192" s="1"/>
      <c r="K192" s="1"/>
      <c r="L192" s="1"/>
    </row>
    <row r="193" spans="2:12" ht="15.75">
      <c r="B193" s="137"/>
      <c r="C193" s="18"/>
      <c r="D193" s="140"/>
      <c r="E193" s="141"/>
      <c r="F193" s="141"/>
      <c r="G193" s="18"/>
      <c r="I193" s="1"/>
      <c r="J193" s="1"/>
      <c r="K193" s="1"/>
      <c r="L193" s="1"/>
    </row>
    <row r="194" spans="2:12">
      <c r="B194" s="137"/>
      <c r="C194" s="18"/>
      <c r="D194" s="140"/>
      <c r="E194" s="141"/>
      <c r="F194" s="141"/>
      <c r="G194" s="18"/>
    </row>
    <row r="195" spans="2:12">
      <c r="B195" s="137"/>
      <c r="C195" s="18"/>
      <c r="D195" s="140"/>
      <c r="E195" s="141"/>
      <c r="F195" s="141"/>
      <c r="G195" s="18"/>
    </row>
    <row r="196" spans="2:12">
      <c r="B196" s="137"/>
      <c r="C196" s="18"/>
      <c r="D196" s="140"/>
      <c r="E196" s="141"/>
      <c r="F196" s="141"/>
      <c r="G196" s="18"/>
    </row>
    <row r="197" spans="2:12">
      <c r="B197" s="137"/>
      <c r="C197" s="18"/>
      <c r="D197" s="140"/>
      <c r="E197" s="141"/>
      <c r="F197" s="141"/>
      <c r="G197" s="18"/>
    </row>
    <row r="198" spans="2:12">
      <c r="B198" s="137"/>
      <c r="C198" s="18"/>
      <c r="D198" s="140"/>
      <c r="E198" s="141"/>
      <c r="F198" s="141"/>
      <c r="G198" s="18"/>
    </row>
    <row r="199" spans="2:12" ht="15.75" thickBot="1">
      <c r="B199" s="138"/>
      <c r="C199" s="19"/>
      <c r="D199" s="138"/>
      <c r="E199" s="142"/>
      <c r="F199" s="142"/>
      <c r="G199" s="19"/>
    </row>
    <row r="200" spans="2:12" ht="15.75" thickBot="1">
      <c r="B200" s="138">
        <f>SUM(B186:B199)</f>
        <v>70</v>
      </c>
      <c r="C200" s="19" t="s">
        <v>55</v>
      </c>
      <c r="D200" s="138">
        <f>SUM(D186:D199)</f>
        <v>0</v>
      </c>
      <c r="E200" s="138">
        <f>SUM(E186:E199)</f>
        <v>0</v>
      </c>
      <c r="F200" s="138">
        <f>SUM(F186:F199)</f>
        <v>0</v>
      </c>
      <c r="G200" s="19" t="s">
        <v>55</v>
      </c>
    </row>
    <row r="201" spans="2:12" ht="15.75" thickBot="1">
      <c r="B201" s="5"/>
      <c r="C201" s="3"/>
      <c r="D201" s="5"/>
      <c r="E201" s="5"/>
    </row>
    <row r="202" spans="2:12" ht="14.45" customHeight="1">
      <c r="B202" s="283" t="str">
        <f>AÑO!A30</f>
        <v>Belleza</v>
      </c>
      <c r="C202" s="272"/>
      <c r="D202" s="272"/>
      <c r="E202" s="272"/>
      <c r="F202" s="272"/>
      <c r="G202" s="273"/>
    </row>
    <row r="203" spans="2:12" ht="15" customHeight="1" thickBot="1">
      <c r="B203" s="274"/>
      <c r="C203" s="275"/>
      <c r="D203" s="275"/>
      <c r="E203" s="275"/>
      <c r="F203" s="275"/>
      <c r="G203" s="276"/>
    </row>
    <row r="204" spans="2:12">
      <c r="B204" s="284" t="s">
        <v>10</v>
      </c>
      <c r="C204" s="285"/>
      <c r="D204" s="286" t="s">
        <v>11</v>
      </c>
      <c r="E204" s="286"/>
      <c r="F204" s="286"/>
      <c r="G204" s="285"/>
    </row>
    <row r="205" spans="2:12">
      <c r="B205" s="135" t="s">
        <v>32</v>
      </c>
      <c r="C205" s="27" t="s">
        <v>33</v>
      </c>
      <c r="D205" s="135" t="s">
        <v>57</v>
      </c>
      <c r="E205" s="139" t="s">
        <v>58</v>
      </c>
      <c r="F205" s="139" t="s">
        <v>32</v>
      </c>
      <c r="G205" s="27" t="s">
        <v>168</v>
      </c>
    </row>
    <row r="206" spans="2:12">
      <c r="B206" s="136">
        <v>35</v>
      </c>
      <c r="C206" s="21"/>
      <c r="D206" s="140"/>
      <c r="E206" s="141"/>
      <c r="F206" s="141"/>
      <c r="G206" s="18"/>
    </row>
    <row r="207" spans="2:12">
      <c r="B207" s="137"/>
      <c r="C207" s="18"/>
      <c r="D207" s="140"/>
      <c r="E207" s="141"/>
      <c r="F207" s="141"/>
      <c r="G207" s="18"/>
    </row>
    <row r="208" spans="2:12">
      <c r="B208" s="137"/>
      <c r="C208" s="18"/>
      <c r="D208" s="140"/>
      <c r="E208" s="141"/>
      <c r="F208" s="141"/>
      <c r="G208" s="18"/>
    </row>
    <row r="209" spans="2:7">
      <c r="B209" s="137"/>
      <c r="C209" s="18"/>
      <c r="D209" s="140"/>
      <c r="E209" s="141"/>
      <c r="F209" s="141"/>
      <c r="G209" s="18"/>
    </row>
    <row r="210" spans="2:7">
      <c r="B210" s="137"/>
      <c r="C210" s="18"/>
      <c r="D210" s="140"/>
      <c r="E210" s="141"/>
      <c r="F210" s="141"/>
      <c r="G210" s="18"/>
    </row>
    <row r="211" spans="2:7">
      <c r="B211" s="137"/>
      <c r="C211" s="18"/>
      <c r="D211" s="140"/>
      <c r="E211" s="141"/>
      <c r="F211" s="141"/>
      <c r="G211" s="18"/>
    </row>
    <row r="212" spans="2:7">
      <c r="B212" s="137"/>
      <c r="C212" s="18"/>
      <c r="D212" s="140"/>
      <c r="E212" s="141"/>
      <c r="F212" s="141"/>
      <c r="G212" s="18"/>
    </row>
    <row r="213" spans="2:7">
      <c r="B213" s="137"/>
      <c r="C213" s="18"/>
      <c r="D213" s="140"/>
      <c r="E213" s="141"/>
      <c r="F213" s="141"/>
      <c r="G213" s="18"/>
    </row>
    <row r="214" spans="2:7">
      <c r="B214" s="137"/>
      <c r="C214" s="18"/>
      <c r="D214" s="140"/>
      <c r="E214" s="141"/>
      <c r="F214" s="141"/>
      <c r="G214" s="18"/>
    </row>
    <row r="215" spans="2:7">
      <c r="B215" s="137"/>
      <c r="C215" s="18"/>
      <c r="D215" s="140"/>
      <c r="E215" s="141"/>
      <c r="F215" s="141"/>
      <c r="G215" s="18"/>
    </row>
    <row r="216" spans="2:7">
      <c r="B216" s="137"/>
      <c r="C216" s="18"/>
      <c r="D216" s="140"/>
      <c r="E216" s="141"/>
      <c r="F216" s="141"/>
      <c r="G216" s="18"/>
    </row>
    <row r="217" spans="2:7">
      <c r="B217" s="137"/>
      <c r="C217" s="18"/>
      <c r="D217" s="140"/>
      <c r="E217" s="141"/>
      <c r="F217" s="141"/>
      <c r="G217" s="18"/>
    </row>
    <row r="218" spans="2:7">
      <c r="B218" s="137"/>
      <c r="C218" s="18"/>
      <c r="D218" s="140"/>
      <c r="E218" s="141"/>
      <c r="F218" s="141"/>
      <c r="G218" s="18"/>
    </row>
    <row r="219" spans="2:7" ht="15.75" thickBot="1">
      <c r="B219" s="138"/>
      <c r="C219" s="19"/>
      <c r="D219" s="138"/>
      <c r="E219" s="142"/>
      <c r="F219" s="142"/>
      <c r="G219" s="19"/>
    </row>
    <row r="220" spans="2:7" ht="15.75" thickBot="1">
      <c r="B220" s="138">
        <f>SUM(B206:B219)</f>
        <v>35</v>
      </c>
      <c r="C220" s="19" t="s">
        <v>55</v>
      </c>
      <c r="D220" s="138">
        <f>SUM(D206:D219)</f>
        <v>0</v>
      </c>
      <c r="E220" s="138">
        <f>SUM(E206:E219)</f>
        <v>0</v>
      </c>
      <c r="F220" s="138">
        <f>SUM(F206:F219)</f>
        <v>0</v>
      </c>
      <c r="G220" s="19" t="s">
        <v>55</v>
      </c>
    </row>
    <row r="221" spans="2:7" ht="15.75" thickBot="1">
      <c r="B221" s="5"/>
      <c r="C221" s="3"/>
      <c r="D221" s="5"/>
      <c r="E221" s="5"/>
    </row>
    <row r="222" spans="2:7" ht="14.45" customHeight="1">
      <c r="B222" s="283" t="str">
        <f>AÑO!A31</f>
        <v>Deportes</v>
      </c>
      <c r="C222" s="272"/>
      <c r="D222" s="272"/>
      <c r="E222" s="272"/>
      <c r="F222" s="272"/>
      <c r="G222" s="273"/>
    </row>
    <row r="223" spans="2:7" ht="15" customHeight="1" thickBot="1">
      <c r="B223" s="274"/>
      <c r="C223" s="275"/>
      <c r="D223" s="275"/>
      <c r="E223" s="275"/>
      <c r="F223" s="275"/>
      <c r="G223" s="276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135" t="s">
        <v>32</v>
      </c>
      <c r="C225" s="27" t="s">
        <v>33</v>
      </c>
      <c r="D225" s="135" t="s">
        <v>57</v>
      </c>
      <c r="E225" s="139" t="s">
        <v>58</v>
      </c>
      <c r="F225" s="139" t="s">
        <v>32</v>
      </c>
      <c r="G225" s="27" t="s">
        <v>33</v>
      </c>
    </row>
    <row r="226" spans="2:7">
      <c r="B226" s="136">
        <v>20</v>
      </c>
      <c r="C226" s="21" t="s">
        <v>45</v>
      </c>
      <c r="D226" s="140"/>
      <c r="E226" s="141"/>
      <c r="F226" s="141"/>
      <c r="G226" s="18" t="s">
        <v>45</v>
      </c>
    </row>
    <row r="227" spans="2:7">
      <c r="B227" s="137"/>
      <c r="C227" s="18" t="s">
        <v>44</v>
      </c>
      <c r="D227" s="140"/>
      <c r="E227" s="141"/>
      <c r="F227" s="141"/>
      <c r="G227" s="18"/>
    </row>
    <row r="228" spans="2:7">
      <c r="B228" s="137"/>
      <c r="C228" s="18"/>
      <c r="D228" s="140"/>
      <c r="E228" s="141"/>
      <c r="F228" s="141"/>
      <c r="G228" s="18"/>
    </row>
    <row r="229" spans="2:7">
      <c r="B229" s="137"/>
      <c r="C229" s="18"/>
      <c r="D229" s="140"/>
      <c r="E229" s="141"/>
      <c r="F229" s="141"/>
      <c r="G229" s="18"/>
    </row>
    <row r="230" spans="2:7">
      <c r="B230" s="137"/>
      <c r="C230" s="18"/>
      <c r="D230" s="140"/>
      <c r="E230" s="141"/>
      <c r="F230" s="141"/>
      <c r="G230" s="18"/>
    </row>
    <row r="231" spans="2:7">
      <c r="B231" s="137"/>
      <c r="C231" s="18"/>
      <c r="D231" s="140"/>
      <c r="E231" s="141"/>
      <c r="F231" s="141"/>
      <c r="G231" s="18"/>
    </row>
    <row r="232" spans="2:7">
      <c r="B232" s="137"/>
      <c r="C232" s="18"/>
      <c r="D232" s="140"/>
      <c r="E232" s="141"/>
      <c r="F232" s="141"/>
      <c r="G232" s="18"/>
    </row>
    <row r="233" spans="2:7">
      <c r="B233" s="137"/>
      <c r="C233" s="18"/>
      <c r="D233" s="140"/>
      <c r="E233" s="141"/>
      <c r="F233" s="141"/>
      <c r="G233" s="18"/>
    </row>
    <row r="234" spans="2:7">
      <c r="B234" s="137"/>
      <c r="C234" s="18"/>
      <c r="D234" s="140"/>
      <c r="E234" s="141"/>
      <c r="F234" s="141"/>
      <c r="G234" s="18"/>
    </row>
    <row r="235" spans="2:7">
      <c r="B235" s="137"/>
      <c r="C235" s="18"/>
      <c r="D235" s="140"/>
      <c r="E235" s="141"/>
      <c r="F235" s="141"/>
      <c r="G235" s="18"/>
    </row>
    <row r="236" spans="2:7">
      <c r="B236" s="137"/>
      <c r="C236" s="18"/>
      <c r="D236" s="140"/>
      <c r="E236" s="141"/>
      <c r="F236" s="141"/>
      <c r="G236" s="18"/>
    </row>
    <row r="237" spans="2:7">
      <c r="B237" s="137"/>
      <c r="C237" s="18"/>
      <c r="D237" s="140"/>
      <c r="E237" s="141"/>
      <c r="F237" s="141"/>
      <c r="G237" s="18"/>
    </row>
    <row r="238" spans="2:7">
      <c r="B238" s="137"/>
      <c r="C238" s="18"/>
      <c r="D238" s="140"/>
      <c r="E238" s="141"/>
      <c r="F238" s="141"/>
      <c r="G238" s="18"/>
    </row>
    <row r="239" spans="2:7" ht="15.75" thickBot="1">
      <c r="B239" s="138"/>
      <c r="C239" s="19"/>
      <c r="D239" s="138"/>
      <c r="E239" s="142"/>
      <c r="F239" s="142"/>
      <c r="G239" s="19"/>
    </row>
    <row r="240" spans="2:7" ht="15.75" thickBot="1">
      <c r="B240" s="138">
        <f>SUM(B226:B239)</f>
        <v>20</v>
      </c>
      <c r="C240" s="19" t="s">
        <v>55</v>
      </c>
      <c r="D240" s="138">
        <f>SUM(D226:D239)</f>
        <v>0</v>
      </c>
      <c r="E240" s="138">
        <f>SUM(E226:E239)</f>
        <v>0</v>
      </c>
      <c r="F240" s="138">
        <f>SUM(F226:F239)</f>
        <v>0</v>
      </c>
      <c r="G240" s="19" t="s">
        <v>55</v>
      </c>
    </row>
    <row r="241" spans="2:7" ht="15.75" thickBot="1">
      <c r="B241" s="5"/>
      <c r="C241" s="3"/>
      <c r="D241" s="5"/>
      <c r="E241" s="5"/>
    </row>
    <row r="242" spans="2:7" ht="14.45" customHeight="1">
      <c r="B242" s="283" t="str">
        <f>AÑO!A32</f>
        <v>Hogar</v>
      </c>
      <c r="C242" s="272"/>
      <c r="D242" s="272"/>
      <c r="E242" s="272"/>
      <c r="F242" s="272"/>
      <c r="G242" s="273"/>
    </row>
    <row r="243" spans="2:7" ht="15" customHeight="1" thickBot="1">
      <c r="B243" s="274"/>
      <c r="C243" s="275"/>
      <c r="D243" s="275"/>
      <c r="E243" s="275"/>
      <c r="F243" s="275"/>
      <c r="G243" s="276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135" t="s">
        <v>32</v>
      </c>
      <c r="C245" s="27" t="s">
        <v>33</v>
      </c>
      <c r="D245" s="135" t="s">
        <v>57</v>
      </c>
      <c r="E245" s="139" t="s">
        <v>58</v>
      </c>
      <c r="F245" s="139" t="s">
        <v>32</v>
      </c>
      <c r="G245" s="27" t="s">
        <v>168</v>
      </c>
    </row>
    <row r="246" spans="2:7" ht="15" customHeight="1">
      <c r="B246" s="137">
        <v>50</v>
      </c>
      <c r="C246" s="30"/>
      <c r="D246" s="140"/>
      <c r="E246" s="141"/>
      <c r="F246" s="141"/>
      <c r="G246" s="18"/>
    </row>
    <row r="247" spans="2:7" ht="15" customHeight="1">
      <c r="B247" s="137"/>
      <c r="C247" s="18"/>
      <c r="D247" s="140"/>
      <c r="E247" s="141"/>
      <c r="F247" s="141"/>
      <c r="G247" s="18"/>
    </row>
    <row r="248" spans="2:7">
      <c r="B248" s="137"/>
      <c r="C248" s="18"/>
      <c r="D248" s="140"/>
      <c r="E248" s="141"/>
      <c r="F248" s="141"/>
      <c r="G248" s="18"/>
    </row>
    <row r="249" spans="2:7">
      <c r="B249" s="137"/>
      <c r="C249" s="18"/>
      <c r="D249" s="140"/>
      <c r="E249" s="141"/>
      <c r="F249" s="141"/>
      <c r="G249" s="18"/>
    </row>
    <row r="250" spans="2:7">
      <c r="B250" s="137"/>
      <c r="C250" s="18"/>
      <c r="D250" s="140"/>
      <c r="E250" s="141"/>
      <c r="F250" s="141"/>
      <c r="G250" s="18"/>
    </row>
    <row r="251" spans="2:7">
      <c r="B251" s="137"/>
      <c r="C251" s="18"/>
      <c r="D251" s="140"/>
      <c r="E251" s="141"/>
      <c r="F251" s="141"/>
      <c r="G251" s="18"/>
    </row>
    <row r="252" spans="2:7">
      <c r="B252" s="137"/>
      <c r="C252" s="18"/>
      <c r="D252" s="140"/>
      <c r="E252" s="141"/>
      <c r="F252" s="141"/>
      <c r="G252" s="18"/>
    </row>
    <row r="253" spans="2:7">
      <c r="B253" s="137"/>
      <c r="C253" s="18"/>
      <c r="D253" s="140"/>
      <c r="E253" s="141"/>
      <c r="F253" s="141"/>
      <c r="G253" s="18"/>
    </row>
    <row r="254" spans="2:7">
      <c r="B254" s="137"/>
      <c r="C254" s="18"/>
      <c r="D254" s="140"/>
      <c r="E254" s="141"/>
      <c r="F254" s="141"/>
      <c r="G254" s="18"/>
    </row>
    <row r="255" spans="2:7">
      <c r="B255" s="137"/>
      <c r="C255" s="18"/>
      <c r="D255" s="140"/>
      <c r="E255" s="141"/>
      <c r="F255" s="141"/>
      <c r="G255" s="18"/>
    </row>
    <row r="256" spans="2:7">
      <c r="B256" s="137"/>
      <c r="C256" s="18"/>
      <c r="D256" s="140"/>
      <c r="E256" s="141"/>
      <c r="F256" s="141"/>
      <c r="G256" s="18"/>
    </row>
    <row r="257" spans="2:7">
      <c r="B257" s="137"/>
      <c r="C257" s="18"/>
      <c r="D257" s="140"/>
      <c r="E257" s="141"/>
      <c r="F257" s="141"/>
      <c r="G257" s="18"/>
    </row>
    <row r="258" spans="2:7">
      <c r="B258" s="137"/>
      <c r="C258" s="18"/>
      <c r="D258" s="140"/>
      <c r="E258" s="141"/>
      <c r="F258" s="141"/>
      <c r="G258" s="18"/>
    </row>
    <row r="259" spans="2:7" ht="15.75" thickBot="1">
      <c r="B259" s="138"/>
      <c r="C259" s="19"/>
      <c r="D259" s="138"/>
      <c r="E259" s="142"/>
      <c r="F259" s="142"/>
      <c r="G259" s="19"/>
    </row>
    <row r="260" spans="2:7" ht="15.75" thickBot="1">
      <c r="B260" s="138">
        <f>SUM(B246:B259)</f>
        <v>50</v>
      </c>
      <c r="C260" s="19" t="s">
        <v>55</v>
      </c>
      <c r="D260" s="138">
        <f>SUM(D246:D259)</f>
        <v>0</v>
      </c>
      <c r="E260" s="138">
        <f>SUM(E246:E259)</f>
        <v>0</v>
      </c>
      <c r="F260" s="138">
        <f>SUM(F246:F259)</f>
        <v>0</v>
      </c>
      <c r="G260" s="19" t="s">
        <v>55</v>
      </c>
    </row>
    <row r="261" spans="2:7" ht="15.75" thickBot="1">
      <c r="B261" s="5"/>
      <c r="C261" s="3"/>
      <c r="D261" s="5"/>
      <c r="E261" s="5"/>
    </row>
    <row r="262" spans="2:7" ht="14.45" customHeight="1">
      <c r="B262" s="283" t="str">
        <f>AÑO!A33</f>
        <v>Formación</v>
      </c>
      <c r="C262" s="272"/>
      <c r="D262" s="272"/>
      <c r="E262" s="272"/>
      <c r="F262" s="272"/>
      <c r="G262" s="273"/>
    </row>
    <row r="263" spans="2:7" ht="15" customHeight="1" thickBot="1">
      <c r="B263" s="274"/>
      <c r="C263" s="275"/>
      <c r="D263" s="275"/>
      <c r="E263" s="275"/>
      <c r="F263" s="275"/>
      <c r="G263" s="276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135" t="s">
        <v>32</v>
      </c>
      <c r="C265" s="27" t="s">
        <v>33</v>
      </c>
      <c r="D265" s="135" t="s">
        <v>57</v>
      </c>
      <c r="E265" s="139" t="s">
        <v>58</v>
      </c>
      <c r="F265" s="139" t="s">
        <v>32</v>
      </c>
      <c r="G265" s="27" t="s">
        <v>33</v>
      </c>
    </row>
    <row r="266" spans="2:7">
      <c r="B266" s="136">
        <v>50</v>
      </c>
      <c r="C266" s="21"/>
      <c r="D266" s="140"/>
      <c r="E266" s="141"/>
      <c r="F266" s="141"/>
      <c r="G266" s="18"/>
    </row>
    <row r="267" spans="2:7">
      <c r="B267" s="137"/>
      <c r="C267" s="18"/>
      <c r="D267" s="140"/>
      <c r="E267" s="141"/>
      <c r="F267" s="141"/>
      <c r="G267" s="18"/>
    </row>
    <row r="268" spans="2:7">
      <c r="B268" s="137"/>
      <c r="C268" s="18"/>
      <c r="D268" s="140"/>
      <c r="E268" s="141"/>
      <c r="F268" s="141"/>
      <c r="G268" s="18"/>
    </row>
    <row r="269" spans="2:7">
      <c r="B269" s="137"/>
      <c r="C269" s="18"/>
      <c r="D269" s="140"/>
      <c r="E269" s="141"/>
      <c r="F269" s="141"/>
      <c r="G269" s="18"/>
    </row>
    <row r="270" spans="2:7">
      <c r="B270" s="137"/>
      <c r="C270" s="18"/>
      <c r="D270" s="140"/>
      <c r="E270" s="141"/>
      <c r="F270" s="141"/>
      <c r="G270" s="18"/>
    </row>
    <row r="271" spans="2:7">
      <c r="B271" s="137"/>
      <c r="C271" s="18"/>
      <c r="D271" s="140"/>
      <c r="E271" s="141"/>
      <c r="F271" s="141"/>
      <c r="G271" s="18"/>
    </row>
    <row r="272" spans="2:7">
      <c r="B272" s="137"/>
      <c r="C272" s="18"/>
      <c r="D272" s="140"/>
      <c r="E272" s="141"/>
      <c r="F272" s="141"/>
      <c r="G272" s="18"/>
    </row>
    <row r="273" spans="2:7">
      <c r="B273" s="137"/>
      <c r="C273" s="18"/>
      <c r="D273" s="140"/>
      <c r="E273" s="141"/>
      <c r="F273" s="141"/>
      <c r="G273" s="18"/>
    </row>
    <row r="274" spans="2:7">
      <c r="B274" s="137"/>
      <c r="C274" s="18"/>
      <c r="D274" s="140"/>
      <c r="E274" s="141"/>
      <c r="F274" s="141"/>
      <c r="G274" s="18"/>
    </row>
    <row r="275" spans="2:7">
      <c r="B275" s="137"/>
      <c r="C275" s="18"/>
      <c r="D275" s="140"/>
      <c r="E275" s="141"/>
      <c r="F275" s="141"/>
      <c r="G275" s="18"/>
    </row>
    <row r="276" spans="2:7">
      <c r="B276" s="137"/>
      <c r="C276" s="18"/>
      <c r="D276" s="140"/>
      <c r="E276" s="141"/>
      <c r="F276" s="141"/>
      <c r="G276" s="18"/>
    </row>
    <row r="277" spans="2:7">
      <c r="B277" s="137"/>
      <c r="C277" s="18"/>
      <c r="D277" s="140"/>
      <c r="E277" s="141"/>
      <c r="F277" s="141"/>
      <c r="G277" s="18"/>
    </row>
    <row r="278" spans="2:7">
      <c r="B278" s="137"/>
      <c r="C278" s="18"/>
      <c r="D278" s="140"/>
      <c r="E278" s="141"/>
      <c r="F278" s="141"/>
      <c r="G278" s="18"/>
    </row>
    <row r="279" spans="2:7" ht="15.75" thickBot="1">
      <c r="B279" s="138"/>
      <c r="C279" s="19"/>
      <c r="D279" s="138"/>
      <c r="E279" s="142"/>
      <c r="F279" s="142"/>
      <c r="G279" s="19"/>
    </row>
    <row r="280" spans="2:7" ht="15.75" thickBot="1">
      <c r="B280" s="138">
        <f>SUM(B266:B279)</f>
        <v>50</v>
      </c>
      <c r="C280" s="19" t="s">
        <v>55</v>
      </c>
      <c r="D280" s="138">
        <f>SUM(D266:D279)</f>
        <v>0</v>
      </c>
      <c r="E280" s="138">
        <f>SUM(E266:E279)</f>
        <v>0</v>
      </c>
      <c r="F280" s="138">
        <f>SUM(F266:F279)</f>
        <v>0</v>
      </c>
      <c r="G280" s="19" t="s">
        <v>55</v>
      </c>
    </row>
    <row r="281" spans="2:7" ht="15.75" thickBot="1">
      <c r="B281" s="5"/>
      <c r="C281" s="3"/>
      <c r="D281" s="5"/>
      <c r="E281" s="5"/>
    </row>
    <row r="282" spans="2:7" ht="14.45" customHeight="1">
      <c r="B282" s="283" t="str">
        <f>AÑO!A34</f>
        <v>Regalos</v>
      </c>
      <c r="C282" s="272"/>
      <c r="D282" s="272"/>
      <c r="E282" s="272"/>
      <c r="F282" s="272"/>
      <c r="G282" s="273"/>
    </row>
    <row r="283" spans="2:7" ht="15" customHeight="1" thickBot="1">
      <c r="B283" s="274"/>
      <c r="C283" s="275"/>
      <c r="D283" s="275"/>
      <c r="E283" s="275"/>
      <c r="F283" s="275"/>
      <c r="G283" s="276"/>
    </row>
    <row r="284" spans="2:7">
      <c r="B284" s="284" t="s">
        <v>10</v>
      </c>
      <c r="C284" s="285"/>
      <c r="D284" s="286" t="s">
        <v>11</v>
      </c>
      <c r="E284" s="286"/>
      <c r="F284" s="286"/>
      <c r="G284" s="285"/>
    </row>
    <row r="285" spans="2:7">
      <c r="B285" s="135" t="s">
        <v>32</v>
      </c>
      <c r="C285" s="27" t="s">
        <v>33</v>
      </c>
      <c r="D285" s="135" t="s">
        <v>57</v>
      </c>
      <c r="E285" s="139" t="s">
        <v>58</v>
      </c>
      <c r="F285" s="139" t="s">
        <v>32</v>
      </c>
      <c r="G285" s="27" t="s">
        <v>168</v>
      </c>
    </row>
    <row r="286" spans="2:7">
      <c r="B286" s="136">
        <v>90</v>
      </c>
      <c r="C286" s="21" t="s">
        <v>35</v>
      </c>
      <c r="D286" s="140"/>
      <c r="E286" s="141"/>
      <c r="F286" s="141"/>
      <c r="G286" s="18"/>
    </row>
    <row r="287" spans="2:7">
      <c r="B287" s="137"/>
      <c r="C287" s="18"/>
      <c r="D287" s="140"/>
      <c r="E287" s="141"/>
      <c r="F287" s="141"/>
      <c r="G287" s="18"/>
    </row>
    <row r="288" spans="2:7">
      <c r="B288" s="137"/>
      <c r="C288" s="18"/>
      <c r="D288" s="140"/>
      <c r="E288" s="141"/>
      <c r="F288" s="141"/>
      <c r="G288" s="18"/>
    </row>
    <row r="289" spans="2:7">
      <c r="B289" s="137"/>
      <c r="C289" s="18"/>
      <c r="D289" s="140"/>
      <c r="E289" s="141"/>
      <c r="F289" s="141"/>
      <c r="G289" s="18"/>
    </row>
    <row r="290" spans="2:7">
      <c r="B290" s="137"/>
      <c r="C290" s="18"/>
      <c r="D290" s="140"/>
      <c r="E290" s="141"/>
      <c r="F290" s="141"/>
      <c r="G290" s="18"/>
    </row>
    <row r="291" spans="2:7">
      <c r="B291" s="137"/>
      <c r="C291" s="18"/>
      <c r="D291" s="140"/>
      <c r="E291" s="141"/>
      <c r="F291" s="141"/>
      <c r="G291" s="18"/>
    </row>
    <row r="292" spans="2:7">
      <c r="B292" s="137"/>
      <c r="C292" s="18"/>
      <c r="D292" s="140"/>
      <c r="E292" s="141"/>
      <c r="F292" s="141"/>
      <c r="G292" s="18"/>
    </row>
    <row r="293" spans="2:7">
      <c r="B293" s="137"/>
      <c r="C293" s="18"/>
      <c r="D293" s="140"/>
      <c r="E293" s="141"/>
      <c r="F293" s="141"/>
      <c r="G293" s="18"/>
    </row>
    <row r="294" spans="2:7">
      <c r="B294" s="137"/>
      <c r="C294" s="18"/>
      <c r="D294" s="140"/>
      <c r="E294" s="141"/>
      <c r="F294" s="141"/>
      <c r="G294" s="18"/>
    </row>
    <row r="295" spans="2:7">
      <c r="B295" s="137"/>
      <c r="C295" s="18"/>
      <c r="D295" s="140"/>
      <c r="E295" s="141"/>
      <c r="F295" s="141"/>
      <c r="G295" s="18"/>
    </row>
    <row r="296" spans="2:7">
      <c r="B296" s="137"/>
      <c r="C296" s="18"/>
      <c r="D296" s="140"/>
      <c r="E296" s="141"/>
      <c r="F296" s="141"/>
      <c r="G296" s="18"/>
    </row>
    <row r="297" spans="2:7">
      <c r="B297" s="137"/>
      <c r="C297" s="18"/>
      <c r="D297" s="140"/>
      <c r="E297" s="141"/>
      <c r="F297" s="141"/>
      <c r="G297" s="18"/>
    </row>
    <row r="298" spans="2:7">
      <c r="B298" s="137"/>
      <c r="C298" s="18"/>
      <c r="D298" s="140"/>
      <c r="E298" s="141"/>
      <c r="F298" s="141"/>
      <c r="G298" s="18"/>
    </row>
    <row r="299" spans="2:7" ht="15.75" thickBot="1">
      <c r="B299" s="138"/>
      <c r="C299" s="19"/>
      <c r="D299" s="138"/>
      <c r="E299" s="142"/>
      <c r="F299" s="142"/>
      <c r="G299" s="19"/>
    </row>
    <row r="300" spans="2:7" ht="15.75" thickBot="1">
      <c r="B300" s="138">
        <f>SUM(B286:B299)</f>
        <v>90</v>
      </c>
      <c r="C300" s="19" t="s">
        <v>55</v>
      </c>
      <c r="D300" s="138">
        <f>SUM(D286:D299)</f>
        <v>0</v>
      </c>
      <c r="E300" s="138">
        <f>SUM(E286:E299)</f>
        <v>0</v>
      </c>
      <c r="F300" s="138">
        <f>SUM(F286:F299)</f>
        <v>0</v>
      </c>
      <c r="G300" s="19" t="s">
        <v>55</v>
      </c>
    </row>
    <row r="301" spans="2:7" ht="15.75" thickBot="1">
      <c r="B301" s="5"/>
      <c r="C301" s="3"/>
      <c r="D301" s="5"/>
      <c r="E301" s="5"/>
    </row>
    <row r="302" spans="2:7" ht="14.45" customHeight="1">
      <c r="B302" s="283" t="str">
        <f>AÑO!A35</f>
        <v>Salud</v>
      </c>
      <c r="C302" s="272"/>
      <c r="D302" s="272"/>
      <c r="E302" s="272"/>
      <c r="F302" s="272"/>
      <c r="G302" s="273"/>
    </row>
    <row r="303" spans="2:7" ht="15" customHeight="1" thickBot="1">
      <c r="B303" s="274"/>
      <c r="C303" s="275"/>
      <c r="D303" s="275"/>
      <c r="E303" s="275"/>
      <c r="F303" s="275"/>
      <c r="G303" s="276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135" t="s">
        <v>32</v>
      </c>
      <c r="C305" s="27" t="s">
        <v>33</v>
      </c>
      <c r="D305" s="135" t="s">
        <v>57</v>
      </c>
      <c r="E305" s="139" t="s">
        <v>58</v>
      </c>
      <c r="F305" s="139" t="s">
        <v>32</v>
      </c>
      <c r="G305" s="27" t="s">
        <v>168</v>
      </c>
    </row>
    <row r="306" spans="2:7">
      <c r="B306" s="136">
        <v>100</v>
      </c>
      <c r="C306" s="21" t="s">
        <v>178</v>
      </c>
      <c r="D306" s="140"/>
      <c r="E306" s="141"/>
      <c r="F306" s="141"/>
      <c r="G306" s="18"/>
    </row>
    <row r="307" spans="2:7">
      <c r="B307" s="137">
        <v>15</v>
      </c>
      <c r="C307" s="30"/>
      <c r="D307" s="140"/>
      <c r="E307" s="141"/>
      <c r="F307" s="141"/>
      <c r="G307" s="18"/>
    </row>
    <row r="308" spans="2:7">
      <c r="B308" s="137"/>
      <c r="C308" s="30"/>
      <c r="D308" s="140"/>
      <c r="E308" s="141"/>
      <c r="F308" s="141"/>
      <c r="G308" s="18"/>
    </row>
    <row r="309" spans="2:7">
      <c r="B309" s="137"/>
      <c r="C309" s="18"/>
      <c r="D309" s="140"/>
      <c r="E309" s="141"/>
      <c r="F309" s="141"/>
      <c r="G309" s="18"/>
    </row>
    <row r="310" spans="2:7">
      <c r="B310" s="137"/>
      <c r="C310" s="18"/>
      <c r="D310" s="140"/>
      <c r="E310" s="141"/>
      <c r="F310" s="141"/>
      <c r="G310" s="18"/>
    </row>
    <row r="311" spans="2:7">
      <c r="B311" s="137"/>
      <c r="C311" s="18"/>
      <c r="D311" s="140"/>
      <c r="E311" s="141"/>
      <c r="F311" s="141"/>
      <c r="G311" s="18"/>
    </row>
    <row r="312" spans="2:7">
      <c r="B312" s="137"/>
      <c r="C312" s="18"/>
      <c r="D312" s="140"/>
      <c r="E312" s="141"/>
      <c r="F312" s="141"/>
      <c r="G312" s="18"/>
    </row>
    <row r="313" spans="2:7">
      <c r="B313" s="137"/>
      <c r="C313" s="18"/>
      <c r="D313" s="140"/>
      <c r="E313" s="141"/>
      <c r="F313" s="141"/>
      <c r="G313" s="18"/>
    </row>
    <row r="314" spans="2:7">
      <c r="B314" s="137"/>
      <c r="C314" s="18"/>
      <c r="D314" s="140"/>
      <c r="E314" s="141"/>
      <c r="F314" s="141"/>
      <c r="G314" s="18"/>
    </row>
    <row r="315" spans="2:7">
      <c r="B315" s="137"/>
      <c r="C315" s="18"/>
      <c r="D315" s="140"/>
      <c r="E315" s="141"/>
      <c r="F315" s="141"/>
      <c r="G315" s="18"/>
    </row>
    <row r="316" spans="2:7">
      <c r="B316" s="137"/>
      <c r="C316" s="18"/>
      <c r="D316" s="140"/>
      <c r="E316" s="141"/>
      <c r="F316" s="141"/>
      <c r="G316" s="18"/>
    </row>
    <row r="317" spans="2:7">
      <c r="B317" s="137"/>
      <c r="C317" s="18"/>
      <c r="D317" s="140"/>
      <c r="E317" s="141"/>
      <c r="F317" s="141"/>
      <c r="G317" s="18"/>
    </row>
    <row r="318" spans="2:7">
      <c r="B318" s="137"/>
      <c r="C318" s="18"/>
      <c r="D318" s="140"/>
      <c r="E318" s="141"/>
      <c r="F318" s="141"/>
      <c r="G318" s="18"/>
    </row>
    <row r="319" spans="2:7" ht="15.75" thickBot="1">
      <c r="B319" s="138"/>
      <c r="C319" s="19"/>
      <c r="D319" s="138"/>
      <c r="E319" s="142"/>
      <c r="F319" s="142"/>
      <c r="G319" s="19"/>
    </row>
    <row r="320" spans="2:7" ht="15.75" thickBot="1">
      <c r="B320" s="138">
        <f>SUM(B306:B319)</f>
        <v>115</v>
      </c>
      <c r="C320" s="19" t="s">
        <v>55</v>
      </c>
      <c r="D320" s="138">
        <f>SUM(D306:D319)</f>
        <v>0</v>
      </c>
      <c r="E320" s="138">
        <f>SUM(E306:E319)</f>
        <v>0</v>
      </c>
      <c r="F320" s="138">
        <f>SUM(F306:F319)</f>
        <v>0</v>
      </c>
      <c r="G320" s="19" t="s">
        <v>55</v>
      </c>
    </row>
    <row r="321" spans="2:7" ht="15.75" thickBot="1"/>
    <row r="322" spans="2:7" ht="14.45" customHeight="1">
      <c r="B322" s="283" t="str">
        <f>AÑO!A36</f>
        <v>Martina</v>
      </c>
      <c r="C322" s="272"/>
      <c r="D322" s="272"/>
      <c r="E322" s="272"/>
      <c r="F322" s="272"/>
      <c r="G322" s="273"/>
    </row>
    <row r="323" spans="2:7" ht="15" customHeight="1" thickBot="1">
      <c r="B323" s="274"/>
      <c r="C323" s="275"/>
      <c r="D323" s="275"/>
      <c r="E323" s="275"/>
      <c r="F323" s="275"/>
      <c r="G323" s="276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135" t="s">
        <v>32</v>
      </c>
      <c r="C325" s="27" t="s">
        <v>33</v>
      </c>
      <c r="D325" s="135" t="s">
        <v>57</v>
      </c>
      <c r="E325" s="139" t="s">
        <v>58</v>
      </c>
      <c r="F325" s="139" t="s">
        <v>32</v>
      </c>
      <c r="G325" s="27" t="s">
        <v>168</v>
      </c>
    </row>
    <row r="326" spans="2:7">
      <c r="B326" s="136">
        <v>90</v>
      </c>
      <c r="C326" s="21"/>
      <c r="D326" s="140"/>
      <c r="E326" s="141"/>
      <c r="F326" s="141"/>
      <c r="G326" s="18"/>
    </row>
    <row r="327" spans="2:7">
      <c r="B327" s="137"/>
      <c r="C327" s="18"/>
      <c r="D327" s="140"/>
      <c r="E327" s="141"/>
      <c r="F327" s="141"/>
      <c r="G327" s="18"/>
    </row>
    <row r="328" spans="2:7">
      <c r="B328" s="137"/>
      <c r="C328" s="18"/>
      <c r="D328" s="140"/>
      <c r="E328" s="141"/>
      <c r="F328" s="141"/>
      <c r="G328" s="18"/>
    </row>
    <row r="329" spans="2:7">
      <c r="B329" s="137"/>
      <c r="C329" s="18"/>
      <c r="D329" s="140"/>
      <c r="E329" s="141"/>
      <c r="F329" s="141"/>
      <c r="G329" s="18"/>
    </row>
    <row r="330" spans="2:7">
      <c r="B330" s="137"/>
      <c r="C330" s="18"/>
      <c r="D330" s="140"/>
      <c r="E330" s="141"/>
      <c r="F330" s="141"/>
      <c r="G330" s="18"/>
    </row>
    <row r="331" spans="2:7">
      <c r="B331" s="137"/>
      <c r="C331" s="18"/>
      <c r="D331" s="140"/>
      <c r="E331" s="141"/>
      <c r="F331" s="141"/>
      <c r="G331" s="18"/>
    </row>
    <row r="332" spans="2:7">
      <c r="B332" s="137"/>
      <c r="C332" s="18"/>
      <c r="D332" s="140"/>
      <c r="E332" s="141"/>
      <c r="F332" s="141"/>
      <c r="G332" s="18"/>
    </row>
    <row r="333" spans="2:7">
      <c r="B333" s="137"/>
      <c r="C333" s="18"/>
      <c r="D333" s="140"/>
      <c r="E333" s="141"/>
      <c r="F333" s="141"/>
      <c r="G333" s="18"/>
    </row>
    <row r="334" spans="2:7">
      <c r="B334" s="137"/>
      <c r="C334" s="18"/>
      <c r="D334" s="140"/>
      <c r="E334" s="141"/>
      <c r="F334" s="141"/>
      <c r="G334" s="18"/>
    </row>
    <row r="335" spans="2:7">
      <c r="B335" s="137"/>
      <c r="C335" s="18"/>
      <c r="D335" s="140"/>
      <c r="E335" s="141"/>
      <c r="F335" s="141"/>
      <c r="G335" s="18"/>
    </row>
    <row r="336" spans="2:7">
      <c r="B336" s="137"/>
      <c r="C336" s="18"/>
      <c r="D336" s="140"/>
      <c r="E336" s="141"/>
      <c r="F336" s="141"/>
      <c r="G336" s="18"/>
    </row>
    <row r="337" spans="2:7">
      <c r="B337" s="137"/>
      <c r="C337" s="18"/>
      <c r="D337" s="140"/>
      <c r="E337" s="141"/>
      <c r="F337" s="141"/>
      <c r="G337" s="18"/>
    </row>
    <row r="338" spans="2:7">
      <c r="B338" s="137"/>
      <c r="C338" s="18"/>
      <c r="D338" s="140"/>
      <c r="E338" s="141"/>
      <c r="F338" s="141"/>
      <c r="G338" s="18"/>
    </row>
    <row r="339" spans="2:7" ht="15.75" thickBot="1">
      <c r="B339" s="138"/>
      <c r="C339" s="19"/>
      <c r="D339" s="138"/>
      <c r="E339" s="142"/>
      <c r="F339" s="142"/>
      <c r="G339" s="19"/>
    </row>
    <row r="340" spans="2:7" ht="15.75" thickBot="1">
      <c r="B340" s="138">
        <f>SUM(B326:B339)</f>
        <v>90</v>
      </c>
      <c r="C340" s="19" t="s">
        <v>55</v>
      </c>
      <c r="D340" s="138">
        <f>SUM(D326:D339)</f>
        <v>0</v>
      </c>
      <c r="E340" s="138">
        <f>SUM(E326:E339)</f>
        <v>0</v>
      </c>
      <c r="F340" s="138">
        <f>SUM(F326:F339)</f>
        <v>0</v>
      </c>
      <c r="G340" s="19" t="s">
        <v>55</v>
      </c>
    </row>
    <row r="341" spans="2:7" ht="15.75" thickBot="1">
      <c r="B341" s="5"/>
      <c r="C341" s="3"/>
      <c r="D341" s="5"/>
      <c r="E341" s="5"/>
    </row>
    <row r="342" spans="2:7" ht="14.45" customHeight="1">
      <c r="B342" s="283" t="str">
        <f>AÑO!A37</f>
        <v>Impuestos</v>
      </c>
      <c r="C342" s="272"/>
      <c r="D342" s="272"/>
      <c r="E342" s="272"/>
      <c r="F342" s="272"/>
      <c r="G342" s="273"/>
    </row>
    <row r="343" spans="2:7" ht="15" customHeight="1" thickBot="1">
      <c r="B343" s="274"/>
      <c r="C343" s="275"/>
      <c r="D343" s="275"/>
      <c r="E343" s="275"/>
      <c r="F343" s="275"/>
      <c r="G343" s="276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135" t="s">
        <v>32</v>
      </c>
      <c r="C345" s="27" t="s">
        <v>33</v>
      </c>
      <c r="D345" s="135" t="s">
        <v>57</v>
      </c>
      <c r="E345" s="139" t="s">
        <v>58</v>
      </c>
      <c r="F345" s="139" t="s">
        <v>32</v>
      </c>
      <c r="G345" s="27" t="s">
        <v>168</v>
      </c>
    </row>
    <row r="346" spans="2:7">
      <c r="B346" s="136">
        <v>45</v>
      </c>
      <c r="C346" s="21" t="s">
        <v>206</v>
      </c>
      <c r="D346" s="140"/>
      <c r="E346" s="141"/>
      <c r="F346" s="141"/>
      <c r="G346" s="18"/>
    </row>
    <row r="347" spans="2:7">
      <c r="B347" s="137"/>
      <c r="C347" s="18"/>
      <c r="D347" s="140"/>
      <c r="E347" s="141"/>
      <c r="F347" s="141"/>
      <c r="G347" s="18"/>
    </row>
    <row r="348" spans="2:7">
      <c r="B348" s="137"/>
      <c r="C348" s="18"/>
      <c r="D348" s="140"/>
      <c r="E348" s="141"/>
      <c r="F348" s="141"/>
      <c r="G348" s="18"/>
    </row>
    <row r="349" spans="2:7">
      <c r="B349" s="137"/>
      <c r="C349" s="18"/>
      <c r="D349" s="140"/>
      <c r="E349" s="141"/>
      <c r="F349" s="141"/>
      <c r="G349" s="18"/>
    </row>
    <row r="350" spans="2:7">
      <c r="B350" s="137"/>
      <c r="C350" s="18"/>
      <c r="D350" s="140"/>
      <c r="E350" s="141"/>
      <c r="F350" s="141"/>
      <c r="G350" s="18"/>
    </row>
    <row r="351" spans="2:7">
      <c r="B351" s="137"/>
      <c r="C351" s="18"/>
      <c r="D351" s="140"/>
      <c r="E351" s="141"/>
      <c r="F351" s="141"/>
      <c r="G351" s="18"/>
    </row>
    <row r="352" spans="2:7">
      <c r="B352" s="137"/>
      <c r="C352" s="18"/>
      <c r="D352" s="140"/>
      <c r="E352" s="141"/>
      <c r="F352" s="141"/>
      <c r="G352" s="18"/>
    </row>
    <row r="353" spans="2:7">
      <c r="B353" s="137"/>
      <c r="C353" s="18"/>
      <c r="D353" s="140"/>
      <c r="E353" s="141"/>
      <c r="F353" s="141"/>
      <c r="G353" s="18"/>
    </row>
    <row r="354" spans="2:7">
      <c r="B354" s="137"/>
      <c r="C354" s="18"/>
      <c r="D354" s="140"/>
      <c r="E354" s="141"/>
      <c r="F354" s="141"/>
      <c r="G354" s="18"/>
    </row>
    <row r="355" spans="2:7">
      <c r="B355" s="137"/>
      <c r="C355" s="18"/>
      <c r="D355" s="140"/>
      <c r="E355" s="141"/>
      <c r="F355" s="141"/>
      <c r="G355" s="18"/>
    </row>
    <row r="356" spans="2:7">
      <c r="B356" s="137"/>
      <c r="C356" s="18"/>
      <c r="D356" s="140"/>
      <c r="E356" s="141"/>
      <c r="F356" s="141"/>
      <c r="G356" s="18"/>
    </row>
    <row r="357" spans="2:7">
      <c r="B357" s="137"/>
      <c r="C357" s="18"/>
      <c r="D357" s="140"/>
      <c r="E357" s="141"/>
      <c r="F357" s="141"/>
      <c r="G357" s="18"/>
    </row>
    <row r="358" spans="2:7">
      <c r="B358" s="137"/>
      <c r="C358" s="18"/>
      <c r="D358" s="140"/>
      <c r="E358" s="141"/>
      <c r="F358" s="141"/>
      <c r="G358" s="18"/>
    </row>
    <row r="359" spans="2:7" ht="15.75" thickBot="1">
      <c r="B359" s="138"/>
      <c r="C359" s="19"/>
      <c r="D359" s="138"/>
      <c r="E359" s="142"/>
      <c r="F359" s="142"/>
      <c r="G359" s="19"/>
    </row>
    <row r="360" spans="2:7" ht="15.75" thickBot="1">
      <c r="B360" s="138">
        <f>SUM(B346:B359)</f>
        <v>45</v>
      </c>
      <c r="C360" s="19" t="s">
        <v>55</v>
      </c>
      <c r="D360" s="138">
        <f>SUM(D346:D359)</f>
        <v>0</v>
      </c>
      <c r="E360" s="138">
        <f>SUM(E346:E359)</f>
        <v>0</v>
      </c>
      <c r="F360" s="138">
        <f>SUM(F346:F359)</f>
        <v>0</v>
      </c>
      <c r="G360" s="19" t="s">
        <v>55</v>
      </c>
    </row>
    <row r="361" spans="2:7" ht="15.75" thickBot="1">
      <c r="B361" s="5"/>
      <c r="C361" s="3"/>
      <c r="D361" s="5"/>
      <c r="E361" s="5"/>
    </row>
    <row r="362" spans="2:7" ht="14.45" customHeight="1">
      <c r="B362" s="283" t="str">
        <f>AÑO!A38</f>
        <v>Gastos Curros</v>
      </c>
      <c r="C362" s="272"/>
      <c r="D362" s="272"/>
      <c r="E362" s="272"/>
      <c r="F362" s="272"/>
      <c r="G362" s="273"/>
    </row>
    <row r="363" spans="2:7" ht="15" customHeight="1" thickBot="1">
      <c r="B363" s="274"/>
      <c r="C363" s="275"/>
      <c r="D363" s="275"/>
      <c r="E363" s="275"/>
      <c r="F363" s="275"/>
      <c r="G363" s="276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135" t="s">
        <v>32</v>
      </c>
      <c r="C365" s="27" t="s">
        <v>33</v>
      </c>
      <c r="D365" s="135" t="s">
        <v>57</v>
      </c>
      <c r="E365" s="139" t="s">
        <v>58</v>
      </c>
      <c r="F365" s="139" t="s">
        <v>32</v>
      </c>
      <c r="G365" s="27" t="s">
        <v>168</v>
      </c>
    </row>
    <row r="366" spans="2:7">
      <c r="B366" s="136">
        <v>70</v>
      </c>
      <c r="C366" s="21" t="s">
        <v>35</v>
      </c>
      <c r="D366" s="140"/>
      <c r="E366" s="141"/>
      <c r="F366" s="141"/>
      <c r="G366" s="34" t="s">
        <v>70</v>
      </c>
    </row>
    <row r="367" spans="2:7">
      <c r="B367" s="137"/>
      <c r="C367" s="18"/>
      <c r="D367" s="140"/>
      <c r="E367" s="141"/>
      <c r="F367" s="141"/>
      <c r="G367" s="34"/>
    </row>
    <row r="368" spans="2:7">
      <c r="B368" s="137"/>
      <c r="C368" s="18"/>
      <c r="D368" s="140"/>
      <c r="E368" s="141"/>
      <c r="F368" s="141"/>
      <c r="G368" s="18"/>
    </row>
    <row r="369" spans="2:7">
      <c r="B369" s="137"/>
      <c r="C369" s="18"/>
      <c r="D369" s="140"/>
      <c r="E369" s="141"/>
      <c r="F369" s="141"/>
      <c r="G369" s="18"/>
    </row>
    <row r="370" spans="2:7">
      <c r="B370" s="137"/>
      <c r="C370" s="18"/>
      <c r="D370" s="140"/>
      <c r="E370" s="141"/>
      <c r="F370" s="141"/>
      <c r="G370" s="18"/>
    </row>
    <row r="371" spans="2:7">
      <c r="B371" s="137"/>
      <c r="C371" s="18"/>
      <c r="D371" s="140"/>
      <c r="E371" s="141"/>
      <c r="F371" s="141"/>
      <c r="G371" s="18"/>
    </row>
    <row r="372" spans="2:7">
      <c r="B372" s="137"/>
      <c r="C372" s="18"/>
      <c r="D372" s="140"/>
      <c r="E372" s="141"/>
      <c r="F372" s="141"/>
      <c r="G372" s="18"/>
    </row>
    <row r="373" spans="2:7">
      <c r="B373" s="137"/>
      <c r="C373" s="18"/>
      <c r="D373" s="140"/>
      <c r="E373" s="141"/>
      <c r="F373" s="141"/>
      <c r="G373" s="18"/>
    </row>
    <row r="374" spans="2:7">
      <c r="B374" s="137"/>
      <c r="C374" s="18"/>
      <c r="D374" s="140"/>
      <c r="E374" s="141"/>
      <c r="F374" s="141"/>
      <c r="G374" s="18"/>
    </row>
    <row r="375" spans="2:7">
      <c r="B375" s="137"/>
      <c r="C375" s="18"/>
      <c r="D375" s="140"/>
      <c r="E375" s="141"/>
      <c r="F375" s="141"/>
      <c r="G375" s="18"/>
    </row>
    <row r="376" spans="2:7">
      <c r="B376" s="137"/>
      <c r="C376" s="18"/>
      <c r="D376" s="140"/>
      <c r="E376" s="141"/>
      <c r="F376" s="141"/>
      <c r="G376" s="18"/>
    </row>
    <row r="377" spans="2:7">
      <c r="B377" s="137"/>
      <c r="C377" s="18"/>
      <c r="D377" s="140"/>
      <c r="E377" s="141"/>
      <c r="F377" s="141"/>
      <c r="G377" s="18"/>
    </row>
    <row r="378" spans="2:7">
      <c r="B378" s="137"/>
      <c r="C378" s="18"/>
      <c r="D378" s="140"/>
      <c r="E378" s="141"/>
      <c r="F378" s="141"/>
      <c r="G378" s="18"/>
    </row>
    <row r="379" spans="2:7" ht="15.75" thickBot="1">
      <c r="B379" s="138"/>
      <c r="C379" s="19"/>
      <c r="D379" s="138"/>
      <c r="E379" s="142"/>
      <c r="F379" s="142"/>
      <c r="G379" s="19"/>
    </row>
    <row r="380" spans="2:7" ht="15.75" thickBot="1">
      <c r="B380" s="138">
        <f>SUM(B366:B379)</f>
        <v>70</v>
      </c>
      <c r="C380" s="19" t="s">
        <v>55</v>
      </c>
      <c r="D380" s="138">
        <f>SUM(D366:D379)</f>
        <v>0</v>
      </c>
      <c r="E380" s="138">
        <f>SUM(E366:E379)</f>
        <v>0</v>
      </c>
      <c r="F380" s="138">
        <f>SUM(F366:F379)</f>
        <v>0</v>
      </c>
      <c r="G380" s="19" t="s">
        <v>55</v>
      </c>
    </row>
    <row r="381" spans="2:7" ht="15.75" thickBot="1">
      <c r="B381" s="5"/>
      <c r="C381" s="3"/>
      <c r="D381" s="5"/>
      <c r="E381" s="5"/>
    </row>
    <row r="382" spans="2:7" ht="14.45" customHeight="1">
      <c r="B382" s="283" t="str">
        <f>AÑO!A39</f>
        <v>Dreamed Holidays</v>
      </c>
      <c r="C382" s="272"/>
      <c r="D382" s="272"/>
      <c r="E382" s="272"/>
      <c r="F382" s="272"/>
      <c r="G382" s="273"/>
    </row>
    <row r="383" spans="2:7" ht="15" customHeight="1" thickBot="1">
      <c r="B383" s="274"/>
      <c r="C383" s="275"/>
      <c r="D383" s="275"/>
      <c r="E383" s="275"/>
      <c r="F383" s="275"/>
      <c r="G383" s="276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135" t="s">
        <v>32</v>
      </c>
      <c r="C385" s="27" t="s">
        <v>33</v>
      </c>
      <c r="D385" s="135" t="s">
        <v>57</v>
      </c>
      <c r="E385" s="139" t="s">
        <v>58</v>
      </c>
      <c r="F385" s="139" t="s">
        <v>32</v>
      </c>
      <c r="G385" s="27" t="s">
        <v>33</v>
      </c>
    </row>
    <row r="386" spans="2:7">
      <c r="B386" s="136">
        <v>20</v>
      </c>
      <c r="C386" s="21"/>
      <c r="D386" s="140"/>
      <c r="E386" s="141"/>
      <c r="F386" s="141"/>
      <c r="G386" s="18"/>
    </row>
    <row r="387" spans="2:7">
      <c r="B387" s="137"/>
      <c r="C387" s="18"/>
      <c r="D387" s="140"/>
      <c r="E387" s="141"/>
      <c r="F387" s="141"/>
      <c r="G387" s="18"/>
    </row>
    <row r="388" spans="2:7">
      <c r="B388" s="137"/>
      <c r="C388" s="18"/>
      <c r="D388" s="140"/>
      <c r="E388" s="141"/>
      <c r="F388" s="141"/>
      <c r="G388" s="18"/>
    </row>
    <row r="389" spans="2:7">
      <c r="B389" s="137"/>
      <c r="C389" s="18"/>
      <c r="D389" s="140"/>
      <c r="E389" s="141"/>
      <c r="F389" s="141"/>
      <c r="G389" s="18"/>
    </row>
    <row r="390" spans="2:7">
      <c r="B390" s="137"/>
      <c r="C390" s="18"/>
      <c r="D390" s="140"/>
      <c r="E390" s="141"/>
      <c r="F390" s="141"/>
      <c r="G390" s="18"/>
    </row>
    <row r="391" spans="2:7">
      <c r="B391" s="137"/>
      <c r="C391" s="18"/>
      <c r="D391" s="140"/>
      <c r="E391" s="141"/>
      <c r="F391" s="141"/>
      <c r="G391" s="18"/>
    </row>
    <row r="392" spans="2:7">
      <c r="B392" s="137"/>
      <c r="C392" s="18"/>
      <c r="D392" s="140"/>
      <c r="E392" s="141"/>
      <c r="F392" s="141"/>
      <c r="G392" s="18"/>
    </row>
    <row r="393" spans="2:7">
      <c r="B393" s="137"/>
      <c r="C393" s="18"/>
      <c r="D393" s="140"/>
      <c r="E393" s="141"/>
      <c r="F393" s="141"/>
      <c r="G393" s="18"/>
    </row>
    <row r="394" spans="2:7">
      <c r="B394" s="137"/>
      <c r="C394" s="18"/>
      <c r="D394" s="140"/>
      <c r="E394" s="141"/>
      <c r="F394" s="141"/>
      <c r="G394" s="18"/>
    </row>
    <row r="395" spans="2:7">
      <c r="B395" s="137"/>
      <c r="C395" s="18"/>
      <c r="D395" s="140"/>
      <c r="E395" s="141"/>
      <c r="F395" s="141"/>
      <c r="G395" s="18"/>
    </row>
    <row r="396" spans="2:7">
      <c r="B396" s="137"/>
      <c r="C396" s="18"/>
      <c r="D396" s="140"/>
      <c r="E396" s="141"/>
      <c r="F396" s="141"/>
      <c r="G396" s="18"/>
    </row>
    <row r="397" spans="2:7">
      <c r="B397" s="137"/>
      <c r="C397" s="18"/>
      <c r="D397" s="140"/>
      <c r="E397" s="141"/>
      <c r="F397" s="141"/>
      <c r="G397" s="18"/>
    </row>
    <row r="398" spans="2:7">
      <c r="B398" s="137"/>
      <c r="C398" s="18"/>
      <c r="D398" s="140"/>
      <c r="E398" s="141"/>
      <c r="F398" s="141"/>
      <c r="G398" s="18"/>
    </row>
    <row r="399" spans="2:7" ht="15.75" thickBot="1">
      <c r="B399" s="138"/>
      <c r="C399" s="19"/>
      <c r="D399" s="138"/>
      <c r="E399" s="142"/>
      <c r="F399" s="142"/>
      <c r="G399" s="19"/>
    </row>
    <row r="400" spans="2:7" ht="15.75" thickBot="1">
      <c r="B400" s="138">
        <f>SUM(B386:B399)</f>
        <v>20</v>
      </c>
      <c r="C400" s="19" t="s">
        <v>55</v>
      </c>
      <c r="D400" s="138">
        <f>SUM(D386:D399)</f>
        <v>0</v>
      </c>
      <c r="E400" s="138">
        <f>SUM(E386:E399)</f>
        <v>0</v>
      </c>
      <c r="F400" s="138">
        <f>SUM(F386:F399)</f>
        <v>0</v>
      </c>
      <c r="G400" s="19" t="s">
        <v>55</v>
      </c>
    </row>
    <row r="401" spans="2:7" ht="15.75" thickBot="1">
      <c r="B401" s="5"/>
      <c r="C401" s="3"/>
      <c r="D401" s="5"/>
      <c r="E401" s="5"/>
    </row>
    <row r="402" spans="2:7" ht="14.45" customHeight="1">
      <c r="B402" s="283" t="str">
        <f>AÑO!A40</f>
        <v>Financieros</v>
      </c>
      <c r="C402" s="272"/>
      <c r="D402" s="272"/>
      <c r="E402" s="272"/>
      <c r="F402" s="272"/>
      <c r="G402" s="273"/>
    </row>
    <row r="403" spans="2:7" ht="15" customHeight="1" thickBot="1">
      <c r="B403" s="274"/>
      <c r="C403" s="275"/>
      <c r="D403" s="275"/>
      <c r="E403" s="275"/>
      <c r="F403" s="275"/>
      <c r="G403" s="276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135" t="s">
        <v>32</v>
      </c>
      <c r="C405" s="27" t="s">
        <v>33</v>
      </c>
      <c r="D405" s="135" t="s">
        <v>57</v>
      </c>
      <c r="E405" s="139" t="s">
        <v>58</v>
      </c>
      <c r="F405" s="139" t="s">
        <v>32</v>
      </c>
      <c r="G405" s="27" t="s">
        <v>33</v>
      </c>
    </row>
    <row r="406" spans="2:7">
      <c r="B406" s="136">
        <v>20</v>
      </c>
      <c r="C406" s="21"/>
      <c r="D406" s="140"/>
      <c r="E406" s="141"/>
      <c r="F406" s="141"/>
      <c r="G406" s="18"/>
    </row>
    <row r="407" spans="2:7">
      <c r="B407" s="137"/>
      <c r="C407" s="18"/>
      <c r="D407" s="140"/>
      <c r="E407" s="141"/>
      <c r="F407" s="141"/>
      <c r="G407" s="18"/>
    </row>
    <row r="408" spans="2:7">
      <c r="B408" s="137"/>
      <c r="C408" s="18"/>
      <c r="D408" s="140"/>
      <c r="E408" s="141"/>
      <c r="F408" s="141"/>
      <c r="G408" s="18"/>
    </row>
    <row r="409" spans="2:7">
      <c r="B409" s="137"/>
      <c r="C409" s="18"/>
      <c r="D409" s="140"/>
      <c r="E409" s="141"/>
      <c r="F409" s="141"/>
      <c r="G409" s="18"/>
    </row>
    <row r="410" spans="2:7">
      <c r="B410" s="137"/>
      <c r="C410" s="18"/>
      <c r="D410" s="140"/>
      <c r="E410" s="141"/>
      <c r="F410" s="141"/>
      <c r="G410" s="18"/>
    </row>
    <row r="411" spans="2:7">
      <c r="B411" s="137"/>
      <c r="C411" s="18"/>
      <c r="D411" s="140"/>
      <c r="E411" s="141"/>
      <c r="F411" s="141"/>
      <c r="G411" s="18"/>
    </row>
    <row r="412" spans="2:7">
      <c r="B412" s="137"/>
      <c r="C412" s="18"/>
      <c r="D412" s="140"/>
      <c r="E412" s="141"/>
      <c r="F412" s="141"/>
      <c r="G412" s="18"/>
    </row>
    <row r="413" spans="2:7">
      <c r="B413" s="137"/>
      <c r="C413" s="18"/>
      <c r="D413" s="140"/>
      <c r="E413" s="141"/>
      <c r="F413" s="141"/>
      <c r="G413" s="18"/>
    </row>
    <row r="414" spans="2:7">
      <c r="B414" s="137"/>
      <c r="C414" s="18"/>
      <c r="D414" s="140"/>
      <c r="E414" s="141"/>
      <c r="F414" s="141"/>
      <c r="G414" s="18"/>
    </row>
    <row r="415" spans="2:7">
      <c r="B415" s="137"/>
      <c r="C415" s="18"/>
      <c r="D415" s="140"/>
      <c r="E415" s="141"/>
      <c r="F415" s="141"/>
      <c r="G415" s="18"/>
    </row>
    <row r="416" spans="2:7">
      <c r="B416" s="137"/>
      <c r="C416" s="18"/>
      <c r="D416" s="140"/>
      <c r="E416" s="141"/>
      <c r="F416" s="141"/>
      <c r="G416" s="18"/>
    </row>
    <row r="417" spans="1:7">
      <c r="B417" s="137"/>
      <c r="C417" s="18"/>
      <c r="D417" s="140"/>
      <c r="E417" s="141"/>
      <c r="F417" s="141"/>
      <c r="G417" s="18"/>
    </row>
    <row r="418" spans="1:7">
      <c r="B418" s="137"/>
      <c r="C418" s="18"/>
      <c r="D418" s="140"/>
      <c r="E418" s="141"/>
      <c r="F418" s="141"/>
      <c r="G418" s="18"/>
    </row>
    <row r="419" spans="1:7" ht="15.75" thickBot="1">
      <c r="B419" s="138"/>
      <c r="C419" s="19"/>
      <c r="D419" s="138"/>
      <c r="E419" s="142"/>
      <c r="F419" s="142"/>
      <c r="G419" s="19"/>
    </row>
    <row r="420" spans="1:7" ht="15.75" thickBot="1">
      <c r="B420" s="138">
        <f>SUM(B406:B419)</f>
        <v>20</v>
      </c>
      <c r="C420" s="19" t="s">
        <v>55</v>
      </c>
      <c r="D420" s="138">
        <f>SUM(D406:D419)</f>
        <v>0</v>
      </c>
      <c r="E420" s="138">
        <f>SUM(E406:E419)</f>
        <v>0</v>
      </c>
      <c r="F420" s="138">
        <f>SUM(F406:F419)</f>
        <v>0</v>
      </c>
      <c r="G420" s="19" t="s">
        <v>55</v>
      </c>
    </row>
    <row r="421" spans="1:7" ht="15.75" thickBot="1">
      <c r="B421" s="5"/>
      <c r="C421" s="3"/>
      <c r="D421" s="5"/>
      <c r="E421" s="5"/>
    </row>
    <row r="422" spans="1:7" ht="14.45" customHeight="1">
      <c r="B422" s="283" t="str">
        <f>AÑO!A41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84" t="s">
        <v>10</v>
      </c>
      <c r="C424" s="285"/>
      <c r="D424" s="286" t="s">
        <v>11</v>
      </c>
      <c r="E424" s="286"/>
      <c r="F424" s="286"/>
      <c r="G424" s="285"/>
    </row>
    <row r="425" spans="1:7">
      <c r="A425" s="92" t="s">
        <v>237</v>
      </c>
      <c r="B425" s="135" t="s">
        <v>32</v>
      </c>
      <c r="C425" s="27" t="s">
        <v>33</v>
      </c>
      <c r="D425" s="135" t="s">
        <v>57</v>
      </c>
      <c r="E425" s="139" t="s">
        <v>58</v>
      </c>
      <c r="F425" s="139" t="s">
        <v>32</v>
      </c>
      <c r="G425" s="27" t="s">
        <v>33</v>
      </c>
    </row>
    <row r="426" spans="1:7" ht="15.75">
      <c r="A426" s="115">
        <v>3900</v>
      </c>
      <c r="B426" s="137">
        <f>AÑO!S17 -A426</f>
        <v>-3900</v>
      </c>
      <c r="C426" s="21" t="s">
        <v>205</v>
      </c>
      <c r="D426" s="140"/>
      <c r="E426" s="141"/>
      <c r="F426" s="141"/>
      <c r="G426" s="18"/>
    </row>
    <row r="427" spans="1:7">
      <c r="A427" s="116"/>
      <c r="B427" s="137"/>
      <c r="C427" s="18"/>
      <c r="D427" s="140"/>
      <c r="E427" s="141"/>
      <c r="F427" s="141"/>
      <c r="G427" s="18"/>
    </row>
    <row r="428" spans="1:7">
      <c r="A428" s="116"/>
      <c r="B428" s="137"/>
      <c r="C428" s="18"/>
      <c r="D428" s="140"/>
      <c r="E428" s="141"/>
      <c r="F428" s="141"/>
      <c r="G428" s="18"/>
    </row>
    <row r="429" spans="1:7">
      <c r="A429" s="116"/>
      <c r="B429" s="137"/>
      <c r="C429" s="18"/>
      <c r="D429" s="140"/>
      <c r="E429" s="141"/>
      <c r="F429" s="141"/>
      <c r="G429" s="18"/>
    </row>
    <row r="430" spans="1:7">
      <c r="A430" s="116"/>
      <c r="B430" s="137"/>
      <c r="C430" s="18"/>
      <c r="D430" s="140"/>
      <c r="E430" s="141"/>
      <c r="F430" s="141"/>
      <c r="G430" s="18"/>
    </row>
    <row r="431" spans="1:7">
      <c r="B431" s="137"/>
      <c r="C431" s="18"/>
      <c r="D431" s="140"/>
      <c r="E431" s="141"/>
      <c r="F431" s="141"/>
      <c r="G431" s="18"/>
    </row>
    <row r="432" spans="1:7">
      <c r="B432" s="137"/>
      <c r="C432" s="18"/>
      <c r="D432" s="140"/>
      <c r="E432" s="141"/>
      <c r="F432" s="141"/>
      <c r="G432" s="18"/>
    </row>
    <row r="433" spans="2:7">
      <c r="B433" s="137"/>
      <c r="C433" s="18"/>
      <c r="D433" s="140"/>
      <c r="E433" s="141"/>
      <c r="F433" s="141"/>
      <c r="G433" s="18"/>
    </row>
    <row r="434" spans="2:7">
      <c r="B434" s="137"/>
      <c r="C434" s="18"/>
      <c r="D434" s="140"/>
      <c r="E434" s="141"/>
      <c r="F434" s="141"/>
      <c r="G434" s="18"/>
    </row>
    <row r="435" spans="2:7">
      <c r="B435" s="137"/>
      <c r="C435" s="18"/>
      <c r="D435" s="140"/>
      <c r="E435" s="141"/>
      <c r="F435" s="141"/>
      <c r="G435" s="18"/>
    </row>
    <row r="436" spans="2:7">
      <c r="B436" s="137"/>
      <c r="C436" s="18"/>
      <c r="D436" s="140"/>
      <c r="E436" s="141"/>
      <c r="F436" s="141"/>
      <c r="G436" s="18"/>
    </row>
    <row r="437" spans="2:7">
      <c r="B437" s="137"/>
      <c r="C437" s="18"/>
      <c r="D437" s="140"/>
      <c r="E437" s="141"/>
      <c r="F437" s="141"/>
      <c r="G437" s="18"/>
    </row>
    <row r="438" spans="2:7">
      <c r="B438" s="137"/>
      <c r="C438" s="18"/>
      <c r="D438" s="140"/>
      <c r="E438" s="141"/>
      <c r="F438" s="141"/>
      <c r="G438" s="18"/>
    </row>
    <row r="439" spans="2:7" ht="15.75" thickBot="1">
      <c r="B439" s="138"/>
      <c r="C439" s="19"/>
      <c r="D439" s="138"/>
      <c r="E439" s="142"/>
      <c r="F439" s="142"/>
      <c r="G439" s="19"/>
    </row>
    <row r="440" spans="2:7" ht="15.75" thickBot="1">
      <c r="B440" s="138">
        <f>SUM(B426:B439)</f>
        <v>-3900</v>
      </c>
      <c r="C440" s="19" t="s">
        <v>55</v>
      </c>
      <c r="D440" s="138">
        <f>SUM(D426:D439)</f>
        <v>0</v>
      </c>
      <c r="E440" s="138">
        <f>SUM(E426:E439)</f>
        <v>0</v>
      </c>
      <c r="F440" s="138">
        <f>SUM(F426:F439)</f>
        <v>0</v>
      </c>
      <c r="G440" s="19" t="s">
        <v>55</v>
      </c>
    </row>
    <row r="441" spans="2:7" ht="15.75" thickBot="1">
      <c r="B441" s="5"/>
      <c r="C441" s="3"/>
      <c r="D441" s="5"/>
      <c r="E441" s="5"/>
    </row>
    <row r="442" spans="2:7" ht="14.45" customHeight="1">
      <c r="B442" s="283" t="str">
        <f>AÑO!A42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135" t="s">
        <v>32</v>
      </c>
      <c r="C445" s="27" t="s">
        <v>33</v>
      </c>
      <c r="D445" s="135" t="s">
        <v>57</v>
      </c>
      <c r="E445" s="139" t="s">
        <v>58</v>
      </c>
      <c r="F445" s="139" t="s">
        <v>32</v>
      </c>
      <c r="G445" s="27" t="s">
        <v>33</v>
      </c>
    </row>
    <row r="446" spans="2:7">
      <c r="B446" s="136"/>
      <c r="C446" s="21"/>
      <c r="D446" s="140"/>
      <c r="E446" s="141"/>
      <c r="F446" s="141"/>
      <c r="G446" s="18"/>
    </row>
    <row r="447" spans="2:7">
      <c r="B447" s="137"/>
      <c r="C447" s="18"/>
      <c r="D447" s="140"/>
      <c r="E447" s="141"/>
      <c r="F447" s="141"/>
      <c r="G447" s="18"/>
    </row>
    <row r="448" spans="2:7">
      <c r="B448" s="137"/>
      <c r="C448" s="18"/>
      <c r="D448" s="140"/>
      <c r="E448" s="141"/>
      <c r="F448" s="141"/>
      <c r="G448" s="18"/>
    </row>
    <row r="449" spans="2:7">
      <c r="B449" s="137"/>
      <c r="C449" s="18"/>
      <c r="D449" s="140"/>
      <c r="E449" s="141"/>
      <c r="F449" s="141"/>
      <c r="G449" s="18"/>
    </row>
    <row r="450" spans="2:7">
      <c r="B450" s="137"/>
      <c r="C450" s="18"/>
      <c r="D450" s="140"/>
      <c r="E450" s="141"/>
      <c r="F450" s="141"/>
      <c r="G450" s="18"/>
    </row>
    <row r="451" spans="2:7">
      <c r="B451" s="137"/>
      <c r="C451" s="18"/>
      <c r="D451" s="140"/>
      <c r="E451" s="141"/>
      <c r="F451" s="141"/>
      <c r="G451" s="18"/>
    </row>
    <row r="452" spans="2:7">
      <c r="B452" s="137"/>
      <c r="C452" s="18"/>
      <c r="D452" s="140"/>
      <c r="E452" s="141"/>
      <c r="F452" s="141"/>
      <c r="G452" s="18"/>
    </row>
    <row r="453" spans="2:7">
      <c r="B453" s="137"/>
      <c r="C453" s="18"/>
      <c r="D453" s="140"/>
      <c r="E453" s="141"/>
      <c r="F453" s="141"/>
      <c r="G453" s="18"/>
    </row>
    <row r="454" spans="2:7">
      <c r="B454" s="137"/>
      <c r="C454" s="18"/>
      <c r="D454" s="140"/>
      <c r="E454" s="141"/>
      <c r="F454" s="141"/>
      <c r="G454" s="18"/>
    </row>
    <row r="455" spans="2:7">
      <c r="B455" s="137"/>
      <c r="C455" s="18"/>
      <c r="D455" s="140"/>
      <c r="E455" s="141"/>
      <c r="F455" s="141"/>
      <c r="G455" s="18"/>
    </row>
    <row r="456" spans="2:7">
      <c r="B456" s="137"/>
      <c r="C456" s="18"/>
      <c r="D456" s="140"/>
      <c r="E456" s="141"/>
      <c r="F456" s="141"/>
      <c r="G456" s="18"/>
    </row>
    <row r="457" spans="2:7">
      <c r="B457" s="137"/>
      <c r="C457" s="18"/>
      <c r="D457" s="140"/>
      <c r="E457" s="141"/>
      <c r="F457" s="141"/>
      <c r="G457" s="18"/>
    </row>
    <row r="458" spans="2:7">
      <c r="B458" s="137"/>
      <c r="C458" s="18"/>
      <c r="D458" s="140"/>
      <c r="E458" s="141"/>
      <c r="F458" s="141"/>
      <c r="G458" s="18"/>
    </row>
    <row r="459" spans="2:7" ht="15.75" thickBot="1">
      <c r="B459" s="138"/>
      <c r="C459" s="19"/>
      <c r="D459" s="138"/>
      <c r="E459" s="142"/>
      <c r="F459" s="142"/>
      <c r="G459" s="19"/>
    </row>
    <row r="460" spans="2:7" ht="15.75" thickBot="1">
      <c r="B460" s="138">
        <f>SUM(B446:B459)</f>
        <v>0</v>
      </c>
      <c r="C460" s="19" t="s">
        <v>55</v>
      </c>
      <c r="D460" s="138">
        <f>SUM(D446:D459)</f>
        <v>0</v>
      </c>
      <c r="E460" s="138">
        <f>SUM(E446:E459)</f>
        <v>0</v>
      </c>
      <c r="F460" s="138">
        <f>SUM(F446:F459)</f>
        <v>0</v>
      </c>
      <c r="G460" s="19" t="s">
        <v>55</v>
      </c>
    </row>
    <row r="461" spans="2:7" ht="15.75" thickBot="1">
      <c r="B461" s="5"/>
      <c r="C461" s="3"/>
      <c r="D461" s="5"/>
      <c r="E461" s="5"/>
    </row>
    <row r="462" spans="2:7" ht="14.45" customHeight="1">
      <c r="B462" s="283" t="str">
        <f>AÑO!A43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1:7">
      <c r="A465" s="92" t="s">
        <v>191</v>
      </c>
      <c r="B465" s="135" t="s">
        <v>32</v>
      </c>
      <c r="C465" s="27" t="s">
        <v>33</v>
      </c>
      <c r="D465" s="135" t="s">
        <v>57</v>
      </c>
      <c r="E465" s="139" t="s">
        <v>58</v>
      </c>
      <c r="F465" s="139" t="s">
        <v>32</v>
      </c>
      <c r="G465" s="27" t="s">
        <v>33</v>
      </c>
    </row>
    <row r="466" spans="1:7" ht="15.75">
      <c r="A466" s="115">
        <f>'04'!A466+(B466-SUM(D466:F466))</f>
        <v>471</v>
      </c>
      <c r="B466" s="137">
        <v>25</v>
      </c>
      <c r="C466" s="18" t="s">
        <v>180</v>
      </c>
      <c r="D466" s="140"/>
      <c r="E466" s="141"/>
      <c r="F466" s="141"/>
      <c r="G466" s="18"/>
    </row>
    <row r="467" spans="1:7" ht="15.75">
      <c r="A467" s="115">
        <f>'04'!A467+(B467-SUM(D467:F467))</f>
        <v>155</v>
      </c>
      <c r="B467" s="137">
        <v>20</v>
      </c>
      <c r="C467" s="18" t="s">
        <v>192</v>
      </c>
      <c r="D467" s="140"/>
      <c r="E467" s="141"/>
      <c r="F467" s="141"/>
      <c r="G467" s="18"/>
    </row>
    <row r="468" spans="1:7" ht="15.75">
      <c r="A468" s="115">
        <f>'04'!A468+(B468-SUM(D468:F468))</f>
        <v>40</v>
      </c>
      <c r="B468" s="137">
        <v>5</v>
      </c>
      <c r="C468" s="18" t="s">
        <v>193</v>
      </c>
      <c r="D468" s="140"/>
      <c r="E468" s="141"/>
      <c r="F468" s="141"/>
      <c r="G468" s="18"/>
    </row>
    <row r="469" spans="1:7">
      <c r="B469" s="137"/>
      <c r="C469" s="18"/>
      <c r="D469" s="140"/>
      <c r="E469" s="141"/>
      <c r="F469" s="141"/>
      <c r="G469" s="18"/>
    </row>
    <row r="470" spans="1:7">
      <c r="B470" s="137"/>
      <c r="C470" s="18"/>
      <c r="D470" s="140"/>
      <c r="E470" s="141"/>
      <c r="F470" s="141"/>
      <c r="G470" s="18"/>
    </row>
    <row r="471" spans="1:7">
      <c r="B471" s="137"/>
      <c r="C471" s="18"/>
      <c r="D471" s="140"/>
      <c r="E471" s="141"/>
      <c r="F471" s="141"/>
      <c r="G471" s="18"/>
    </row>
    <row r="472" spans="1:7">
      <c r="B472" s="137"/>
      <c r="C472" s="18"/>
      <c r="D472" s="140"/>
      <c r="E472" s="141"/>
      <c r="F472" s="141"/>
      <c r="G472" s="18"/>
    </row>
    <row r="473" spans="1:7">
      <c r="B473" s="137"/>
      <c r="C473" s="18"/>
      <c r="D473" s="140"/>
      <c r="E473" s="141"/>
      <c r="F473" s="141"/>
      <c r="G473" s="18"/>
    </row>
    <row r="474" spans="1:7">
      <c r="B474" s="137"/>
      <c r="C474" s="18"/>
      <c r="D474" s="140"/>
      <c r="E474" s="141"/>
      <c r="F474" s="141"/>
      <c r="G474" s="18"/>
    </row>
    <row r="475" spans="1:7">
      <c r="B475" s="137"/>
      <c r="C475" s="18"/>
      <c r="D475" s="140"/>
      <c r="E475" s="141"/>
      <c r="F475" s="141"/>
      <c r="G475" s="18"/>
    </row>
    <row r="476" spans="1:7">
      <c r="B476" s="137"/>
      <c r="C476" s="18"/>
      <c r="D476" s="140"/>
      <c r="E476" s="141"/>
      <c r="F476" s="141"/>
      <c r="G476" s="18"/>
    </row>
    <row r="477" spans="1:7">
      <c r="B477" s="137"/>
      <c r="C477" s="18"/>
      <c r="D477" s="140"/>
      <c r="E477" s="141"/>
      <c r="F477" s="141"/>
      <c r="G477" s="18"/>
    </row>
    <row r="478" spans="1:7">
      <c r="B478" s="137"/>
      <c r="C478" s="18"/>
      <c r="D478" s="140"/>
      <c r="E478" s="141"/>
      <c r="F478" s="141"/>
      <c r="G478" s="18"/>
    </row>
    <row r="479" spans="1:7" ht="15.75" thickBot="1">
      <c r="B479" s="138"/>
      <c r="C479" s="19"/>
      <c r="D479" s="138"/>
      <c r="E479" s="142"/>
      <c r="F479" s="142"/>
      <c r="G479" s="19"/>
    </row>
    <row r="480" spans="1:7" ht="15.75" thickBot="1">
      <c r="A480" s="116">
        <f>SUM(A466:A468)</f>
        <v>666</v>
      </c>
      <c r="B480" s="138">
        <f>SUM(B466:B479)</f>
        <v>50</v>
      </c>
      <c r="C480" s="19" t="s">
        <v>55</v>
      </c>
      <c r="D480" s="138">
        <f>SUM(D466:D479)</f>
        <v>0</v>
      </c>
      <c r="E480" s="138">
        <f>SUM(E466:E479)</f>
        <v>0</v>
      </c>
      <c r="F480" s="138">
        <f>SUM(F466:F479)</f>
        <v>0</v>
      </c>
      <c r="G480" s="19" t="s">
        <v>55</v>
      </c>
    </row>
    <row r="481" spans="2:7" ht="15.75" thickBot="1"/>
    <row r="482" spans="2:7" ht="14.45" customHeight="1">
      <c r="B482" s="283" t="str">
        <f>AÑO!A44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135" t="s">
        <v>32</v>
      </c>
      <c r="C485" s="27" t="s">
        <v>33</v>
      </c>
      <c r="D485" s="135" t="s">
        <v>57</v>
      </c>
      <c r="E485" s="139" t="s">
        <v>58</v>
      </c>
      <c r="F485" s="139" t="s">
        <v>32</v>
      </c>
      <c r="G485" s="27" t="s">
        <v>33</v>
      </c>
    </row>
    <row r="486" spans="2:7">
      <c r="B486" s="136"/>
      <c r="C486" s="21"/>
      <c r="D486" s="140"/>
      <c r="E486" s="141"/>
      <c r="F486" s="141"/>
      <c r="G486" s="18"/>
    </row>
    <row r="487" spans="2:7">
      <c r="B487" s="137"/>
      <c r="C487" s="18"/>
      <c r="D487" s="140"/>
      <c r="E487" s="141"/>
      <c r="F487" s="141"/>
      <c r="G487" s="18"/>
    </row>
    <row r="488" spans="2:7">
      <c r="B488" s="137"/>
      <c r="C488" s="18"/>
      <c r="D488" s="140"/>
      <c r="E488" s="141"/>
      <c r="F488" s="141"/>
      <c r="G488" s="18"/>
    </row>
    <row r="489" spans="2:7">
      <c r="B489" s="137"/>
      <c r="C489" s="18"/>
      <c r="D489" s="140"/>
      <c r="E489" s="141"/>
      <c r="F489" s="141"/>
      <c r="G489" s="18"/>
    </row>
    <row r="490" spans="2:7">
      <c r="B490" s="137"/>
      <c r="C490" s="18"/>
      <c r="D490" s="140"/>
      <c r="E490" s="141"/>
      <c r="F490" s="141"/>
      <c r="G490" s="18"/>
    </row>
    <row r="491" spans="2:7">
      <c r="B491" s="137"/>
      <c r="C491" s="18"/>
      <c r="D491" s="140"/>
      <c r="E491" s="141"/>
      <c r="F491" s="141"/>
      <c r="G491" s="18"/>
    </row>
    <row r="492" spans="2:7">
      <c r="B492" s="137"/>
      <c r="C492" s="18"/>
      <c r="D492" s="140"/>
      <c r="E492" s="141"/>
      <c r="F492" s="141"/>
      <c r="G492" s="18"/>
    </row>
    <row r="493" spans="2:7">
      <c r="B493" s="137"/>
      <c r="C493" s="18"/>
      <c r="D493" s="140"/>
      <c r="E493" s="141"/>
      <c r="F493" s="141"/>
      <c r="G493" s="18"/>
    </row>
    <row r="494" spans="2:7">
      <c r="B494" s="137"/>
      <c r="C494" s="18"/>
      <c r="D494" s="140"/>
      <c r="E494" s="141"/>
      <c r="F494" s="141"/>
      <c r="G494" s="18"/>
    </row>
    <row r="495" spans="2:7">
      <c r="B495" s="137"/>
      <c r="C495" s="18"/>
      <c r="D495" s="140"/>
      <c r="E495" s="141"/>
      <c r="F495" s="141"/>
      <c r="G495" s="18"/>
    </row>
    <row r="496" spans="2:7">
      <c r="B496" s="137"/>
      <c r="C496" s="18"/>
      <c r="D496" s="140"/>
      <c r="E496" s="141"/>
      <c r="F496" s="141"/>
      <c r="G496" s="18"/>
    </row>
    <row r="497" spans="2:7">
      <c r="B497" s="137"/>
      <c r="C497" s="18"/>
      <c r="D497" s="140"/>
      <c r="E497" s="141"/>
      <c r="F497" s="141"/>
      <c r="G497" s="18"/>
    </row>
    <row r="498" spans="2:7">
      <c r="B498" s="137"/>
      <c r="C498" s="18"/>
      <c r="D498" s="140"/>
      <c r="E498" s="141"/>
      <c r="F498" s="141"/>
      <c r="G498" s="18"/>
    </row>
    <row r="499" spans="2:7" ht="15.75" thickBot="1">
      <c r="B499" s="138"/>
      <c r="C499" s="19"/>
      <c r="D499" s="138"/>
      <c r="E499" s="142"/>
      <c r="F499" s="142"/>
      <c r="G499" s="19"/>
    </row>
    <row r="500" spans="2:7" ht="15.75" thickBot="1">
      <c r="B500" s="138">
        <f>SUM(B486:B499)</f>
        <v>0</v>
      </c>
      <c r="C500" s="19" t="s">
        <v>55</v>
      </c>
      <c r="D500" s="138">
        <f>SUM(D486:D499)</f>
        <v>0</v>
      </c>
      <c r="E500" s="138">
        <f>SUM(E486:E499)</f>
        <v>0</v>
      </c>
      <c r="F500" s="138">
        <f>SUM(F486:F499)</f>
        <v>0</v>
      </c>
      <c r="G500" s="19" t="s">
        <v>55</v>
      </c>
    </row>
    <row r="501" spans="2:7" ht="15.75" thickBot="1">
      <c r="B501" s="5"/>
      <c r="C501" s="3"/>
      <c r="D501" s="5"/>
      <c r="E501" s="5"/>
    </row>
    <row r="502" spans="2:7" ht="14.45" customHeight="1">
      <c r="B502" s="283" t="str">
        <f>AÑO!A45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135" t="s">
        <v>32</v>
      </c>
      <c r="C505" s="27" t="s">
        <v>33</v>
      </c>
      <c r="D505" s="135" t="s">
        <v>57</v>
      </c>
      <c r="E505" s="139" t="s">
        <v>58</v>
      </c>
      <c r="F505" s="139" t="s">
        <v>32</v>
      </c>
      <c r="G505" s="27" t="s">
        <v>33</v>
      </c>
    </row>
    <row r="506" spans="2:7">
      <c r="B506" s="136"/>
      <c r="C506" s="21"/>
      <c r="D506" s="140"/>
      <c r="E506" s="141"/>
      <c r="F506" s="141"/>
      <c r="G506" s="18"/>
    </row>
    <row r="507" spans="2:7">
      <c r="B507" s="137"/>
      <c r="C507" s="18"/>
      <c r="D507" s="140"/>
      <c r="E507" s="141"/>
      <c r="F507" s="141"/>
      <c r="G507" s="18"/>
    </row>
    <row r="508" spans="2:7">
      <c r="B508" s="137"/>
      <c r="C508" s="18"/>
      <c r="D508" s="140"/>
      <c r="E508" s="141"/>
      <c r="F508" s="141"/>
      <c r="G508" s="18"/>
    </row>
    <row r="509" spans="2:7">
      <c r="B509" s="137"/>
      <c r="C509" s="18"/>
      <c r="D509" s="140"/>
      <c r="E509" s="141"/>
      <c r="F509" s="141"/>
      <c r="G509" s="18"/>
    </row>
    <row r="510" spans="2:7">
      <c r="B510" s="137"/>
      <c r="C510" s="18"/>
      <c r="D510" s="140"/>
      <c r="E510" s="141"/>
      <c r="F510" s="141"/>
      <c r="G510" s="18"/>
    </row>
    <row r="511" spans="2:7">
      <c r="B511" s="137"/>
      <c r="C511" s="18"/>
      <c r="D511" s="140"/>
      <c r="E511" s="141"/>
      <c r="F511" s="141"/>
      <c r="G511" s="18"/>
    </row>
    <row r="512" spans="2:7">
      <c r="B512" s="137"/>
      <c r="C512" s="18"/>
      <c r="D512" s="140"/>
      <c r="E512" s="141"/>
      <c r="F512" s="141"/>
      <c r="G512" s="18"/>
    </row>
    <row r="513" spans="2:7">
      <c r="B513" s="137"/>
      <c r="C513" s="18"/>
      <c r="D513" s="140"/>
      <c r="E513" s="141"/>
      <c r="F513" s="141"/>
      <c r="G513" s="18"/>
    </row>
    <row r="514" spans="2:7">
      <c r="B514" s="137"/>
      <c r="C514" s="18"/>
      <c r="D514" s="140"/>
      <c r="E514" s="141"/>
      <c r="F514" s="141"/>
      <c r="G514" s="18"/>
    </row>
    <row r="515" spans="2:7">
      <c r="B515" s="137"/>
      <c r="C515" s="18"/>
      <c r="D515" s="140"/>
      <c r="E515" s="141"/>
      <c r="F515" s="141"/>
      <c r="G515" s="18"/>
    </row>
    <row r="516" spans="2:7">
      <c r="B516" s="137"/>
      <c r="C516" s="18"/>
      <c r="D516" s="140"/>
      <c r="E516" s="141"/>
      <c r="F516" s="141"/>
      <c r="G516" s="18"/>
    </row>
    <row r="517" spans="2:7">
      <c r="B517" s="137"/>
      <c r="C517" s="18"/>
      <c r="D517" s="140"/>
      <c r="E517" s="141"/>
      <c r="F517" s="141"/>
      <c r="G517" s="18"/>
    </row>
    <row r="518" spans="2:7">
      <c r="B518" s="137"/>
      <c r="C518" s="18"/>
      <c r="D518" s="140"/>
      <c r="E518" s="141"/>
      <c r="F518" s="141"/>
      <c r="G518" s="18"/>
    </row>
    <row r="519" spans="2:7" ht="15.75" thickBot="1">
      <c r="B519" s="138"/>
      <c r="C519" s="19"/>
      <c r="D519" s="138"/>
      <c r="E519" s="142"/>
      <c r="F519" s="142"/>
      <c r="G519" s="19"/>
    </row>
    <row r="520" spans="2:7" ht="15.75" thickBot="1">
      <c r="B520" s="138">
        <f>SUM(B506:B519)</f>
        <v>0</v>
      </c>
      <c r="C520" s="19" t="s">
        <v>55</v>
      </c>
      <c r="D520" s="138">
        <f>SUM(D506:D519)</f>
        <v>0</v>
      </c>
      <c r="E520" s="138">
        <f>SUM(E506:E519)</f>
        <v>0</v>
      </c>
      <c r="F520" s="138">
        <f>SUM(F506:F519)</f>
        <v>0</v>
      </c>
      <c r="G520" s="19" t="s">
        <v>55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E4766955-8433-472A-AFE9-1D4315A1A6DA}"/>
    <hyperlink ref="I22:L23" location="'2018'!C7:F7" display="INGRESOS" xr:uid="{3A832C54-698F-4EA6-9B73-85DA3627B54B}"/>
    <hyperlink ref="I2" location="Trimestre!C39:F40" display="TELÉFONO" xr:uid="{7681D03A-7B8A-4287-8106-E7CC9D2A14F7}"/>
    <hyperlink ref="I2:L3" location="'2018'!AU4:AX4" display="SALDO REAL" xr:uid="{6F17A288-D5DB-4A94-A444-10DB30DA2F2D}"/>
    <hyperlink ref="B2" location="Trimestre!C25:F26" display="HIPOTECA" xr:uid="{C5AA81F7-C74A-4BF4-A620-4A8B7A320AFE}"/>
    <hyperlink ref="B2:G3" location="'2018'!AU20:AX20" display="'2018'!AU20:AX20" xr:uid="{2D2E41FD-BDEC-4D30-82E2-BB5CC2D1C0D1}"/>
    <hyperlink ref="B22" location="Trimestre!C25:F26" display="HIPOTECA" xr:uid="{69A29E91-B52F-4D56-AC33-3CCE0AEDB561}"/>
    <hyperlink ref="B22:G23" location="'2018'!AU21:AX21" display="'2018'!AU21:AX21" xr:uid="{09BB87FC-970D-4A30-967F-CC749D584FDD}"/>
    <hyperlink ref="B42" location="Trimestre!C25:F26" display="HIPOTECA" xr:uid="{F7445F3F-F7B2-405F-842C-F4A6C2310F99}"/>
    <hyperlink ref="B42:G43" location="'2018'!AU22:AX22" display="'2018'!AU22:AX22" xr:uid="{CC263605-DF19-411D-857E-BB743E9B1926}"/>
    <hyperlink ref="B62" location="Trimestre!C25:F26" display="HIPOTECA" xr:uid="{35CB954B-783A-4034-ACD2-A06C2A472F3C}"/>
    <hyperlink ref="B62:G63" location="'2018'!AU23:AX23" display="'2018'!AU23:AX23" xr:uid="{0FB25EB8-EF28-44E9-98FD-D7170F67B206}"/>
    <hyperlink ref="B82" location="Trimestre!C25:F26" display="HIPOTECA" xr:uid="{2BA211BF-C741-422B-8D97-7153C783C0FD}"/>
    <hyperlink ref="B82:G83" location="'2018'!AU24:AX24" display="'2018'!AU24:AX24" xr:uid="{EF8352D0-3644-40FC-AE6F-1128BBC86B24}"/>
    <hyperlink ref="B102" location="Trimestre!C25:F26" display="HIPOTECA" xr:uid="{D658A316-0D74-49BB-874D-A392185019F6}"/>
    <hyperlink ref="B102:G103" location="'2018'!AU25:AX25" display="'2018'!AU25:AX25" xr:uid="{4B59EE94-1275-4876-9867-8B2CB15FA814}"/>
    <hyperlink ref="B122" location="Trimestre!C25:F26" display="HIPOTECA" xr:uid="{E8F6A5FF-F577-4BCB-BD79-CF1D6531D583}"/>
    <hyperlink ref="B122:G123" location="'2018'!AU26:AX26" display="'2018'!AU26:AX26" xr:uid="{E853BC06-5BE6-45D7-A1D5-6DD7C7262B11}"/>
    <hyperlink ref="B142" location="Trimestre!C25:F26" display="HIPOTECA" xr:uid="{4E2BF2FC-0866-4B60-8B90-C06F5E438486}"/>
    <hyperlink ref="B142:G143" location="'2018'!AU27:AX27" display="'2018'!AU27:AX27" xr:uid="{204EBB47-C3D6-48E2-A7FB-6A762E88832F}"/>
    <hyperlink ref="B162" location="Trimestre!C25:F26" display="HIPOTECA" xr:uid="{B5CF14D8-FA0C-471A-9586-DBCC9B146F8A}"/>
    <hyperlink ref="B162:G163" location="'2018'!AU28:AX28" display="'2018'!AU28:AX28" xr:uid="{1C21DCC9-AACE-4476-B706-4E37DC6B384F}"/>
    <hyperlink ref="B182" location="Trimestre!C25:F26" display="HIPOTECA" xr:uid="{91432F45-C65C-44B5-960B-CD7C661629A0}"/>
    <hyperlink ref="B182:G183" location="'2018'!AU29:AX29" display="'2018'!AU29:AX29" xr:uid="{3330D575-0E88-4CCB-A730-FECA05C47095}"/>
    <hyperlink ref="B202" location="Trimestre!C25:F26" display="HIPOTECA" xr:uid="{DEA8F29D-9761-4E98-AF7F-45B93F840136}"/>
    <hyperlink ref="B202:G203" location="'2018'!AU30:AX30" display="'2018'!AU30:AX30" xr:uid="{67070767-2139-42EF-9ADC-E44B01BCA434}"/>
    <hyperlink ref="B222" location="Trimestre!C25:F26" display="HIPOTECA" xr:uid="{6FEBF251-BD10-485E-8BAD-9383EF35782A}"/>
    <hyperlink ref="B222:G223" location="'2018'!AU31:AX31" display="'2018'!AU31:AX31" xr:uid="{7A19A37F-A2E2-4517-B1BA-6648D88A2C29}"/>
    <hyperlink ref="B242" location="Trimestre!C25:F26" display="HIPOTECA" xr:uid="{70A42FC2-BE99-49F4-9EEF-B55713471A7A}"/>
    <hyperlink ref="B242:G243" location="'2018'!AU32:AX32" display="'2018'!AU32:AX32" xr:uid="{A4BB591C-10A5-4FA4-A88A-31A6E9BDC77E}"/>
    <hyperlink ref="B262" location="Trimestre!C25:F26" display="HIPOTECA" xr:uid="{24BCC743-056F-4E0A-85DA-430FDA5B7A97}"/>
    <hyperlink ref="B262:G263" location="'2018'!AU33:AX33" display="'2018'!AU33:AX33" xr:uid="{78610EB2-FD25-478D-B798-039FBC7AC320}"/>
    <hyperlink ref="B282" location="Trimestre!C25:F26" display="HIPOTECA" xr:uid="{AB78C71F-2A2F-4CC5-99CB-CF5C8509988D}"/>
    <hyperlink ref="B282:G283" location="'2018'!AU34:AX34" display="'2018'!AU34:AX34" xr:uid="{EFF24363-C7D0-4543-BD89-E83F686FC0F9}"/>
    <hyperlink ref="B302" location="Trimestre!C25:F26" display="HIPOTECA" xr:uid="{933AA872-BF26-4C73-9666-7DF1C9E63173}"/>
    <hyperlink ref="B302:G303" location="'2018'!AU35:AX35" display="'2018'!AU35:AX35" xr:uid="{729D6525-3EEE-4E4C-94CC-D4CE999484F4}"/>
    <hyperlink ref="B322" location="Trimestre!C25:F26" display="HIPOTECA" xr:uid="{D0D4B191-75E0-49DA-BE92-CDE5CCDDA24D}"/>
    <hyperlink ref="B322:G323" location="'2018'!AU36:AX36" display="'2018'!AU36:AX36" xr:uid="{7D87823B-47E3-4744-AEB5-1E8ECE50A9EA}"/>
    <hyperlink ref="B342" location="Trimestre!C25:F26" display="HIPOTECA" xr:uid="{A3E6C27F-BFEC-4283-9A32-1804E3A8EC29}"/>
    <hyperlink ref="B342:G343" location="'2018'!AU37:AX37" display="'2018'!AU37:AX37" xr:uid="{85FC8DEE-59C7-43F4-8AA9-8CDB8BB7855E}"/>
    <hyperlink ref="B362" location="Trimestre!C25:F26" display="HIPOTECA" xr:uid="{5398937F-9C7E-448C-8E38-86A5C35DB332}"/>
    <hyperlink ref="B362:G363" location="'2018'!AU38:AX38" display="'2018'!AU38:AX38" xr:uid="{C8D65061-CB47-41B6-BD05-7DCD5B0B760B}"/>
    <hyperlink ref="B382" location="Trimestre!C25:F26" display="HIPOTECA" xr:uid="{DBE19635-21C4-4848-97B4-BE226FCFFC05}"/>
    <hyperlink ref="B382:G383" location="'2018'!AU39:AX39" display="'2018'!AU39:AX39" xr:uid="{CE9C5490-9F04-4D8F-B9A2-243B359A2BE4}"/>
    <hyperlink ref="B402" location="Trimestre!C25:F26" display="HIPOTECA" xr:uid="{5F66B53A-7068-4F35-992C-C34470E95781}"/>
    <hyperlink ref="B402:G403" location="'2018'!AU40:AX40" display="'2018'!AU40:AX40" xr:uid="{86A09FD4-EBE2-4545-8C42-2F54FB46B56A}"/>
    <hyperlink ref="B422" location="Trimestre!C25:F26" display="HIPOTECA" xr:uid="{9486A984-6E83-4E2F-82FE-C9451DD77B0B}"/>
    <hyperlink ref="B422:G423" location="'2018'!AU41:AX41" display="'2018'!AU41:AX41" xr:uid="{04E7EF99-1528-403E-A470-299F510BF89B}"/>
    <hyperlink ref="B442" location="Trimestre!C25:F26" display="HIPOTECA" xr:uid="{0A24FF0A-566D-4C40-889A-7BDBA390FB25}"/>
    <hyperlink ref="B442:G443" location="'2018'!AU42:AX42" display="'2018'!AU42:AX42" xr:uid="{E0659BB1-9B02-4874-8B6E-C9F495C91F30}"/>
    <hyperlink ref="B462" location="Trimestre!C25:F26" display="HIPOTECA" xr:uid="{6C769B87-3C27-4B5C-8B28-1FB37D988F1B}"/>
    <hyperlink ref="B462:G463" location="'2018'!AU43:AX43" display="'2018'!AU43:AX43" xr:uid="{379CF29B-B48B-4B42-90BA-ECFF1B84D7F9}"/>
    <hyperlink ref="B482" location="Trimestre!C25:F26" display="HIPOTECA" xr:uid="{20243E6D-03C1-4266-B69C-16BB578B3AF9}"/>
    <hyperlink ref="B482:G483" location="'2018'!AU44:AX44" display="'2018'!AU44:AX44" xr:uid="{0E7EC742-25E9-4FBA-9377-2E91088034F9}"/>
    <hyperlink ref="B502" location="Trimestre!C25:F26" display="HIPOTECA" xr:uid="{7E6F1971-2EFC-46A3-A431-6FFFF900586D}"/>
    <hyperlink ref="B502:G503" location="'2018'!AU45:AX45" display="'2018'!AU45:AX45" xr:uid="{00EC56C0-974B-465B-93C5-9C52E8B3B9D5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416" workbookViewId="0">
      <selection activeCell="B427" sqref="B427"/>
    </sheetView>
  </sheetViews>
  <sheetFormatPr defaultColWidth="11.42578125" defaultRowHeight="15"/>
  <cols>
    <col min="1" max="1" width="11.42578125" style="92"/>
    <col min="2" max="2" width="10" style="116" customWidth="1"/>
    <col min="3" max="3" width="33.28515625" style="92" customWidth="1"/>
    <col min="4" max="6" width="10" style="116" customWidth="1"/>
    <col min="7" max="7" width="33.28515625" style="92" customWidth="1"/>
    <col min="8" max="9" width="11.42578125" style="92"/>
    <col min="10" max="10" width="31.28515625" style="92" customWidth="1"/>
    <col min="11" max="16384" width="11.42578125" style="92"/>
  </cols>
  <sheetData>
    <row r="1" spans="1:22" ht="16.5" thickBot="1">
      <c r="A1" s="1"/>
      <c r="B1" s="115" t="s">
        <v>238</v>
      </c>
      <c r="C1" s="1"/>
      <c r="D1" s="115"/>
      <c r="E1" s="115"/>
      <c r="F1" s="115"/>
      <c r="G1" s="1"/>
      <c r="H1" s="17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AÑO!A20</f>
        <v>Cártama Gastos</v>
      </c>
      <c r="C2" s="272"/>
      <c r="D2" s="272"/>
      <c r="E2" s="272"/>
      <c r="F2" s="272"/>
      <c r="G2" s="273"/>
      <c r="H2" s="1"/>
      <c r="I2" s="271" t="s">
        <v>4</v>
      </c>
      <c r="J2" s="272"/>
      <c r="K2" s="272"/>
      <c r="L2" s="273"/>
      <c r="M2" s="1"/>
      <c r="N2" s="1"/>
      <c r="R2" s="3"/>
    </row>
    <row r="3" spans="1:22" ht="16.5" thickBot="1">
      <c r="A3" s="1"/>
      <c r="B3" s="274"/>
      <c r="C3" s="275"/>
      <c r="D3" s="275"/>
      <c r="E3" s="275"/>
      <c r="F3" s="275"/>
      <c r="G3" s="276"/>
      <c r="H3" s="1"/>
      <c r="I3" s="274"/>
      <c r="J3" s="275"/>
      <c r="K3" s="275"/>
      <c r="L3" s="276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43" t="s">
        <v>59</v>
      </c>
      <c r="J4" s="108" t="s">
        <v>60</v>
      </c>
      <c r="K4" s="277" t="s">
        <v>61</v>
      </c>
      <c r="L4" s="278"/>
      <c r="M4" s="1"/>
      <c r="N4" s="1"/>
      <c r="R4" s="3"/>
    </row>
    <row r="5" spans="1:22" ht="15.75">
      <c r="A5" s="1" t="s">
        <v>191</v>
      </c>
      <c r="B5" s="135" t="s">
        <v>32</v>
      </c>
      <c r="C5" s="27" t="s">
        <v>33</v>
      </c>
      <c r="D5" s="135" t="s">
        <v>57</v>
      </c>
      <c r="E5" s="139" t="s">
        <v>58</v>
      </c>
      <c r="F5" s="139" t="s">
        <v>32</v>
      </c>
      <c r="G5" s="27" t="s">
        <v>33</v>
      </c>
      <c r="H5" s="1"/>
      <c r="I5" s="109" t="s">
        <v>62</v>
      </c>
      <c r="J5" s="110" t="s">
        <v>63</v>
      </c>
      <c r="K5" s="279"/>
      <c r="L5" s="280"/>
      <c r="M5" s="1"/>
      <c r="N5" s="1"/>
      <c r="R5" s="3"/>
    </row>
    <row r="6" spans="1:22" ht="15.75">
      <c r="A6" s="115">
        <f>'05'!A6+(B6-SUM(D6:F6))</f>
        <v>3202.7200000000003</v>
      </c>
      <c r="B6" s="136">
        <v>399.59</v>
      </c>
      <c r="C6" s="21" t="s">
        <v>188</v>
      </c>
      <c r="D6" s="140"/>
      <c r="E6" s="141"/>
      <c r="F6" s="141"/>
      <c r="G6" s="18" t="s">
        <v>34</v>
      </c>
      <c r="H6" s="1"/>
      <c r="I6" s="111" t="s">
        <v>62</v>
      </c>
      <c r="J6" s="110" t="s">
        <v>64</v>
      </c>
      <c r="K6" s="281">
        <v>550</v>
      </c>
      <c r="L6" s="282"/>
      <c r="M6" s="1" t="s">
        <v>169</v>
      </c>
      <c r="N6" s="1"/>
      <c r="R6" s="3"/>
    </row>
    <row r="7" spans="1:22" ht="15.75">
      <c r="A7" s="115">
        <f>'05'!A7+(B7-SUM(D7:F7))</f>
        <v>659.41000000000008</v>
      </c>
      <c r="B7" s="137">
        <v>70.180000000000007</v>
      </c>
      <c r="C7" s="18" t="s">
        <v>207</v>
      </c>
      <c r="D7" s="140"/>
      <c r="E7" s="141"/>
      <c r="F7" s="141"/>
      <c r="G7" s="18" t="s">
        <v>77</v>
      </c>
      <c r="H7" s="39"/>
      <c r="I7" s="111" t="s">
        <v>65</v>
      </c>
      <c r="J7" s="110" t="s">
        <v>66</v>
      </c>
      <c r="K7" s="281"/>
      <c r="L7" s="282"/>
      <c r="M7" s="1"/>
      <c r="N7" s="1"/>
      <c r="R7" s="3"/>
    </row>
    <row r="8" spans="1:22" ht="15.75">
      <c r="A8" s="115">
        <f>'05'!A8+(B8-SUM(D8:F8))</f>
        <v>0</v>
      </c>
      <c r="B8" s="137">
        <v>0</v>
      </c>
      <c r="C8" s="18" t="s">
        <v>37</v>
      </c>
      <c r="D8" s="140"/>
      <c r="F8" s="141"/>
      <c r="G8" s="18" t="s">
        <v>37</v>
      </c>
      <c r="H8" s="1"/>
      <c r="I8" s="111" t="s">
        <v>65</v>
      </c>
      <c r="J8" s="110" t="s">
        <v>67</v>
      </c>
      <c r="K8" s="281">
        <v>7000</v>
      </c>
      <c r="L8" s="282"/>
      <c r="M8" s="1"/>
      <c r="N8" s="1"/>
      <c r="R8" s="3"/>
    </row>
    <row r="9" spans="1:22" ht="15.75">
      <c r="A9" s="115">
        <f>'05'!A9+(B9-SUM(D9:F9))</f>
        <v>0</v>
      </c>
      <c r="B9" s="137">
        <v>0</v>
      </c>
      <c r="C9" s="18" t="s">
        <v>39</v>
      </c>
      <c r="D9" s="140"/>
      <c r="E9" s="141"/>
      <c r="F9" s="141"/>
      <c r="G9" s="18" t="s">
        <v>39</v>
      </c>
      <c r="H9" s="1"/>
      <c r="I9" s="111" t="s">
        <v>65</v>
      </c>
      <c r="J9" s="110" t="s">
        <v>160</v>
      </c>
      <c r="K9" s="281">
        <v>659.77</v>
      </c>
      <c r="L9" s="282"/>
      <c r="M9" s="1"/>
      <c r="N9" s="1"/>
      <c r="R9" s="3"/>
    </row>
    <row r="10" spans="1:22" ht="15.75">
      <c r="A10" s="115">
        <f>'05'!A10+(B10-SUM(D10:F10))</f>
        <v>84</v>
      </c>
      <c r="B10" s="137">
        <v>12</v>
      </c>
      <c r="C10" s="18" t="s">
        <v>38</v>
      </c>
      <c r="D10" s="140"/>
      <c r="E10" s="141"/>
      <c r="F10" s="141"/>
      <c r="G10" s="18" t="s">
        <v>38</v>
      </c>
      <c r="H10" s="1"/>
      <c r="I10" s="111" t="s">
        <v>65</v>
      </c>
      <c r="J10" s="110" t="s">
        <v>84</v>
      </c>
      <c r="K10" s="281">
        <v>1800.04</v>
      </c>
      <c r="L10" s="282"/>
      <c r="M10" s="1" t="s">
        <v>159</v>
      </c>
      <c r="N10" s="1"/>
      <c r="R10" s="3"/>
    </row>
    <row r="11" spans="1:22" ht="15.75">
      <c r="A11" s="115">
        <f>'05'!A11+(B11-SUM(D11:F11))</f>
        <v>211.60999999999999</v>
      </c>
      <c r="B11" s="137">
        <v>30.23</v>
      </c>
      <c r="C11" s="18" t="s">
        <v>36</v>
      </c>
      <c r="D11" s="140"/>
      <c r="E11" s="141"/>
      <c r="F11" s="141"/>
      <c r="G11" s="18" t="s">
        <v>36</v>
      </c>
      <c r="H11" s="1"/>
      <c r="I11" s="111" t="s">
        <v>71</v>
      </c>
      <c r="J11" s="110" t="s">
        <v>72</v>
      </c>
      <c r="K11" s="281"/>
      <c r="L11" s="282"/>
      <c r="M11" s="1"/>
      <c r="N11" s="1"/>
      <c r="R11" s="3"/>
    </row>
    <row r="12" spans="1:22" ht="15.75">
      <c r="A12" s="115">
        <f>'05'!A12+(B12-SUM(D12:F12))</f>
        <v>188.04000000000002</v>
      </c>
      <c r="B12" s="137">
        <v>25</v>
      </c>
      <c r="C12" s="18" t="s">
        <v>213</v>
      </c>
      <c r="D12" s="140"/>
      <c r="E12" s="141"/>
      <c r="F12" s="141"/>
      <c r="G12" s="18"/>
      <c r="H12" s="1"/>
      <c r="I12" s="111" t="s">
        <v>161</v>
      </c>
      <c r="J12" s="110" t="s">
        <v>162</v>
      </c>
      <c r="K12" s="281">
        <v>5092.08</v>
      </c>
      <c r="L12" s="282"/>
      <c r="M12" s="95"/>
      <c r="N12" s="1"/>
      <c r="R12" s="3"/>
    </row>
    <row r="13" spans="1:22" ht="15.75">
      <c r="A13" s="115">
        <f>'05'!A13+(B13-SUM(D13:F13))</f>
        <v>105</v>
      </c>
      <c r="B13" s="137">
        <v>7</v>
      </c>
      <c r="C13" s="18" t="s">
        <v>208</v>
      </c>
      <c r="D13" s="140"/>
      <c r="E13" s="141"/>
      <c r="F13" s="141"/>
      <c r="G13" s="18"/>
      <c r="H13" s="1"/>
      <c r="I13" s="111"/>
      <c r="J13" s="110"/>
      <c r="K13" s="281"/>
      <c r="L13" s="282"/>
      <c r="M13" s="1"/>
      <c r="N13" s="1"/>
      <c r="R13" s="3"/>
    </row>
    <row r="14" spans="1:22" ht="15.75">
      <c r="A14" s="115"/>
      <c r="B14" s="137"/>
      <c r="C14" s="18"/>
      <c r="D14" s="140"/>
      <c r="E14" s="141"/>
      <c r="F14" s="141"/>
      <c r="G14" s="18"/>
      <c r="H14" s="1"/>
      <c r="I14" s="111"/>
      <c r="J14" s="110"/>
      <c r="K14" s="281"/>
      <c r="L14" s="282"/>
      <c r="M14" s="1"/>
      <c r="N14" s="1"/>
      <c r="R14" s="3"/>
    </row>
    <row r="15" spans="1:22" ht="15.75">
      <c r="A15" s="115"/>
      <c r="B15" s="137"/>
      <c r="C15" s="18"/>
      <c r="D15" s="140"/>
      <c r="E15" s="141"/>
      <c r="F15" s="141"/>
      <c r="G15" s="18"/>
      <c r="H15" s="1"/>
      <c r="I15" s="111"/>
      <c r="J15" s="110"/>
      <c r="K15" s="281"/>
      <c r="L15" s="282"/>
      <c r="M15" s="1"/>
      <c r="N15" s="1"/>
      <c r="R15" s="3"/>
    </row>
    <row r="16" spans="1:22" ht="15.75">
      <c r="A16" s="115"/>
      <c r="B16" s="137"/>
      <c r="C16" s="18"/>
      <c r="D16" s="140"/>
      <c r="E16" s="141"/>
      <c r="F16" s="141"/>
      <c r="G16" s="18"/>
      <c r="H16" s="1"/>
      <c r="I16" s="111"/>
      <c r="J16" s="110"/>
      <c r="K16" s="281"/>
      <c r="L16" s="282"/>
      <c r="M16" s="1"/>
      <c r="N16" s="1"/>
      <c r="R16" s="3"/>
    </row>
    <row r="17" spans="1:18" ht="15.75">
      <c r="A17" s="115"/>
      <c r="B17" s="137"/>
      <c r="C17" s="18"/>
      <c r="D17" s="140"/>
      <c r="E17" s="141"/>
      <c r="F17" s="141"/>
      <c r="G17" s="18"/>
      <c r="H17" s="1"/>
      <c r="I17" s="111"/>
      <c r="J17" s="110"/>
      <c r="K17" s="281"/>
      <c r="L17" s="282"/>
      <c r="M17" s="1"/>
      <c r="N17" s="1"/>
      <c r="R17" s="3"/>
    </row>
    <row r="18" spans="1:18" ht="16.5" thickBot="1">
      <c r="A18" s="115"/>
      <c r="B18" s="137"/>
      <c r="C18" s="18"/>
      <c r="D18" s="140"/>
      <c r="E18" s="141"/>
      <c r="F18" s="141"/>
      <c r="G18" s="18"/>
      <c r="H18" s="1"/>
      <c r="I18" s="112"/>
      <c r="J18" s="113"/>
      <c r="K18" s="287"/>
      <c r="L18" s="288"/>
      <c r="M18" s="1"/>
      <c r="N18" s="1"/>
      <c r="R18" s="3"/>
    </row>
    <row r="19" spans="1:18" ht="16.5" thickBot="1">
      <c r="A19" s="115"/>
      <c r="B19" s="138"/>
      <c r="C19" s="19"/>
      <c r="D19" s="138"/>
      <c r="E19" s="142"/>
      <c r="F19" s="142"/>
      <c r="G19" s="19"/>
      <c r="H19" s="1"/>
      <c r="I19" s="28" t="s">
        <v>68</v>
      </c>
      <c r="J19" s="22"/>
      <c r="K19" s="287">
        <f>SUM(K5:K18)</f>
        <v>15101.890000000001</v>
      </c>
      <c r="L19" s="288"/>
      <c r="M19" s="1"/>
      <c r="N19" s="1"/>
      <c r="R19" s="3"/>
    </row>
    <row r="20" spans="1:18" ht="16.5" thickBot="1">
      <c r="A20" s="115">
        <f>SUM(A6:A15)</f>
        <v>4450.78</v>
      </c>
      <c r="B20" s="138">
        <f>SUM(B6:B19)</f>
        <v>544</v>
      </c>
      <c r="C20" s="19" t="s">
        <v>55</v>
      </c>
      <c r="D20" s="138">
        <f>SUM(D6:D19)</f>
        <v>0</v>
      </c>
      <c r="E20" s="138">
        <f>SUM(E6:E19)</f>
        <v>0</v>
      </c>
      <c r="F20" s="138">
        <f>SUM(F6:F19)</f>
        <v>0</v>
      </c>
      <c r="G20" s="19" t="s">
        <v>55</v>
      </c>
      <c r="H20" s="1"/>
      <c r="I20" s="92" t="s">
        <v>85</v>
      </c>
      <c r="K20" s="116"/>
      <c r="L20" s="116">
        <f>K19-K10-K12</f>
        <v>8209.7700000000023</v>
      </c>
      <c r="M20" s="1"/>
      <c r="R20" s="3"/>
    </row>
    <row r="21" spans="1:18" ht="16.5" thickBot="1">
      <c r="A21" s="1"/>
      <c r="B21" s="115"/>
      <c r="C21" s="1"/>
      <c r="D21" s="115"/>
      <c r="E21" s="115"/>
      <c r="F21" s="115"/>
      <c r="G21" s="1"/>
      <c r="H21" s="1"/>
      <c r="M21" s="1"/>
      <c r="R21" s="3"/>
    </row>
    <row r="22" spans="1:18" ht="15.6" customHeight="1">
      <c r="A22" s="1"/>
      <c r="B22" s="283" t="str">
        <f>AÑO!A21</f>
        <v>Waterloo</v>
      </c>
      <c r="C22" s="272"/>
      <c r="D22" s="272"/>
      <c r="E22" s="272"/>
      <c r="F22" s="272"/>
      <c r="G22" s="273"/>
      <c r="H22" s="1"/>
      <c r="I22" s="271" t="s">
        <v>6</v>
      </c>
      <c r="J22" s="272"/>
      <c r="K22" s="272"/>
      <c r="L22" s="273"/>
      <c r="M22" s="1"/>
      <c r="R22" s="3"/>
    </row>
    <row r="23" spans="1:18" ht="16.149999999999999" customHeight="1" thickBot="1">
      <c r="A23" s="1"/>
      <c r="B23" s="274"/>
      <c r="C23" s="275"/>
      <c r="D23" s="275"/>
      <c r="E23" s="275"/>
      <c r="F23" s="275"/>
      <c r="G23" s="276"/>
      <c r="H23" s="1"/>
      <c r="I23" s="274"/>
      <c r="J23" s="275"/>
      <c r="K23" s="275"/>
      <c r="L23" s="276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43" t="s">
        <v>33</v>
      </c>
      <c r="J24" s="257" t="s">
        <v>90</v>
      </c>
      <c r="K24" s="258"/>
      <c r="L24" s="200" t="s">
        <v>91</v>
      </c>
      <c r="M24" s="1"/>
      <c r="R24" s="3"/>
    </row>
    <row r="25" spans="1:18" ht="15.75">
      <c r="A25" s="1" t="s">
        <v>191</v>
      </c>
      <c r="B25" s="135" t="s">
        <v>32</v>
      </c>
      <c r="C25" s="27" t="s">
        <v>33</v>
      </c>
      <c r="D25" s="135" t="s">
        <v>57</v>
      </c>
      <c r="E25" s="139" t="s">
        <v>58</v>
      </c>
      <c r="F25" s="139" t="s">
        <v>32</v>
      </c>
      <c r="G25" s="27" t="s">
        <v>33</v>
      </c>
      <c r="H25" s="1"/>
      <c r="I25" s="259" t="str">
        <f>AÑO!A8</f>
        <v>Manolo Salario</v>
      </c>
      <c r="J25" s="262"/>
      <c r="K25" s="263"/>
      <c r="L25" s="201"/>
      <c r="M25" s="1"/>
      <c r="R25" s="3"/>
    </row>
    <row r="26" spans="1:18" ht="15.75">
      <c r="A26" s="115">
        <f>'05'!A26+(B26-SUM(D26:F26))</f>
        <v>6300</v>
      </c>
      <c r="B26" s="136">
        <v>900</v>
      </c>
      <c r="C26" s="30" t="s">
        <v>41</v>
      </c>
      <c r="D26" s="140"/>
      <c r="E26" s="141"/>
      <c r="F26" s="141"/>
      <c r="G26" s="18" t="s">
        <v>41</v>
      </c>
      <c r="H26" s="1"/>
      <c r="I26" s="260"/>
      <c r="J26" s="264"/>
      <c r="K26" s="265"/>
      <c r="L26" s="202"/>
      <c r="M26" s="1"/>
      <c r="R26" s="3"/>
    </row>
    <row r="27" spans="1:18" ht="15.75">
      <c r="A27" s="115">
        <f>'05'!A27+(B27-SUM(D27:F27))</f>
        <v>1199</v>
      </c>
      <c r="B27" s="137">
        <v>170</v>
      </c>
      <c r="C27" s="30" t="s">
        <v>42</v>
      </c>
      <c r="D27" s="140"/>
      <c r="E27" s="141"/>
      <c r="F27" s="141"/>
      <c r="G27" s="18" t="s">
        <v>42</v>
      </c>
      <c r="H27" s="1"/>
      <c r="I27" s="260"/>
      <c r="J27" s="264"/>
      <c r="K27" s="265"/>
      <c r="L27" s="202"/>
      <c r="M27" s="1"/>
      <c r="R27" s="3"/>
    </row>
    <row r="28" spans="1:18" ht="15.75">
      <c r="A28" s="115">
        <f>'05'!A28+(B28-SUM(D28:F28))</f>
        <v>383.06</v>
      </c>
      <c r="B28" s="137">
        <v>40</v>
      </c>
      <c r="C28" s="30" t="s">
        <v>43</v>
      </c>
      <c r="D28" s="140"/>
      <c r="E28" s="141"/>
      <c r="F28" s="141"/>
      <c r="G28" s="18" t="s">
        <v>43</v>
      </c>
      <c r="H28" s="1"/>
      <c r="I28" s="260"/>
      <c r="J28" s="264"/>
      <c r="K28" s="265"/>
      <c r="L28" s="202"/>
      <c r="M28" s="1"/>
      <c r="R28" s="3"/>
    </row>
    <row r="29" spans="1:18" ht="15.75">
      <c r="A29" s="115">
        <f>'05'!A29+(B29-SUM(D29:F29))</f>
        <v>127.13</v>
      </c>
      <c r="B29" s="137">
        <v>18</v>
      </c>
      <c r="C29" s="30" t="s">
        <v>40</v>
      </c>
      <c r="D29" s="140"/>
      <c r="E29" s="141"/>
      <c r="F29" s="141"/>
      <c r="G29" s="18" t="s">
        <v>40</v>
      </c>
      <c r="H29" s="1"/>
      <c r="I29" s="268"/>
      <c r="J29" s="269"/>
      <c r="K29" s="270"/>
      <c r="L29" s="204"/>
      <c r="M29" s="1"/>
      <c r="R29" s="3"/>
    </row>
    <row r="30" spans="1:18" ht="15.75">
      <c r="A30" s="115">
        <f>'05'!A30+(B30-SUM(D30:F30))</f>
        <v>593.55999999999995</v>
      </c>
      <c r="B30" s="137">
        <v>0</v>
      </c>
      <c r="C30" s="30" t="s">
        <v>44</v>
      </c>
      <c r="D30" s="140"/>
      <c r="E30" s="141"/>
      <c r="F30" s="141"/>
      <c r="G30" s="18"/>
      <c r="H30" s="1"/>
      <c r="I30" s="259" t="str">
        <f>AÑO!A9</f>
        <v>Rocío Salario</v>
      </c>
      <c r="J30" s="262"/>
      <c r="K30" s="263"/>
      <c r="L30" s="201"/>
      <c r="M30" s="1"/>
      <c r="R30" s="3"/>
    </row>
    <row r="31" spans="1:18" ht="15.75">
      <c r="A31" s="115"/>
      <c r="B31" s="137"/>
      <c r="C31" s="18"/>
      <c r="D31" s="140"/>
      <c r="E31" s="141"/>
      <c r="F31" s="141"/>
      <c r="G31" s="18"/>
      <c r="H31" s="1"/>
      <c r="I31" s="260"/>
      <c r="J31" s="264"/>
      <c r="K31" s="265"/>
      <c r="L31" s="202"/>
      <c r="M31" s="1"/>
      <c r="R31" s="3"/>
    </row>
    <row r="32" spans="1:18" ht="15.75">
      <c r="A32" s="115"/>
      <c r="B32" s="137"/>
      <c r="C32" s="18"/>
      <c r="D32" s="140"/>
      <c r="E32" s="141"/>
      <c r="F32" s="141"/>
      <c r="G32" s="18"/>
      <c r="H32" s="1"/>
      <c r="I32" s="260"/>
      <c r="J32" s="264"/>
      <c r="K32" s="265"/>
      <c r="L32" s="202"/>
      <c r="M32" s="1"/>
      <c r="R32" s="3"/>
    </row>
    <row r="33" spans="1:18" ht="15.75">
      <c r="A33" s="115"/>
      <c r="B33" s="137"/>
      <c r="C33" s="18"/>
      <c r="D33" s="140"/>
      <c r="E33" s="141"/>
      <c r="F33" s="141"/>
      <c r="G33" s="18"/>
      <c r="H33" s="1"/>
      <c r="I33" s="260"/>
      <c r="J33" s="264"/>
      <c r="K33" s="265"/>
      <c r="L33" s="202"/>
      <c r="M33" s="1"/>
      <c r="R33" s="3"/>
    </row>
    <row r="34" spans="1:18" ht="15.75">
      <c r="A34" s="115"/>
      <c r="B34" s="137"/>
      <c r="C34" s="18"/>
      <c r="D34" s="140"/>
      <c r="E34" s="141"/>
      <c r="F34" s="141"/>
      <c r="G34" s="18"/>
      <c r="H34" s="1"/>
      <c r="I34" s="268"/>
      <c r="J34" s="269"/>
      <c r="K34" s="270"/>
      <c r="L34" s="204"/>
      <c r="M34" s="1"/>
      <c r="R34" s="3"/>
    </row>
    <row r="35" spans="1:18" ht="15.75">
      <c r="A35" s="115"/>
      <c r="B35" s="137"/>
      <c r="C35" s="18"/>
      <c r="D35" s="140"/>
      <c r="E35" s="141"/>
      <c r="F35" s="141"/>
      <c r="G35" s="18"/>
      <c r="H35" s="1"/>
      <c r="I35" s="259" t="s">
        <v>227</v>
      </c>
      <c r="J35" s="262"/>
      <c r="K35" s="263"/>
      <c r="L35" s="201"/>
      <c r="M35" s="1"/>
      <c r="R35" s="3"/>
    </row>
    <row r="36" spans="1:18" ht="15.75">
      <c r="A36" s="1"/>
      <c r="B36" s="137"/>
      <c r="C36" s="18"/>
      <c r="D36" s="140"/>
      <c r="E36" s="141"/>
      <c r="F36" s="141"/>
      <c r="G36" s="18"/>
      <c r="H36" s="1"/>
      <c r="I36" s="260"/>
      <c r="J36" s="264"/>
      <c r="K36" s="265"/>
      <c r="L36" s="202"/>
      <c r="M36" s="1"/>
      <c r="R36" s="3"/>
    </row>
    <row r="37" spans="1:18" ht="15.75">
      <c r="A37" s="1"/>
      <c r="B37" s="137"/>
      <c r="C37" s="18"/>
      <c r="D37" s="140"/>
      <c r="E37" s="141"/>
      <c r="F37" s="141"/>
      <c r="G37" s="18"/>
      <c r="H37" s="1"/>
      <c r="I37" s="260"/>
      <c r="J37" s="264"/>
      <c r="K37" s="265"/>
      <c r="L37" s="202"/>
      <c r="M37" s="1"/>
      <c r="R37" s="3"/>
    </row>
    <row r="38" spans="1:18" ht="15.75">
      <c r="A38" s="1"/>
      <c r="B38" s="137"/>
      <c r="C38" s="18"/>
      <c r="D38" s="140"/>
      <c r="E38" s="141"/>
      <c r="F38" s="141"/>
      <c r="G38" s="18"/>
      <c r="H38" s="1"/>
      <c r="I38" s="260"/>
      <c r="J38" s="264"/>
      <c r="K38" s="265"/>
      <c r="L38" s="202"/>
      <c r="M38" s="1"/>
      <c r="R38" s="3"/>
    </row>
    <row r="39" spans="1:18" ht="16.5" thickBot="1">
      <c r="A39" s="1"/>
      <c r="B39" s="138"/>
      <c r="C39" s="19"/>
      <c r="D39" s="138"/>
      <c r="E39" s="142"/>
      <c r="F39" s="142"/>
      <c r="G39" s="19"/>
      <c r="H39" s="1"/>
      <c r="I39" s="268"/>
      <c r="J39" s="269"/>
      <c r="K39" s="270"/>
      <c r="L39" s="204"/>
      <c r="M39" s="1"/>
      <c r="R39" s="3"/>
    </row>
    <row r="40" spans="1:18" ht="16.5" thickBot="1">
      <c r="A40" s="115">
        <f>SUM(A26:A35)</f>
        <v>8602.75</v>
      </c>
      <c r="B40" s="138">
        <f>SUM(B26:B39)</f>
        <v>1128</v>
      </c>
      <c r="C40" s="19" t="s">
        <v>55</v>
      </c>
      <c r="D40" s="138">
        <f>SUM(D26:D39)</f>
        <v>0</v>
      </c>
      <c r="E40" s="138">
        <f>SUM(E26:E39)</f>
        <v>0</v>
      </c>
      <c r="F40" s="138">
        <f>SUM(F26:F39)</f>
        <v>0</v>
      </c>
      <c r="G40" s="19" t="s">
        <v>55</v>
      </c>
      <c r="H40" s="1"/>
      <c r="I40" s="259" t="str">
        <f>AÑO!A11</f>
        <v>Finanazas</v>
      </c>
      <c r="J40" s="262"/>
      <c r="K40" s="263"/>
      <c r="L40" s="201"/>
      <c r="M40" s="1"/>
      <c r="R40" s="3"/>
    </row>
    <row r="41" spans="1:18" ht="16.5" thickBot="1">
      <c r="A41" s="1"/>
      <c r="B41" s="115"/>
      <c r="C41" s="1"/>
      <c r="D41" s="115"/>
      <c r="E41" s="115"/>
      <c r="F41" s="115"/>
      <c r="G41" s="1"/>
      <c r="H41" s="1"/>
      <c r="I41" s="260"/>
      <c r="J41" s="264"/>
      <c r="K41" s="265"/>
      <c r="L41" s="202"/>
      <c r="M41" s="1"/>
      <c r="R41" s="3"/>
    </row>
    <row r="42" spans="1:18" ht="15.6" customHeight="1">
      <c r="A42" s="1"/>
      <c r="B42" s="283" t="str">
        <f>AÑO!A22</f>
        <v>Comida+Limpieza</v>
      </c>
      <c r="C42" s="272"/>
      <c r="D42" s="272"/>
      <c r="E42" s="272"/>
      <c r="F42" s="272"/>
      <c r="G42" s="273"/>
      <c r="H42" s="1"/>
      <c r="I42" s="260"/>
      <c r="J42" s="264"/>
      <c r="K42" s="265"/>
      <c r="L42" s="202"/>
      <c r="M42" s="1"/>
      <c r="R42" s="3"/>
    </row>
    <row r="43" spans="1:18" ht="16.149999999999999" customHeight="1" thickBot="1">
      <c r="A43" s="1"/>
      <c r="B43" s="274"/>
      <c r="C43" s="275"/>
      <c r="D43" s="275"/>
      <c r="E43" s="275"/>
      <c r="F43" s="275"/>
      <c r="G43" s="276"/>
      <c r="H43" s="1"/>
      <c r="I43" s="260"/>
      <c r="J43" s="264"/>
      <c r="K43" s="265"/>
      <c r="L43" s="202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I44" s="268"/>
      <c r="J44" s="269"/>
      <c r="K44" s="270"/>
      <c r="L44" s="204"/>
      <c r="M44" s="1"/>
      <c r="R44" s="3"/>
    </row>
    <row r="45" spans="1:18" ht="15.75">
      <c r="A45" s="1"/>
      <c r="B45" s="135" t="s">
        <v>32</v>
      </c>
      <c r="C45" s="27" t="s">
        <v>33</v>
      </c>
      <c r="D45" s="135" t="s">
        <v>57</v>
      </c>
      <c r="E45" s="139" t="s">
        <v>58</v>
      </c>
      <c r="F45" s="139" t="s">
        <v>32</v>
      </c>
      <c r="G45" s="27" t="s">
        <v>168</v>
      </c>
      <c r="H45" s="1"/>
      <c r="I45" s="259" t="str">
        <f>AÑO!A12</f>
        <v>Regalos</v>
      </c>
      <c r="J45" s="262"/>
      <c r="K45" s="263"/>
      <c r="L45" s="201"/>
      <c r="M45" s="1"/>
      <c r="R45" s="3"/>
    </row>
    <row r="46" spans="1:18" ht="15.75">
      <c r="A46" s="1"/>
      <c r="B46" s="136">
        <v>462</v>
      </c>
      <c r="C46" s="21"/>
      <c r="D46" s="140"/>
      <c r="E46" s="141"/>
      <c r="F46" s="141"/>
      <c r="G46" s="33"/>
      <c r="H46" s="1"/>
      <c r="I46" s="260"/>
      <c r="J46" s="264"/>
      <c r="K46" s="265"/>
      <c r="L46" s="202"/>
      <c r="M46" s="1"/>
      <c r="R46" s="3"/>
    </row>
    <row r="47" spans="1:18" ht="15.75">
      <c r="A47" s="1"/>
      <c r="B47" s="137">
        <v>28</v>
      </c>
      <c r="C47" s="18" t="s">
        <v>81</v>
      </c>
      <c r="D47" s="140"/>
      <c r="E47" s="141"/>
      <c r="F47" s="141"/>
      <c r="G47" s="18"/>
      <c r="H47" s="1"/>
      <c r="I47" s="260"/>
      <c r="J47" s="264"/>
      <c r="K47" s="265"/>
      <c r="L47" s="202"/>
      <c r="M47" s="1"/>
      <c r="R47" s="3"/>
    </row>
    <row r="48" spans="1:18" ht="15.75">
      <c r="A48" s="1"/>
      <c r="B48" s="137"/>
      <c r="C48" s="18"/>
      <c r="D48" s="140"/>
      <c r="E48" s="141"/>
      <c r="F48" s="141"/>
      <c r="G48" s="18"/>
      <c r="H48" s="1"/>
      <c r="I48" s="260"/>
      <c r="J48" s="264"/>
      <c r="K48" s="265"/>
      <c r="L48" s="202"/>
      <c r="M48" s="1"/>
      <c r="R48" s="3"/>
    </row>
    <row r="49" spans="1:18" ht="15.75">
      <c r="A49" s="1"/>
      <c r="B49" s="137"/>
      <c r="C49" s="18"/>
      <c r="D49" s="140"/>
      <c r="E49" s="141"/>
      <c r="F49" s="141"/>
      <c r="G49" s="18"/>
      <c r="H49" s="1"/>
      <c r="I49" s="268"/>
      <c r="J49" s="269"/>
      <c r="K49" s="270"/>
      <c r="L49" s="204"/>
      <c r="M49" s="1"/>
      <c r="R49" s="3"/>
    </row>
    <row r="50" spans="1:18" ht="15.75">
      <c r="A50" s="1"/>
      <c r="B50" s="137"/>
      <c r="C50" s="18"/>
      <c r="D50" s="140"/>
      <c r="E50" s="141"/>
      <c r="F50" s="141"/>
      <c r="G50" s="18"/>
      <c r="H50" s="1"/>
      <c r="I50" s="259" t="str">
        <f>AÑO!A13</f>
        <v>Gubernamental</v>
      </c>
      <c r="J50" s="262"/>
      <c r="K50" s="263"/>
      <c r="L50" s="201"/>
      <c r="M50" s="1"/>
      <c r="R50" s="3"/>
    </row>
    <row r="51" spans="1:18" ht="15.75">
      <c r="A51" s="1"/>
      <c r="B51" s="137"/>
      <c r="C51" s="18"/>
      <c r="D51" s="140"/>
      <c r="E51" s="141"/>
      <c r="F51" s="141"/>
      <c r="G51" s="18"/>
      <c r="H51" s="1"/>
      <c r="I51" s="260"/>
      <c r="J51" s="264"/>
      <c r="K51" s="265"/>
      <c r="L51" s="202"/>
      <c r="M51" s="1"/>
      <c r="R51" s="3"/>
    </row>
    <row r="52" spans="1:18" ht="15.75">
      <c r="A52" s="1"/>
      <c r="B52" s="137"/>
      <c r="C52" s="18"/>
      <c r="D52" s="140"/>
      <c r="E52" s="141"/>
      <c r="F52" s="141"/>
      <c r="G52" s="18"/>
      <c r="H52" s="1"/>
      <c r="I52" s="260"/>
      <c r="J52" s="264"/>
      <c r="K52" s="265"/>
      <c r="L52" s="202"/>
      <c r="M52" s="1"/>
      <c r="R52" s="3"/>
    </row>
    <row r="53" spans="1:18" ht="15.75">
      <c r="A53" s="1"/>
      <c r="B53" s="137"/>
      <c r="C53" s="18"/>
      <c r="D53" s="140"/>
      <c r="E53" s="141"/>
      <c r="F53" s="141"/>
      <c r="G53" s="18"/>
      <c r="H53" s="1"/>
      <c r="I53" s="260"/>
      <c r="J53" s="264"/>
      <c r="K53" s="265"/>
      <c r="L53" s="202"/>
      <c r="M53" s="1"/>
      <c r="R53" s="3"/>
    </row>
    <row r="54" spans="1:18" ht="15.75">
      <c r="A54" s="1"/>
      <c r="B54" s="137"/>
      <c r="C54" s="18"/>
      <c r="D54" s="140"/>
      <c r="E54" s="141"/>
      <c r="F54" s="141"/>
      <c r="G54" s="18"/>
      <c r="H54" s="1"/>
      <c r="I54" s="268"/>
      <c r="J54" s="269"/>
      <c r="K54" s="270"/>
      <c r="L54" s="204"/>
      <c r="M54" s="1"/>
      <c r="R54" s="3"/>
    </row>
    <row r="55" spans="1:18" ht="15.75">
      <c r="A55" s="1"/>
      <c r="B55" s="137"/>
      <c r="C55" s="18"/>
      <c r="D55" s="140"/>
      <c r="E55" s="141"/>
      <c r="F55" s="141"/>
      <c r="G55" s="18"/>
      <c r="H55" s="1"/>
      <c r="I55" s="259" t="str">
        <f>AÑO!A14</f>
        <v>Mutualite/DKV</v>
      </c>
      <c r="J55" s="262"/>
      <c r="K55" s="263"/>
      <c r="L55" s="201"/>
      <c r="M55" s="1"/>
      <c r="R55" s="3"/>
    </row>
    <row r="56" spans="1:18" ht="15.75">
      <c r="A56" s="1"/>
      <c r="B56" s="137"/>
      <c r="C56" s="18"/>
      <c r="D56" s="140"/>
      <c r="E56" s="141"/>
      <c r="F56" s="141"/>
      <c r="G56" s="18"/>
      <c r="H56" s="1"/>
      <c r="I56" s="260"/>
      <c r="J56" s="264"/>
      <c r="K56" s="265"/>
      <c r="L56" s="202"/>
      <c r="M56" s="1"/>
      <c r="R56" s="3"/>
    </row>
    <row r="57" spans="1:18" ht="15.75">
      <c r="A57" s="1"/>
      <c r="B57" s="137"/>
      <c r="C57" s="18"/>
      <c r="D57" s="140"/>
      <c r="E57" s="141"/>
      <c r="F57" s="141"/>
      <c r="G57" s="18"/>
      <c r="H57" s="1"/>
      <c r="I57" s="260"/>
      <c r="J57" s="264"/>
      <c r="K57" s="265"/>
      <c r="L57" s="202"/>
      <c r="M57" s="1"/>
      <c r="R57" s="3"/>
    </row>
    <row r="58" spans="1:18" ht="15.75">
      <c r="A58" s="1"/>
      <c r="B58" s="137"/>
      <c r="C58" s="18"/>
      <c r="D58" s="140"/>
      <c r="E58" s="141"/>
      <c r="F58" s="141"/>
      <c r="G58" s="18"/>
      <c r="H58" s="1"/>
      <c r="I58" s="260"/>
      <c r="J58" s="264"/>
      <c r="K58" s="265"/>
      <c r="L58" s="202"/>
      <c r="M58" s="1"/>
      <c r="R58" s="3"/>
    </row>
    <row r="59" spans="1:18" ht="16.5" thickBot="1">
      <c r="A59" s="1"/>
      <c r="B59" s="138"/>
      <c r="C59" s="19"/>
      <c r="D59" s="138"/>
      <c r="E59" s="142"/>
      <c r="F59" s="142"/>
      <c r="G59" s="19"/>
      <c r="H59" s="1"/>
      <c r="I59" s="268"/>
      <c r="J59" s="269"/>
      <c r="K59" s="270"/>
      <c r="L59" s="204"/>
      <c r="M59" s="1"/>
      <c r="R59" s="3"/>
    </row>
    <row r="60" spans="1:18" ht="16.5" thickBot="1">
      <c r="A60" s="1"/>
      <c r="B60" s="138">
        <f>SUM(B46:B59)</f>
        <v>490</v>
      </c>
      <c r="C60" s="19" t="s">
        <v>55</v>
      </c>
      <c r="D60" s="138">
        <f>SUM(D46:D59)</f>
        <v>0</v>
      </c>
      <c r="E60" s="138">
        <f>SUM(E46:E59)</f>
        <v>0</v>
      </c>
      <c r="F60" s="138">
        <f>SUM(F46:F59)</f>
        <v>0</v>
      </c>
      <c r="G60" s="19" t="s">
        <v>55</v>
      </c>
      <c r="H60" s="1"/>
      <c r="I60" s="259" t="str">
        <f>AÑO!A15</f>
        <v>Alquiler Cartama</v>
      </c>
      <c r="J60" s="262"/>
      <c r="K60" s="263"/>
      <c r="L60" s="201"/>
      <c r="M60" s="1"/>
      <c r="R60" s="3"/>
    </row>
    <row r="61" spans="1:18" ht="16.5" thickBot="1">
      <c r="A61" s="1"/>
      <c r="B61" s="115"/>
      <c r="C61" s="1"/>
      <c r="D61" s="115"/>
      <c r="E61" s="115"/>
      <c r="F61" s="115"/>
      <c r="G61" s="1"/>
      <c r="H61" s="1"/>
      <c r="I61" s="260"/>
      <c r="J61" s="264"/>
      <c r="K61" s="265"/>
      <c r="L61" s="202"/>
      <c r="M61" s="1"/>
      <c r="R61" s="3"/>
    </row>
    <row r="62" spans="1:18" ht="15.6" customHeight="1">
      <c r="A62" s="1"/>
      <c r="B62" s="283" t="str">
        <f>AÑO!A23</f>
        <v>Ocio</v>
      </c>
      <c r="C62" s="272"/>
      <c r="D62" s="272"/>
      <c r="E62" s="272"/>
      <c r="F62" s="272"/>
      <c r="G62" s="273"/>
      <c r="H62" s="1"/>
      <c r="I62" s="260"/>
      <c r="J62" s="264"/>
      <c r="K62" s="265"/>
      <c r="L62" s="202"/>
      <c r="M62" s="1"/>
      <c r="R62" s="3"/>
    </row>
    <row r="63" spans="1:18" ht="16.149999999999999" customHeight="1" thickBot="1">
      <c r="A63" s="1"/>
      <c r="B63" s="274"/>
      <c r="C63" s="275"/>
      <c r="D63" s="275"/>
      <c r="E63" s="275"/>
      <c r="F63" s="275"/>
      <c r="G63" s="276"/>
      <c r="H63" s="1"/>
      <c r="I63" s="260"/>
      <c r="J63" s="264"/>
      <c r="K63" s="265"/>
      <c r="L63" s="202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I64" s="268"/>
      <c r="J64" s="269"/>
      <c r="K64" s="270"/>
      <c r="L64" s="204"/>
      <c r="M64" s="1"/>
      <c r="R64" s="3"/>
    </row>
    <row r="65" spans="1:18" ht="15.75">
      <c r="A65" s="1"/>
      <c r="B65" s="135" t="s">
        <v>32</v>
      </c>
      <c r="C65" s="27" t="s">
        <v>33</v>
      </c>
      <c r="D65" s="135" t="s">
        <v>57</v>
      </c>
      <c r="E65" s="139" t="s">
        <v>58</v>
      </c>
      <c r="F65" s="139" t="s">
        <v>32</v>
      </c>
      <c r="G65" s="27" t="s">
        <v>168</v>
      </c>
      <c r="H65" s="1"/>
      <c r="I65" s="259" t="str">
        <f>AÑO!A16</f>
        <v>Otros</v>
      </c>
      <c r="J65" s="262"/>
      <c r="K65" s="263"/>
      <c r="L65" s="201"/>
      <c r="M65" s="1"/>
      <c r="R65" s="3"/>
    </row>
    <row r="66" spans="1:18" ht="15.75">
      <c r="A66" s="1"/>
      <c r="B66" s="136">
        <v>150</v>
      </c>
      <c r="C66" s="21" t="s">
        <v>35</v>
      </c>
      <c r="D66" s="140"/>
      <c r="E66" s="141"/>
      <c r="F66" s="141"/>
      <c r="G66" s="21"/>
      <c r="H66" s="1"/>
      <c r="I66" s="260"/>
      <c r="J66" s="264"/>
      <c r="K66" s="265"/>
      <c r="L66" s="202"/>
      <c r="M66" s="1"/>
      <c r="R66" s="3"/>
    </row>
    <row r="67" spans="1:18" ht="15.75">
      <c r="A67" s="1"/>
      <c r="B67" s="137"/>
      <c r="C67" s="18"/>
      <c r="D67" s="140"/>
      <c r="E67" s="141"/>
      <c r="F67" s="141"/>
      <c r="G67" s="34"/>
      <c r="H67" s="1"/>
      <c r="I67" s="260"/>
      <c r="J67" s="264"/>
      <c r="K67" s="265"/>
      <c r="L67" s="202"/>
      <c r="M67" s="1"/>
      <c r="R67" s="3"/>
    </row>
    <row r="68" spans="1:18" ht="15.75">
      <c r="A68" s="1"/>
      <c r="B68" s="137"/>
      <c r="C68" s="18"/>
      <c r="D68" s="140"/>
      <c r="E68" s="141"/>
      <c r="F68" s="141"/>
      <c r="G68" s="18"/>
      <c r="H68" s="1"/>
      <c r="I68" s="260"/>
      <c r="J68" s="264"/>
      <c r="K68" s="265"/>
      <c r="L68" s="202"/>
      <c r="M68" s="1"/>
      <c r="R68" s="3"/>
    </row>
    <row r="69" spans="1:18" ht="16.5" thickBot="1">
      <c r="A69" s="1"/>
      <c r="B69" s="137"/>
      <c r="C69" s="18"/>
      <c r="D69" s="140"/>
      <c r="E69" s="141"/>
      <c r="F69" s="141"/>
      <c r="G69" s="18"/>
      <c r="H69" s="1"/>
      <c r="I69" s="261"/>
      <c r="J69" s="266"/>
      <c r="K69" s="267"/>
      <c r="L69" s="203"/>
      <c r="M69" s="1"/>
      <c r="R69" s="3"/>
    </row>
    <row r="70" spans="1:18" ht="15.75">
      <c r="A70" s="1"/>
      <c r="B70" s="137"/>
      <c r="C70" s="18"/>
      <c r="D70" s="140"/>
      <c r="E70" s="141"/>
      <c r="F70" s="141"/>
      <c r="G70" s="18"/>
      <c r="H70" s="1"/>
      <c r="M70" s="1"/>
      <c r="R70" s="3"/>
    </row>
    <row r="71" spans="1:18" ht="15.75">
      <c r="A71" s="1"/>
      <c r="B71" s="137"/>
      <c r="C71" s="18"/>
      <c r="D71" s="140"/>
      <c r="E71" s="141"/>
      <c r="F71" s="141"/>
      <c r="G71" s="18"/>
      <c r="H71" s="1"/>
      <c r="M71" s="1"/>
      <c r="R71" s="3"/>
    </row>
    <row r="72" spans="1:18" ht="15.75">
      <c r="A72" s="1"/>
      <c r="B72" s="137"/>
      <c r="C72" s="18"/>
      <c r="D72" s="140"/>
      <c r="E72" s="141"/>
      <c r="F72" s="141"/>
      <c r="G72" s="18"/>
      <c r="H72" s="1"/>
      <c r="M72" s="1"/>
      <c r="R72" s="3"/>
    </row>
    <row r="73" spans="1:18" ht="15.75">
      <c r="A73" s="1"/>
      <c r="B73" s="137"/>
      <c r="C73" s="18"/>
      <c r="D73" s="140"/>
      <c r="E73" s="141"/>
      <c r="F73" s="141"/>
      <c r="G73" s="18"/>
      <c r="H73" s="1"/>
      <c r="I73" s="90"/>
      <c r="M73" s="1"/>
      <c r="R73" s="3"/>
    </row>
    <row r="74" spans="1:18" ht="15.75">
      <c r="A74" s="1"/>
      <c r="B74" s="137"/>
      <c r="C74" s="18"/>
      <c r="D74" s="140"/>
      <c r="E74" s="141"/>
      <c r="F74" s="141"/>
      <c r="G74" s="18"/>
      <c r="H74" s="1"/>
      <c r="M74" s="1"/>
      <c r="R74" s="3"/>
    </row>
    <row r="75" spans="1:18" ht="15.75">
      <c r="A75" s="1"/>
      <c r="B75" s="137"/>
      <c r="C75" s="18"/>
      <c r="D75" s="140"/>
      <c r="E75" s="141"/>
      <c r="F75" s="141"/>
      <c r="G75" s="18"/>
      <c r="H75" s="1"/>
      <c r="M75" s="1"/>
      <c r="R75" s="3"/>
    </row>
    <row r="76" spans="1:18" ht="15.75">
      <c r="A76" s="1"/>
      <c r="B76" s="137"/>
      <c r="C76" s="18"/>
      <c r="D76" s="140"/>
      <c r="E76" s="141"/>
      <c r="F76" s="141"/>
      <c r="G76" s="18"/>
      <c r="H76" s="1"/>
      <c r="M76" s="1"/>
      <c r="R76" s="3"/>
    </row>
    <row r="77" spans="1:18" ht="15.75">
      <c r="A77" s="1"/>
      <c r="B77" s="137"/>
      <c r="C77" s="18"/>
      <c r="D77" s="140"/>
      <c r="E77" s="141"/>
      <c r="F77" s="141"/>
      <c r="G77" s="18"/>
      <c r="H77" s="1"/>
      <c r="M77" s="1"/>
      <c r="R77" s="3"/>
    </row>
    <row r="78" spans="1:18" ht="15.75">
      <c r="A78" s="1"/>
      <c r="B78" s="137"/>
      <c r="C78" s="18"/>
      <c r="D78" s="140"/>
      <c r="E78" s="141"/>
      <c r="F78" s="141"/>
      <c r="G78" s="18"/>
      <c r="H78" s="1"/>
      <c r="M78" s="1"/>
      <c r="R78" s="3"/>
    </row>
    <row r="79" spans="1:18" ht="16.5" thickBot="1">
      <c r="A79" s="1"/>
      <c r="B79" s="138"/>
      <c r="C79" s="19"/>
      <c r="D79" s="138"/>
      <c r="E79" s="142"/>
      <c r="F79" s="142"/>
      <c r="G79" s="19"/>
      <c r="H79" s="1"/>
      <c r="M79" s="1"/>
      <c r="R79" s="3"/>
    </row>
    <row r="80" spans="1:18" ht="16.5" thickBot="1">
      <c r="A80" s="1"/>
      <c r="B80" s="138">
        <f>SUM(B66:B79)</f>
        <v>150</v>
      </c>
      <c r="C80" s="19" t="s">
        <v>55</v>
      </c>
      <c r="D80" s="138">
        <f>SUM(D66:D79)</f>
        <v>0</v>
      </c>
      <c r="E80" s="138">
        <f>SUM(E66:E79)</f>
        <v>0</v>
      </c>
      <c r="F80" s="138">
        <f>SUM(F66:F79)</f>
        <v>0</v>
      </c>
      <c r="G80" s="19" t="s">
        <v>55</v>
      </c>
      <c r="H80" s="1"/>
      <c r="M80" s="1"/>
      <c r="R80" s="3"/>
    </row>
    <row r="81" spans="1:18" ht="16.5" thickBot="1">
      <c r="A81" s="1"/>
      <c r="B81" s="115"/>
      <c r="C81" s="1"/>
      <c r="D81" s="115"/>
      <c r="E81" s="115"/>
      <c r="F81" s="115"/>
      <c r="G81" s="1"/>
      <c r="H81" s="1"/>
      <c r="M81" s="1"/>
      <c r="R81" s="3"/>
    </row>
    <row r="82" spans="1:18" ht="15.6" customHeight="1">
      <c r="A82" s="1"/>
      <c r="B82" s="283" t="str">
        <f>AÑO!A24</f>
        <v>Transportes</v>
      </c>
      <c r="C82" s="272"/>
      <c r="D82" s="272"/>
      <c r="E82" s="272"/>
      <c r="F82" s="272"/>
      <c r="G82" s="273"/>
      <c r="H82" s="1"/>
      <c r="M82" s="1"/>
      <c r="R82" s="3"/>
    </row>
    <row r="83" spans="1:18" ht="16.149999999999999" customHeight="1" thickBot="1">
      <c r="A83" s="1"/>
      <c r="B83" s="274"/>
      <c r="C83" s="275"/>
      <c r="D83" s="275"/>
      <c r="E83" s="275"/>
      <c r="F83" s="275"/>
      <c r="G83" s="276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135" t="s">
        <v>32</v>
      </c>
      <c r="C85" s="27" t="s">
        <v>33</v>
      </c>
      <c r="D85" s="135" t="s">
        <v>57</v>
      </c>
      <c r="E85" s="139" t="s">
        <v>58</v>
      </c>
      <c r="F85" s="139" t="s">
        <v>32</v>
      </c>
      <c r="G85" s="27" t="s">
        <v>168</v>
      </c>
      <c r="H85" s="1"/>
      <c r="M85" s="1"/>
      <c r="R85" s="3"/>
    </row>
    <row r="86" spans="1:18" ht="15.75">
      <c r="A86" s="1"/>
      <c r="B86" s="136">
        <v>160</v>
      </c>
      <c r="C86" s="21" t="s">
        <v>209</v>
      </c>
      <c r="D86" s="140"/>
      <c r="E86" s="141"/>
      <c r="F86" s="141"/>
      <c r="G86" s="18"/>
      <c r="H86" s="1"/>
      <c r="M86" s="1"/>
      <c r="R86" s="3"/>
    </row>
    <row r="87" spans="1:18" ht="15.75">
      <c r="A87" s="1"/>
      <c r="B87" s="137"/>
      <c r="C87" s="18"/>
      <c r="D87" s="140"/>
      <c r="E87" s="141"/>
      <c r="F87" s="141"/>
      <c r="G87" s="18"/>
      <c r="H87" s="1"/>
      <c r="M87" s="1"/>
      <c r="R87" s="3"/>
    </row>
    <row r="88" spans="1:18" ht="15.75">
      <c r="A88" s="1"/>
      <c r="B88" s="137"/>
      <c r="C88" s="18"/>
      <c r="D88" s="140"/>
      <c r="E88" s="141"/>
      <c r="F88" s="141"/>
      <c r="G88" s="18"/>
      <c r="H88" s="1"/>
      <c r="M88" s="1"/>
      <c r="R88" s="3"/>
    </row>
    <row r="89" spans="1:18" ht="15.75">
      <c r="A89" s="1"/>
      <c r="B89" s="137"/>
      <c r="C89" s="18"/>
      <c r="D89" s="140"/>
      <c r="E89" s="141"/>
      <c r="F89" s="141"/>
      <c r="G89" s="18"/>
      <c r="H89" s="1"/>
      <c r="M89" s="1"/>
      <c r="R89" s="3"/>
    </row>
    <row r="90" spans="1:18" ht="15.75">
      <c r="A90" s="1"/>
      <c r="B90" s="137"/>
      <c r="C90" s="18"/>
      <c r="D90" s="140"/>
      <c r="E90" s="141"/>
      <c r="F90" s="141"/>
      <c r="G90" s="18"/>
      <c r="H90" s="1"/>
      <c r="M90" s="1"/>
      <c r="R90" s="3"/>
    </row>
    <row r="91" spans="1:18" ht="15.75">
      <c r="A91" s="1"/>
      <c r="B91" s="137"/>
      <c r="C91" s="18"/>
      <c r="D91" s="140"/>
      <c r="E91" s="141"/>
      <c r="F91" s="141"/>
      <c r="G91" s="18"/>
      <c r="H91" s="1"/>
      <c r="M91" s="1"/>
      <c r="R91" s="3"/>
    </row>
    <row r="92" spans="1:18" ht="15.75">
      <c r="A92" s="1"/>
      <c r="B92" s="137"/>
      <c r="C92" s="18"/>
      <c r="D92" s="140"/>
      <c r="E92" s="141"/>
      <c r="F92" s="141"/>
      <c r="G92" s="18"/>
      <c r="H92" s="1"/>
      <c r="M92" s="1"/>
      <c r="R92" s="3"/>
    </row>
    <row r="93" spans="1:18" ht="15.75">
      <c r="A93" s="1"/>
      <c r="B93" s="137"/>
      <c r="C93" s="18"/>
      <c r="D93" s="140"/>
      <c r="E93" s="141"/>
      <c r="F93" s="141"/>
      <c r="G93" s="18"/>
      <c r="H93" s="1"/>
      <c r="M93" s="1"/>
      <c r="R93" s="3"/>
    </row>
    <row r="94" spans="1:18" ht="15.75">
      <c r="A94" s="1"/>
      <c r="B94" s="137"/>
      <c r="C94" s="18"/>
      <c r="D94" s="140"/>
      <c r="E94" s="141"/>
      <c r="F94" s="141"/>
      <c r="G94" s="18"/>
      <c r="H94" s="1"/>
      <c r="M94" s="1"/>
      <c r="R94" s="3"/>
    </row>
    <row r="95" spans="1:18" ht="15.75">
      <c r="A95" s="1"/>
      <c r="B95" s="137"/>
      <c r="C95" s="18"/>
      <c r="D95" s="140"/>
      <c r="E95" s="141"/>
      <c r="F95" s="141"/>
      <c r="G95" s="18"/>
      <c r="H95" s="1"/>
      <c r="M95" s="1"/>
      <c r="R95" s="3"/>
    </row>
    <row r="96" spans="1:18" ht="15.75">
      <c r="A96" s="1"/>
      <c r="B96" s="137"/>
      <c r="C96" s="18"/>
      <c r="D96" s="140"/>
      <c r="E96" s="141"/>
      <c r="F96" s="141"/>
      <c r="G96" s="18"/>
      <c r="H96" s="1"/>
      <c r="M96" s="1"/>
      <c r="R96" s="3"/>
    </row>
    <row r="97" spans="1:18" ht="15.75">
      <c r="A97" s="1"/>
      <c r="B97" s="137"/>
      <c r="C97" s="18"/>
      <c r="D97" s="140"/>
      <c r="E97" s="141"/>
      <c r="F97" s="141"/>
      <c r="G97" s="18"/>
      <c r="H97" s="1"/>
      <c r="M97" s="1"/>
      <c r="R97" s="3"/>
    </row>
    <row r="98" spans="1:18" ht="15.75">
      <c r="A98" s="1"/>
      <c r="B98" s="137"/>
      <c r="C98" s="18"/>
      <c r="D98" s="140"/>
      <c r="E98" s="141"/>
      <c r="F98" s="141"/>
      <c r="G98" s="18"/>
      <c r="H98" s="1"/>
      <c r="M98" s="1"/>
      <c r="R98" s="3"/>
    </row>
    <row r="99" spans="1:18" ht="16.5" thickBot="1">
      <c r="A99" s="1"/>
      <c r="B99" s="138"/>
      <c r="C99" s="19"/>
      <c r="D99" s="138"/>
      <c r="E99" s="142"/>
      <c r="F99" s="142"/>
      <c r="G99" s="19"/>
      <c r="H99" s="1"/>
      <c r="M99" s="1"/>
      <c r="R99" s="3"/>
    </row>
    <row r="100" spans="1:18" ht="16.5" thickBot="1">
      <c r="A100" s="1"/>
      <c r="B100" s="138">
        <f>SUM(B86:B99)</f>
        <v>160</v>
      </c>
      <c r="C100" s="19" t="s">
        <v>55</v>
      </c>
      <c r="D100" s="138">
        <f>SUM(D86:D99)</f>
        <v>0</v>
      </c>
      <c r="E100" s="138">
        <f>SUM(E86:E99)</f>
        <v>0</v>
      </c>
      <c r="F100" s="138">
        <f>SUM(F86:F99)</f>
        <v>0</v>
      </c>
      <c r="G100" s="19" t="s">
        <v>55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3" t="str">
        <f>AÑO!A25</f>
        <v>Coche</v>
      </c>
      <c r="C102" s="272"/>
      <c r="D102" s="272"/>
      <c r="E102" s="272"/>
      <c r="F102" s="272"/>
      <c r="G102" s="273"/>
      <c r="H102" s="1"/>
      <c r="M102" s="1"/>
      <c r="R102" s="3"/>
    </row>
    <row r="103" spans="1:18" ht="16.149999999999999" customHeight="1" thickBot="1">
      <c r="A103" s="1"/>
      <c r="B103" s="274"/>
      <c r="C103" s="275"/>
      <c r="D103" s="275"/>
      <c r="E103" s="275"/>
      <c r="F103" s="275"/>
      <c r="G103" s="276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92" t="s">
        <v>191</v>
      </c>
      <c r="B105" s="135" t="s">
        <v>32</v>
      </c>
      <c r="C105" s="27" t="s">
        <v>33</v>
      </c>
      <c r="D105" s="135" t="s">
        <v>57</v>
      </c>
      <c r="E105" s="139" t="s">
        <v>58</v>
      </c>
      <c r="F105" s="139" t="s">
        <v>32</v>
      </c>
      <c r="G105" s="27" t="s">
        <v>33</v>
      </c>
      <c r="H105" s="1"/>
      <c r="M105" s="1"/>
      <c r="R105" s="3"/>
    </row>
    <row r="106" spans="1:18" ht="15.75">
      <c r="A106" s="115">
        <f>'05'!A106+(B106-SUM(D106:F106))</f>
        <v>1809.2900000000002</v>
      </c>
      <c r="B106" s="136">
        <v>258.47000000000003</v>
      </c>
      <c r="C106" s="20" t="s">
        <v>46</v>
      </c>
      <c r="D106" s="140"/>
      <c r="E106" s="141"/>
      <c r="F106" s="141"/>
      <c r="G106" s="34" t="s">
        <v>46</v>
      </c>
      <c r="H106" s="1"/>
      <c r="M106" s="1"/>
      <c r="R106" s="3"/>
    </row>
    <row r="107" spans="1:18" ht="15.75">
      <c r="A107" s="115">
        <f>'05'!A107+(B107-SUM(D107:F107))</f>
        <v>498.3</v>
      </c>
      <c r="B107" s="137">
        <v>71</v>
      </c>
      <c r="C107" s="20" t="s">
        <v>47</v>
      </c>
      <c r="D107" s="140"/>
      <c r="E107" s="141"/>
      <c r="F107" s="141"/>
      <c r="G107" s="34" t="s">
        <v>47</v>
      </c>
      <c r="H107" s="1"/>
      <c r="M107" s="1"/>
      <c r="R107" s="3"/>
    </row>
    <row r="108" spans="1:18" ht="15.75">
      <c r="A108" s="115">
        <f>'05'!A108+(B108-SUM(D108:F108))</f>
        <v>497.09999999999991</v>
      </c>
      <c r="B108" s="137">
        <v>50</v>
      </c>
      <c r="C108" s="20" t="s">
        <v>194</v>
      </c>
      <c r="D108" s="140"/>
      <c r="E108" s="141"/>
      <c r="F108" s="141"/>
      <c r="G108" s="37" t="s">
        <v>69</v>
      </c>
      <c r="H108" s="1"/>
      <c r="M108" s="1"/>
      <c r="R108" s="3"/>
    </row>
    <row r="109" spans="1:18" ht="15.75">
      <c r="A109" s="115">
        <f>'05'!A109+(B109-SUM(D109:F109))</f>
        <v>2933.2100000000019</v>
      </c>
      <c r="B109" s="137">
        <v>25.53</v>
      </c>
      <c r="C109" s="20" t="s">
        <v>212</v>
      </c>
      <c r="D109" s="140"/>
      <c r="E109" s="141"/>
      <c r="F109" s="141"/>
      <c r="G109" s="34"/>
      <c r="H109" s="1"/>
      <c r="M109" s="1"/>
      <c r="R109" s="3"/>
    </row>
    <row r="110" spans="1:18" ht="15.75">
      <c r="B110" s="137"/>
      <c r="C110" s="20"/>
      <c r="D110" s="140"/>
      <c r="E110" s="141"/>
      <c r="F110" s="141"/>
      <c r="G110" s="34"/>
      <c r="H110" s="1"/>
      <c r="M110" s="1"/>
      <c r="R110" s="3"/>
    </row>
    <row r="111" spans="1:18" ht="15.75">
      <c r="B111" s="137"/>
      <c r="C111" s="30"/>
      <c r="D111" s="140"/>
      <c r="E111" s="141"/>
      <c r="F111" s="141"/>
      <c r="G111" s="37"/>
      <c r="H111" s="1"/>
      <c r="M111" s="1"/>
      <c r="R111" s="3"/>
    </row>
    <row r="112" spans="1:18" ht="15.75">
      <c r="B112" s="137"/>
      <c r="C112" s="35"/>
      <c r="D112" s="140"/>
      <c r="E112" s="141"/>
      <c r="F112" s="141"/>
      <c r="G112" s="34"/>
      <c r="H112" s="1"/>
      <c r="M112" s="1"/>
      <c r="R112" s="3"/>
    </row>
    <row r="113" spans="1:18" ht="15.75">
      <c r="B113" s="137"/>
      <c r="C113" s="36"/>
      <c r="D113" s="140"/>
      <c r="E113" s="141"/>
      <c r="F113" s="141"/>
      <c r="G113" s="34"/>
      <c r="H113" s="1"/>
      <c r="M113" s="1"/>
      <c r="R113" s="3"/>
    </row>
    <row r="114" spans="1:18" ht="15.75">
      <c r="B114" s="137"/>
      <c r="C114" s="35"/>
      <c r="D114" s="140"/>
      <c r="E114" s="141"/>
      <c r="F114" s="141"/>
      <c r="G114" s="34"/>
      <c r="H114" s="1"/>
      <c r="M114" s="1"/>
      <c r="R114" s="3"/>
    </row>
    <row r="115" spans="1:18" ht="15.75">
      <c r="B115" s="137"/>
      <c r="C115" s="30"/>
      <c r="D115" s="140"/>
      <c r="E115" s="141"/>
      <c r="F115" s="141"/>
      <c r="G115" s="18"/>
      <c r="H115" s="1"/>
      <c r="M115" s="1"/>
      <c r="R115" s="3"/>
    </row>
    <row r="116" spans="1:18" ht="15.75">
      <c r="B116" s="137"/>
      <c r="C116" s="20"/>
      <c r="D116" s="140"/>
      <c r="E116" s="141"/>
      <c r="F116" s="141"/>
      <c r="G116" s="18"/>
      <c r="H116" s="1"/>
      <c r="M116" s="1"/>
      <c r="R116" s="3"/>
    </row>
    <row r="117" spans="1:18" ht="15.75">
      <c r="B117" s="137"/>
      <c r="C117" s="20"/>
      <c r="D117" s="140"/>
      <c r="E117" s="141"/>
      <c r="F117" s="141"/>
      <c r="G117" s="18"/>
      <c r="H117" s="1"/>
      <c r="M117" s="1"/>
      <c r="R117" s="3"/>
    </row>
    <row r="118" spans="1:18" ht="15.75">
      <c r="B118" s="137"/>
      <c r="C118" s="20"/>
      <c r="D118" s="140"/>
      <c r="E118" s="141"/>
      <c r="F118" s="141"/>
      <c r="G118" s="18"/>
      <c r="H118" s="1"/>
      <c r="M118" s="1"/>
      <c r="R118" s="3"/>
    </row>
    <row r="119" spans="1:18" ht="16.5" thickBot="1">
      <c r="B119" s="138"/>
      <c r="C119" s="22"/>
      <c r="D119" s="138"/>
      <c r="E119" s="142"/>
      <c r="F119" s="142"/>
      <c r="G119" s="19"/>
      <c r="H119" s="1"/>
      <c r="M119" s="1"/>
      <c r="R119" s="3"/>
    </row>
    <row r="120" spans="1:18" ht="16.5" thickBot="1">
      <c r="A120" s="116">
        <f>SUM(A106:A108)</f>
        <v>2804.69</v>
      </c>
      <c r="B120" s="138">
        <f>SUM(B106:B119)</f>
        <v>405</v>
      </c>
      <c r="C120" s="19" t="s">
        <v>55</v>
      </c>
      <c r="D120" s="138">
        <f>SUM(D106:D119)</f>
        <v>0</v>
      </c>
      <c r="E120" s="138">
        <f>SUM(E106:E119)</f>
        <v>0</v>
      </c>
      <c r="F120" s="138">
        <f>SUM(F106:F119)</f>
        <v>0</v>
      </c>
      <c r="G120" s="19" t="s">
        <v>55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3" t="str">
        <f>AÑO!A26</f>
        <v>Teléfono</v>
      </c>
      <c r="C122" s="272"/>
      <c r="D122" s="272"/>
      <c r="E122" s="272"/>
      <c r="F122" s="272"/>
      <c r="G122" s="273"/>
      <c r="H122" s="1"/>
      <c r="M122" s="1"/>
      <c r="R122" s="3"/>
    </row>
    <row r="123" spans="1:18" ht="16.149999999999999" customHeight="1" thickBot="1">
      <c r="A123" s="1"/>
      <c r="B123" s="274"/>
      <c r="C123" s="275"/>
      <c r="D123" s="275"/>
      <c r="E123" s="275"/>
      <c r="F123" s="275"/>
      <c r="G123" s="276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135" t="s">
        <v>32</v>
      </c>
      <c r="C125" s="27" t="s">
        <v>33</v>
      </c>
      <c r="D125" s="135" t="s">
        <v>57</v>
      </c>
      <c r="E125" s="139" t="s">
        <v>58</v>
      </c>
      <c r="F125" s="139" t="s">
        <v>32</v>
      </c>
      <c r="G125" s="27" t="s">
        <v>33</v>
      </c>
      <c r="H125" s="1"/>
      <c r="M125" s="1"/>
      <c r="R125" s="3"/>
    </row>
    <row r="126" spans="1:18" ht="15.75">
      <c r="A126" s="1"/>
      <c r="B126" s="136">
        <v>27.5</v>
      </c>
      <c r="C126" s="21" t="s">
        <v>48</v>
      </c>
      <c r="D126" s="140"/>
      <c r="E126" s="141"/>
      <c r="F126" s="141"/>
      <c r="G126" s="18" t="s">
        <v>48</v>
      </c>
      <c r="H126" s="1"/>
      <c r="M126" s="1"/>
      <c r="R126" s="3"/>
    </row>
    <row r="127" spans="1:18" ht="15.75">
      <c r="A127" s="1"/>
      <c r="B127" s="137">
        <v>12.5</v>
      </c>
      <c r="C127" s="18" t="s">
        <v>49</v>
      </c>
      <c r="D127" s="140"/>
      <c r="E127" s="141"/>
      <c r="F127" s="141"/>
      <c r="G127" s="18" t="s">
        <v>154</v>
      </c>
      <c r="H127" s="1"/>
      <c r="M127" s="1"/>
      <c r="R127" s="3"/>
    </row>
    <row r="128" spans="1:18" ht="15.75">
      <c r="A128" s="1"/>
      <c r="B128" s="137">
        <v>8</v>
      </c>
      <c r="C128" s="18" t="s">
        <v>165</v>
      </c>
      <c r="D128" s="140"/>
      <c r="E128" s="141"/>
      <c r="F128" s="141"/>
      <c r="G128" s="18" t="s">
        <v>156</v>
      </c>
      <c r="H128" s="1"/>
      <c r="M128" s="1"/>
      <c r="R128" s="3"/>
    </row>
    <row r="129" spans="1:18" ht="15.75">
      <c r="A129" s="1"/>
      <c r="B129" s="137"/>
      <c r="C129" s="18"/>
      <c r="D129" s="140"/>
      <c r="E129" s="141"/>
      <c r="F129" s="141"/>
      <c r="G129" s="18" t="s">
        <v>165</v>
      </c>
      <c r="H129" s="1"/>
      <c r="M129" s="1"/>
      <c r="R129" s="3"/>
    </row>
    <row r="130" spans="1:18" ht="15.75">
      <c r="A130" s="1"/>
      <c r="B130" s="137"/>
      <c r="C130" s="18"/>
      <c r="D130" s="140"/>
      <c r="E130" s="141"/>
      <c r="F130" s="141"/>
      <c r="G130" s="18"/>
      <c r="H130" s="1"/>
      <c r="M130" s="1"/>
      <c r="R130" s="3"/>
    </row>
    <row r="131" spans="1:18" ht="15.75">
      <c r="A131" s="1"/>
      <c r="B131" s="137"/>
      <c r="C131" s="18"/>
      <c r="D131" s="140"/>
      <c r="E131" s="141"/>
      <c r="F131" s="141"/>
      <c r="G131" s="18"/>
      <c r="H131" s="1"/>
      <c r="M131" s="1"/>
      <c r="R131" s="3"/>
    </row>
    <row r="132" spans="1:18" ht="15.75">
      <c r="A132" s="1"/>
      <c r="B132" s="137"/>
      <c r="C132" s="18"/>
      <c r="D132" s="140"/>
      <c r="E132" s="141"/>
      <c r="F132" s="141"/>
      <c r="G132" s="18"/>
      <c r="H132" s="1"/>
      <c r="M132" s="1"/>
      <c r="R132" s="3"/>
    </row>
    <row r="133" spans="1:18" ht="15.75">
      <c r="A133" s="1"/>
      <c r="B133" s="137"/>
      <c r="C133" s="18"/>
      <c r="D133" s="140"/>
      <c r="E133" s="141"/>
      <c r="F133" s="141"/>
      <c r="G133" s="18"/>
      <c r="H133" s="1"/>
      <c r="M133" s="1"/>
      <c r="R133" s="3"/>
    </row>
    <row r="134" spans="1:18" ht="15.75">
      <c r="A134" s="1"/>
      <c r="B134" s="137"/>
      <c r="C134" s="18"/>
      <c r="D134" s="140"/>
      <c r="E134" s="141"/>
      <c r="F134" s="141"/>
      <c r="G134" s="18"/>
      <c r="H134" s="1"/>
      <c r="M134" s="1"/>
      <c r="R134" s="3"/>
    </row>
    <row r="135" spans="1:18" ht="15.75">
      <c r="A135" s="1"/>
      <c r="B135" s="137"/>
      <c r="C135" s="18"/>
      <c r="D135" s="140"/>
      <c r="E135" s="141"/>
      <c r="F135" s="141"/>
      <c r="G135" s="18"/>
      <c r="H135" s="1"/>
      <c r="M135" s="1"/>
      <c r="R135" s="3"/>
    </row>
    <row r="136" spans="1:18" ht="15.75">
      <c r="A136" s="1"/>
      <c r="B136" s="137"/>
      <c r="C136" s="18"/>
      <c r="D136" s="140"/>
      <c r="E136" s="141"/>
      <c r="F136" s="141"/>
      <c r="G136" s="18"/>
      <c r="H136" s="1"/>
      <c r="M136" s="1"/>
      <c r="R136" s="3"/>
    </row>
    <row r="137" spans="1:18" ht="15.75">
      <c r="A137" s="1"/>
      <c r="B137" s="137"/>
      <c r="C137" s="18"/>
      <c r="D137" s="140"/>
      <c r="E137" s="141"/>
      <c r="F137" s="141"/>
      <c r="G137" s="18"/>
      <c r="H137" s="1"/>
      <c r="M137" s="1"/>
      <c r="R137" s="3"/>
    </row>
    <row r="138" spans="1:18" ht="15.75">
      <c r="A138" s="1"/>
      <c r="B138" s="137"/>
      <c r="C138" s="18"/>
      <c r="D138" s="140"/>
      <c r="E138" s="141"/>
      <c r="F138" s="141"/>
      <c r="G138" s="18"/>
      <c r="H138" s="1"/>
      <c r="M138" s="1"/>
      <c r="R138" s="3"/>
    </row>
    <row r="139" spans="1:18" ht="16.5" thickBot="1">
      <c r="A139" s="1"/>
      <c r="B139" s="138"/>
      <c r="C139" s="19"/>
      <c r="D139" s="138"/>
      <c r="E139" s="142"/>
      <c r="F139" s="142"/>
      <c r="G139" s="19"/>
      <c r="H139" s="1"/>
      <c r="M139" s="1"/>
      <c r="R139" s="3"/>
    </row>
    <row r="140" spans="1:18" ht="16.5" thickBot="1">
      <c r="A140" s="1"/>
      <c r="B140" s="138">
        <f>SUM(B126:B139)</f>
        <v>48</v>
      </c>
      <c r="C140" s="19" t="s">
        <v>55</v>
      </c>
      <c r="D140" s="138">
        <f>SUM(D126:D139)</f>
        <v>0</v>
      </c>
      <c r="E140" s="138">
        <f>SUM(E126:E139)</f>
        <v>0</v>
      </c>
      <c r="F140" s="138">
        <f>SUM(F126:F139)</f>
        <v>0</v>
      </c>
      <c r="G140" s="19" t="s">
        <v>55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3" t="str">
        <f>AÑO!A27</f>
        <v>Gatos</v>
      </c>
      <c r="C142" s="272"/>
      <c r="D142" s="272"/>
      <c r="E142" s="272"/>
      <c r="F142" s="272"/>
      <c r="G142" s="273"/>
      <c r="H142" s="1"/>
      <c r="M142" s="1"/>
      <c r="R142" s="3"/>
    </row>
    <row r="143" spans="1:18" ht="16.149999999999999" customHeight="1" thickBot="1">
      <c r="A143" s="1"/>
      <c r="B143" s="274"/>
      <c r="C143" s="275"/>
      <c r="D143" s="275"/>
      <c r="E143" s="275"/>
      <c r="F143" s="275"/>
      <c r="G143" s="276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135" t="s">
        <v>32</v>
      </c>
      <c r="C145" s="27" t="s">
        <v>33</v>
      </c>
      <c r="D145" s="135" t="s">
        <v>57</v>
      </c>
      <c r="E145" s="139" t="s">
        <v>58</v>
      </c>
      <c r="F145" s="139" t="s">
        <v>32</v>
      </c>
      <c r="G145" s="27" t="s">
        <v>168</v>
      </c>
      <c r="H145" s="1"/>
      <c r="M145" s="1"/>
      <c r="R145" s="3"/>
    </row>
    <row r="146" spans="1:22" ht="15.75">
      <c r="A146" s="1"/>
      <c r="B146" s="136">
        <v>50</v>
      </c>
      <c r="C146" s="21" t="s">
        <v>181</v>
      </c>
      <c r="D146" s="140"/>
      <c r="E146" s="141"/>
      <c r="F146" s="141"/>
      <c r="G146" s="18"/>
      <c r="H146" s="1"/>
      <c r="M146" s="1"/>
      <c r="R146" s="3"/>
    </row>
    <row r="147" spans="1:22" ht="15.75">
      <c r="A147" s="1"/>
      <c r="B147" s="137"/>
      <c r="C147" s="18"/>
      <c r="D147" s="140"/>
      <c r="E147" s="141"/>
      <c r="F147" s="141"/>
      <c r="G147" s="18"/>
      <c r="H147" s="1"/>
      <c r="M147" s="1"/>
      <c r="R147" s="3"/>
    </row>
    <row r="148" spans="1:22" ht="15.75">
      <c r="A148" s="1"/>
      <c r="B148" s="137"/>
      <c r="C148" s="18"/>
      <c r="D148" s="140"/>
      <c r="E148" s="141"/>
      <c r="F148" s="141"/>
      <c r="G148" s="18"/>
      <c r="H148" s="1"/>
      <c r="M148" s="1"/>
      <c r="R148" s="3"/>
    </row>
    <row r="149" spans="1:22" ht="15.75">
      <c r="A149" s="1"/>
      <c r="B149" s="137"/>
      <c r="C149" s="18"/>
      <c r="D149" s="140"/>
      <c r="E149" s="141"/>
      <c r="F149" s="141"/>
      <c r="G149" s="18"/>
      <c r="H149" s="1"/>
      <c r="M149" s="1"/>
      <c r="R149" s="3"/>
    </row>
    <row r="150" spans="1:22" ht="15.75">
      <c r="A150" s="1"/>
      <c r="B150" s="137"/>
      <c r="C150" s="18"/>
      <c r="D150" s="140"/>
      <c r="E150" s="141"/>
      <c r="F150" s="141"/>
      <c r="G150" s="18"/>
      <c r="H150" s="1"/>
      <c r="M150" s="1"/>
      <c r="R150" s="3"/>
    </row>
    <row r="151" spans="1:22" ht="15.75">
      <c r="A151" s="1"/>
      <c r="B151" s="137"/>
      <c r="C151" s="18"/>
      <c r="D151" s="140"/>
      <c r="E151" s="141"/>
      <c r="F151" s="141"/>
      <c r="G151" s="18"/>
      <c r="H151" s="1"/>
      <c r="M151" s="1"/>
      <c r="R151" s="3"/>
    </row>
    <row r="152" spans="1:22" ht="15.75">
      <c r="A152" s="1"/>
      <c r="B152" s="137"/>
      <c r="C152" s="18"/>
      <c r="D152" s="140"/>
      <c r="E152" s="141"/>
      <c r="F152" s="141"/>
      <c r="G152" s="18"/>
      <c r="H152" s="1"/>
      <c r="M152" s="1"/>
      <c r="R152" s="3"/>
    </row>
    <row r="153" spans="1:22" ht="15.75">
      <c r="A153" s="1"/>
      <c r="B153" s="137"/>
      <c r="C153" s="18"/>
      <c r="D153" s="140"/>
      <c r="E153" s="141"/>
      <c r="F153" s="141"/>
      <c r="G153" s="18"/>
      <c r="H153" s="1"/>
      <c r="M153" s="1"/>
      <c r="R153" s="3"/>
    </row>
    <row r="154" spans="1:22" ht="15.75">
      <c r="A154" s="1"/>
      <c r="B154" s="137"/>
      <c r="C154" s="18"/>
      <c r="D154" s="140"/>
      <c r="E154" s="141"/>
      <c r="F154" s="141"/>
      <c r="G154" s="18"/>
      <c r="H154" s="1"/>
      <c r="M154" s="1"/>
      <c r="R154" s="3"/>
    </row>
    <row r="155" spans="1:22" ht="15.75">
      <c r="A155" s="1"/>
      <c r="B155" s="137"/>
      <c r="C155" s="18"/>
      <c r="D155" s="140"/>
      <c r="E155" s="141"/>
      <c r="F155" s="141"/>
      <c r="G155" s="18"/>
      <c r="H155" s="1"/>
      <c r="M155" s="1"/>
      <c r="R155" s="3"/>
    </row>
    <row r="156" spans="1:22" ht="15.75">
      <c r="A156" s="1"/>
      <c r="B156" s="137"/>
      <c r="C156" s="18"/>
      <c r="D156" s="140"/>
      <c r="E156" s="141"/>
      <c r="F156" s="141"/>
      <c r="G156" s="18"/>
      <c r="H156" s="1"/>
      <c r="M156" s="1"/>
      <c r="R156" s="3"/>
    </row>
    <row r="157" spans="1:22" ht="15.75">
      <c r="A157" s="1"/>
      <c r="B157" s="137"/>
      <c r="C157" s="18"/>
      <c r="D157" s="140"/>
      <c r="E157" s="141"/>
      <c r="F157" s="141"/>
      <c r="G157" s="18"/>
      <c r="H157" s="1"/>
      <c r="M157" s="1"/>
      <c r="R157" s="3"/>
    </row>
    <row r="158" spans="1:22" ht="15.75">
      <c r="A158" s="1"/>
      <c r="B158" s="137"/>
      <c r="C158" s="18"/>
      <c r="D158" s="140"/>
      <c r="E158" s="141"/>
      <c r="F158" s="141"/>
      <c r="G158" s="18"/>
      <c r="H158" s="1"/>
      <c r="M158" s="1"/>
      <c r="R158" s="3"/>
    </row>
    <row r="159" spans="1:22" ht="16.5" thickBot="1">
      <c r="A159" s="1"/>
      <c r="B159" s="138"/>
      <c r="C159" s="19"/>
      <c r="D159" s="138"/>
      <c r="E159" s="142"/>
      <c r="F159" s="142"/>
      <c r="G159" s="19"/>
      <c r="H159" s="1"/>
      <c r="M159" s="1"/>
      <c r="R159" s="3"/>
    </row>
    <row r="160" spans="1:22" ht="16.5" thickBot="1">
      <c r="A160" s="1"/>
      <c r="B160" s="138">
        <f>SUM(B146:B159)</f>
        <v>50</v>
      </c>
      <c r="C160" s="19" t="s">
        <v>55</v>
      </c>
      <c r="D160" s="138">
        <f>SUM(D146:D159)</f>
        <v>0</v>
      </c>
      <c r="E160" s="138">
        <f>SUM(E146:E159)</f>
        <v>0</v>
      </c>
      <c r="F160" s="138">
        <f>SUM(F146:F159)</f>
        <v>0</v>
      </c>
      <c r="G160" s="19" t="s">
        <v>55</v>
      </c>
      <c r="H160" s="1"/>
      <c r="M160" s="1"/>
      <c r="R160" s="1"/>
      <c r="S160" s="12"/>
      <c r="T160" s="1"/>
      <c r="U160" s="1"/>
      <c r="V160" s="1"/>
    </row>
    <row r="161" spans="1:22" ht="16.5" thickBot="1">
      <c r="A161" s="1"/>
      <c r="B161" s="115"/>
      <c r="C161" s="1"/>
      <c r="D161" s="115"/>
      <c r="E161" s="115"/>
      <c r="F161" s="115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AÑO!A28</f>
        <v>Vacaciones</v>
      </c>
      <c r="C162" s="272"/>
      <c r="D162" s="272"/>
      <c r="E162" s="272"/>
      <c r="F162" s="272"/>
      <c r="G162" s="27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4"/>
      <c r="C163" s="275"/>
      <c r="D163" s="275"/>
      <c r="E163" s="275"/>
      <c r="F163" s="275"/>
      <c r="G163" s="27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5" t="s">
        <v>32</v>
      </c>
      <c r="C165" s="27" t="s">
        <v>33</v>
      </c>
      <c r="D165" s="135" t="s">
        <v>57</v>
      </c>
      <c r="E165" s="139" t="s">
        <v>58</v>
      </c>
      <c r="F165" s="139" t="s">
        <v>32</v>
      </c>
      <c r="G165" s="27" t="s">
        <v>33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6">
        <v>200</v>
      </c>
      <c r="C166" s="21" t="s">
        <v>35</v>
      </c>
      <c r="D166" s="140"/>
      <c r="E166" s="141"/>
      <c r="F166" s="141"/>
      <c r="G166" s="18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7"/>
      <c r="C167" s="18"/>
      <c r="D167" s="140"/>
      <c r="E167" s="141"/>
      <c r="F167" s="141"/>
      <c r="G167" s="1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7"/>
      <c r="C168" s="18"/>
      <c r="D168" s="140"/>
      <c r="E168" s="141"/>
      <c r="F168" s="141"/>
      <c r="G168" s="1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7"/>
      <c r="C169" s="18"/>
      <c r="D169" s="140"/>
      <c r="E169" s="141"/>
      <c r="F169" s="141"/>
      <c r="G169" s="1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7"/>
      <c r="C170" s="18"/>
      <c r="D170" s="140"/>
      <c r="E170" s="141"/>
      <c r="F170" s="141"/>
      <c r="G170" s="1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7"/>
      <c r="C171" s="18"/>
      <c r="D171" s="140"/>
      <c r="E171" s="141"/>
      <c r="F171" s="141"/>
      <c r="G171" s="1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7"/>
      <c r="C172" s="18"/>
      <c r="D172" s="140"/>
      <c r="E172" s="141"/>
      <c r="F172" s="141"/>
      <c r="G172" s="1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7"/>
      <c r="C173" s="18"/>
      <c r="D173" s="140"/>
      <c r="E173" s="141"/>
      <c r="F173" s="141"/>
      <c r="G173" s="1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7"/>
      <c r="C174" s="18"/>
      <c r="D174" s="140"/>
      <c r="E174" s="141"/>
      <c r="F174" s="141"/>
      <c r="G174" s="1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7"/>
      <c r="C175" s="18"/>
      <c r="D175" s="140"/>
      <c r="E175" s="141"/>
      <c r="F175" s="141"/>
      <c r="G175" s="1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7"/>
      <c r="C176" s="18"/>
      <c r="D176" s="140"/>
      <c r="E176" s="141"/>
      <c r="F176" s="141"/>
      <c r="G176" s="1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7"/>
      <c r="C177" s="18"/>
      <c r="D177" s="140"/>
      <c r="E177" s="141"/>
      <c r="F177" s="141"/>
      <c r="G177" s="1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7"/>
      <c r="C178" s="18"/>
      <c r="D178" s="140"/>
      <c r="E178" s="141"/>
      <c r="F178" s="141"/>
      <c r="G178" s="1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8"/>
      <c r="C179" s="19"/>
      <c r="D179" s="138"/>
      <c r="E179" s="142"/>
      <c r="F179" s="142"/>
      <c r="G179" s="1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8">
        <f>SUM(B166:B179)</f>
        <v>200</v>
      </c>
      <c r="C180" s="19" t="s">
        <v>55</v>
      </c>
      <c r="D180" s="138">
        <f>SUM(D166:D179)</f>
        <v>0</v>
      </c>
      <c r="E180" s="138">
        <f>SUM(E166:E179)</f>
        <v>0</v>
      </c>
      <c r="F180" s="138">
        <f>SUM(F166:F179)</f>
        <v>0</v>
      </c>
      <c r="G180" s="19" t="s">
        <v>55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AÑO!A29</f>
        <v>Ropa</v>
      </c>
      <c r="C182" s="272"/>
      <c r="D182" s="272"/>
      <c r="E182" s="272"/>
      <c r="F182" s="272"/>
      <c r="G182" s="27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4"/>
      <c r="C183" s="275"/>
      <c r="D183" s="275"/>
      <c r="E183" s="275"/>
      <c r="F183" s="275"/>
      <c r="G183" s="27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5" t="s">
        <v>32</v>
      </c>
      <c r="C185" s="27" t="s">
        <v>33</v>
      </c>
      <c r="D185" s="135" t="s">
        <v>57</v>
      </c>
      <c r="E185" s="139" t="s">
        <v>58</v>
      </c>
      <c r="F185" s="139" t="s">
        <v>32</v>
      </c>
      <c r="G185" s="27" t="s">
        <v>168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6">
        <v>70</v>
      </c>
      <c r="C186" s="21" t="s">
        <v>183</v>
      </c>
      <c r="D186" s="140"/>
      <c r="E186" s="141"/>
      <c r="F186" s="141"/>
      <c r="G186" s="1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7"/>
      <c r="C187" s="18"/>
      <c r="D187" s="140"/>
      <c r="E187" s="141"/>
      <c r="F187" s="141"/>
      <c r="G187" s="1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7"/>
      <c r="C188" s="18"/>
      <c r="D188" s="140"/>
      <c r="E188" s="141"/>
      <c r="F188" s="141"/>
      <c r="G188" s="18"/>
      <c r="I188" s="1"/>
      <c r="J188" s="1"/>
      <c r="K188" s="1"/>
      <c r="L188" s="1"/>
    </row>
    <row r="189" spans="1:22" ht="15.75">
      <c r="B189" s="137"/>
      <c r="C189" s="18"/>
      <c r="D189" s="140"/>
      <c r="E189" s="141"/>
      <c r="F189" s="141"/>
      <c r="G189" s="18"/>
      <c r="I189" s="1"/>
      <c r="J189" s="1"/>
      <c r="K189" s="1"/>
      <c r="L189" s="1"/>
    </row>
    <row r="190" spans="1:22" ht="15.75">
      <c r="B190" s="137"/>
      <c r="C190" s="18"/>
      <c r="D190" s="140"/>
      <c r="E190" s="141"/>
      <c r="F190" s="141"/>
      <c r="G190" s="18"/>
      <c r="I190" s="1"/>
      <c r="J190" s="1"/>
      <c r="K190" s="1"/>
      <c r="L190" s="1"/>
    </row>
    <row r="191" spans="1:22" ht="15.75">
      <c r="B191" s="137"/>
      <c r="C191" s="18"/>
      <c r="D191" s="140"/>
      <c r="E191" s="141"/>
      <c r="F191" s="141"/>
      <c r="G191" s="18"/>
      <c r="I191" s="1"/>
      <c r="J191" s="1"/>
      <c r="K191" s="1"/>
      <c r="L191" s="1"/>
    </row>
    <row r="192" spans="1:22" ht="15.75">
      <c r="B192" s="137"/>
      <c r="C192" s="18"/>
      <c r="D192" s="140"/>
      <c r="E192" s="141"/>
      <c r="F192" s="141"/>
      <c r="G192" s="18"/>
      <c r="I192" s="1"/>
      <c r="J192" s="1"/>
      <c r="K192" s="1"/>
      <c r="L192" s="1"/>
    </row>
    <row r="193" spans="2:12" ht="15.75">
      <c r="B193" s="137"/>
      <c r="C193" s="18"/>
      <c r="D193" s="140"/>
      <c r="E193" s="141"/>
      <c r="F193" s="141"/>
      <c r="G193" s="18"/>
      <c r="I193" s="1"/>
      <c r="J193" s="1"/>
      <c r="K193" s="1"/>
      <c r="L193" s="1"/>
    </row>
    <row r="194" spans="2:12">
      <c r="B194" s="137"/>
      <c r="C194" s="18"/>
      <c r="D194" s="140"/>
      <c r="E194" s="141"/>
      <c r="F194" s="141"/>
      <c r="G194" s="18"/>
    </row>
    <row r="195" spans="2:12">
      <c r="B195" s="137"/>
      <c r="C195" s="18"/>
      <c r="D195" s="140"/>
      <c r="E195" s="141"/>
      <c r="F195" s="141"/>
      <c r="G195" s="18"/>
    </row>
    <row r="196" spans="2:12">
      <c r="B196" s="137"/>
      <c r="C196" s="18"/>
      <c r="D196" s="140"/>
      <c r="E196" s="141"/>
      <c r="F196" s="141"/>
      <c r="G196" s="18"/>
    </row>
    <row r="197" spans="2:12">
      <c r="B197" s="137"/>
      <c r="C197" s="18"/>
      <c r="D197" s="140"/>
      <c r="E197" s="141"/>
      <c r="F197" s="141"/>
      <c r="G197" s="18"/>
    </row>
    <row r="198" spans="2:12">
      <c r="B198" s="137"/>
      <c r="C198" s="18"/>
      <c r="D198" s="140"/>
      <c r="E198" s="141"/>
      <c r="F198" s="141"/>
      <c r="G198" s="18"/>
    </row>
    <row r="199" spans="2:12" ht="15.75" thickBot="1">
      <c r="B199" s="138"/>
      <c r="C199" s="19"/>
      <c r="D199" s="138"/>
      <c r="E199" s="142"/>
      <c r="F199" s="142"/>
      <c r="G199" s="19"/>
    </row>
    <row r="200" spans="2:12" ht="15.75" thickBot="1">
      <c r="B200" s="138">
        <f>SUM(B186:B199)</f>
        <v>70</v>
      </c>
      <c r="C200" s="19" t="s">
        <v>55</v>
      </c>
      <c r="D200" s="138">
        <f>SUM(D186:D199)</f>
        <v>0</v>
      </c>
      <c r="E200" s="138">
        <f>SUM(E186:E199)</f>
        <v>0</v>
      </c>
      <c r="F200" s="138">
        <f>SUM(F186:F199)</f>
        <v>0</v>
      </c>
      <c r="G200" s="19" t="s">
        <v>55</v>
      </c>
    </row>
    <row r="201" spans="2:12" ht="15.75" thickBot="1">
      <c r="B201" s="5"/>
      <c r="C201" s="3"/>
      <c r="D201" s="5"/>
      <c r="E201" s="5"/>
    </row>
    <row r="202" spans="2:12" ht="14.45" customHeight="1">
      <c r="B202" s="283" t="str">
        <f>AÑO!A30</f>
        <v>Belleza</v>
      </c>
      <c r="C202" s="272"/>
      <c r="D202" s="272"/>
      <c r="E202" s="272"/>
      <c r="F202" s="272"/>
      <c r="G202" s="273"/>
    </row>
    <row r="203" spans="2:12" ht="15" customHeight="1" thickBot="1">
      <c r="B203" s="274"/>
      <c r="C203" s="275"/>
      <c r="D203" s="275"/>
      <c r="E203" s="275"/>
      <c r="F203" s="275"/>
      <c r="G203" s="276"/>
    </row>
    <row r="204" spans="2:12">
      <c r="B204" s="284" t="s">
        <v>10</v>
      </c>
      <c r="C204" s="285"/>
      <c r="D204" s="286" t="s">
        <v>11</v>
      </c>
      <c r="E204" s="286"/>
      <c r="F204" s="286"/>
      <c r="G204" s="285"/>
    </row>
    <row r="205" spans="2:12">
      <c r="B205" s="135" t="s">
        <v>32</v>
      </c>
      <c r="C205" s="27" t="s">
        <v>33</v>
      </c>
      <c r="D205" s="135" t="s">
        <v>57</v>
      </c>
      <c r="E205" s="139" t="s">
        <v>58</v>
      </c>
      <c r="F205" s="139" t="s">
        <v>32</v>
      </c>
      <c r="G205" s="27" t="s">
        <v>168</v>
      </c>
    </row>
    <row r="206" spans="2:12">
      <c r="B206" s="136">
        <v>35</v>
      </c>
      <c r="C206" s="21"/>
      <c r="D206" s="140"/>
      <c r="E206" s="141"/>
      <c r="F206" s="141"/>
      <c r="G206" s="18"/>
    </row>
    <row r="207" spans="2:12">
      <c r="B207" s="137"/>
      <c r="C207" s="18"/>
      <c r="D207" s="140"/>
      <c r="E207" s="141"/>
      <c r="F207" s="141"/>
      <c r="G207" s="18"/>
    </row>
    <row r="208" spans="2:12">
      <c r="B208" s="137"/>
      <c r="C208" s="18"/>
      <c r="D208" s="140"/>
      <c r="E208" s="141"/>
      <c r="F208" s="141"/>
      <c r="G208" s="18"/>
    </row>
    <row r="209" spans="2:7">
      <c r="B209" s="137"/>
      <c r="C209" s="18"/>
      <c r="D209" s="140"/>
      <c r="E209" s="141"/>
      <c r="F209" s="141"/>
      <c r="G209" s="18"/>
    </row>
    <row r="210" spans="2:7">
      <c r="B210" s="137"/>
      <c r="C210" s="18"/>
      <c r="D210" s="140"/>
      <c r="E210" s="141"/>
      <c r="F210" s="141"/>
      <c r="G210" s="18"/>
    </row>
    <row r="211" spans="2:7">
      <c r="B211" s="137"/>
      <c r="C211" s="18"/>
      <c r="D211" s="140"/>
      <c r="E211" s="141"/>
      <c r="F211" s="141"/>
      <c r="G211" s="18"/>
    </row>
    <row r="212" spans="2:7">
      <c r="B212" s="137"/>
      <c r="C212" s="18"/>
      <c r="D212" s="140"/>
      <c r="E212" s="141"/>
      <c r="F212" s="141"/>
      <c r="G212" s="18"/>
    </row>
    <row r="213" spans="2:7">
      <c r="B213" s="137"/>
      <c r="C213" s="18"/>
      <c r="D213" s="140"/>
      <c r="E213" s="141"/>
      <c r="F213" s="141"/>
      <c r="G213" s="18"/>
    </row>
    <row r="214" spans="2:7">
      <c r="B214" s="137"/>
      <c r="C214" s="18"/>
      <c r="D214" s="140"/>
      <c r="E214" s="141"/>
      <c r="F214" s="141"/>
      <c r="G214" s="18"/>
    </row>
    <row r="215" spans="2:7">
      <c r="B215" s="137"/>
      <c r="C215" s="18"/>
      <c r="D215" s="140"/>
      <c r="E215" s="141"/>
      <c r="F215" s="141"/>
      <c r="G215" s="18"/>
    </row>
    <row r="216" spans="2:7">
      <c r="B216" s="137"/>
      <c r="C216" s="18"/>
      <c r="D216" s="140"/>
      <c r="E216" s="141"/>
      <c r="F216" s="141"/>
      <c r="G216" s="18"/>
    </row>
    <row r="217" spans="2:7">
      <c r="B217" s="137"/>
      <c r="C217" s="18"/>
      <c r="D217" s="140"/>
      <c r="E217" s="141"/>
      <c r="F217" s="141"/>
      <c r="G217" s="18"/>
    </row>
    <row r="218" spans="2:7">
      <c r="B218" s="137"/>
      <c r="C218" s="18"/>
      <c r="D218" s="140"/>
      <c r="E218" s="141"/>
      <c r="F218" s="141"/>
      <c r="G218" s="18"/>
    </row>
    <row r="219" spans="2:7" ht="15.75" thickBot="1">
      <c r="B219" s="138"/>
      <c r="C219" s="19"/>
      <c r="D219" s="138"/>
      <c r="E219" s="142"/>
      <c r="F219" s="142"/>
      <c r="G219" s="19"/>
    </row>
    <row r="220" spans="2:7" ht="15.75" thickBot="1">
      <c r="B220" s="138">
        <f>SUM(B206:B219)</f>
        <v>35</v>
      </c>
      <c r="C220" s="19" t="s">
        <v>55</v>
      </c>
      <c r="D220" s="138">
        <f>SUM(D206:D219)</f>
        <v>0</v>
      </c>
      <c r="E220" s="138">
        <f>SUM(E206:E219)</f>
        <v>0</v>
      </c>
      <c r="F220" s="138">
        <f>SUM(F206:F219)</f>
        <v>0</v>
      </c>
      <c r="G220" s="19" t="s">
        <v>55</v>
      </c>
    </row>
    <row r="221" spans="2:7" ht="15.75" thickBot="1">
      <c r="B221" s="5"/>
      <c r="C221" s="3"/>
      <c r="D221" s="5"/>
      <c r="E221" s="5"/>
    </row>
    <row r="222" spans="2:7" ht="14.45" customHeight="1">
      <c r="B222" s="283" t="str">
        <f>AÑO!A31</f>
        <v>Deportes</v>
      </c>
      <c r="C222" s="272"/>
      <c r="D222" s="272"/>
      <c r="E222" s="272"/>
      <c r="F222" s="272"/>
      <c r="G222" s="273"/>
    </row>
    <row r="223" spans="2:7" ht="15" customHeight="1" thickBot="1">
      <c r="B223" s="274"/>
      <c r="C223" s="275"/>
      <c r="D223" s="275"/>
      <c r="E223" s="275"/>
      <c r="F223" s="275"/>
      <c r="G223" s="276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135" t="s">
        <v>32</v>
      </c>
      <c r="C225" s="27" t="s">
        <v>33</v>
      </c>
      <c r="D225" s="135" t="s">
        <v>57</v>
      </c>
      <c r="E225" s="139" t="s">
        <v>58</v>
      </c>
      <c r="F225" s="139" t="s">
        <v>32</v>
      </c>
      <c r="G225" s="27" t="s">
        <v>33</v>
      </c>
    </row>
    <row r="226" spans="2:7">
      <c r="B226" s="136">
        <v>20</v>
      </c>
      <c r="C226" s="21" t="s">
        <v>45</v>
      </c>
      <c r="D226" s="140"/>
      <c r="E226" s="141"/>
      <c r="F226" s="141"/>
      <c r="G226" s="18" t="s">
        <v>45</v>
      </c>
    </row>
    <row r="227" spans="2:7">
      <c r="B227" s="137"/>
      <c r="C227" s="18" t="s">
        <v>44</v>
      </c>
      <c r="D227" s="140"/>
      <c r="E227" s="141"/>
      <c r="F227" s="141"/>
      <c r="G227" s="18"/>
    </row>
    <row r="228" spans="2:7">
      <c r="B228" s="137"/>
      <c r="C228" s="18"/>
      <c r="D228" s="140"/>
      <c r="E228" s="141"/>
      <c r="F228" s="141"/>
      <c r="G228" s="18"/>
    </row>
    <row r="229" spans="2:7">
      <c r="B229" s="137"/>
      <c r="C229" s="18"/>
      <c r="D229" s="140"/>
      <c r="E229" s="141"/>
      <c r="F229" s="141"/>
      <c r="G229" s="18"/>
    </row>
    <row r="230" spans="2:7">
      <c r="B230" s="137"/>
      <c r="C230" s="18"/>
      <c r="D230" s="140"/>
      <c r="E230" s="141"/>
      <c r="F230" s="141"/>
      <c r="G230" s="18"/>
    </row>
    <row r="231" spans="2:7">
      <c r="B231" s="137"/>
      <c r="C231" s="18"/>
      <c r="D231" s="140"/>
      <c r="E231" s="141"/>
      <c r="F231" s="141"/>
      <c r="G231" s="18"/>
    </row>
    <row r="232" spans="2:7">
      <c r="B232" s="137"/>
      <c r="C232" s="18"/>
      <c r="D232" s="140"/>
      <c r="E232" s="141"/>
      <c r="F232" s="141"/>
      <c r="G232" s="18"/>
    </row>
    <row r="233" spans="2:7">
      <c r="B233" s="137"/>
      <c r="C233" s="18"/>
      <c r="D233" s="140"/>
      <c r="E233" s="141"/>
      <c r="F233" s="141"/>
      <c r="G233" s="18"/>
    </row>
    <row r="234" spans="2:7">
      <c r="B234" s="137"/>
      <c r="C234" s="18"/>
      <c r="D234" s="140"/>
      <c r="E234" s="141"/>
      <c r="F234" s="141"/>
      <c r="G234" s="18"/>
    </row>
    <row r="235" spans="2:7">
      <c r="B235" s="137"/>
      <c r="C235" s="18"/>
      <c r="D235" s="140"/>
      <c r="E235" s="141"/>
      <c r="F235" s="141"/>
      <c r="G235" s="18"/>
    </row>
    <row r="236" spans="2:7">
      <c r="B236" s="137"/>
      <c r="C236" s="18"/>
      <c r="D236" s="140"/>
      <c r="E236" s="141"/>
      <c r="F236" s="141"/>
      <c r="G236" s="18"/>
    </row>
    <row r="237" spans="2:7">
      <c r="B237" s="137"/>
      <c r="C237" s="18"/>
      <c r="D237" s="140"/>
      <c r="E237" s="141"/>
      <c r="F237" s="141"/>
      <c r="G237" s="18"/>
    </row>
    <row r="238" spans="2:7">
      <c r="B238" s="137"/>
      <c r="C238" s="18"/>
      <c r="D238" s="140"/>
      <c r="E238" s="141"/>
      <c r="F238" s="141"/>
      <c r="G238" s="18"/>
    </row>
    <row r="239" spans="2:7" ht="15.75" thickBot="1">
      <c r="B239" s="138"/>
      <c r="C239" s="19"/>
      <c r="D239" s="138"/>
      <c r="E239" s="142"/>
      <c r="F239" s="142"/>
      <c r="G239" s="19"/>
    </row>
    <row r="240" spans="2:7" ht="15.75" thickBot="1">
      <c r="B240" s="138">
        <f>SUM(B226:B239)</f>
        <v>20</v>
      </c>
      <c r="C240" s="19" t="s">
        <v>55</v>
      </c>
      <c r="D240" s="138">
        <f>SUM(D226:D239)</f>
        <v>0</v>
      </c>
      <c r="E240" s="138">
        <f>SUM(E226:E239)</f>
        <v>0</v>
      </c>
      <c r="F240" s="138">
        <f>SUM(F226:F239)</f>
        <v>0</v>
      </c>
      <c r="G240" s="19" t="s">
        <v>55</v>
      </c>
    </row>
    <row r="241" spans="2:7" ht="15.75" thickBot="1">
      <c r="B241" s="5"/>
      <c r="C241" s="3"/>
      <c r="D241" s="5"/>
      <c r="E241" s="5"/>
    </row>
    <row r="242" spans="2:7" ht="14.45" customHeight="1">
      <c r="B242" s="283" t="str">
        <f>AÑO!A32</f>
        <v>Hogar</v>
      </c>
      <c r="C242" s="272"/>
      <c r="D242" s="272"/>
      <c r="E242" s="272"/>
      <c r="F242" s="272"/>
      <c r="G242" s="273"/>
    </row>
    <row r="243" spans="2:7" ht="15" customHeight="1" thickBot="1">
      <c r="B243" s="274"/>
      <c r="C243" s="275"/>
      <c r="D243" s="275"/>
      <c r="E243" s="275"/>
      <c r="F243" s="275"/>
      <c r="G243" s="276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135" t="s">
        <v>32</v>
      </c>
      <c r="C245" s="27" t="s">
        <v>33</v>
      </c>
      <c r="D245" s="135" t="s">
        <v>57</v>
      </c>
      <c r="E245" s="139" t="s">
        <v>58</v>
      </c>
      <c r="F245" s="139" t="s">
        <v>32</v>
      </c>
      <c r="G245" s="27" t="s">
        <v>168</v>
      </c>
    </row>
    <row r="246" spans="2:7" ht="15" customHeight="1">
      <c r="B246" s="137">
        <v>50</v>
      </c>
      <c r="C246" s="30"/>
      <c r="D246" s="140"/>
      <c r="E246" s="141"/>
      <c r="F246" s="141"/>
      <c r="G246" s="18"/>
    </row>
    <row r="247" spans="2:7" ht="15" customHeight="1">
      <c r="B247" s="137"/>
      <c r="C247" s="18"/>
      <c r="D247" s="140"/>
      <c r="E247" s="141"/>
      <c r="F247" s="141"/>
      <c r="G247" s="18"/>
    </row>
    <row r="248" spans="2:7">
      <c r="B248" s="137"/>
      <c r="C248" s="18"/>
      <c r="D248" s="140"/>
      <c r="E248" s="141"/>
      <c r="F248" s="141"/>
      <c r="G248" s="18"/>
    </row>
    <row r="249" spans="2:7">
      <c r="B249" s="137"/>
      <c r="C249" s="18"/>
      <c r="D249" s="140"/>
      <c r="E249" s="141"/>
      <c r="F249" s="141"/>
      <c r="G249" s="18"/>
    </row>
    <row r="250" spans="2:7">
      <c r="B250" s="137"/>
      <c r="C250" s="18"/>
      <c r="D250" s="140"/>
      <c r="E250" s="141"/>
      <c r="F250" s="141"/>
      <c r="G250" s="18"/>
    </row>
    <row r="251" spans="2:7">
      <c r="B251" s="137"/>
      <c r="C251" s="18"/>
      <c r="D251" s="140"/>
      <c r="E251" s="141"/>
      <c r="F251" s="141"/>
      <c r="G251" s="18"/>
    </row>
    <row r="252" spans="2:7">
      <c r="B252" s="137"/>
      <c r="C252" s="18"/>
      <c r="D252" s="140"/>
      <c r="E252" s="141"/>
      <c r="F252" s="141"/>
      <c r="G252" s="18"/>
    </row>
    <row r="253" spans="2:7">
      <c r="B253" s="137"/>
      <c r="C253" s="18"/>
      <c r="D253" s="140"/>
      <c r="E253" s="141"/>
      <c r="F253" s="141"/>
      <c r="G253" s="18"/>
    </row>
    <row r="254" spans="2:7">
      <c r="B254" s="137"/>
      <c r="C254" s="18"/>
      <c r="D254" s="140"/>
      <c r="E254" s="141"/>
      <c r="F254" s="141"/>
      <c r="G254" s="18"/>
    </row>
    <row r="255" spans="2:7">
      <c r="B255" s="137"/>
      <c r="C255" s="18"/>
      <c r="D255" s="140"/>
      <c r="E255" s="141"/>
      <c r="F255" s="141"/>
      <c r="G255" s="18"/>
    </row>
    <row r="256" spans="2:7">
      <c r="B256" s="137"/>
      <c r="C256" s="18"/>
      <c r="D256" s="140"/>
      <c r="E256" s="141"/>
      <c r="F256" s="141"/>
      <c r="G256" s="18"/>
    </row>
    <row r="257" spans="2:7">
      <c r="B257" s="137"/>
      <c r="C257" s="18"/>
      <c r="D257" s="140"/>
      <c r="E257" s="141"/>
      <c r="F257" s="141"/>
      <c r="G257" s="18"/>
    </row>
    <row r="258" spans="2:7">
      <c r="B258" s="137"/>
      <c r="C258" s="18"/>
      <c r="D258" s="140"/>
      <c r="E258" s="141"/>
      <c r="F258" s="141"/>
      <c r="G258" s="18"/>
    </row>
    <row r="259" spans="2:7" ht="15.75" thickBot="1">
      <c r="B259" s="138"/>
      <c r="C259" s="19"/>
      <c r="D259" s="138"/>
      <c r="E259" s="142"/>
      <c r="F259" s="142"/>
      <c r="G259" s="19"/>
    </row>
    <row r="260" spans="2:7" ht="15.75" thickBot="1">
      <c r="B260" s="138">
        <f>SUM(B246:B259)</f>
        <v>50</v>
      </c>
      <c r="C260" s="19" t="s">
        <v>55</v>
      </c>
      <c r="D260" s="138">
        <f>SUM(D246:D259)</f>
        <v>0</v>
      </c>
      <c r="E260" s="138">
        <f>SUM(E246:E259)</f>
        <v>0</v>
      </c>
      <c r="F260" s="138">
        <f>SUM(F246:F259)</f>
        <v>0</v>
      </c>
      <c r="G260" s="19" t="s">
        <v>55</v>
      </c>
    </row>
    <row r="261" spans="2:7" ht="15.75" thickBot="1">
      <c r="B261" s="5"/>
      <c r="C261" s="3"/>
      <c r="D261" s="5"/>
      <c r="E261" s="5"/>
    </row>
    <row r="262" spans="2:7" ht="14.45" customHeight="1">
      <c r="B262" s="283" t="str">
        <f>AÑO!A33</f>
        <v>Formación</v>
      </c>
      <c r="C262" s="272"/>
      <c r="D262" s="272"/>
      <c r="E262" s="272"/>
      <c r="F262" s="272"/>
      <c r="G262" s="273"/>
    </row>
    <row r="263" spans="2:7" ht="15" customHeight="1" thickBot="1">
      <c r="B263" s="274"/>
      <c r="C263" s="275"/>
      <c r="D263" s="275"/>
      <c r="E263" s="275"/>
      <c r="F263" s="275"/>
      <c r="G263" s="276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135" t="s">
        <v>32</v>
      </c>
      <c r="C265" s="27" t="s">
        <v>33</v>
      </c>
      <c r="D265" s="135" t="s">
        <v>57</v>
      </c>
      <c r="E265" s="139" t="s">
        <v>58</v>
      </c>
      <c r="F265" s="139" t="s">
        <v>32</v>
      </c>
      <c r="G265" s="27" t="s">
        <v>33</v>
      </c>
    </row>
    <row r="266" spans="2:7">
      <c r="B266" s="136">
        <v>50</v>
      </c>
      <c r="C266" s="21"/>
      <c r="D266" s="140"/>
      <c r="E266" s="141"/>
      <c r="F266" s="141"/>
      <c r="G266" s="18"/>
    </row>
    <row r="267" spans="2:7">
      <c r="B267" s="137"/>
      <c r="C267" s="18"/>
      <c r="D267" s="140"/>
      <c r="E267" s="141"/>
      <c r="F267" s="141"/>
      <c r="G267" s="18"/>
    </row>
    <row r="268" spans="2:7">
      <c r="B268" s="137"/>
      <c r="C268" s="18"/>
      <c r="D268" s="140"/>
      <c r="E268" s="141"/>
      <c r="F268" s="141"/>
      <c r="G268" s="18"/>
    </row>
    <row r="269" spans="2:7">
      <c r="B269" s="137"/>
      <c r="C269" s="18"/>
      <c r="D269" s="140"/>
      <c r="E269" s="141"/>
      <c r="F269" s="141"/>
      <c r="G269" s="18"/>
    </row>
    <row r="270" spans="2:7">
      <c r="B270" s="137"/>
      <c r="C270" s="18"/>
      <c r="D270" s="140"/>
      <c r="E270" s="141"/>
      <c r="F270" s="141"/>
      <c r="G270" s="18"/>
    </row>
    <row r="271" spans="2:7">
      <c r="B271" s="137"/>
      <c r="C271" s="18"/>
      <c r="D271" s="140"/>
      <c r="E271" s="141"/>
      <c r="F271" s="141"/>
      <c r="G271" s="18"/>
    </row>
    <row r="272" spans="2:7">
      <c r="B272" s="137"/>
      <c r="C272" s="18"/>
      <c r="D272" s="140"/>
      <c r="E272" s="141"/>
      <c r="F272" s="141"/>
      <c r="G272" s="18"/>
    </row>
    <row r="273" spans="2:7">
      <c r="B273" s="137"/>
      <c r="C273" s="18"/>
      <c r="D273" s="140"/>
      <c r="E273" s="141"/>
      <c r="F273" s="141"/>
      <c r="G273" s="18"/>
    </row>
    <row r="274" spans="2:7">
      <c r="B274" s="137"/>
      <c r="C274" s="18"/>
      <c r="D274" s="140"/>
      <c r="E274" s="141"/>
      <c r="F274" s="141"/>
      <c r="G274" s="18"/>
    </row>
    <row r="275" spans="2:7">
      <c r="B275" s="137"/>
      <c r="C275" s="18"/>
      <c r="D275" s="140"/>
      <c r="E275" s="141"/>
      <c r="F275" s="141"/>
      <c r="G275" s="18"/>
    </row>
    <row r="276" spans="2:7">
      <c r="B276" s="137"/>
      <c r="C276" s="18"/>
      <c r="D276" s="140"/>
      <c r="E276" s="141"/>
      <c r="F276" s="141"/>
      <c r="G276" s="18"/>
    </row>
    <row r="277" spans="2:7">
      <c r="B277" s="137"/>
      <c r="C277" s="18"/>
      <c r="D277" s="140"/>
      <c r="E277" s="141"/>
      <c r="F277" s="141"/>
      <c r="G277" s="18"/>
    </row>
    <row r="278" spans="2:7">
      <c r="B278" s="137"/>
      <c r="C278" s="18"/>
      <c r="D278" s="140"/>
      <c r="E278" s="141"/>
      <c r="F278" s="141"/>
      <c r="G278" s="18"/>
    </row>
    <row r="279" spans="2:7" ht="15.75" thickBot="1">
      <c r="B279" s="138"/>
      <c r="C279" s="19"/>
      <c r="D279" s="138"/>
      <c r="E279" s="142"/>
      <c r="F279" s="142"/>
      <c r="G279" s="19"/>
    </row>
    <row r="280" spans="2:7" ht="15.75" thickBot="1">
      <c r="B280" s="138">
        <f>SUM(B266:B279)</f>
        <v>50</v>
      </c>
      <c r="C280" s="19" t="s">
        <v>55</v>
      </c>
      <c r="D280" s="138">
        <f>SUM(D266:D279)</f>
        <v>0</v>
      </c>
      <c r="E280" s="138">
        <f>SUM(E266:E279)</f>
        <v>0</v>
      </c>
      <c r="F280" s="138">
        <f>SUM(F266:F279)</f>
        <v>0</v>
      </c>
      <c r="G280" s="19" t="s">
        <v>55</v>
      </c>
    </row>
    <row r="281" spans="2:7" ht="15.75" thickBot="1">
      <c r="B281" s="5"/>
      <c r="C281" s="3"/>
      <c r="D281" s="5"/>
      <c r="E281" s="5"/>
    </row>
    <row r="282" spans="2:7" ht="14.45" customHeight="1">
      <c r="B282" s="283" t="str">
        <f>AÑO!A34</f>
        <v>Regalos</v>
      </c>
      <c r="C282" s="272"/>
      <c r="D282" s="272"/>
      <c r="E282" s="272"/>
      <c r="F282" s="272"/>
      <c r="G282" s="273"/>
    </row>
    <row r="283" spans="2:7" ht="15" customHeight="1" thickBot="1">
      <c r="B283" s="274"/>
      <c r="C283" s="275"/>
      <c r="D283" s="275"/>
      <c r="E283" s="275"/>
      <c r="F283" s="275"/>
      <c r="G283" s="276"/>
    </row>
    <row r="284" spans="2:7">
      <c r="B284" s="284" t="s">
        <v>10</v>
      </c>
      <c r="C284" s="285"/>
      <c r="D284" s="286" t="s">
        <v>11</v>
      </c>
      <c r="E284" s="286"/>
      <c r="F284" s="286"/>
      <c r="G284" s="285"/>
    </row>
    <row r="285" spans="2:7">
      <c r="B285" s="135" t="s">
        <v>32</v>
      </c>
      <c r="C285" s="27" t="s">
        <v>33</v>
      </c>
      <c r="D285" s="135" t="s">
        <v>57</v>
      </c>
      <c r="E285" s="139" t="s">
        <v>58</v>
      </c>
      <c r="F285" s="139" t="s">
        <v>32</v>
      </c>
      <c r="G285" s="27" t="s">
        <v>168</v>
      </c>
    </row>
    <row r="286" spans="2:7">
      <c r="B286" s="136">
        <v>90</v>
      </c>
      <c r="C286" s="21" t="s">
        <v>35</v>
      </c>
      <c r="D286" s="140"/>
      <c r="E286" s="141"/>
      <c r="F286" s="141"/>
      <c r="G286" s="18"/>
    </row>
    <row r="287" spans="2:7">
      <c r="B287" s="137"/>
      <c r="C287" s="18"/>
      <c r="D287" s="140"/>
      <c r="E287" s="141"/>
      <c r="F287" s="141"/>
      <c r="G287" s="18"/>
    </row>
    <row r="288" spans="2:7">
      <c r="B288" s="137"/>
      <c r="C288" s="18"/>
      <c r="D288" s="140"/>
      <c r="E288" s="141"/>
      <c r="F288" s="141"/>
      <c r="G288" s="18"/>
    </row>
    <row r="289" spans="2:7">
      <c r="B289" s="137"/>
      <c r="C289" s="18"/>
      <c r="D289" s="140"/>
      <c r="E289" s="141"/>
      <c r="F289" s="141"/>
      <c r="G289" s="18"/>
    </row>
    <row r="290" spans="2:7">
      <c r="B290" s="137"/>
      <c r="C290" s="18"/>
      <c r="D290" s="140"/>
      <c r="E290" s="141"/>
      <c r="F290" s="141"/>
      <c r="G290" s="18"/>
    </row>
    <row r="291" spans="2:7">
      <c r="B291" s="137"/>
      <c r="C291" s="18"/>
      <c r="D291" s="140"/>
      <c r="E291" s="141"/>
      <c r="F291" s="141"/>
      <c r="G291" s="18"/>
    </row>
    <row r="292" spans="2:7">
      <c r="B292" s="137"/>
      <c r="C292" s="18"/>
      <c r="D292" s="140"/>
      <c r="E292" s="141"/>
      <c r="F292" s="141"/>
      <c r="G292" s="18"/>
    </row>
    <row r="293" spans="2:7">
      <c r="B293" s="137"/>
      <c r="C293" s="18"/>
      <c r="D293" s="140"/>
      <c r="E293" s="141"/>
      <c r="F293" s="141"/>
      <c r="G293" s="18"/>
    </row>
    <row r="294" spans="2:7">
      <c r="B294" s="137"/>
      <c r="C294" s="18"/>
      <c r="D294" s="140"/>
      <c r="E294" s="141"/>
      <c r="F294" s="141"/>
      <c r="G294" s="18"/>
    </row>
    <row r="295" spans="2:7">
      <c r="B295" s="137"/>
      <c r="C295" s="18"/>
      <c r="D295" s="140"/>
      <c r="E295" s="141"/>
      <c r="F295" s="141"/>
      <c r="G295" s="18"/>
    </row>
    <row r="296" spans="2:7">
      <c r="B296" s="137"/>
      <c r="C296" s="18"/>
      <c r="D296" s="140"/>
      <c r="E296" s="141"/>
      <c r="F296" s="141"/>
      <c r="G296" s="18"/>
    </row>
    <row r="297" spans="2:7">
      <c r="B297" s="137"/>
      <c r="C297" s="18"/>
      <c r="D297" s="140"/>
      <c r="E297" s="141"/>
      <c r="F297" s="141"/>
      <c r="G297" s="18"/>
    </row>
    <row r="298" spans="2:7">
      <c r="B298" s="137"/>
      <c r="C298" s="18"/>
      <c r="D298" s="140"/>
      <c r="E298" s="141"/>
      <c r="F298" s="141"/>
      <c r="G298" s="18"/>
    </row>
    <row r="299" spans="2:7" ht="15.75" thickBot="1">
      <c r="B299" s="138"/>
      <c r="C299" s="19"/>
      <c r="D299" s="138"/>
      <c r="E299" s="142"/>
      <c r="F299" s="142"/>
      <c r="G299" s="19"/>
    </row>
    <row r="300" spans="2:7" ht="15.75" thickBot="1">
      <c r="B300" s="138">
        <f>SUM(B286:B299)</f>
        <v>90</v>
      </c>
      <c r="C300" s="19" t="s">
        <v>55</v>
      </c>
      <c r="D300" s="138">
        <f>SUM(D286:D299)</f>
        <v>0</v>
      </c>
      <c r="E300" s="138">
        <f>SUM(E286:E299)</f>
        <v>0</v>
      </c>
      <c r="F300" s="138">
        <f>SUM(F286:F299)</f>
        <v>0</v>
      </c>
      <c r="G300" s="19" t="s">
        <v>55</v>
      </c>
    </row>
    <row r="301" spans="2:7" ht="15.75" thickBot="1">
      <c r="B301" s="5"/>
      <c r="C301" s="3"/>
      <c r="D301" s="5"/>
      <c r="E301" s="5"/>
    </row>
    <row r="302" spans="2:7" ht="14.45" customHeight="1">
      <c r="B302" s="283" t="str">
        <f>AÑO!A35</f>
        <v>Salud</v>
      </c>
      <c r="C302" s="272"/>
      <c r="D302" s="272"/>
      <c r="E302" s="272"/>
      <c r="F302" s="272"/>
      <c r="G302" s="273"/>
    </row>
    <row r="303" spans="2:7" ht="15" customHeight="1" thickBot="1">
      <c r="B303" s="274"/>
      <c r="C303" s="275"/>
      <c r="D303" s="275"/>
      <c r="E303" s="275"/>
      <c r="F303" s="275"/>
      <c r="G303" s="276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135" t="s">
        <v>32</v>
      </c>
      <c r="C305" s="27" t="s">
        <v>33</v>
      </c>
      <c r="D305" s="135" t="s">
        <v>57</v>
      </c>
      <c r="E305" s="139" t="s">
        <v>58</v>
      </c>
      <c r="F305" s="139" t="s">
        <v>32</v>
      </c>
      <c r="G305" s="27" t="s">
        <v>168</v>
      </c>
    </row>
    <row r="306" spans="2:7">
      <c r="B306" s="136">
        <v>100</v>
      </c>
      <c r="C306" s="21" t="s">
        <v>178</v>
      </c>
      <c r="D306" s="140"/>
      <c r="E306" s="141"/>
      <c r="F306" s="141"/>
      <c r="G306" s="18"/>
    </row>
    <row r="307" spans="2:7">
      <c r="B307" s="137">
        <v>15</v>
      </c>
      <c r="C307" s="30"/>
      <c r="D307" s="140"/>
      <c r="E307" s="141"/>
      <c r="F307" s="141"/>
      <c r="G307" s="18"/>
    </row>
    <row r="308" spans="2:7">
      <c r="B308" s="137"/>
      <c r="C308" s="30"/>
      <c r="D308" s="140"/>
      <c r="E308" s="141"/>
      <c r="F308" s="141"/>
      <c r="G308" s="18"/>
    </row>
    <row r="309" spans="2:7">
      <c r="B309" s="137"/>
      <c r="C309" s="18"/>
      <c r="D309" s="140"/>
      <c r="E309" s="141"/>
      <c r="F309" s="141"/>
      <c r="G309" s="18"/>
    </row>
    <row r="310" spans="2:7">
      <c r="B310" s="137"/>
      <c r="C310" s="18"/>
      <c r="D310" s="140"/>
      <c r="E310" s="141"/>
      <c r="F310" s="141"/>
      <c r="G310" s="18"/>
    </row>
    <row r="311" spans="2:7">
      <c r="B311" s="137"/>
      <c r="C311" s="18"/>
      <c r="D311" s="140"/>
      <c r="E311" s="141"/>
      <c r="F311" s="141"/>
      <c r="G311" s="18"/>
    </row>
    <row r="312" spans="2:7">
      <c r="B312" s="137"/>
      <c r="C312" s="18"/>
      <c r="D312" s="140"/>
      <c r="E312" s="141"/>
      <c r="F312" s="141"/>
      <c r="G312" s="18"/>
    </row>
    <row r="313" spans="2:7">
      <c r="B313" s="137"/>
      <c r="C313" s="18"/>
      <c r="D313" s="140"/>
      <c r="E313" s="141"/>
      <c r="F313" s="141"/>
      <c r="G313" s="18"/>
    </row>
    <row r="314" spans="2:7">
      <c r="B314" s="137"/>
      <c r="C314" s="18"/>
      <c r="D314" s="140"/>
      <c r="E314" s="141"/>
      <c r="F314" s="141"/>
      <c r="G314" s="18"/>
    </row>
    <row r="315" spans="2:7">
      <c r="B315" s="137"/>
      <c r="C315" s="18"/>
      <c r="D315" s="140"/>
      <c r="E315" s="141"/>
      <c r="F315" s="141"/>
      <c r="G315" s="18"/>
    </row>
    <row r="316" spans="2:7">
      <c r="B316" s="137"/>
      <c r="C316" s="18"/>
      <c r="D316" s="140"/>
      <c r="E316" s="141"/>
      <c r="F316" s="141"/>
      <c r="G316" s="18"/>
    </row>
    <row r="317" spans="2:7">
      <c r="B317" s="137"/>
      <c r="C317" s="18"/>
      <c r="D317" s="140"/>
      <c r="E317" s="141"/>
      <c r="F317" s="141"/>
      <c r="G317" s="18"/>
    </row>
    <row r="318" spans="2:7">
      <c r="B318" s="137"/>
      <c r="C318" s="18"/>
      <c r="D318" s="140"/>
      <c r="E318" s="141"/>
      <c r="F318" s="141"/>
      <c r="G318" s="18"/>
    </row>
    <row r="319" spans="2:7" ht="15.75" thickBot="1">
      <c r="B319" s="138"/>
      <c r="C319" s="19"/>
      <c r="D319" s="138"/>
      <c r="E319" s="142"/>
      <c r="F319" s="142"/>
      <c r="G319" s="19"/>
    </row>
    <row r="320" spans="2:7" ht="15.75" thickBot="1">
      <c r="B320" s="138">
        <f>SUM(B306:B319)</f>
        <v>115</v>
      </c>
      <c r="C320" s="19" t="s">
        <v>55</v>
      </c>
      <c r="D320" s="138">
        <f>SUM(D306:D319)</f>
        <v>0</v>
      </c>
      <c r="E320" s="138">
        <f>SUM(E306:E319)</f>
        <v>0</v>
      </c>
      <c r="F320" s="138">
        <f>SUM(F306:F319)</f>
        <v>0</v>
      </c>
      <c r="G320" s="19" t="s">
        <v>55</v>
      </c>
    </row>
    <row r="321" spans="2:7" ht="15.75" thickBot="1"/>
    <row r="322" spans="2:7" ht="14.45" customHeight="1">
      <c r="B322" s="283" t="str">
        <f>AÑO!A36</f>
        <v>Martina</v>
      </c>
      <c r="C322" s="272"/>
      <c r="D322" s="272"/>
      <c r="E322" s="272"/>
      <c r="F322" s="272"/>
      <c r="G322" s="273"/>
    </row>
    <row r="323" spans="2:7" ht="15" customHeight="1" thickBot="1">
      <c r="B323" s="274"/>
      <c r="C323" s="275"/>
      <c r="D323" s="275"/>
      <c r="E323" s="275"/>
      <c r="F323" s="275"/>
      <c r="G323" s="276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135" t="s">
        <v>32</v>
      </c>
      <c r="C325" s="27" t="s">
        <v>33</v>
      </c>
      <c r="D325" s="135" t="s">
        <v>57</v>
      </c>
      <c r="E325" s="139" t="s">
        <v>58</v>
      </c>
      <c r="F325" s="139" t="s">
        <v>32</v>
      </c>
      <c r="G325" s="27" t="s">
        <v>168</v>
      </c>
    </row>
    <row r="326" spans="2:7">
      <c r="B326" s="136">
        <v>90</v>
      </c>
      <c r="C326" s="21"/>
      <c r="D326" s="140"/>
      <c r="E326" s="141"/>
      <c r="F326" s="141"/>
      <c r="G326" s="18"/>
    </row>
    <row r="327" spans="2:7">
      <c r="B327" s="137"/>
      <c r="C327" s="18"/>
      <c r="D327" s="140"/>
      <c r="E327" s="141"/>
      <c r="F327" s="141"/>
      <c r="G327" s="18"/>
    </row>
    <row r="328" spans="2:7">
      <c r="B328" s="137"/>
      <c r="C328" s="18"/>
      <c r="D328" s="140"/>
      <c r="E328" s="141"/>
      <c r="F328" s="141"/>
      <c r="G328" s="18"/>
    </row>
    <row r="329" spans="2:7">
      <c r="B329" s="137"/>
      <c r="C329" s="18"/>
      <c r="D329" s="140"/>
      <c r="E329" s="141"/>
      <c r="F329" s="141"/>
      <c r="G329" s="18"/>
    </row>
    <row r="330" spans="2:7">
      <c r="B330" s="137"/>
      <c r="C330" s="18"/>
      <c r="D330" s="140"/>
      <c r="E330" s="141"/>
      <c r="F330" s="141"/>
      <c r="G330" s="18"/>
    </row>
    <row r="331" spans="2:7">
      <c r="B331" s="137"/>
      <c r="C331" s="18"/>
      <c r="D331" s="140"/>
      <c r="E331" s="141"/>
      <c r="F331" s="141"/>
      <c r="G331" s="18"/>
    </row>
    <row r="332" spans="2:7">
      <c r="B332" s="137"/>
      <c r="C332" s="18"/>
      <c r="D332" s="140"/>
      <c r="E332" s="141"/>
      <c r="F332" s="141"/>
      <c r="G332" s="18"/>
    </row>
    <row r="333" spans="2:7">
      <c r="B333" s="137"/>
      <c r="C333" s="18"/>
      <c r="D333" s="140"/>
      <c r="E333" s="141"/>
      <c r="F333" s="141"/>
      <c r="G333" s="18"/>
    </row>
    <row r="334" spans="2:7">
      <c r="B334" s="137"/>
      <c r="C334" s="18"/>
      <c r="D334" s="140"/>
      <c r="E334" s="141"/>
      <c r="F334" s="141"/>
      <c r="G334" s="18"/>
    </row>
    <row r="335" spans="2:7">
      <c r="B335" s="137"/>
      <c r="C335" s="18"/>
      <c r="D335" s="140"/>
      <c r="E335" s="141"/>
      <c r="F335" s="141"/>
      <c r="G335" s="18"/>
    </row>
    <row r="336" spans="2:7">
      <c r="B336" s="137"/>
      <c r="C336" s="18"/>
      <c r="D336" s="140"/>
      <c r="E336" s="141"/>
      <c r="F336" s="141"/>
      <c r="G336" s="18"/>
    </row>
    <row r="337" spans="2:7">
      <c r="B337" s="137"/>
      <c r="C337" s="18"/>
      <c r="D337" s="140"/>
      <c r="E337" s="141"/>
      <c r="F337" s="141"/>
      <c r="G337" s="18"/>
    </row>
    <row r="338" spans="2:7">
      <c r="B338" s="137"/>
      <c r="C338" s="18"/>
      <c r="D338" s="140"/>
      <c r="E338" s="141"/>
      <c r="F338" s="141"/>
      <c r="G338" s="18"/>
    </row>
    <row r="339" spans="2:7" ht="15.75" thickBot="1">
      <c r="B339" s="138"/>
      <c r="C339" s="19"/>
      <c r="D339" s="138"/>
      <c r="E339" s="142"/>
      <c r="F339" s="142"/>
      <c r="G339" s="19"/>
    </row>
    <row r="340" spans="2:7" ht="15.75" thickBot="1">
      <c r="B340" s="138">
        <f>SUM(B326:B339)</f>
        <v>90</v>
      </c>
      <c r="C340" s="19" t="s">
        <v>55</v>
      </c>
      <c r="D340" s="138">
        <f>SUM(D326:D339)</f>
        <v>0</v>
      </c>
      <c r="E340" s="138">
        <f>SUM(E326:E339)</f>
        <v>0</v>
      </c>
      <c r="F340" s="138">
        <f>SUM(F326:F339)</f>
        <v>0</v>
      </c>
      <c r="G340" s="19" t="s">
        <v>55</v>
      </c>
    </row>
    <row r="341" spans="2:7" ht="15.75" thickBot="1">
      <c r="B341" s="5"/>
      <c r="C341" s="3"/>
      <c r="D341" s="5"/>
      <c r="E341" s="5"/>
    </row>
    <row r="342" spans="2:7" ht="14.45" customHeight="1">
      <c r="B342" s="283" t="str">
        <f>AÑO!A37</f>
        <v>Impuestos</v>
      </c>
      <c r="C342" s="272"/>
      <c r="D342" s="272"/>
      <c r="E342" s="272"/>
      <c r="F342" s="272"/>
      <c r="G342" s="273"/>
    </row>
    <row r="343" spans="2:7" ht="15" customHeight="1" thickBot="1">
      <c r="B343" s="274"/>
      <c r="C343" s="275"/>
      <c r="D343" s="275"/>
      <c r="E343" s="275"/>
      <c r="F343" s="275"/>
      <c r="G343" s="276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135" t="s">
        <v>32</v>
      </c>
      <c r="C345" s="27" t="s">
        <v>33</v>
      </c>
      <c r="D345" s="135" t="s">
        <v>57</v>
      </c>
      <c r="E345" s="139" t="s">
        <v>58</v>
      </c>
      <c r="F345" s="139" t="s">
        <v>32</v>
      </c>
      <c r="G345" s="27" t="s">
        <v>168</v>
      </c>
    </row>
    <row r="346" spans="2:7">
      <c r="B346" s="136">
        <v>45</v>
      </c>
      <c r="C346" s="21" t="s">
        <v>206</v>
      </c>
      <c r="D346" s="140"/>
      <c r="E346" s="141"/>
      <c r="F346" s="141"/>
      <c r="G346" s="18"/>
    </row>
    <row r="347" spans="2:7">
      <c r="B347" s="137"/>
      <c r="C347" s="18"/>
      <c r="D347" s="140"/>
      <c r="E347" s="141"/>
      <c r="F347" s="141"/>
      <c r="G347" s="18"/>
    </row>
    <row r="348" spans="2:7">
      <c r="B348" s="137"/>
      <c r="C348" s="18"/>
      <c r="D348" s="140"/>
      <c r="E348" s="141"/>
      <c r="F348" s="141"/>
      <c r="G348" s="18"/>
    </row>
    <row r="349" spans="2:7">
      <c r="B349" s="137"/>
      <c r="C349" s="18"/>
      <c r="D349" s="140"/>
      <c r="E349" s="141"/>
      <c r="F349" s="141"/>
      <c r="G349" s="18"/>
    </row>
    <row r="350" spans="2:7">
      <c r="B350" s="137"/>
      <c r="C350" s="18"/>
      <c r="D350" s="140"/>
      <c r="E350" s="141"/>
      <c r="F350" s="141"/>
      <c r="G350" s="18"/>
    </row>
    <row r="351" spans="2:7">
      <c r="B351" s="137"/>
      <c r="C351" s="18"/>
      <c r="D351" s="140"/>
      <c r="E351" s="141"/>
      <c r="F351" s="141"/>
      <c r="G351" s="18"/>
    </row>
    <row r="352" spans="2:7">
      <c r="B352" s="137"/>
      <c r="C352" s="18"/>
      <c r="D352" s="140"/>
      <c r="E352" s="141"/>
      <c r="F352" s="141"/>
      <c r="G352" s="18"/>
    </row>
    <row r="353" spans="2:7">
      <c r="B353" s="137"/>
      <c r="C353" s="18"/>
      <c r="D353" s="140"/>
      <c r="E353" s="141"/>
      <c r="F353" s="141"/>
      <c r="G353" s="18"/>
    </row>
    <row r="354" spans="2:7">
      <c r="B354" s="137"/>
      <c r="C354" s="18"/>
      <c r="D354" s="140"/>
      <c r="E354" s="141"/>
      <c r="F354" s="141"/>
      <c r="G354" s="18"/>
    </row>
    <row r="355" spans="2:7">
      <c r="B355" s="137"/>
      <c r="C355" s="18"/>
      <c r="D355" s="140"/>
      <c r="E355" s="141"/>
      <c r="F355" s="141"/>
      <c r="G355" s="18"/>
    </row>
    <row r="356" spans="2:7">
      <c r="B356" s="137"/>
      <c r="C356" s="18"/>
      <c r="D356" s="140"/>
      <c r="E356" s="141"/>
      <c r="F356" s="141"/>
      <c r="G356" s="18"/>
    </row>
    <row r="357" spans="2:7">
      <c r="B357" s="137"/>
      <c r="C357" s="18"/>
      <c r="D357" s="140"/>
      <c r="E357" s="141"/>
      <c r="F357" s="141"/>
      <c r="G357" s="18"/>
    </row>
    <row r="358" spans="2:7">
      <c r="B358" s="137"/>
      <c r="C358" s="18"/>
      <c r="D358" s="140"/>
      <c r="E358" s="141"/>
      <c r="F358" s="141"/>
      <c r="G358" s="18"/>
    </row>
    <row r="359" spans="2:7" ht="15.75" thickBot="1">
      <c r="B359" s="138"/>
      <c r="C359" s="19"/>
      <c r="D359" s="138"/>
      <c r="E359" s="142"/>
      <c r="F359" s="142"/>
      <c r="G359" s="19"/>
    </row>
    <row r="360" spans="2:7" ht="15.75" thickBot="1">
      <c r="B360" s="138">
        <f>SUM(B346:B359)</f>
        <v>45</v>
      </c>
      <c r="C360" s="19" t="s">
        <v>55</v>
      </c>
      <c r="D360" s="138">
        <f>SUM(D346:D359)</f>
        <v>0</v>
      </c>
      <c r="E360" s="138">
        <f>SUM(E346:E359)</f>
        <v>0</v>
      </c>
      <c r="F360" s="138">
        <f>SUM(F346:F359)</f>
        <v>0</v>
      </c>
      <c r="G360" s="19" t="s">
        <v>55</v>
      </c>
    </row>
    <row r="361" spans="2:7" ht="15.75" thickBot="1">
      <c r="B361" s="5"/>
      <c r="C361" s="3"/>
      <c r="D361" s="5"/>
      <c r="E361" s="5"/>
    </row>
    <row r="362" spans="2:7" ht="14.45" customHeight="1">
      <c r="B362" s="283" t="str">
        <f>AÑO!A38</f>
        <v>Gastos Curros</v>
      </c>
      <c r="C362" s="272"/>
      <c r="D362" s="272"/>
      <c r="E362" s="272"/>
      <c r="F362" s="272"/>
      <c r="G362" s="273"/>
    </row>
    <row r="363" spans="2:7" ht="15" customHeight="1" thickBot="1">
      <c r="B363" s="274"/>
      <c r="C363" s="275"/>
      <c r="D363" s="275"/>
      <c r="E363" s="275"/>
      <c r="F363" s="275"/>
      <c r="G363" s="276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135" t="s">
        <v>32</v>
      </c>
      <c r="C365" s="27" t="s">
        <v>33</v>
      </c>
      <c r="D365" s="135" t="s">
        <v>57</v>
      </c>
      <c r="E365" s="139" t="s">
        <v>58</v>
      </c>
      <c r="F365" s="139" t="s">
        <v>32</v>
      </c>
      <c r="G365" s="27" t="s">
        <v>168</v>
      </c>
    </row>
    <row r="366" spans="2:7">
      <c r="B366" s="136">
        <v>70</v>
      </c>
      <c r="C366" s="21" t="s">
        <v>35</v>
      </c>
      <c r="D366" s="140"/>
      <c r="E366" s="141"/>
      <c r="F366" s="141"/>
      <c r="G366" s="34" t="s">
        <v>70</v>
      </c>
    </row>
    <row r="367" spans="2:7">
      <c r="B367" s="137"/>
      <c r="C367" s="18"/>
      <c r="D367" s="140"/>
      <c r="E367" s="141"/>
      <c r="F367" s="141"/>
      <c r="G367" s="34"/>
    </row>
    <row r="368" spans="2:7">
      <c r="B368" s="137"/>
      <c r="C368" s="18"/>
      <c r="D368" s="140"/>
      <c r="E368" s="141"/>
      <c r="F368" s="141"/>
      <c r="G368" s="18"/>
    </row>
    <row r="369" spans="2:7">
      <c r="B369" s="137"/>
      <c r="C369" s="18"/>
      <c r="D369" s="140"/>
      <c r="E369" s="141"/>
      <c r="F369" s="141"/>
      <c r="G369" s="18"/>
    </row>
    <row r="370" spans="2:7">
      <c r="B370" s="137"/>
      <c r="C370" s="18"/>
      <c r="D370" s="140"/>
      <c r="E370" s="141"/>
      <c r="F370" s="141"/>
      <c r="G370" s="18"/>
    </row>
    <row r="371" spans="2:7">
      <c r="B371" s="137"/>
      <c r="C371" s="18"/>
      <c r="D371" s="140"/>
      <c r="E371" s="141"/>
      <c r="F371" s="141"/>
      <c r="G371" s="18"/>
    </row>
    <row r="372" spans="2:7">
      <c r="B372" s="137"/>
      <c r="C372" s="18"/>
      <c r="D372" s="140"/>
      <c r="E372" s="141"/>
      <c r="F372" s="141"/>
      <c r="G372" s="18"/>
    </row>
    <row r="373" spans="2:7">
      <c r="B373" s="137"/>
      <c r="C373" s="18"/>
      <c r="D373" s="140"/>
      <c r="E373" s="141"/>
      <c r="F373" s="141"/>
      <c r="G373" s="18"/>
    </row>
    <row r="374" spans="2:7">
      <c r="B374" s="137"/>
      <c r="C374" s="18"/>
      <c r="D374" s="140"/>
      <c r="E374" s="141"/>
      <c r="F374" s="141"/>
      <c r="G374" s="18"/>
    </row>
    <row r="375" spans="2:7">
      <c r="B375" s="137"/>
      <c r="C375" s="18"/>
      <c r="D375" s="140"/>
      <c r="E375" s="141"/>
      <c r="F375" s="141"/>
      <c r="G375" s="18"/>
    </row>
    <row r="376" spans="2:7">
      <c r="B376" s="137"/>
      <c r="C376" s="18"/>
      <c r="D376" s="140"/>
      <c r="E376" s="141"/>
      <c r="F376" s="141"/>
      <c r="G376" s="18"/>
    </row>
    <row r="377" spans="2:7">
      <c r="B377" s="137"/>
      <c r="C377" s="18"/>
      <c r="D377" s="140"/>
      <c r="E377" s="141"/>
      <c r="F377" s="141"/>
      <c r="G377" s="18"/>
    </row>
    <row r="378" spans="2:7">
      <c r="B378" s="137"/>
      <c r="C378" s="18"/>
      <c r="D378" s="140"/>
      <c r="E378" s="141"/>
      <c r="F378" s="141"/>
      <c r="G378" s="18"/>
    </row>
    <row r="379" spans="2:7" ht="15.75" thickBot="1">
      <c r="B379" s="138"/>
      <c r="C379" s="19"/>
      <c r="D379" s="138"/>
      <c r="E379" s="142"/>
      <c r="F379" s="142"/>
      <c r="G379" s="19"/>
    </row>
    <row r="380" spans="2:7" ht="15.75" thickBot="1">
      <c r="B380" s="138">
        <f>SUM(B366:B379)</f>
        <v>70</v>
      </c>
      <c r="C380" s="19" t="s">
        <v>55</v>
      </c>
      <c r="D380" s="138">
        <f>SUM(D366:D379)</f>
        <v>0</v>
      </c>
      <c r="E380" s="138">
        <f>SUM(E366:E379)</f>
        <v>0</v>
      </c>
      <c r="F380" s="138">
        <f>SUM(F366:F379)</f>
        <v>0</v>
      </c>
      <c r="G380" s="19" t="s">
        <v>55</v>
      </c>
    </row>
    <row r="381" spans="2:7" ht="15.75" thickBot="1">
      <c r="B381" s="5"/>
      <c r="C381" s="3"/>
      <c r="D381" s="5"/>
      <c r="E381" s="5"/>
    </row>
    <row r="382" spans="2:7" ht="14.45" customHeight="1">
      <c r="B382" s="283" t="str">
        <f>AÑO!A39</f>
        <v>Dreamed Holidays</v>
      </c>
      <c r="C382" s="272"/>
      <c r="D382" s="272"/>
      <c r="E382" s="272"/>
      <c r="F382" s="272"/>
      <c r="G382" s="273"/>
    </row>
    <row r="383" spans="2:7" ht="15" customHeight="1" thickBot="1">
      <c r="B383" s="274"/>
      <c r="C383" s="275"/>
      <c r="D383" s="275"/>
      <c r="E383" s="275"/>
      <c r="F383" s="275"/>
      <c r="G383" s="276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135" t="s">
        <v>32</v>
      </c>
      <c r="C385" s="27" t="s">
        <v>33</v>
      </c>
      <c r="D385" s="135" t="s">
        <v>57</v>
      </c>
      <c r="E385" s="139" t="s">
        <v>58</v>
      </c>
      <c r="F385" s="139" t="s">
        <v>32</v>
      </c>
      <c r="G385" s="27" t="s">
        <v>33</v>
      </c>
    </row>
    <row r="386" spans="2:7">
      <c r="B386" s="136">
        <v>20</v>
      </c>
      <c r="C386" s="21"/>
      <c r="D386" s="140"/>
      <c r="E386" s="141"/>
      <c r="F386" s="141"/>
      <c r="G386" s="18"/>
    </row>
    <row r="387" spans="2:7">
      <c r="B387" s="137"/>
      <c r="C387" s="18"/>
      <c r="D387" s="140"/>
      <c r="E387" s="141"/>
      <c r="F387" s="141"/>
      <c r="G387" s="18"/>
    </row>
    <row r="388" spans="2:7">
      <c r="B388" s="137"/>
      <c r="C388" s="18"/>
      <c r="D388" s="140"/>
      <c r="E388" s="141"/>
      <c r="F388" s="141"/>
      <c r="G388" s="18"/>
    </row>
    <row r="389" spans="2:7">
      <c r="B389" s="137"/>
      <c r="C389" s="18"/>
      <c r="D389" s="140"/>
      <c r="E389" s="141"/>
      <c r="F389" s="141"/>
      <c r="G389" s="18"/>
    </row>
    <row r="390" spans="2:7">
      <c r="B390" s="137"/>
      <c r="C390" s="18"/>
      <c r="D390" s="140"/>
      <c r="E390" s="141"/>
      <c r="F390" s="141"/>
      <c r="G390" s="18"/>
    </row>
    <row r="391" spans="2:7">
      <c r="B391" s="137"/>
      <c r="C391" s="18"/>
      <c r="D391" s="140"/>
      <c r="E391" s="141"/>
      <c r="F391" s="141"/>
      <c r="G391" s="18"/>
    </row>
    <row r="392" spans="2:7">
      <c r="B392" s="137"/>
      <c r="C392" s="18"/>
      <c r="D392" s="140"/>
      <c r="E392" s="141"/>
      <c r="F392" s="141"/>
      <c r="G392" s="18"/>
    </row>
    <row r="393" spans="2:7">
      <c r="B393" s="137"/>
      <c r="C393" s="18"/>
      <c r="D393" s="140"/>
      <c r="E393" s="141"/>
      <c r="F393" s="141"/>
      <c r="G393" s="18"/>
    </row>
    <row r="394" spans="2:7">
      <c r="B394" s="137"/>
      <c r="C394" s="18"/>
      <c r="D394" s="140"/>
      <c r="E394" s="141"/>
      <c r="F394" s="141"/>
      <c r="G394" s="18"/>
    </row>
    <row r="395" spans="2:7">
      <c r="B395" s="137"/>
      <c r="C395" s="18"/>
      <c r="D395" s="140"/>
      <c r="E395" s="141"/>
      <c r="F395" s="141"/>
      <c r="G395" s="18"/>
    </row>
    <row r="396" spans="2:7">
      <c r="B396" s="137"/>
      <c r="C396" s="18"/>
      <c r="D396" s="140"/>
      <c r="E396" s="141"/>
      <c r="F396" s="141"/>
      <c r="G396" s="18"/>
    </row>
    <row r="397" spans="2:7">
      <c r="B397" s="137"/>
      <c r="C397" s="18"/>
      <c r="D397" s="140"/>
      <c r="E397" s="141"/>
      <c r="F397" s="141"/>
      <c r="G397" s="18"/>
    </row>
    <row r="398" spans="2:7">
      <c r="B398" s="137"/>
      <c r="C398" s="18"/>
      <c r="D398" s="140"/>
      <c r="E398" s="141"/>
      <c r="F398" s="141"/>
      <c r="G398" s="18"/>
    </row>
    <row r="399" spans="2:7" ht="15.75" thickBot="1">
      <c r="B399" s="138"/>
      <c r="C399" s="19"/>
      <c r="D399" s="138"/>
      <c r="E399" s="142"/>
      <c r="F399" s="142"/>
      <c r="G399" s="19"/>
    </row>
    <row r="400" spans="2:7" ht="15.75" thickBot="1">
      <c r="B400" s="138">
        <f>SUM(B386:B399)</f>
        <v>20</v>
      </c>
      <c r="C400" s="19" t="s">
        <v>55</v>
      </c>
      <c r="D400" s="138">
        <f>SUM(D386:D399)</f>
        <v>0</v>
      </c>
      <c r="E400" s="138">
        <f>SUM(E386:E399)</f>
        <v>0</v>
      </c>
      <c r="F400" s="138">
        <f>SUM(F386:F399)</f>
        <v>0</v>
      </c>
      <c r="G400" s="19" t="s">
        <v>55</v>
      </c>
    </row>
    <row r="401" spans="2:7" ht="15.75" thickBot="1">
      <c r="B401" s="5"/>
      <c r="C401" s="3"/>
      <c r="D401" s="5"/>
      <c r="E401" s="5"/>
    </row>
    <row r="402" spans="2:7" ht="14.45" customHeight="1">
      <c r="B402" s="283" t="str">
        <f>AÑO!A40</f>
        <v>Financieros</v>
      </c>
      <c r="C402" s="272"/>
      <c r="D402" s="272"/>
      <c r="E402" s="272"/>
      <c r="F402" s="272"/>
      <c r="G402" s="273"/>
    </row>
    <row r="403" spans="2:7" ht="15" customHeight="1" thickBot="1">
      <c r="B403" s="274"/>
      <c r="C403" s="275"/>
      <c r="D403" s="275"/>
      <c r="E403" s="275"/>
      <c r="F403" s="275"/>
      <c r="G403" s="276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135" t="s">
        <v>32</v>
      </c>
      <c r="C405" s="27" t="s">
        <v>33</v>
      </c>
      <c r="D405" s="135" t="s">
        <v>57</v>
      </c>
      <c r="E405" s="139" t="s">
        <v>58</v>
      </c>
      <c r="F405" s="139" t="s">
        <v>32</v>
      </c>
      <c r="G405" s="27" t="s">
        <v>33</v>
      </c>
    </row>
    <row r="406" spans="2:7">
      <c r="B406" s="136">
        <v>20</v>
      </c>
      <c r="C406" s="21"/>
      <c r="D406" s="140"/>
      <c r="E406" s="141"/>
      <c r="F406" s="141"/>
      <c r="G406" s="18"/>
    </row>
    <row r="407" spans="2:7">
      <c r="B407" s="137"/>
      <c r="C407" s="18"/>
      <c r="D407" s="140"/>
      <c r="E407" s="141"/>
      <c r="F407" s="141"/>
      <c r="G407" s="18"/>
    </row>
    <row r="408" spans="2:7">
      <c r="B408" s="137"/>
      <c r="C408" s="18"/>
      <c r="D408" s="140"/>
      <c r="E408" s="141"/>
      <c r="F408" s="141"/>
      <c r="G408" s="18"/>
    </row>
    <row r="409" spans="2:7">
      <c r="B409" s="137"/>
      <c r="C409" s="18"/>
      <c r="D409" s="140"/>
      <c r="E409" s="141"/>
      <c r="F409" s="141"/>
      <c r="G409" s="18"/>
    </row>
    <row r="410" spans="2:7">
      <c r="B410" s="137"/>
      <c r="C410" s="18"/>
      <c r="D410" s="140"/>
      <c r="E410" s="141"/>
      <c r="F410" s="141"/>
      <c r="G410" s="18"/>
    </row>
    <row r="411" spans="2:7">
      <c r="B411" s="137"/>
      <c r="C411" s="18"/>
      <c r="D411" s="140"/>
      <c r="E411" s="141"/>
      <c r="F411" s="141"/>
      <c r="G411" s="18"/>
    </row>
    <row r="412" spans="2:7">
      <c r="B412" s="137"/>
      <c r="C412" s="18"/>
      <c r="D412" s="140"/>
      <c r="E412" s="141"/>
      <c r="F412" s="141"/>
      <c r="G412" s="18"/>
    </row>
    <row r="413" spans="2:7">
      <c r="B413" s="137"/>
      <c r="C413" s="18"/>
      <c r="D413" s="140"/>
      <c r="E413" s="141"/>
      <c r="F413" s="141"/>
      <c r="G413" s="18"/>
    </row>
    <row r="414" spans="2:7">
      <c r="B414" s="137"/>
      <c r="C414" s="18"/>
      <c r="D414" s="140"/>
      <c r="E414" s="141"/>
      <c r="F414" s="141"/>
      <c r="G414" s="18"/>
    </row>
    <row r="415" spans="2:7">
      <c r="B415" s="137"/>
      <c r="C415" s="18"/>
      <c r="D415" s="140"/>
      <c r="E415" s="141"/>
      <c r="F415" s="141"/>
      <c r="G415" s="18"/>
    </row>
    <row r="416" spans="2:7">
      <c r="B416" s="137"/>
      <c r="C416" s="18"/>
      <c r="D416" s="140"/>
      <c r="E416" s="141"/>
      <c r="F416" s="141"/>
      <c r="G416" s="18"/>
    </row>
    <row r="417" spans="1:7">
      <c r="B417" s="137"/>
      <c r="C417" s="18"/>
      <c r="D417" s="140"/>
      <c r="E417" s="141"/>
      <c r="F417" s="141"/>
      <c r="G417" s="18"/>
    </row>
    <row r="418" spans="1:7">
      <c r="B418" s="137"/>
      <c r="C418" s="18"/>
      <c r="D418" s="140"/>
      <c r="E418" s="141"/>
      <c r="F418" s="141"/>
      <c r="G418" s="18"/>
    </row>
    <row r="419" spans="1:7" ht="15.75" thickBot="1">
      <c r="B419" s="138"/>
      <c r="C419" s="19"/>
      <c r="D419" s="138"/>
      <c r="E419" s="142"/>
      <c r="F419" s="142"/>
      <c r="G419" s="19"/>
    </row>
    <row r="420" spans="1:7" ht="15.75" thickBot="1">
      <c r="B420" s="138">
        <f>SUM(B406:B419)</f>
        <v>20</v>
      </c>
      <c r="C420" s="19" t="s">
        <v>55</v>
      </c>
      <c r="D420" s="138">
        <f>SUM(D406:D419)</f>
        <v>0</v>
      </c>
      <c r="E420" s="138">
        <f>SUM(E406:E419)</f>
        <v>0</v>
      </c>
      <c r="F420" s="138">
        <f>SUM(F406:F419)</f>
        <v>0</v>
      </c>
      <c r="G420" s="19" t="s">
        <v>55</v>
      </c>
    </row>
    <row r="421" spans="1:7" ht="15.75" thickBot="1">
      <c r="B421" s="5"/>
      <c r="C421" s="3"/>
      <c r="D421" s="5"/>
      <c r="E421" s="5"/>
    </row>
    <row r="422" spans="1:7" ht="14.45" customHeight="1">
      <c r="B422" s="283" t="str">
        <f>AÑO!A41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84" t="s">
        <v>10</v>
      </c>
      <c r="C424" s="285"/>
      <c r="D424" s="286" t="s">
        <v>11</v>
      </c>
      <c r="E424" s="286"/>
      <c r="F424" s="286"/>
      <c r="G424" s="285"/>
    </row>
    <row r="425" spans="1:7">
      <c r="A425" s="92" t="s">
        <v>239</v>
      </c>
      <c r="B425" s="135" t="s">
        <v>32</v>
      </c>
      <c r="C425" s="27" t="s">
        <v>33</v>
      </c>
      <c r="D425" s="135" t="s">
        <v>57</v>
      </c>
      <c r="E425" s="139" t="s">
        <v>58</v>
      </c>
      <c r="F425" s="139" t="s">
        <v>32</v>
      </c>
      <c r="G425" s="27" t="s">
        <v>33</v>
      </c>
    </row>
    <row r="426" spans="1:7" ht="15.75">
      <c r="A426" s="115">
        <v>3900</v>
      </c>
      <c r="B426" s="137">
        <f>AÑO!W17 -A426</f>
        <v>-3900</v>
      </c>
      <c r="C426" s="21" t="s">
        <v>205</v>
      </c>
      <c r="D426" s="140"/>
      <c r="E426" s="141"/>
      <c r="F426" s="141"/>
      <c r="G426" s="18"/>
    </row>
    <row r="427" spans="1:7">
      <c r="A427" s="116"/>
      <c r="B427" s="137"/>
      <c r="C427" s="18"/>
      <c r="D427" s="140"/>
      <c r="E427" s="141"/>
      <c r="F427" s="141"/>
      <c r="G427" s="18"/>
    </row>
    <row r="428" spans="1:7">
      <c r="A428" s="116"/>
      <c r="B428" s="137"/>
      <c r="C428" s="18"/>
      <c r="D428" s="140"/>
      <c r="E428" s="141"/>
      <c r="F428" s="141"/>
      <c r="G428" s="18"/>
    </row>
    <row r="429" spans="1:7">
      <c r="A429" s="116"/>
      <c r="B429" s="137"/>
      <c r="C429" s="18"/>
      <c r="D429" s="140"/>
      <c r="E429" s="141"/>
      <c r="F429" s="141"/>
      <c r="G429" s="18"/>
    </row>
    <row r="430" spans="1:7">
      <c r="A430" s="116"/>
      <c r="B430" s="137"/>
      <c r="C430" s="18"/>
      <c r="D430" s="140"/>
      <c r="E430" s="141"/>
      <c r="F430" s="141"/>
      <c r="G430" s="18"/>
    </row>
    <row r="431" spans="1:7">
      <c r="B431" s="137"/>
      <c r="C431" s="18"/>
      <c r="D431" s="140"/>
      <c r="E431" s="141"/>
      <c r="F431" s="141"/>
      <c r="G431" s="18"/>
    </row>
    <row r="432" spans="1:7">
      <c r="B432" s="137"/>
      <c r="C432" s="18"/>
      <c r="D432" s="140"/>
      <c r="E432" s="141"/>
      <c r="F432" s="141"/>
      <c r="G432" s="18"/>
    </row>
    <row r="433" spans="2:7">
      <c r="B433" s="137"/>
      <c r="C433" s="18"/>
      <c r="D433" s="140"/>
      <c r="E433" s="141"/>
      <c r="F433" s="141"/>
      <c r="G433" s="18"/>
    </row>
    <row r="434" spans="2:7">
      <c r="B434" s="137"/>
      <c r="C434" s="18"/>
      <c r="D434" s="140"/>
      <c r="E434" s="141"/>
      <c r="F434" s="141"/>
      <c r="G434" s="18"/>
    </row>
    <row r="435" spans="2:7">
      <c r="B435" s="137"/>
      <c r="C435" s="18"/>
      <c r="D435" s="140"/>
      <c r="E435" s="141"/>
      <c r="F435" s="141"/>
      <c r="G435" s="18"/>
    </row>
    <row r="436" spans="2:7">
      <c r="B436" s="137"/>
      <c r="C436" s="18"/>
      <c r="D436" s="140"/>
      <c r="E436" s="141"/>
      <c r="F436" s="141"/>
      <c r="G436" s="18"/>
    </row>
    <row r="437" spans="2:7">
      <c r="B437" s="137"/>
      <c r="C437" s="18"/>
      <c r="D437" s="140"/>
      <c r="E437" s="141"/>
      <c r="F437" s="141"/>
      <c r="G437" s="18"/>
    </row>
    <row r="438" spans="2:7">
      <c r="B438" s="137"/>
      <c r="C438" s="18"/>
      <c r="D438" s="140"/>
      <c r="E438" s="141"/>
      <c r="F438" s="141"/>
      <c r="G438" s="18"/>
    </row>
    <row r="439" spans="2:7" ht="15.75" thickBot="1">
      <c r="B439" s="138"/>
      <c r="C439" s="19"/>
      <c r="D439" s="138"/>
      <c r="E439" s="142"/>
      <c r="F439" s="142"/>
      <c r="G439" s="19"/>
    </row>
    <row r="440" spans="2:7" ht="15.75" thickBot="1">
      <c r="B440" s="138">
        <f>SUM(B426:B439)</f>
        <v>-3900</v>
      </c>
      <c r="C440" s="19" t="s">
        <v>55</v>
      </c>
      <c r="D440" s="138">
        <f>SUM(D426:D439)</f>
        <v>0</v>
      </c>
      <c r="E440" s="138">
        <f>SUM(E426:E439)</f>
        <v>0</v>
      </c>
      <c r="F440" s="138">
        <f>SUM(F426:F439)</f>
        <v>0</v>
      </c>
      <c r="G440" s="19" t="s">
        <v>55</v>
      </c>
    </row>
    <row r="441" spans="2:7" ht="15.75" thickBot="1">
      <c r="B441" s="5"/>
      <c r="C441" s="3"/>
      <c r="D441" s="5"/>
      <c r="E441" s="5"/>
    </row>
    <row r="442" spans="2:7" ht="14.45" customHeight="1">
      <c r="B442" s="283" t="str">
        <f>AÑO!A42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135" t="s">
        <v>32</v>
      </c>
      <c r="C445" s="27" t="s">
        <v>33</v>
      </c>
      <c r="D445" s="135" t="s">
        <v>57</v>
      </c>
      <c r="E445" s="139" t="s">
        <v>58</v>
      </c>
      <c r="F445" s="139" t="s">
        <v>32</v>
      </c>
      <c r="G445" s="27" t="s">
        <v>33</v>
      </c>
    </row>
    <row r="446" spans="2:7">
      <c r="B446" s="136"/>
      <c r="C446" s="21"/>
      <c r="D446" s="140"/>
      <c r="E446" s="141"/>
      <c r="F446" s="141"/>
      <c r="G446" s="18"/>
    </row>
    <row r="447" spans="2:7">
      <c r="B447" s="137"/>
      <c r="C447" s="18"/>
      <c r="D447" s="140"/>
      <c r="E447" s="141"/>
      <c r="F447" s="141"/>
      <c r="G447" s="18"/>
    </row>
    <row r="448" spans="2:7">
      <c r="B448" s="137"/>
      <c r="C448" s="18"/>
      <c r="D448" s="140"/>
      <c r="E448" s="141"/>
      <c r="F448" s="141"/>
      <c r="G448" s="18"/>
    </row>
    <row r="449" spans="2:7">
      <c r="B449" s="137"/>
      <c r="C449" s="18"/>
      <c r="D449" s="140"/>
      <c r="E449" s="141"/>
      <c r="F449" s="141"/>
      <c r="G449" s="18"/>
    </row>
    <row r="450" spans="2:7">
      <c r="B450" s="137"/>
      <c r="C450" s="18"/>
      <c r="D450" s="140"/>
      <c r="E450" s="141"/>
      <c r="F450" s="141"/>
      <c r="G450" s="18"/>
    </row>
    <row r="451" spans="2:7">
      <c r="B451" s="137"/>
      <c r="C451" s="18"/>
      <c r="D451" s="140"/>
      <c r="E451" s="141"/>
      <c r="F451" s="141"/>
      <c r="G451" s="18"/>
    </row>
    <row r="452" spans="2:7">
      <c r="B452" s="137"/>
      <c r="C452" s="18"/>
      <c r="D452" s="140"/>
      <c r="E452" s="141"/>
      <c r="F452" s="141"/>
      <c r="G452" s="18"/>
    </row>
    <row r="453" spans="2:7">
      <c r="B453" s="137"/>
      <c r="C453" s="18"/>
      <c r="D453" s="140"/>
      <c r="E453" s="141"/>
      <c r="F453" s="141"/>
      <c r="G453" s="18"/>
    </row>
    <row r="454" spans="2:7">
      <c r="B454" s="137"/>
      <c r="C454" s="18"/>
      <c r="D454" s="140"/>
      <c r="E454" s="141"/>
      <c r="F454" s="141"/>
      <c r="G454" s="18"/>
    </row>
    <row r="455" spans="2:7">
      <c r="B455" s="137"/>
      <c r="C455" s="18"/>
      <c r="D455" s="140"/>
      <c r="E455" s="141"/>
      <c r="F455" s="141"/>
      <c r="G455" s="18"/>
    </row>
    <row r="456" spans="2:7">
      <c r="B456" s="137"/>
      <c r="C456" s="18"/>
      <c r="D456" s="140"/>
      <c r="E456" s="141"/>
      <c r="F456" s="141"/>
      <c r="G456" s="18"/>
    </row>
    <row r="457" spans="2:7">
      <c r="B457" s="137"/>
      <c r="C457" s="18"/>
      <c r="D457" s="140"/>
      <c r="E457" s="141"/>
      <c r="F457" s="141"/>
      <c r="G457" s="18"/>
    </row>
    <row r="458" spans="2:7">
      <c r="B458" s="137"/>
      <c r="C458" s="18"/>
      <c r="D458" s="140"/>
      <c r="E458" s="141"/>
      <c r="F458" s="141"/>
      <c r="G458" s="18"/>
    </row>
    <row r="459" spans="2:7" ht="15.75" thickBot="1">
      <c r="B459" s="138"/>
      <c r="C459" s="19"/>
      <c r="D459" s="138"/>
      <c r="E459" s="142"/>
      <c r="F459" s="142"/>
      <c r="G459" s="19"/>
    </row>
    <row r="460" spans="2:7" ht="15.75" thickBot="1">
      <c r="B460" s="138">
        <f>SUM(B446:B459)</f>
        <v>0</v>
      </c>
      <c r="C460" s="19" t="s">
        <v>55</v>
      </c>
      <c r="D460" s="138">
        <f>SUM(D446:D459)</f>
        <v>0</v>
      </c>
      <c r="E460" s="138">
        <f>SUM(E446:E459)</f>
        <v>0</v>
      </c>
      <c r="F460" s="138">
        <f>SUM(F446:F459)</f>
        <v>0</v>
      </c>
      <c r="G460" s="19" t="s">
        <v>55</v>
      </c>
    </row>
    <row r="461" spans="2:7" ht="15.75" thickBot="1">
      <c r="B461" s="5"/>
      <c r="C461" s="3"/>
      <c r="D461" s="5"/>
      <c r="E461" s="5"/>
    </row>
    <row r="462" spans="2:7" ht="14.45" customHeight="1">
      <c r="B462" s="283" t="str">
        <f>AÑO!A43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1:7">
      <c r="A465" s="92" t="s">
        <v>191</v>
      </c>
      <c r="B465" s="135" t="s">
        <v>32</v>
      </c>
      <c r="C465" s="27" t="s">
        <v>33</v>
      </c>
      <c r="D465" s="135" t="s">
        <v>57</v>
      </c>
      <c r="E465" s="139" t="s">
        <v>58</v>
      </c>
      <c r="F465" s="139" t="s">
        <v>32</v>
      </c>
      <c r="G465" s="27" t="s">
        <v>33</v>
      </c>
    </row>
    <row r="466" spans="1:7" ht="15.75">
      <c r="A466" s="115">
        <f>'05'!A466+(B466-SUM(D466:F466))</f>
        <v>496</v>
      </c>
      <c r="B466" s="137">
        <v>25</v>
      </c>
      <c r="C466" s="18" t="s">
        <v>180</v>
      </c>
      <c r="D466" s="140"/>
      <c r="E466" s="141"/>
      <c r="F466" s="141"/>
      <c r="G466" s="18"/>
    </row>
    <row r="467" spans="1:7" ht="15.75">
      <c r="A467" s="115">
        <f>'05'!A467+(B467-SUM(D467:F467))</f>
        <v>175</v>
      </c>
      <c r="B467" s="137">
        <v>20</v>
      </c>
      <c r="C467" s="18" t="s">
        <v>192</v>
      </c>
      <c r="D467" s="140"/>
      <c r="E467" s="141"/>
      <c r="F467" s="141"/>
      <c r="G467" s="18"/>
    </row>
    <row r="468" spans="1:7" ht="15.75">
      <c r="A468" s="115">
        <f>'05'!A468+(B468-SUM(D468:F468))</f>
        <v>45</v>
      </c>
      <c r="B468" s="137">
        <v>5</v>
      </c>
      <c r="C468" s="18" t="s">
        <v>193</v>
      </c>
      <c r="D468" s="140"/>
      <c r="E468" s="141"/>
      <c r="F468" s="141"/>
      <c r="G468" s="18"/>
    </row>
    <row r="469" spans="1:7">
      <c r="B469" s="137"/>
      <c r="C469" s="18"/>
      <c r="D469" s="140"/>
      <c r="E469" s="141"/>
      <c r="F469" s="141"/>
      <c r="G469" s="18"/>
    </row>
    <row r="470" spans="1:7">
      <c r="B470" s="137"/>
      <c r="C470" s="18"/>
      <c r="D470" s="140"/>
      <c r="E470" s="141"/>
      <c r="F470" s="141"/>
      <c r="G470" s="18"/>
    </row>
    <row r="471" spans="1:7">
      <c r="B471" s="137"/>
      <c r="C471" s="18"/>
      <c r="D471" s="140"/>
      <c r="E471" s="141"/>
      <c r="F471" s="141"/>
      <c r="G471" s="18"/>
    </row>
    <row r="472" spans="1:7">
      <c r="B472" s="137"/>
      <c r="C472" s="18"/>
      <c r="D472" s="140"/>
      <c r="E472" s="141"/>
      <c r="F472" s="141"/>
      <c r="G472" s="18"/>
    </row>
    <row r="473" spans="1:7">
      <c r="B473" s="137"/>
      <c r="C473" s="18"/>
      <c r="D473" s="140"/>
      <c r="E473" s="141"/>
      <c r="F473" s="141"/>
      <c r="G473" s="18"/>
    </row>
    <row r="474" spans="1:7">
      <c r="B474" s="137"/>
      <c r="C474" s="18"/>
      <c r="D474" s="140"/>
      <c r="E474" s="141"/>
      <c r="F474" s="141"/>
      <c r="G474" s="18"/>
    </row>
    <row r="475" spans="1:7">
      <c r="B475" s="137"/>
      <c r="C475" s="18"/>
      <c r="D475" s="140"/>
      <c r="E475" s="141"/>
      <c r="F475" s="141"/>
      <c r="G475" s="18"/>
    </row>
    <row r="476" spans="1:7">
      <c r="B476" s="137"/>
      <c r="C476" s="18"/>
      <c r="D476" s="140"/>
      <c r="E476" s="141"/>
      <c r="F476" s="141"/>
      <c r="G476" s="18"/>
    </row>
    <row r="477" spans="1:7">
      <c r="B477" s="137"/>
      <c r="C477" s="18"/>
      <c r="D477" s="140"/>
      <c r="E477" s="141"/>
      <c r="F477" s="141"/>
      <c r="G477" s="18"/>
    </row>
    <row r="478" spans="1:7">
      <c r="B478" s="137"/>
      <c r="C478" s="18"/>
      <c r="D478" s="140"/>
      <c r="E478" s="141"/>
      <c r="F478" s="141"/>
      <c r="G478" s="18"/>
    </row>
    <row r="479" spans="1:7" ht="15.75" thickBot="1">
      <c r="B479" s="138"/>
      <c r="C479" s="19"/>
      <c r="D479" s="138"/>
      <c r="E479" s="142"/>
      <c r="F479" s="142"/>
      <c r="G479" s="19"/>
    </row>
    <row r="480" spans="1:7" ht="15.75" thickBot="1">
      <c r="A480" s="116">
        <f>SUM(A466:A468)</f>
        <v>716</v>
      </c>
      <c r="B480" s="138">
        <f>SUM(B466:B479)</f>
        <v>50</v>
      </c>
      <c r="C480" s="19" t="s">
        <v>55</v>
      </c>
      <c r="D480" s="138">
        <f>SUM(D466:D479)</f>
        <v>0</v>
      </c>
      <c r="E480" s="138">
        <f>SUM(E466:E479)</f>
        <v>0</v>
      </c>
      <c r="F480" s="138">
        <f>SUM(F466:F479)</f>
        <v>0</v>
      </c>
      <c r="G480" s="19" t="s">
        <v>55</v>
      </c>
    </row>
    <row r="481" spans="2:7" ht="15.75" thickBot="1"/>
    <row r="482" spans="2:7" ht="14.45" customHeight="1">
      <c r="B482" s="283" t="str">
        <f>AÑO!A44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135" t="s">
        <v>32</v>
      </c>
      <c r="C485" s="27" t="s">
        <v>33</v>
      </c>
      <c r="D485" s="135" t="s">
        <v>57</v>
      </c>
      <c r="E485" s="139" t="s">
        <v>58</v>
      </c>
      <c r="F485" s="139" t="s">
        <v>32</v>
      </c>
      <c r="G485" s="27" t="s">
        <v>33</v>
      </c>
    </row>
    <row r="486" spans="2:7">
      <c r="B486" s="136"/>
      <c r="C486" s="21"/>
      <c r="D486" s="140"/>
      <c r="E486" s="141"/>
      <c r="F486" s="141"/>
      <c r="G486" s="18"/>
    </row>
    <row r="487" spans="2:7">
      <c r="B487" s="137"/>
      <c r="C487" s="18"/>
      <c r="D487" s="140"/>
      <c r="E487" s="141"/>
      <c r="F487" s="141"/>
      <c r="G487" s="18"/>
    </row>
    <row r="488" spans="2:7">
      <c r="B488" s="137"/>
      <c r="C488" s="18"/>
      <c r="D488" s="140"/>
      <c r="E488" s="141"/>
      <c r="F488" s="141"/>
      <c r="G488" s="18"/>
    </row>
    <row r="489" spans="2:7">
      <c r="B489" s="137"/>
      <c r="C489" s="18"/>
      <c r="D489" s="140"/>
      <c r="E489" s="141"/>
      <c r="F489" s="141"/>
      <c r="G489" s="18"/>
    </row>
    <row r="490" spans="2:7">
      <c r="B490" s="137"/>
      <c r="C490" s="18"/>
      <c r="D490" s="140"/>
      <c r="E490" s="141"/>
      <c r="F490" s="141"/>
      <c r="G490" s="18"/>
    </row>
    <row r="491" spans="2:7">
      <c r="B491" s="137"/>
      <c r="C491" s="18"/>
      <c r="D491" s="140"/>
      <c r="E491" s="141"/>
      <c r="F491" s="141"/>
      <c r="G491" s="18"/>
    </row>
    <row r="492" spans="2:7">
      <c r="B492" s="137"/>
      <c r="C492" s="18"/>
      <c r="D492" s="140"/>
      <c r="E492" s="141"/>
      <c r="F492" s="141"/>
      <c r="G492" s="18"/>
    </row>
    <row r="493" spans="2:7">
      <c r="B493" s="137"/>
      <c r="C493" s="18"/>
      <c r="D493" s="140"/>
      <c r="E493" s="141"/>
      <c r="F493" s="141"/>
      <c r="G493" s="18"/>
    </row>
    <row r="494" spans="2:7">
      <c r="B494" s="137"/>
      <c r="C494" s="18"/>
      <c r="D494" s="140"/>
      <c r="E494" s="141"/>
      <c r="F494" s="141"/>
      <c r="G494" s="18"/>
    </row>
    <row r="495" spans="2:7">
      <c r="B495" s="137"/>
      <c r="C495" s="18"/>
      <c r="D495" s="140"/>
      <c r="E495" s="141"/>
      <c r="F495" s="141"/>
      <c r="G495" s="18"/>
    </row>
    <row r="496" spans="2:7">
      <c r="B496" s="137"/>
      <c r="C496" s="18"/>
      <c r="D496" s="140"/>
      <c r="E496" s="141"/>
      <c r="F496" s="141"/>
      <c r="G496" s="18"/>
    </row>
    <row r="497" spans="2:7">
      <c r="B497" s="137"/>
      <c r="C497" s="18"/>
      <c r="D497" s="140"/>
      <c r="E497" s="141"/>
      <c r="F497" s="141"/>
      <c r="G497" s="18"/>
    </row>
    <row r="498" spans="2:7">
      <c r="B498" s="137"/>
      <c r="C498" s="18"/>
      <c r="D498" s="140"/>
      <c r="E498" s="141"/>
      <c r="F498" s="141"/>
      <c r="G498" s="18"/>
    </row>
    <row r="499" spans="2:7" ht="15.75" thickBot="1">
      <c r="B499" s="138"/>
      <c r="C499" s="19"/>
      <c r="D499" s="138"/>
      <c r="E499" s="142"/>
      <c r="F499" s="142"/>
      <c r="G499" s="19"/>
    </row>
    <row r="500" spans="2:7" ht="15.75" thickBot="1">
      <c r="B500" s="138">
        <f>SUM(B486:B499)</f>
        <v>0</v>
      </c>
      <c r="C500" s="19" t="s">
        <v>55</v>
      </c>
      <c r="D500" s="138">
        <f>SUM(D486:D499)</f>
        <v>0</v>
      </c>
      <c r="E500" s="138">
        <f>SUM(E486:E499)</f>
        <v>0</v>
      </c>
      <c r="F500" s="138">
        <f>SUM(F486:F499)</f>
        <v>0</v>
      </c>
      <c r="G500" s="19" t="s">
        <v>55</v>
      </c>
    </row>
    <row r="501" spans="2:7" ht="15.75" thickBot="1">
      <c r="B501" s="5"/>
      <c r="C501" s="3"/>
      <c r="D501" s="5"/>
      <c r="E501" s="5"/>
    </row>
    <row r="502" spans="2:7" ht="14.45" customHeight="1">
      <c r="B502" s="283" t="str">
        <f>AÑO!A45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135" t="s">
        <v>32</v>
      </c>
      <c r="C505" s="27" t="s">
        <v>33</v>
      </c>
      <c r="D505" s="135" t="s">
        <v>57</v>
      </c>
      <c r="E505" s="139" t="s">
        <v>58</v>
      </c>
      <c r="F505" s="139" t="s">
        <v>32</v>
      </c>
      <c r="G505" s="27" t="s">
        <v>33</v>
      </c>
    </row>
    <row r="506" spans="2:7">
      <c r="B506" s="136"/>
      <c r="C506" s="21"/>
      <c r="D506" s="140"/>
      <c r="E506" s="141"/>
      <c r="F506" s="141"/>
      <c r="G506" s="18"/>
    </row>
    <row r="507" spans="2:7">
      <c r="B507" s="137"/>
      <c r="C507" s="18"/>
      <c r="D507" s="140"/>
      <c r="E507" s="141"/>
      <c r="F507" s="141"/>
      <c r="G507" s="18"/>
    </row>
    <row r="508" spans="2:7">
      <c r="B508" s="137"/>
      <c r="C508" s="18"/>
      <c r="D508" s="140"/>
      <c r="E508" s="141"/>
      <c r="F508" s="141"/>
      <c r="G508" s="18"/>
    </row>
    <row r="509" spans="2:7">
      <c r="B509" s="137"/>
      <c r="C509" s="18"/>
      <c r="D509" s="140"/>
      <c r="E509" s="141"/>
      <c r="F509" s="141"/>
      <c r="G509" s="18"/>
    </row>
    <row r="510" spans="2:7">
      <c r="B510" s="137"/>
      <c r="C510" s="18"/>
      <c r="D510" s="140"/>
      <c r="E510" s="141"/>
      <c r="F510" s="141"/>
      <c r="G510" s="18"/>
    </row>
    <row r="511" spans="2:7">
      <c r="B511" s="137"/>
      <c r="C511" s="18"/>
      <c r="D511" s="140"/>
      <c r="E511" s="141"/>
      <c r="F511" s="141"/>
      <c r="G511" s="18"/>
    </row>
    <row r="512" spans="2:7">
      <c r="B512" s="137"/>
      <c r="C512" s="18"/>
      <c r="D512" s="140"/>
      <c r="E512" s="141"/>
      <c r="F512" s="141"/>
      <c r="G512" s="18"/>
    </row>
    <row r="513" spans="2:7">
      <c r="B513" s="137"/>
      <c r="C513" s="18"/>
      <c r="D513" s="140"/>
      <c r="E513" s="141"/>
      <c r="F513" s="141"/>
      <c r="G513" s="18"/>
    </row>
    <row r="514" spans="2:7">
      <c r="B514" s="137"/>
      <c r="C514" s="18"/>
      <c r="D514" s="140"/>
      <c r="E514" s="141"/>
      <c r="F514" s="141"/>
      <c r="G514" s="18"/>
    </row>
    <row r="515" spans="2:7">
      <c r="B515" s="137"/>
      <c r="C515" s="18"/>
      <c r="D515" s="140"/>
      <c r="E515" s="141"/>
      <c r="F515" s="141"/>
      <c r="G515" s="18"/>
    </row>
    <row r="516" spans="2:7">
      <c r="B516" s="137"/>
      <c r="C516" s="18"/>
      <c r="D516" s="140"/>
      <c r="E516" s="141"/>
      <c r="F516" s="141"/>
      <c r="G516" s="18"/>
    </row>
    <row r="517" spans="2:7">
      <c r="B517" s="137"/>
      <c r="C517" s="18"/>
      <c r="D517" s="140"/>
      <c r="E517" s="141"/>
      <c r="F517" s="141"/>
      <c r="G517" s="18"/>
    </row>
    <row r="518" spans="2:7">
      <c r="B518" s="137"/>
      <c r="C518" s="18"/>
      <c r="D518" s="140"/>
      <c r="E518" s="141"/>
      <c r="F518" s="141"/>
      <c r="G518" s="18"/>
    </row>
    <row r="519" spans="2:7" ht="15.75" thickBot="1">
      <c r="B519" s="138"/>
      <c r="C519" s="19"/>
      <c r="D519" s="138"/>
      <c r="E519" s="142"/>
      <c r="F519" s="142"/>
      <c r="G519" s="19"/>
    </row>
    <row r="520" spans="2:7" ht="15.75" thickBot="1">
      <c r="B520" s="138">
        <f>SUM(B506:B519)</f>
        <v>0</v>
      </c>
      <c r="C520" s="19" t="s">
        <v>55</v>
      </c>
      <c r="D520" s="138">
        <f>SUM(D506:D519)</f>
        <v>0</v>
      </c>
      <c r="E520" s="138">
        <f>SUM(E506:E519)</f>
        <v>0</v>
      </c>
      <c r="F520" s="138">
        <f>SUM(F506:F519)</f>
        <v>0</v>
      </c>
      <c r="G520" s="19" t="s">
        <v>55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17BF7783-35CF-406B-AF9B-6C9A5339252F}"/>
    <hyperlink ref="I22:L23" location="'2018'!C7:F7" display="INGRESOS" xr:uid="{C98B4A61-4942-46C1-9410-AAA075851076}"/>
    <hyperlink ref="I2" location="Trimestre!C39:F40" display="TELÉFONO" xr:uid="{3BBFD186-4108-4D9E-9BC3-8112CC298CD9}"/>
    <hyperlink ref="I2:L3" location="'2018'!AU4:AX4" display="SALDO REAL" xr:uid="{BAA47C82-29B9-4CC6-B65F-473DCD4856A1}"/>
    <hyperlink ref="B2" location="Trimestre!C25:F26" display="HIPOTECA" xr:uid="{E40E5209-CA4E-4B95-996C-3E4058A08117}"/>
    <hyperlink ref="B2:G3" location="'2018'!AU20:AX20" display="'2018'!AU20:AX20" xr:uid="{7E1B2EF5-055F-4A8D-9669-6BB7B6954592}"/>
    <hyperlink ref="B22" location="Trimestre!C25:F26" display="HIPOTECA" xr:uid="{40981351-1214-41ED-BF3B-A6D1285412E1}"/>
    <hyperlink ref="B22:G23" location="'2018'!AU21:AX21" display="'2018'!AU21:AX21" xr:uid="{BC7126A9-DDD8-4EAB-B91F-9901A1F5D034}"/>
    <hyperlink ref="B42" location="Trimestre!C25:F26" display="HIPOTECA" xr:uid="{0415A18C-15DA-445A-BE3E-C5AC5264BD3D}"/>
    <hyperlink ref="B42:G43" location="'2018'!AU22:AX22" display="'2018'!AU22:AX22" xr:uid="{2095E6F1-E606-478F-A508-03F113A926DA}"/>
    <hyperlink ref="B62" location="Trimestre!C25:F26" display="HIPOTECA" xr:uid="{8173F3F3-D513-43BB-AB45-A958B63E3496}"/>
    <hyperlink ref="B62:G63" location="'2018'!AU23:AX23" display="'2018'!AU23:AX23" xr:uid="{2BEB937D-82B2-4811-AC70-F7D275B98F27}"/>
    <hyperlink ref="B82" location="Trimestre!C25:F26" display="HIPOTECA" xr:uid="{B7AD9117-1073-4A2F-9664-9FBD7D7B572D}"/>
    <hyperlink ref="B82:G83" location="'2018'!AU24:AX24" display="'2018'!AU24:AX24" xr:uid="{27292262-032F-4118-BA76-F83D5AF1CC2F}"/>
    <hyperlink ref="B102" location="Trimestre!C25:F26" display="HIPOTECA" xr:uid="{13E45648-799C-4A0E-BEDE-5E1A8F35383D}"/>
    <hyperlink ref="B102:G103" location="'2018'!AU25:AX25" display="'2018'!AU25:AX25" xr:uid="{B0A8343F-BE41-4E55-BD0C-7A77E8D9B4E6}"/>
    <hyperlink ref="B122" location="Trimestre!C25:F26" display="HIPOTECA" xr:uid="{35853E11-3359-4CE0-B1B9-F8F9938AD825}"/>
    <hyperlink ref="B122:G123" location="'2018'!AU26:AX26" display="'2018'!AU26:AX26" xr:uid="{F8FCBF40-D947-4EB8-8530-EC6E4D39DC65}"/>
    <hyperlink ref="B142" location="Trimestre!C25:F26" display="HIPOTECA" xr:uid="{13FA7FBC-6F70-412E-A4AA-97F183B9AD34}"/>
    <hyperlink ref="B142:G143" location="'2018'!AU27:AX27" display="'2018'!AU27:AX27" xr:uid="{BE0FE517-5993-47B1-B51C-FFD7D3400001}"/>
    <hyperlink ref="B162" location="Trimestre!C25:F26" display="HIPOTECA" xr:uid="{031B002F-A043-4A98-A7A4-F9CEDED79620}"/>
    <hyperlink ref="B162:G163" location="'2018'!AU28:AX28" display="'2018'!AU28:AX28" xr:uid="{B2A56CE7-BA22-4AA3-A9AF-7829BBC36546}"/>
    <hyperlink ref="B182" location="Trimestre!C25:F26" display="HIPOTECA" xr:uid="{50617B21-36C0-47B6-A15F-C779D34BE17D}"/>
    <hyperlink ref="B182:G183" location="'2018'!AU29:AX29" display="'2018'!AU29:AX29" xr:uid="{C8B729DC-467E-43F2-9292-34DAE4DBA768}"/>
    <hyperlink ref="B202" location="Trimestre!C25:F26" display="HIPOTECA" xr:uid="{45CA2857-E7EE-46A6-884F-5FB8DB2DB097}"/>
    <hyperlink ref="B202:G203" location="'2018'!AU30:AX30" display="'2018'!AU30:AX30" xr:uid="{D05C0495-F6F2-47C4-B61B-AC8B290CD3BA}"/>
    <hyperlink ref="B222" location="Trimestre!C25:F26" display="HIPOTECA" xr:uid="{12FAC868-C9A3-498A-961F-CD42DFBD4E85}"/>
    <hyperlink ref="B222:G223" location="'2018'!AU31:AX31" display="'2018'!AU31:AX31" xr:uid="{17F24FC4-0BE5-4A8A-8831-8A1BC57EE43D}"/>
    <hyperlink ref="B242" location="Trimestre!C25:F26" display="HIPOTECA" xr:uid="{D1937C3D-65FA-4F10-A650-25D0EBCAC287}"/>
    <hyperlink ref="B242:G243" location="'2018'!AU32:AX32" display="'2018'!AU32:AX32" xr:uid="{59DCDF29-6A49-4977-8F5C-E780894DD7A4}"/>
    <hyperlink ref="B262" location="Trimestre!C25:F26" display="HIPOTECA" xr:uid="{6C9A8C46-D4C0-4871-A891-DF0BC93CD319}"/>
    <hyperlink ref="B262:G263" location="'2018'!AU33:AX33" display="'2018'!AU33:AX33" xr:uid="{40889187-1765-4613-B600-9454066AF373}"/>
    <hyperlink ref="B282" location="Trimestre!C25:F26" display="HIPOTECA" xr:uid="{275A954A-21BD-43C5-8111-1EB89182544E}"/>
    <hyperlink ref="B282:G283" location="'2018'!AU34:AX34" display="'2018'!AU34:AX34" xr:uid="{1C6F6F96-8EFF-43F0-B9C5-C266A40CAA16}"/>
    <hyperlink ref="B302" location="Trimestre!C25:F26" display="HIPOTECA" xr:uid="{6D72E421-C8DD-45D2-8D07-1D27B282B531}"/>
    <hyperlink ref="B302:G303" location="'2018'!AU35:AX35" display="'2018'!AU35:AX35" xr:uid="{ABBD3A02-E26C-4E6B-8522-00BF2AEF181B}"/>
    <hyperlink ref="B322" location="Trimestre!C25:F26" display="HIPOTECA" xr:uid="{432DBEAB-B5FB-4625-A1CB-04829D3FA5DB}"/>
    <hyperlink ref="B322:G323" location="'2018'!AU36:AX36" display="'2018'!AU36:AX36" xr:uid="{3363D07A-2CCA-447D-85C0-DE3548080122}"/>
    <hyperlink ref="B342" location="Trimestre!C25:F26" display="HIPOTECA" xr:uid="{C151BD1B-BCEC-41A3-BE0B-0A56B1C80BF2}"/>
    <hyperlink ref="B342:G343" location="'2018'!AU37:AX37" display="'2018'!AU37:AX37" xr:uid="{291D8C55-0F85-4401-AD1E-62210686C253}"/>
    <hyperlink ref="B362" location="Trimestre!C25:F26" display="HIPOTECA" xr:uid="{735D48B6-D9CB-42E5-A4F4-123065FEE42A}"/>
    <hyperlink ref="B362:G363" location="'2018'!AU38:AX38" display="'2018'!AU38:AX38" xr:uid="{71026656-2367-4F00-A1A7-F05F5ED9F73E}"/>
    <hyperlink ref="B382" location="Trimestre!C25:F26" display="HIPOTECA" xr:uid="{F6DEB75F-309B-4DF0-83B3-2AD39C6BC520}"/>
    <hyperlink ref="B382:G383" location="'2018'!AU39:AX39" display="'2018'!AU39:AX39" xr:uid="{0058542F-72FE-4C1D-BAF1-C3C6A518ECE4}"/>
    <hyperlink ref="B402" location="Trimestre!C25:F26" display="HIPOTECA" xr:uid="{28833312-5905-4128-B60B-3CB71CF1C7C3}"/>
    <hyperlink ref="B402:G403" location="'2018'!AU40:AX40" display="'2018'!AU40:AX40" xr:uid="{09606DC0-F161-44C3-B214-76FD08673FC0}"/>
    <hyperlink ref="B422" location="Trimestre!C25:F26" display="HIPOTECA" xr:uid="{B0261117-EB50-4990-AC6A-FE5D3E7AF9F5}"/>
    <hyperlink ref="B422:G423" location="'2018'!AU41:AX41" display="'2018'!AU41:AX41" xr:uid="{EA06CF7E-53B5-43B1-92EE-366172A1A11A}"/>
    <hyperlink ref="B442" location="Trimestre!C25:F26" display="HIPOTECA" xr:uid="{1BC3527C-58D2-48F0-9E05-DD032237D5B7}"/>
    <hyperlink ref="B442:G443" location="'2018'!AU42:AX42" display="'2018'!AU42:AX42" xr:uid="{1DDC63DB-C995-4079-9DE0-32AF5B5F7227}"/>
    <hyperlink ref="B462" location="Trimestre!C25:F26" display="HIPOTECA" xr:uid="{05FAF39E-1C1F-4588-8050-510F0C29BDAF}"/>
    <hyperlink ref="B462:G463" location="'2018'!AU43:AX43" display="'2018'!AU43:AX43" xr:uid="{E4C7E74B-1F86-46D5-A364-04841EDC61B5}"/>
    <hyperlink ref="B482" location="Trimestre!C25:F26" display="HIPOTECA" xr:uid="{45D16E96-BECC-49AA-82B4-72F03598684D}"/>
    <hyperlink ref="B482:G483" location="'2018'!AU44:AX44" display="'2018'!AU44:AX44" xr:uid="{C7AF6133-AF60-423B-87FA-10A13918B8D4}"/>
    <hyperlink ref="B502" location="Trimestre!C25:F26" display="HIPOTECA" xr:uid="{12651F55-3E1D-4753-A45B-72F0D91491FB}"/>
    <hyperlink ref="B502:G503" location="'2018'!AU45:AX45" display="'2018'!AU45:AX45" xr:uid="{E5E9C0B9-2160-4940-8A4E-D08A413B00EB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416" workbookViewId="0">
      <selection activeCell="B427" sqref="B427"/>
    </sheetView>
  </sheetViews>
  <sheetFormatPr defaultColWidth="11.42578125" defaultRowHeight="15"/>
  <cols>
    <col min="1" max="1" width="11.42578125" style="92"/>
    <col min="2" max="2" width="10" style="116" customWidth="1"/>
    <col min="3" max="3" width="33.28515625" style="92" customWidth="1"/>
    <col min="4" max="6" width="10" style="116" customWidth="1"/>
    <col min="7" max="7" width="33.28515625" style="92" customWidth="1"/>
    <col min="8" max="9" width="11.42578125" style="92"/>
    <col min="10" max="10" width="31.28515625" style="92" customWidth="1"/>
    <col min="11" max="16384" width="11.42578125" style="92"/>
  </cols>
  <sheetData>
    <row r="1" spans="1:22" ht="16.5" thickBot="1">
      <c r="A1" s="1"/>
      <c r="B1" s="115" t="s">
        <v>240</v>
      </c>
      <c r="C1" s="1"/>
      <c r="D1" s="115"/>
      <c r="E1" s="115"/>
      <c r="F1" s="115"/>
      <c r="G1" s="1"/>
      <c r="H1" s="17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AÑO!A20</f>
        <v>Cártama Gastos</v>
      </c>
      <c r="C2" s="272"/>
      <c r="D2" s="272"/>
      <c r="E2" s="272"/>
      <c r="F2" s="272"/>
      <c r="G2" s="273"/>
      <c r="H2" s="1"/>
      <c r="I2" s="271" t="s">
        <v>4</v>
      </c>
      <c r="J2" s="272"/>
      <c r="K2" s="272"/>
      <c r="L2" s="273"/>
      <c r="M2" s="1"/>
      <c r="N2" s="1"/>
      <c r="R2" s="3"/>
    </row>
    <row r="3" spans="1:22" ht="16.5" thickBot="1">
      <c r="A3" s="1"/>
      <c r="B3" s="274"/>
      <c r="C3" s="275"/>
      <c r="D3" s="275"/>
      <c r="E3" s="275"/>
      <c r="F3" s="275"/>
      <c r="G3" s="276"/>
      <c r="H3" s="1"/>
      <c r="I3" s="274"/>
      <c r="J3" s="275"/>
      <c r="K3" s="275"/>
      <c r="L3" s="276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43" t="s">
        <v>59</v>
      </c>
      <c r="J4" s="108" t="s">
        <v>60</v>
      </c>
      <c r="K4" s="277" t="s">
        <v>61</v>
      </c>
      <c r="L4" s="278"/>
      <c r="M4" s="1"/>
      <c r="N4" s="1"/>
      <c r="R4" s="3"/>
    </row>
    <row r="5" spans="1:22" ht="15.75">
      <c r="A5" s="1" t="s">
        <v>191</v>
      </c>
      <c r="B5" s="135" t="s">
        <v>32</v>
      </c>
      <c r="C5" s="27" t="s">
        <v>33</v>
      </c>
      <c r="D5" s="135" t="s">
        <v>57</v>
      </c>
      <c r="E5" s="139" t="s">
        <v>58</v>
      </c>
      <c r="F5" s="139" t="s">
        <v>32</v>
      </c>
      <c r="G5" s="27" t="s">
        <v>33</v>
      </c>
      <c r="H5" s="1"/>
      <c r="I5" s="109" t="s">
        <v>62</v>
      </c>
      <c r="J5" s="110" t="s">
        <v>63</v>
      </c>
      <c r="K5" s="279"/>
      <c r="L5" s="280"/>
      <c r="M5" s="1"/>
      <c r="N5" s="1"/>
      <c r="R5" s="3"/>
    </row>
    <row r="6" spans="1:22" ht="15.75">
      <c r="A6" s="115">
        <f>'06'!A6+(B6-SUM(D6:F6))</f>
        <v>3602.3100000000004</v>
      </c>
      <c r="B6" s="136">
        <v>399.59</v>
      </c>
      <c r="C6" s="21" t="s">
        <v>188</v>
      </c>
      <c r="D6" s="140"/>
      <c r="E6" s="141"/>
      <c r="F6" s="141"/>
      <c r="G6" s="18" t="s">
        <v>34</v>
      </c>
      <c r="H6" s="1"/>
      <c r="I6" s="111" t="s">
        <v>62</v>
      </c>
      <c r="J6" s="110" t="s">
        <v>64</v>
      </c>
      <c r="K6" s="281">
        <v>550</v>
      </c>
      <c r="L6" s="282"/>
      <c r="M6" s="1" t="s">
        <v>169</v>
      </c>
      <c r="N6" s="1"/>
      <c r="R6" s="3"/>
    </row>
    <row r="7" spans="1:22" ht="15.75">
      <c r="A7" s="115">
        <f>'06'!A7+(B7-SUM(D7:F7))</f>
        <v>729.59000000000015</v>
      </c>
      <c r="B7" s="137">
        <v>70.180000000000007</v>
      </c>
      <c r="C7" s="18" t="s">
        <v>207</v>
      </c>
      <c r="D7" s="140"/>
      <c r="E7" s="141"/>
      <c r="F7" s="141"/>
      <c r="G7" s="18" t="s">
        <v>77</v>
      </c>
      <c r="H7" s="39"/>
      <c r="I7" s="111" t="s">
        <v>65</v>
      </c>
      <c r="J7" s="110" t="s">
        <v>66</v>
      </c>
      <c r="K7" s="281"/>
      <c r="L7" s="282"/>
      <c r="M7" s="1"/>
      <c r="N7" s="1"/>
      <c r="R7" s="3"/>
    </row>
    <row r="8" spans="1:22" ht="15.75">
      <c r="A8" s="115">
        <f>'06'!A8+(B8-SUM(D8:F8))</f>
        <v>0</v>
      </c>
      <c r="B8" s="137">
        <v>0</v>
      </c>
      <c r="C8" s="18" t="s">
        <v>37</v>
      </c>
      <c r="D8" s="140"/>
      <c r="F8" s="141"/>
      <c r="G8" s="18" t="s">
        <v>37</v>
      </c>
      <c r="H8" s="1"/>
      <c r="I8" s="111" t="s">
        <v>65</v>
      </c>
      <c r="J8" s="110" t="s">
        <v>67</v>
      </c>
      <c r="K8" s="281">
        <v>7000</v>
      </c>
      <c r="L8" s="282"/>
      <c r="M8" s="1"/>
      <c r="N8" s="1"/>
      <c r="R8" s="3"/>
    </row>
    <row r="9" spans="1:22" ht="15.75">
      <c r="A9" s="115">
        <f>'06'!A9+(B9-SUM(D9:F9))</f>
        <v>0</v>
      </c>
      <c r="B9" s="137">
        <v>0</v>
      </c>
      <c r="C9" s="18" t="s">
        <v>39</v>
      </c>
      <c r="D9" s="140"/>
      <c r="E9" s="141"/>
      <c r="F9" s="141"/>
      <c r="G9" s="18" t="s">
        <v>39</v>
      </c>
      <c r="H9" s="1"/>
      <c r="I9" s="111" t="s">
        <v>65</v>
      </c>
      <c r="J9" s="110" t="s">
        <v>160</v>
      </c>
      <c r="K9" s="281">
        <v>659.77</v>
      </c>
      <c r="L9" s="282"/>
      <c r="M9" s="1"/>
      <c r="N9" s="1"/>
      <c r="R9" s="3"/>
    </row>
    <row r="10" spans="1:22" ht="15.75">
      <c r="A10" s="115">
        <f>'06'!A10+(B10-SUM(D10:F10))</f>
        <v>96</v>
      </c>
      <c r="B10" s="137">
        <v>12</v>
      </c>
      <c r="C10" s="18" t="s">
        <v>38</v>
      </c>
      <c r="D10" s="140"/>
      <c r="E10" s="141"/>
      <c r="F10" s="141"/>
      <c r="G10" s="18" t="s">
        <v>38</v>
      </c>
      <c r="H10" s="1"/>
      <c r="I10" s="111" t="s">
        <v>65</v>
      </c>
      <c r="J10" s="110" t="s">
        <v>84</v>
      </c>
      <c r="K10" s="281">
        <v>1800.04</v>
      </c>
      <c r="L10" s="282"/>
      <c r="M10" s="1" t="s">
        <v>159</v>
      </c>
      <c r="N10" s="1"/>
      <c r="R10" s="3"/>
    </row>
    <row r="11" spans="1:22" ht="15.75">
      <c r="A11" s="115">
        <f>'06'!A11+(B11-SUM(D11:F11))</f>
        <v>241.83999999999997</v>
      </c>
      <c r="B11" s="137">
        <v>30.23</v>
      </c>
      <c r="C11" s="18" t="s">
        <v>36</v>
      </c>
      <c r="D11" s="140"/>
      <c r="E11" s="141"/>
      <c r="F11" s="141"/>
      <c r="G11" s="18" t="s">
        <v>36</v>
      </c>
      <c r="H11" s="1"/>
      <c r="I11" s="111" t="s">
        <v>71</v>
      </c>
      <c r="J11" s="110" t="s">
        <v>72</v>
      </c>
      <c r="K11" s="281"/>
      <c r="L11" s="282"/>
      <c r="M11" s="1"/>
      <c r="N11" s="1"/>
      <c r="R11" s="3"/>
    </row>
    <row r="12" spans="1:22" ht="15.75">
      <c r="A12" s="115">
        <f>'06'!A12+(B12-SUM(D12:F12))</f>
        <v>213.04000000000002</v>
      </c>
      <c r="B12" s="137">
        <v>25</v>
      </c>
      <c r="C12" s="18" t="s">
        <v>213</v>
      </c>
      <c r="D12" s="140"/>
      <c r="E12" s="141"/>
      <c r="F12" s="141"/>
      <c r="G12" s="18"/>
      <c r="H12" s="1"/>
      <c r="I12" s="111" t="s">
        <v>161</v>
      </c>
      <c r="J12" s="110" t="s">
        <v>162</v>
      </c>
      <c r="K12" s="281">
        <v>5092.08</v>
      </c>
      <c r="L12" s="282"/>
      <c r="M12" s="95"/>
      <c r="N12" s="1"/>
      <c r="R12" s="3"/>
    </row>
    <row r="13" spans="1:22" ht="15.75">
      <c r="A13" s="115">
        <f>'06'!A13+(B13-SUM(D13:F13))</f>
        <v>112</v>
      </c>
      <c r="B13" s="137">
        <v>7</v>
      </c>
      <c r="C13" s="18" t="s">
        <v>208</v>
      </c>
      <c r="D13" s="140"/>
      <c r="E13" s="141"/>
      <c r="F13" s="141"/>
      <c r="G13" s="18"/>
      <c r="H13" s="1"/>
      <c r="I13" s="111"/>
      <c r="J13" s="110"/>
      <c r="K13" s="281"/>
      <c r="L13" s="282"/>
      <c r="M13" s="1"/>
      <c r="N13" s="1"/>
      <c r="R13" s="3"/>
    </row>
    <row r="14" spans="1:22" ht="15.75">
      <c r="A14" s="115"/>
      <c r="B14" s="137"/>
      <c r="C14" s="18"/>
      <c r="D14" s="140"/>
      <c r="E14" s="141"/>
      <c r="F14" s="141"/>
      <c r="G14" s="18"/>
      <c r="H14" s="1"/>
      <c r="I14" s="111"/>
      <c r="J14" s="110"/>
      <c r="K14" s="281"/>
      <c r="L14" s="282"/>
      <c r="M14" s="1"/>
      <c r="N14" s="1"/>
      <c r="R14" s="3"/>
    </row>
    <row r="15" spans="1:22" ht="15.75">
      <c r="A15" s="115"/>
      <c r="B15" s="137"/>
      <c r="C15" s="18"/>
      <c r="D15" s="140"/>
      <c r="E15" s="141"/>
      <c r="F15" s="141"/>
      <c r="G15" s="18"/>
      <c r="H15" s="1"/>
      <c r="I15" s="111"/>
      <c r="J15" s="110"/>
      <c r="K15" s="281"/>
      <c r="L15" s="282"/>
      <c r="M15" s="1"/>
      <c r="N15" s="1"/>
      <c r="R15" s="3"/>
    </row>
    <row r="16" spans="1:22" ht="15.75">
      <c r="A16" s="115"/>
      <c r="B16" s="137"/>
      <c r="C16" s="18"/>
      <c r="D16" s="140"/>
      <c r="E16" s="141"/>
      <c r="F16" s="141"/>
      <c r="G16" s="18"/>
      <c r="H16" s="1"/>
      <c r="I16" s="111"/>
      <c r="J16" s="110"/>
      <c r="K16" s="281"/>
      <c r="L16" s="282"/>
      <c r="M16" s="1"/>
      <c r="N16" s="1"/>
      <c r="R16" s="3"/>
    </row>
    <row r="17" spans="1:18" ht="15.75">
      <c r="A17" s="115"/>
      <c r="B17" s="137"/>
      <c r="C17" s="18"/>
      <c r="D17" s="140"/>
      <c r="E17" s="141"/>
      <c r="F17" s="141"/>
      <c r="G17" s="18"/>
      <c r="H17" s="1"/>
      <c r="I17" s="111"/>
      <c r="J17" s="110"/>
      <c r="K17" s="281"/>
      <c r="L17" s="282"/>
      <c r="M17" s="1"/>
      <c r="N17" s="1"/>
      <c r="R17" s="3"/>
    </row>
    <row r="18" spans="1:18" ht="16.5" thickBot="1">
      <c r="A18" s="115"/>
      <c r="B18" s="137"/>
      <c r="C18" s="18"/>
      <c r="D18" s="140"/>
      <c r="E18" s="141"/>
      <c r="F18" s="141"/>
      <c r="G18" s="18"/>
      <c r="H18" s="1"/>
      <c r="I18" s="112"/>
      <c r="J18" s="113"/>
      <c r="K18" s="287"/>
      <c r="L18" s="288"/>
      <c r="M18" s="1"/>
      <c r="N18" s="1"/>
      <c r="R18" s="3"/>
    </row>
    <row r="19" spans="1:18" ht="16.5" thickBot="1">
      <c r="A19" s="115"/>
      <c r="B19" s="138"/>
      <c r="C19" s="19"/>
      <c r="D19" s="138"/>
      <c r="E19" s="142"/>
      <c r="F19" s="142"/>
      <c r="G19" s="19"/>
      <c r="H19" s="1"/>
      <c r="I19" s="28" t="s">
        <v>68</v>
      </c>
      <c r="J19" s="22"/>
      <c r="K19" s="287">
        <f>SUM(K5:K18)</f>
        <v>15101.890000000001</v>
      </c>
      <c r="L19" s="288"/>
      <c r="M19" s="1"/>
      <c r="N19" s="1"/>
      <c r="R19" s="3"/>
    </row>
    <row r="20" spans="1:18" ht="16.5" thickBot="1">
      <c r="A20" s="115">
        <f>SUM(A6:A15)</f>
        <v>4994.7800000000007</v>
      </c>
      <c r="B20" s="138">
        <f>SUM(B6:B19)</f>
        <v>544</v>
      </c>
      <c r="C20" s="19" t="s">
        <v>55</v>
      </c>
      <c r="D20" s="138">
        <f>SUM(D6:D19)</f>
        <v>0</v>
      </c>
      <c r="E20" s="138">
        <f>SUM(E6:E19)</f>
        <v>0</v>
      </c>
      <c r="F20" s="138">
        <f>SUM(F6:F19)</f>
        <v>0</v>
      </c>
      <c r="G20" s="19" t="s">
        <v>55</v>
      </c>
      <c r="H20" s="1"/>
      <c r="I20" s="92" t="s">
        <v>85</v>
      </c>
      <c r="K20" s="116"/>
      <c r="L20" s="116">
        <f>K19-K10-K12</f>
        <v>8209.7700000000023</v>
      </c>
      <c r="M20" s="1"/>
      <c r="R20" s="3"/>
    </row>
    <row r="21" spans="1:18" ht="16.5" thickBot="1">
      <c r="A21" s="1"/>
      <c r="B21" s="115"/>
      <c r="C21" s="1"/>
      <c r="D21" s="115"/>
      <c r="E21" s="115"/>
      <c r="F21" s="115"/>
      <c r="G21" s="1"/>
      <c r="H21" s="1"/>
      <c r="M21" s="1"/>
      <c r="R21" s="3"/>
    </row>
    <row r="22" spans="1:18" ht="15.6" customHeight="1">
      <c r="A22" s="1"/>
      <c r="B22" s="283" t="str">
        <f>AÑO!A21</f>
        <v>Waterloo</v>
      </c>
      <c r="C22" s="272"/>
      <c r="D22" s="272"/>
      <c r="E22" s="272"/>
      <c r="F22" s="272"/>
      <c r="G22" s="273"/>
      <c r="H22" s="1"/>
      <c r="I22" s="271" t="s">
        <v>6</v>
      </c>
      <c r="J22" s="272"/>
      <c r="K22" s="272"/>
      <c r="L22" s="273"/>
      <c r="M22" s="1"/>
      <c r="R22" s="3"/>
    </row>
    <row r="23" spans="1:18" ht="16.149999999999999" customHeight="1" thickBot="1">
      <c r="A23" s="1"/>
      <c r="B23" s="274"/>
      <c r="C23" s="275"/>
      <c r="D23" s="275"/>
      <c r="E23" s="275"/>
      <c r="F23" s="275"/>
      <c r="G23" s="276"/>
      <c r="H23" s="1"/>
      <c r="I23" s="274"/>
      <c r="J23" s="275"/>
      <c r="K23" s="275"/>
      <c r="L23" s="276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43" t="s">
        <v>33</v>
      </c>
      <c r="J24" s="257" t="s">
        <v>90</v>
      </c>
      <c r="K24" s="258"/>
      <c r="L24" s="200" t="s">
        <v>91</v>
      </c>
      <c r="M24" s="1"/>
      <c r="R24" s="3"/>
    </row>
    <row r="25" spans="1:18" ht="15.75">
      <c r="A25" s="1" t="s">
        <v>191</v>
      </c>
      <c r="B25" s="135" t="s">
        <v>32</v>
      </c>
      <c r="C25" s="27" t="s">
        <v>33</v>
      </c>
      <c r="D25" s="135" t="s">
        <v>57</v>
      </c>
      <c r="E25" s="139" t="s">
        <v>58</v>
      </c>
      <c r="F25" s="139" t="s">
        <v>32</v>
      </c>
      <c r="G25" s="27" t="s">
        <v>33</v>
      </c>
      <c r="H25" s="1"/>
      <c r="I25" s="259" t="str">
        <f>AÑO!A8</f>
        <v>Manolo Salario</v>
      </c>
      <c r="J25" s="262"/>
      <c r="K25" s="263"/>
      <c r="L25" s="201"/>
      <c r="M25" s="1"/>
      <c r="R25" s="3"/>
    </row>
    <row r="26" spans="1:18" ht="15.75">
      <c r="A26" s="115">
        <f>'06'!A26+(B26-SUM(D26:F26))</f>
        <v>7200</v>
      </c>
      <c r="B26" s="136">
        <v>900</v>
      </c>
      <c r="C26" s="30" t="s">
        <v>41</v>
      </c>
      <c r="D26" s="140"/>
      <c r="E26" s="141"/>
      <c r="F26" s="141"/>
      <c r="G26" s="18" t="s">
        <v>41</v>
      </c>
      <c r="H26" s="1"/>
      <c r="I26" s="260"/>
      <c r="J26" s="264"/>
      <c r="K26" s="265"/>
      <c r="L26" s="202"/>
      <c r="M26" s="1"/>
      <c r="R26" s="3"/>
    </row>
    <row r="27" spans="1:18" ht="15.75">
      <c r="A27" s="115">
        <f>'06'!A27+(B27-SUM(D27:F27))</f>
        <v>1369</v>
      </c>
      <c r="B27" s="137">
        <v>170</v>
      </c>
      <c r="C27" s="30" t="s">
        <v>42</v>
      </c>
      <c r="D27" s="140"/>
      <c r="E27" s="141"/>
      <c r="F27" s="141"/>
      <c r="G27" s="18" t="s">
        <v>42</v>
      </c>
      <c r="H27" s="1"/>
      <c r="I27" s="260"/>
      <c r="J27" s="264"/>
      <c r="K27" s="265"/>
      <c r="L27" s="202"/>
      <c r="M27" s="1"/>
      <c r="R27" s="3"/>
    </row>
    <row r="28" spans="1:18" ht="15.75">
      <c r="A28" s="115">
        <f>'06'!A28+(B28-SUM(D28:F28))</f>
        <v>423.06</v>
      </c>
      <c r="B28" s="137">
        <v>40</v>
      </c>
      <c r="C28" s="30" t="s">
        <v>43</v>
      </c>
      <c r="D28" s="140"/>
      <c r="E28" s="141"/>
      <c r="F28" s="141"/>
      <c r="G28" s="18" t="s">
        <v>43</v>
      </c>
      <c r="H28" s="1"/>
      <c r="I28" s="260"/>
      <c r="J28" s="264"/>
      <c r="K28" s="265"/>
      <c r="L28" s="202"/>
      <c r="M28" s="1"/>
      <c r="R28" s="3"/>
    </row>
    <row r="29" spans="1:18" ht="15.75">
      <c r="A29" s="115">
        <f>'06'!A29+(B29-SUM(D29:F29))</f>
        <v>145.13</v>
      </c>
      <c r="B29" s="137">
        <v>18</v>
      </c>
      <c r="C29" s="30" t="s">
        <v>40</v>
      </c>
      <c r="D29" s="140"/>
      <c r="E29" s="141"/>
      <c r="F29" s="141"/>
      <c r="G29" s="18" t="s">
        <v>40</v>
      </c>
      <c r="H29" s="1"/>
      <c r="I29" s="268"/>
      <c r="J29" s="269"/>
      <c r="K29" s="270"/>
      <c r="L29" s="204"/>
      <c r="M29" s="1"/>
      <c r="R29" s="3"/>
    </row>
    <row r="30" spans="1:18" ht="15.75">
      <c r="A30" s="115">
        <f>'06'!A30+(B30-SUM(D30:F30))</f>
        <v>593.55999999999995</v>
      </c>
      <c r="B30" s="137">
        <v>0</v>
      </c>
      <c r="C30" s="30" t="s">
        <v>44</v>
      </c>
      <c r="D30" s="140"/>
      <c r="E30" s="141"/>
      <c r="F30" s="141"/>
      <c r="G30" s="18"/>
      <c r="H30" s="1"/>
      <c r="I30" s="259" t="str">
        <f>AÑO!A9</f>
        <v>Rocío Salario</v>
      </c>
      <c r="J30" s="262"/>
      <c r="K30" s="263"/>
      <c r="L30" s="201"/>
      <c r="M30" s="1"/>
      <c r="R30" s="3"/>
    </row>
    <row r="31" spans="1:18" ht="15.75">
      <c r="A31" s="115"/>
      <c r="B31" s="137"/>
      <c r="C31" s="18"/>
      <c r="D31" s="140"/>
      <c r="E31" s="141"/>
      <c r="F31" s="141"/>
      <c r="G31" s="18"/>
      <c r="H31" s="1"/>
      <c r="I31" s="260"/>
      <c r="J31" s="264"/>
      <c r="K31" s="265"/>
      <c r="L31" s="202"/>
      <c r="M31" s="1"/>
      <c r="R31" s="3"/>
    </row>
    <row r="32" spans="1:18" ht="15.75">
      <c r="A32" s="115"/>
      <c r="B32" s="137"/>
      <c r="C32" s="18"/>
      <c r="D32" s="140"/>
      <c r="E32" s="141"/>
      <c r="F32" s="141"/>
      <c r="G32" s="18"/>
      <c r="H32" s="1"/>
      <c r="I32" s="260"/>
      <c r="J32" s="264"/>
      <c r="K32" s="265"/>
      <c r="L32" s="202"/>
      <c r="M32" s="1"/>
      <c r="R32" s="3"/>
    </row>
    <row r="33" spans="1:18" ht="15.75">
      <c r="A33" s="115"/>
      <c r="B33" s="137"/>
      <c r="C33" s="18"/>
      <c r="D33" s="140"/>
      <c r="E33" s="141"/>
      <c r="F33" s="141"/>
      <c r="G33" s="18"/>
      <c r="H33" s="1"/>
      <c r="I33" s="260"/>
      <c r="J33" s="264"/>
      <c r="K33" s="265"/>
      <c r="L33" s="202"/>
      <c r="M33" s="1"/>
      <c r="R33" s="3"/>
    </row>
    <row r="34" spans="1:18" ht="15.75">
      <c r="A34" s="115"/>
      <c r="B34" s="137"/>
      <c r="C34" s="18"/>
      <c r="D34" s="140"/>
      <c r="E34" s="141"/>
      <c r="F34" s="141"/>
      <c r="G34" s="18"/>
      <c r="H34" s="1"/>
      <c r="I34" s="268"/>
      <c r="J34" s="269"/>
      <c r="K34" s="270"/>
      <c r="L34" s="204"/>
      <c r="M34" s="1"/>
      <c r="R34" s="3"/>
    </row>
    <row r="35" spans="1:18" ht="15.75">
      <c r="A35" s="115"/>
      <c r="B35" s="137"/>
      <c r="C35" s="18"/>
      <c r="D35" s="140"/>
      <c r="E35" s="141"/>
      <c r="F35" s="141"/>
      <c r="G35" s="18"/>
      <c r="H35" s="1"/>
      <c r="I35" s="259" t="s">
        <v>227</v>
      </c>
      <c r="J35" s="262"/>
      <c r="K35" s="263"/>
      <c r="L35" s="201"/>
      <c r="M35" s="1"/>
      <c r="R35" s="3"/>
    </row>
    <row r="36" spans="1:18" ht="15.75">
      <c r="A36" s="1"/>
      <c r="B36" s="137"/>
      <c r="C36" s="18"/>
      <c r="D36" s="140"/>
      <c r="E36" s="141"/>
      <c r="F36" s="141"/>
      <c r="G36" s="18"/>
      <c r="H36" s="1"/>
      <c r="I36" s="260"/>
      <c r="J36" s="264"/>
      <c r="K36" s="265"/>
      <c r="L36" s="202"/>
      <c r="M36" s="1"/>
      <c r="R36" s="3"/>
    </row>
    <row r="37" spans="1:18" ht="15.75">
      <c r="A37" s="1"/>
      <c r="B37" s="137"/>
      <c r="C37" s="18"/>
      <c r="D37" s="140"/>
      <c r="E37" s="141"/>
      <c r="F37" s="141"/>
      <c r="G37" s="18"/>
      <c r="H37" s="1"/>
      <c r="I37" s="260"/>
      <c r="J37" s="264"/>
      <c r="K37" s="265"/>
      <c r="L37" s="202"/>
      <c r="M37" s="1"/>
      <c r="R37" s="3"/>
    </row>
    <row r="38" spans="1:18" ht="15.75">
      <c r="A38" s="1"/>
      <c r="B38" s="137"/>
      <c r="C38" s="18"/>
      <c r="D38" s="140"/>
      <c r="E38" s="141"/>
      <c r="F38" s="141"/>
      <c r="G38" s="18"/>
      <c r="H38" s="1"/>
      <c r="I38" s="260"/>
      <c r="J38" s="264"/>
      <c r="K38" s="265"/>
      <c r="L38" s="202"/>
      <c r="M38" s="1"/>
      <c r="R38" s="3"/>
    </row>
    <row r="39" spans="1:18" ht="16.5" thickBot="1">
      <c r="A39" s="1"/>
      <c r="B39" s="138"/>
      <c r="C39" s="19"/>
      <c r="D39" s="138"/>
      <c r="E39" s="142"/>
      <c r="F39" s="142"/>
      <c r="G39" s="19"/>
      <c r="H39" s="1"/>
      <c r="I39" s="268"/>
      <c r="J39" s="269"/>
      <c r="K39" s="270"/>
      <c r="L39" s="204"/>
      <c r="M39" s="1"/>
      <c r="R39" s="3"/>
    </row>
    <row r="40" spans="1:18" ht="16.5" thickBot="1">
      <c r="A40" s="115">
        <f>SUM(A26:A35)</f>
        <v>9730.7499999999982</v>
      </c>
      <c r="B40" s="138">
        <f>SUM(B26:B39)</f>
        <v>1128</v>
      </c>
      <c r="C40" s="19" t="s">
        <v>55</v>
      </c>
      <c r="D40" s="138">
        <f>SUM(D26:D39)</f>
        <v>0</v>
      </c>
      <c r="E40" s="138">
        <f>SUM(E26:E39)</f>
        <v>0</v>
      </c>
      <c r="F40" s="138">
        <f>SUM(F26:F39)</f>
        <v>0</v>
      </c>
      <c r="G40" s="19" t="s">
        <v>55</v>
      </c>
      <c r="H40" s="1"/>
      <c r="I40" s="259" t="str">
        <f>AÑO!A11</f>
        <v>Finanazas</v>
      </c>
      <c r="J40" s="262"/>
      <c r="K40" s="263"/>
      <c r="L40" s="201"/>
      <c r="M40" s="1"/>
      <c r="R40" s="3"/>
    </row>
    <row r="41" spans="1:18" ht="16.5" thickBot="1">
      <c r="A41" s="1"/>
      <c r="B41" s="115"/>
      <c r="C41" s="1"/>
      <c r="D41" s="115"/>
      <c r="E41" s="115"/>
      <c r="F41" s="115"/>
      <c r="G41" s="1"/>
      <c r="H41" s="1"/>
      <c r="I41" s="260"/>
      <c r="J41" s="264"/>
      <c r="K41" s="265"/>
      <c r="L41" s="202"/>
      <c r="M41" s="1"/>
      <c r="R41" s="3"/>
    </row>
    <row r="42" spans="1:18" ht="15.6" customHeight="1">
      <c r="A42" s="1"/>
      <c r="B42" s="283" t="str">
        <f>AÑO!A22</f>
        <v>Comida+Limpieza</v>
      </c>
      <c r="C42" s="272"/>
      <c r="D42" s="272"/>
      <c r="E42" s="272"/>
      <c r="F42" s="272"/>
      <c r="G42" s="273"/>
      <c r="H42" s="1"/>
      <c r="I42" s="260"/>
      <c r="J42" s="264"/>
      <c r="K42" s="265"/>
      <c r="L42" s="202"/>
      <c r="M42" s="1"/>
      <c r="R42" s="3"/>
    </row>
    <row r="43" spans="1:18" ht="16.149999999999999" customHeight="1" thickBot="1">
      <c r="A43" s="1"/>
      <c r="B43" s="274"/>
      <c r="C43" s="275"/>
      <c r="D43" s="275"/>
      <c r="E43" s="275"/>
      <c r="F43" s="275"/>
      <c r="G43" s="276"/>
      <c r="H43" s="1"/>
      <c r="I43" s="260"/>
      <c r="J43" s="264"/>
      <c r="K43" s="265"/>
      <c r="L43" s="202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I44" s="268"/>
      <c r="J44" s="269"/>
      <c r="K44" s="270"/>
      <c r="L44" s="204"/>
      <c r="M44" s="1"/>
      <c r="R44" s="3"/>
    </row>
    <row r="45" spans="1:18" ht="15.75">
      <c r="A45" s="1"/>
      <c r="B45" s="135" t="s">
        <v>32</v>
      </c>
      <c r="C45" s="27" t="s">
        <v>33</v>
      </c>
      <c r="D45" s="135" t="s">
        <v>57</v>
      </c>
      <c r="E45" s="139" t="s">
        <v>58</v>
      </c>
      <c r="F45" s="139" t="s">
        <v>32</v>
      </c>
      <c r="G45" s="27" t="s">
        <v>168</v>
      </c>
      <c r="H45" s="1"/>
      <c r="I45" s="259" t="str">
        <f>AÑO!A12</f>
        <v>Regalos</v>
      </c>
      <c r="J45" s="262"/>
      <c r="K45" s="263"/>
      <c r="L45" s="201"/>
      <c r="M45" s="1"/>
      <c r="R45" s="3"/>
    </row>
    <row r="46" spans="1:18" ht="15.75">
      <c r="A46" s="1"/>
      <c r="B46" s="136">
        <v>462</v>
      </c>
      <c r="C46" s="21"/>
      <c r="D46" s="140"/>
      <c r="E46" s="141"/>
      <c r="F46" s="141"/>
      <c r="G46" s="33"/>
      <c r="H46" s="1"/>
      <c r="I46" s="260"/>
      <c r="J46" s="264"/>
      <c r="K46" s="265"/>
      <c r="L46" s="202"/>
      <c r="M46" s="1"/>
      <c r="R46" s="3"/>
    </row>
    <row r="47" spans="1:18" ht="15.75">
      <c r="A47" s="1"/>
      <c r="B47" s="137">
        <v>28</v>
      </c>
      <c r="C47" s="18" t="s">
        <v>81</v>
      </c>
      <c r="D47" s="140"/>
      <c r="E47" s="141"/>
      <c r="F47" s="141"/>
      <c r="G47" s="18"/>
      <c r="H47" s="1"/>
      <c r="I47" s="260"/>
      <c r="J47" s="264"/>
      <c r="K47" s="265"/>
      <c r="L47" s="202"/>
      <c r="M47" s="1"/>
      <c r="R47" s="3"/>
    </row>
    <row r="48" spans="1:18" ht="15.75">
      <c r="A48" s="1"/>
      <c r="B48" s="137"/>
      <c r="C48" s="18"/>
      <c r="D48" s="140"/>
      <c r="E48" s="141"/>
      <c r="F48" s="141"/>
      <c r="G48" s="18"/>
      <c r="H48" s="1"/>
      <c r="I48" s="260"/>
      <c r="J48" s="264"/>
      <c r="K48" s="265"/>
      <c r="L48" s="202"/>
      <c r="M48" s="1"/>
      <c r="R48" s="3"/>
    </row>
    <row r="49" spans="1:18" ht="15.75">
      <c r="A49" s="1"/>
      <c r="B49" s="137"/>
      <c r="C49" s="18"/>
      <c r="D49" s="140"/>
      <c r="E49" s="141"/>
      <c r="F49" s="141"/>
      <c r="G49" s="18"/>
      <c r="H49" s="1"/>
      <c r="I49" s="268"/>
      <c r="J49" s="269"/>
      <c r="K49" s="270"/>
      <c r="L49" s="204"/>
      <c r="M49" s="1"/>
      <c r="R49" s="3"/>
    </row>
    <row r="50" spans="1:18" ht="15.75">
      <c r="A50" s="1"/>
      <c r="B50" s="137"/>
      <c r="C50" s="18"/>
      <c r="D50" s="140"/>
      <c r="E50" s="141"/>
      <c r="F50" s="141"/>
      <c r="G50" s="18"/>
      <c r="H50" s="1"/>
      <c r="I50" s="259" t="str">
        <f>AÑO!A13</f>
        <v>Gubernamental</v>
      </c>
      <c r="J50" s="262"/>
      <c r="K50" s="263"/>
      <c r="L50" s="201"/>
      <c r="M50" s="1"/>
      <c r="R50" s="3"/>
    </row>
    <row r="51" spans="1:18" ht="15.75">
      <c r="A51" s="1"/>
      <c r="B51" s="137"/>
      <c r="C51" s="18"/>
      <c r="D51" s="140"/>
      <c r="E51" s="141"/>
      <c r="F51" s="141"/>
      <c r="G51" s="18"/>
      <c r="H51" s="1"/>
      <c r="I51" s="260"/>
      <c r="J51" s="264"/>
      <c r="K51" s="265"/>
      <c r="L51" s="202"/>
      <c r="M51" s="1"/>
      <c r="R51" s="3"/>
    </row>
    <row r="52" spans="1:18" ht="15.75">
      <c r="A52" s="1"/>
      <c r="B52" s="137"/>
      <c r="C52" s="18"/>
      <c r="D52" s="140"/>
      <c r="E52" s="141"/>
      <c r="F52" s="141"/>
      <c r="G52" s="18"/>
      <c r="H52" s="1"/>
      <c r="I52" s="260"/>
      <c r="J52" s="264"/>
      <c r="K52" s="265"/>
      <c r="L52" s="202"/>
      <c r="M52" s="1"/>
      <c r="R52" s="3"/>
    </row>
    <row r="53" spans="1:18" ht="15.75">
      <c r="A53" s="1"/>
      <c r="B53" s="137"/>
      <c r="C53" s="18"/>
      <c r="D53" s="140"/>
      <c r="E53" s="141"/>
      <c r="F53" s="141"/>
      <c r="G53" s="18"/>
      <c r="H53" s="1"/>
      <c r="I53" s="260"/>
      <c r="J53" s="264"/>
      <c r="K53" s="265"/>
      <c r="L53" s="202"/>
      <c r="M53" s="1"/>
      <c r="R53" s="3"/>
    </row>
    <row r="54" spans="1:18" ht="15.75">
      <c r="A54" s="1"/>
      <c r="B54" s="137"/>
      <c r="C54" s="18"/>
      <c r="D54" s="140"/>
      <c r="E54" s="141"/>
      <c r="F54" s="141"/>
      <c r="G54" s="18"/>
      <c r="H54" s="1"/>
      <c r="I54" s="268"/>
      <c r="J54" s="269"/>
      <c r="K54" s="270"/>
      <c r="L54" s="204"/>
      <c r="M54" s="1"/>
      <c r="R54" s="3"/>
    </row>
    <row r="55" spans="1:18" ht="15.75">
      <c r="A55" s="1"/>
      <c r="B55" s="137"/>
      <c r="C55" s="18"/>
      <c r="D55" s="140"/>
      <c r="E55" s="141"/>
      <c r="F55" s="141"/>
      <c r="G55" s="18"/>
      <c r="H55" s="1"/>
      <c r="I55" s="259" t="str">
        <f>AÑO!A14</f>
        <v>Mutualite/DKV</v>
      </c>
      <c r="J55" s="262"/>
      <c r="K55" s="263"/>
      <c r="L55" s="201"/>
      <c r="M55" s="1"/>
      <c r="R55" s="3"/>
    </row>
    <row r="56" spans="1:18" ht="15.75">
      <c r="A56" s="1"/>
      <c r="B56" s="137"/>
      <c r="C56" s="18"/>
      <c r="D56" s="140"/>
      <c r="E56" s="141"/>
      <c r="F56" s="141"/>
      <c r="G56" s="18"/>
      <c r="H56" s="1"/>
      <c r="I56" s="260"/>
      <c r="J56" s="264"/>
      <c r="K56" s="265"/>
      <c r="L56" s="202"/>
      <c r="M56" s="1"/>
      <c r="R56" s="3"/>
    </row>
    <row r="57" spans="1:18" ht="15.75">
      <c r="A57" s="1"/>
      <c r="B57" s="137"/>
      <c r="C57" s="18"/>
      <c r="D57" s="140"/>
      <c r="E57" s="141"/>
      <c r="F57" s="141"/>
      <c r="G57" s="18"/>
      <c r="H57" s="1"/>
      <c r="I57" s="260"/>
      <c r="J57" s="264"/>
      <c r="K57" s="265"/>
      <c r="L57" s="202"/>
      <c r="M57" s="1"/>
      <c r="R57" s="3"/>
    </row>
    <row r="58" spans="1:18" ht="15.75">
      <c r="A58" s="1"/>
      <c r="B58" s="137"/>
      <c r="C58" s="18"/>
      <c r="D58" s="140"/>
      <c r="E58" s="141"/>
      <c r="F58" s="141"/>
      <c r="G58" s="18"/>
      <c r="H58" s="1"/>
      <c r="I58" s="260"/>
      <c r="J58" s="264"/>
      <c r="K58" s="265"/>
      <c r="L58" s="202"/>
      <c r="M58" s="1"/>
      <c r="R58" s="3"/>
    </row>
    <row r="59" spans="1:18" ht="16.5" thickBot="1">
      <c r="A59" s="1"/>
      <c r="B59" s="138"/>
      <c r="C59" s="19"/>
      <c r="D59" s="138"/>
      <c r="E59" s="142"/>
      <c r="F59" s="142"/>
      <c r="G59" s="19"/>
      <c r="H59" s="1"/>
      <c r="I59" s="268"/>
      <c r="J59" s="269"/>
      <c r="K59" s="270"/>
      <c r="L59" s="204"/>
      <c r="M59" s="1"/>
      <c r="R59" s="3"/>
    </row>
    <row r="60" spans="1:18" ht="16.5" thickBot="1">
      <c r="A60" s="1"/>
      <c r="B60" s="138">
        <f>SUM(B46:B59)</f>
        <v>490</v>
      </c>
      <c r="C60" s="19" t="s">
        <v>55</v>
      </c>
      <c r="D60" s="138">
        <f>SUM(D46:D59)</f>
        <v>0</v>
      </c>
      <c r="E60" s="138">
        <f>SUM(E46:E59)</f>
        <v>0</v>
      </c>
      <c r="F60" s="138">
        <f>SUM(F46:F59)</f>
        <v>0</v>
      </c>
      <c r="G60" s="19" t="s">
        <v>55</v>
      </c>
      <c r="H60" s="1"/>
      <c r="I60" s="259" t="str">
        <f>AÑO!A15</f>
        <v>Alquiler Cartama</v>
      </c>
      <c r="J60" s="262"/>
      <c r="K60" s="263"/>
      <c r="L60" s="201"/>
      <c r="M60" s="1"/>
      <c r="R60" s="3"/>
    </row>
    <row r="61" spans="1:18" ht="16.5" thickBot="1">
      <c r="A61" s="1"/>
      <c r="B61" s="115"/>
      <c r="C61" s="1"/>
      <c r="D61" s="115"/>
      <c r="E61" s="115"/>
      <c r="F61" s="115"/>
      <c r="G61" s="1"/>
      <c r="H61" s="1"/>
      <c r="I61" s="260"/>
      <c r="J61" s="264"/>
      <c r="K61" s="265"/>
      <c r="L61" s="202"/>
      <c r="M61" s="1"/>
      <c r="R61" s="3"/>
    </row>
    <row r="62" spans="1:18" ht="15.6" customHeight="1">
      <c r="A62" s="1"/>
      <c r="B62" s="283" t="str">
        <f>AÑO!A23</f>
        <v>Ocio</v>
      </c>
      <c r="C62" s="272"/>
      <c r="D62" s="272"/>
      <c r="E62" s="272"/>
      <c r="F62" s="272"/>
      <c r="G62" s="273"/>
      <c r="H62" s="1"/>
      <c r="I62" s="260"/>
      <c r="J62" s="264"/>
      <c r="K62" s="265"/>
      <c r="L62" s="202"/>
      <c r="M62" s="1"/>
      <c r="R62" s="3"/>
    </row>
    <row r="63" spans="1:18" ht="16.149999999999999" customHeight="1" thickBot="1">
      <c r="A63" s="1"/>
      <c r="B63" s="274"/>
      <c r="C63" s="275"/>
      <c r="D63" s="275"/>
      <c r="E63" s="275"/>
      <c r="F63" s="275"/>
      <c r="G63" s="276"/>
      <c r="H63" s="1"/>
      <c r="I63" s="260"/>
      <c r="J63" s="264"/>
      <c r="K63" s="265"/>
      <c r="L63" s="202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I64" s="268"/>
      <c r="J64" s="269"/>
      <c r="K64" s="270"/>
      <c r="L64" s="204"/>
      <c r="M64" s="1"/>
      <c r="R64" s="3"/>
    </row>
    <row r="65" spans="1:18" ht="15.75">
      <c r="A65" s="1"/>
      <c r="B65" s="135" t="s">
        <v>32</v>
      </c>
      <c r="C65" s="27" t="s">
        <v>33</v>
      </c>
      <c r="D65" s="135" t="s">
        <v>57</v>
      </c>
      <c r="E65" s="139" t="s">
        <v>58</v>
      </c>
      <c r="F65" s="139" t="s">
        <v>32</v>
      </c>
      <c r="G65" s="27" t="s">
        <v>168</v>
      </c>
      <c r="H65" s="1"/>
      <c r="I65" s="259" t="str">
        <f>AÑO!A16</f>
        <v>Otros</v>
      </c>
      <c r="J65" s="262"/>
      <c r="K65" s="263"/>
      <c r="L65" s="201"/>
      <c r="M65" s="1"/>
      <c r="R65" s="3"/>
    </row>
    <row r="66" spans="1:18" ht="15.75">
      <c r="A66" s="1"/>
      <c r="B66" s="136">
        <v>150</v>
      </c>
      <c r="C66" s="21" t="s">
        <v>35</v>
      </c>
      <c r="D66" s="140"/>
      <c r="E66" s="141"/>
      <c r="F66" s="141"/>
      <c r="G66" s="21"/>
      <c r="H66" s="1"/>
      <c r="I66" s="260"/>
      <c r="J66" s="264"/>
      <c r="K66" s="265"/>
      <c r="L66" s="202"/>
      <c r="M66" s="1"/>
      <c r="R66" s="3"/>
    </row>
    <row r="67" spans="1:18" ht="15.75">
      <c r="A67" s="1"/>
      <c r="B67" s="137"/>
      <c r="C67" s="18"/>
      <c r="D67" s="140"/>
      <c r="E67" s="141"/>
      <c r="F67" s="141"/>
      <c r="G67" s="34"/>
      <c r="H67" s="1"/>
      <c r="I67" s="260"/>
      <c r="J67" s="264"/>
      <c r="K67" s="265"/>
      <c r="L67" s="202"/>
      <c r="M67" s="1"/>
      <c r="R67" s="3"/>
    </row>
    <row r="68" spans="1:18" ht="15.75">
      <c r="A68" s="1"/>
      <c r="B68" s="137"/>
      <c r="C68" s="18"/>
      <c r="D68" s="140"/>
      <c r="E68" s="141"/>
      <c r="F68" s="141"/>
      <c r="G68" s="18"/>
      <c r="H68" s="1">
        <v>106.3</v>
      </c>
      <c r="I68" s="260"/>
      <c r="J68" s="264"/>
      <c r="K68" s="265"/>
      <c r="L68" s="202"/>
      <c r="M68" s="1"/>
      <c r="R68" s="3"/>
    </row>
    <row r="69" spans="1:18" ht="16.5" thickBot="1">
      <c r="A69" s="1"/>
      <c r="B69" s="137"/>
      <c r="C69" s="18"/>
      <c r="D69" s="140"/>
      <c r="E69" s="141"/>
      <c r="F69" s="141"/>
      <c r="G69" s="18"/>
      <c r="H69" s="1"/>
      <c r="I69" s="261"/>
      <c r="J69" s="266"/>
      <c r="K69" s="267"/>
      <c r="L69" s="203"/>
      <c r="M69" s="1"/>
      <c r="R69" s="3"/>
    </row>
    <row r="70" spans="1:18" ht="15.75">
      <c r="A70" s="1"/>
      <c r="B70" s="137"/>
      <c r="C70" s="18"/>
      <c r="D70" s="140"/>
      <c r="E70" s="141"/>
      <c r="F70" s="141"/>
      <c r="G70" s="18"/>
      <c r="H70" s="1"/>
      <c r="M70" s="1"/>
      <c r="R70" s="3"/>
    </row>
    <row r="71" spans="1:18" ht="15.75">
      <c r="A71" s="1"/>
      <c r="B71" s="137"/>
      <c r="C71" s="18"/>
      <c r="D71" s="140"/>
      <c r="E71" s="141"/>
      <c r="F71" s="141"/>
      <c r="G71" s="18"/>
      <c r="H71" s="1"/>
      <c r="M71" s="1"/>
      <c r="R71" s="3"/>
    </row>
    <row r="72" spans="1:18" ht="15.75">
      <c r="A72" s="1"/>
      <c r="B72" s="137"/>
      <c r="C72" s="18"/>
      <c r="D72" s="140"/>
      <c r="E72" s="141"/>
      <c r="F72" s="141"/>
      <c r="G72" s="18"/>
      <c r="H72" s="1"/>
      <c r="M72" s="1"/>
      <c r="R72" s="3"/>
    </row>
    <row r="73" spans="1:18" ht="15.75">
      <c r="A73" s="1"/>
      <c r="B73" s="137"/>
      <c r="C73" s="18"/>
      <c r="D73" s="140"/>
      <c r="E73" s="141"/>
      <c r="F73" s="141"/>
      <c r="G73" s="18"/>
      <c r="H73" s="1"/>
      <c r="I73" s="90"/>
      <c r="M73" s="1"/>
      <c r="R73" s="3"/>
    </row>
    <row r="74" spans="1:18" ht="15.75">
      <c r="A74" s="1"/>
      <c r="B74" s="137"/>
      <c r="C74" s="18"/>
      <c r="D74" s="140"/>
      <c r="E74" s="141"/>
      <c r="F74" s="141"/>
      <c r="G74" s="18"/>
      <c r="H74" s="1"/>
      <c r="M74" s="1"/>
      <c r="R74" s="3"/>
    </row>
    <row r="75" spans="1:18" ht="15.75">
      <c r="A75" s="1"/>
      <c r="B75" s="137"/>
      <c r="C75" s="18"/>
      <c r="D75" s="140"/>
      <c r="E75" s="141"/>
      <c r="F75" s="141"/>
      <c r="G75" s="18"/>
      <c r="H75" s="1"/>
      <c r="M75" s="1"/>
      <c r="R75" s="3"/>
    </row>
    <row r="76" spans="1:18" ht="15.75">
      <c r="A76" s="1"/>
      <c r="B76" s="137"/>
      <c r="C76" s="18"/>
      <c r="D76" s="140"/>
      <c r="E76" s="141"/>
      <c r="F76" s="141"/>
      <c r="G76" s="18"/>
      <c r="H76" s="1"/>
      <c r="M76" s="1"/>
      <c r="R76" s="3"/>
    </row>
    <row r="77" spans="1:18" ht="15.75">
      <c r="A77" s="1"/>
      <c r="B77" s="137"/>
      <c r="C77" s="18"/>
      <c r="D77" s="140"/>
      <c r="E77" s="141"/>
      <c r="F77" s="141"/>
      <c r="G77" s="18"/>
      <c r="H77" s="1"/>
      <c r="M77" s="1"/>
      <c r="R77" s="3"/>
    </row>
    <row r="78" spans="1:18" ht="15.75">
      <c r="A78" s="1"/>
      <c r="B78" s="137"/>
      <c r="C78" s="18"/>
      <c r="D78" s="140"/>
      <c r="E78" s="141"/>
      <c r="F78" s="141"/>
      <c r="G78" s="18"/>
      <c r="H78" s="1"/>
      <c r="M78" s="1"/>
      <c r="R78" s="3"/>
    </row>
    <row r="79" spans="1:18" ht="16.5" thickBot="1">
      <c r="A79" s="1"/>
      <c r="B79" s="138"/>
      <c r="C79" s="19"/>
      <c r="D79" s="138"/>
      <c r="E79" s="142"/>
      <c r="F79" s="142"/>
      <c r="G79" s="19"/>
      <c r="H79" s="1"/>
      <c r="M79" s="1"/>
      <c r="R79" s="3"/>
    </row>
    <row r="80" spans="1:18" ht="16.5" thickBot="1">
      <c r="A80" s="1"/>
      <c r="B80" s="138">
        <f>SUM(B66:B79)</f>
        <v>150</v>
      </c>
      <c r="C80" s="19" t="s">
        <v>55</v>
      </c>
      <c r="D80" s="138">
        <f>SUM(D66:D79)</f>
        <v>0</v>
      </c>
      <c r="E80" s="138">
        <f>SUM(E66:E79)</f>
        <v>0</v>
      </c>
      <c r="F80" s="138">
        <f>SUM(F66:F79)</f>
        <v>0</v>
      </c>
      <c r="G80" s="19" t="s">
        <v>55</v>
      </c>
      <c r="H80" s="115">
        <f>SUM(D80:F80)-H68</f>
        <v>-106.3</v>
      </c>
      <c r="M80" s="1"/>
      <c r="R80" s="3"/>
    </row>
    <row r="81" spans="1:18" ht="16.5" thickBot="1">
      <c r="A81" s="1"/>
      <c r="B81" s="115"/>
      <c r="C81" s="1"/>
      <c r="D81" s="115"/>
      <c r="E81" s="115"/>
      <c r="F81" s="115"/>
      <c r="G81" s="1"/>
      <c r="H81" s="1"/>
      <c r="M81" s="1"/>
      <c r="R81" s="3"/>
    </row>
    <row r="82" spans="1:18" ht="15.6" customHeight="1">
      <c r="A82" s="1"/>
      <c r="B82" s="283" t="str">
        <f>AÑO!A24</f>
        <v>Transportes</v>
      </c>
      <c r="C82" s="272"/>
      <c r="D82" s="272"/>
      <c r="E82" s="272"/>
      <c r="F82" s="272"/>
      <c r="G82" s="273"/>
      <c r="H82" s="1"/>
      <c r="M82" s="1"/>
      <c r="R82" s="3"/>
    </row>
    <row r="83" spans="1:18" ht="16.149999999999999" customHeight="1" thickBot="1">
      <c r="A83" s="1"/>
      <c r="B83" s="274"/>
      <c r="C83" s="275"/>
      <c r="D83" s="275"/>
      <c r="E83" s="275"/>
      <c r="F83" s="275"/>
      <c r="G83" s="276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135" t="s">
        <v>32</v>
      </c>
      <c r="C85" s="27" t="s">
        <v>33</v>
      </c>
      <c r="D85" s="135" t="s">
        <v>57</v>
      </c>
      <c r="E85" s="139" t="s">
        <v>58</v>
      </c>
      <c r="F85" s="139" t="s">
        <v>32</v>
      </c>
      <c r="G85" s="27" t="s">
        <v>168</v>
      </c>
      <c r="H85" s="1"/>
      <c r="M85" s="1"/>
      <c r="R85" s="3"/>
    </row>
    <row r="86" spans="1:18" ht="15.75">
      <c r="A86" s="1"/>
      <c r="B86" s="136">
        <v>160</v>
      </c>
      <c r="C86" s="21" t="s">
        <v>209</v>
      </c>
      <c r="D86" s="140"/>
      <c r="E86" s="141"/>
      <c r="F86" s="141"/>
      <c r="G86" s="18"/>
      <c r="H86" s="1"/>
      <c r="M86" s="1"/>
      <c r="R86" s="3"/>
    </row>
    <row r="87" spans="1:18" ht="15.75">
      <c r="A87" s="1"/>
      <c r="B87" s="137"/>
      <c r="C87" s="18"/>
      <c r="D87" s="140"/>
      <c r="E87" s="141"/>
      <c r="F87" s="141"/>
      <c r="G87" s="18"/>
      <c r="H87" s="1"/>
      <c r="M87" s="1"/>
      <c r="R87" s="3"/>
    </row>
    <row r="88" spans="1:18" ht="15.75">
      <c r="A88" s="1"/>
      <c r="B88" s="137"/>
      <c r="C88" s="18"/>
      <c r="D88" s="140"/>
      <c r="E88" s="141"/>
      <c r="F88" s="141"/>
      <c r="G88" s="18"/>
      <c r="H88" s="1"/>
      <c r="M88" s="1"/>
      <c r="R88" s="3"/>
    </row>
    <row r="89" spans="1:18" ht="15.75">
      <c r="A89" s="1"/>
      <c r="B89" s="137"/>
      <c r="C89" s="18"/>
      <c r="D89" s="140"/>
      <c r="E89" s="141"/>
      <c r="F89" s="141"/>
      <c r="G89" s="18"/>
      <c r="H89" s="1"/>
      <c r="M89" s="1"/>
      <c r="R89" s="3"/>
    </row>
    <row r="90" spans="1:18" ht="15.75">
      <c r="A90" s="1"/>
      <c r="B90" s="137"/>
      <c r="C90" s="18"/>
      <c r="D90" s="140"/>
      <c r="E90" s="141"/>
      <c r="F90" s="141"/>
      <c r="G90" s="18"/>
      <c r="H90" s="1"/>
      <c r="M90" s="1"/>
      <c r="R90" s="3"/>
    </row>
    <row r="91" spans="1:18" ht="15.75">
      <c r="A91" s="1"/>
      <c r="B91" s="137"/>
      <c r="C91" s="18"/>
      <c r="D91" s="140"/>
      <c r="E91" s="141"/>
      <c r="F91" s="141"/>
      <c r="G91" s="18"/>
      <c r="H91" s="1"/>
      <c r="M91" s="1"/>
      <c r="R91" s="3"/>
    </row>
    <row r="92" spans="1:18" ht="15.75">
      <c r="A92" s="1"/>
      <c r="B92" s="137"/>
      <c r="C92" s="18"/>
      <c r="D92" s="140"/>
      <c r="E92" s="141"/>
      <c r="F92" s="141"/>
      <c r="G92" s="18"/>
      <c r="H92" s="1"/>
      <c r="M92" s="1"/>
      <c r="R92" s="3"/>
    </row>
    <row r="93" spans="1:18" ht="15.75">
      <c r="A93" s="1"/>
      <c r="B93" s="137"/>
      <c r="C93" s="18"/>
      <c r="D93" s="140"/>
      <c r="E93" s="141"/>
      <c r="F93" s="141"/>
      <c r="G93" s="18"/>
      <c r="H93" s="1"/>
      <c r="M93" s="1"/>
      <c r="R93" s="3"/>
    </row>
    <row r="94" spans="1:18" ht="15.75">
      <c r="A94" s="1"/>
      <c r="B94" s="137"/>
      <c r="C94" s="18"/>
      <c r="D94" s="140"/>
      <c r="E94" s="141"/>
      <c r="F94" s="141"/>
      <c r="G94" s="18"/>
      <c r="H94" s="1"/>
      <c r="M94" s="1"/>
      <c r="R94" s="3"/>
    </row>
    <row r="95" spans="1:18" ht="15.75">
      <c r="A95" s="1"/>
      <c r="B95" s="137"/>
      <c r="C95" s="18"/>
      <c r="D95" s="140"/>
      <c r="E95" s="141"/>
      <c r="F95" s="141"/>
      <c r="G95" s="18"/>
      <c r="H95" s="1"/>
      <c r="M95" s="1"/>
      <c r="R95" s="3"/>
    </row>
    <row r="96" spans="1:18" ht="15.75">
      <c r="A96" s="1"/>
      <c r="B96" s="137"/>
      <c r="C96" s="18"/>
      <c r="D96" s="140"/>
      <c r="E96" s="141"/>
      <c r="F96" s="141"/>
      <c r="G96" s="18"/>
      <c r="H96" s="1"/>
      <c r="M96" s="1"/>
      <c r="R96" s="3"/>
    </row>
    <row r="97" spans="1:18" ht="15.75">
      <c r="A97" s="1"/>
      <c r="B97" s="137"/>
      <c r="C97" s="18"/>
      <c r="D97" s="140"/>
      <c r="E97" s="141"/>
      <c r="F97" s="141"/>
      <c r="G97" s="18"/>
      <c r="H97" s="1"/>
      <c r="M97" s="1"/>
      <c r="R97" s="3"/>
    </row>
    <row r="98" spans="1:18" ht="15.75">
      <c r="A98" s="1"/>
      <c r="B98" s="137"/>
      <c r="C98" s="18"/>
      <c r="D98" s="140"/>
      <c r="E98" s="141"/>
      <c r="F98" s="141"/>
      <c r="G98" s="18"/>
      <c r="H98" s="1"/>
      <c r="M98" s="1"/>
      <c r="R98" s="3"/>
    </row>
    <row r="99" spans="1:18" ht="16.5" thickBot="1">
      <c r="A99" s="1"/>
      <c r="B99" s="138"/>
      <c r="C99" s="19"/>
      <c r="D99" s="138"/>
      <c r="E99" s="142"/>
      <c r="F99" s="142"/>
      <c r="G99" s="19"/>
      <c r="H99" s="1"/>
      <c r="M99" s="1"/>
      <c r="R99" s="3"/>
    </row>
    <row r="100" spans="1:18" ht="16.5" thickBot="1">
      <c r="A100" s="1"/>
      <c r="B100" s="138">
        <f>SUM(B86:B99)</f>
        <v>160</v>
      </c>
      <c r="C100" s="19" t="s">
        <v>55</v>
      </c>
      <c r="D100" s="138">
        <f>SUM(D86:D99)</f>
        <v>0</v>
      </c>
      <c r="E100" s="138">
        <f>SUM(E86:E99)</f>
        <v>0</v>
      </c>
      <c r="F100" s="138">
        <f>SUM(F86:F99)</f>
        <v>0</v>
      </c>
      <c r="G100" s="19" t="s">
        <v>55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3" t="str">
        <f>AÑO!A25</f>
        <v>Coche</v>
      </c>
      <c r="C102" s="272"/>
      <c r="D102" s="272"/>
      <c r="E102" s="272"/>
      <c r="F102" s="272"/>
      <c r="G102" s="273"/>
      <c r="H102" s="1"/>
      <c r="M102" s="1"/>
      <c r="R102" s="3"/>
    </row>
    <row r="103" spans="1:18" ht="16.149999999999999" customHeight="1" thickBot="1">
      <c r="A103" s="1"/>
      <c r="B103" s="274"/>
      <c r="C103" s="275"/>
      <c r="D103" s="275"/>
      <c r="E103" s="275"/>
      <c r="F103" s="275"/>
      <c r="G103" s="276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92" t="s">
        <v>191</v>
      </c>
      <c r="B105" s="135" t="s">
        <v>32</v>
      </c>
      <c r="C105" s="27" t="s">
        <v>33</v>
      </c>
      <c r="D105" s="135" t="s">
        <v>57</v>
      </c>
      <c r="E105" s="139" t="s">
        <v>58</v>
      </c>
      <c r="F105" s="139" t="s">
        <v>32</v>
      </c>
      <c r="G105" s="27" t="s">
        <v>33</v>
      </c>
      <c r="H105" s="1"/>
      <c r="M105" s="1"/>
      <c r="R105" s="3"/>
    </row>
    <row r="106" spans="1:18" ht="15.75">
      <c r="A106" s="115">
        <f>'06'!A106+(B106-SUM(D106:F106))</f>
        <v>2067.7600000000002</v>
      </c>
      <c r="B106" s="136">
        <v>258.47000000000003</v>
      </c>
      <c r="C106" s="20" t="s">
        <v>46</v>
      </c>
      <c r="D106" s="140"/>
      <c r="E106" s="141"/>
      <c r="F106" s="141"/>
      <c r="G106" s="34" t="s">
        <v>46</v>
      </c>
      <c r="H106" s="1"/>
      <c r="M106" s="1"/>
      <c r="R106" s="3"/>
    </row>
    <row r="107" spans="1:18" ht="15.75">
      <c r="A107" s="115">
        <f>'06'!A107+(B107-SUM(D107:F107))</f>
        <v>569.29999999999995</v>
      </c>
      <c r="B107" s="137">
        <v>71</v>
      </c>
      <c r="C107" s="20" t="s">
        <v>47</v>
      </c>
      <c r="D107" s="140"/>
      <c r="E107" s="141"/>
      <c r="F107" s="141"/>
      <c r="G107" s="34" t="s">
        <v>47</v>
      </c>
      <c r="H107" s="1"/>
      <c r="M107" s="1"/>
      <c r="R107" s="3"/>
    </row>
    <row r="108" spans="1:18" ht="15.75">
      <c r="A108" s="115">
        <f>'06'!A108+(B108-SUM(D108:F108))</f>
        <v>547.09999999999991</v>
      </c>
      <c r="B108" s="137">
        <v>50</v>
      </c>
      <c r="C108" s="20" t="s">
        <v>194</v>
      </c>
      <c r="D108" s="140"/>
      <c r="E108" s="141"/>
      <c r="F108" s="141"/>
      <c r="G108" s="37" t="s">
        <v>69</v>
      </c>
      <c r="H108" s="1"/>
      <c r="M108" s="1"/>
      <c r="R108" s="3"/>
    </row>
    <row r="109" spans="1:18" ht="15.75">
      <c r="A109" s="115">
        <f>'06'!A109+(B109-SUM(D109:F109))</f>
        <v>2958.7400000000021</v>
      </c>
      <c r="B109" s="137">
        <v>25.53</v>
      </c>
      <c r="C109" s="20" t="s">
        <v>212</v>
      </c>
      <c r="D109" s="140"/>
      <c r="E109" s="141"/>
      <c r="F109" s="141"/>
      <c r="G109" s="34"/>
      <c r="H109" s="1"/>
      <c r="M109" s="1"/>
      <c r="R109" s="3"/>
    </row>
    <row r="110" spans="1:18" ht="15.75">
      <c r="B110" s="137"/>
      <c r="C110" s="20"/>
      <c r="D110" s="140"/>
      <c r="E110" s="141"/>
      <c r="F110" s="141"/>
      <c r="G110" s="34"/>
      <c r="H110" s="1"/>
      <c r="M110" s="1"/>
      <c r="R110" s="3"/>
    </row>
    <row r="111" spans="1:18" ht="15.75">
      <c r="B111" s="137"/>
      <c r="C111" s="30"/>
      <c r="D111" s="140"/>
      <c r="E111" s="141"/>
      <c r="F111" s="141"/>
      <c r="G111" s="37"/>
      <c r="H111" s="1"/>
      <c r="M111" s="1"/>
      <c r="R111" s="3"/>
    </row>
    <row r="112" spans="1:18" ht="15.75">
      <c r="B112" s="137"/>
      <c r="C112" s="35"/>
      <c r="D112" s="140"/>
      <c r="E112" s="141"/>
      <c r="F112" s="141"/>
      <c r="G112" s="34"/>
      <c r="H112" s="1"/>
      <c r="M112" s="1"/>
      <c r="R112" s="3"/>
    </row>
    <row r="113" spans="1:18" ht="15.75">
      <c r="B113" s="137"/>
      <c r="C113" s="36"/>
      <c r="D113" s="140"/>
      <c r="E113" s="141"/>
      <c r="F113" s="141"/>
      <c r="G113" s="34"/>
      <c r="H113" s="1"/>
      <c r="M113" s="1"/>
      <c r="R113" s="3"/>
    </row>
    <row r="114" spans="1:18" ht="15.75">
      <c r="B114" s="137"/>
      <c r="C114" s="35"/>
      <c r="D114" s="140"/>
      <c r="E114" s="141"/>
      <c r="F114" s="141"/>
      <c r="G114" s="34"/>
      <c r="H114" s="1"/>
      <c r="M114" s="1"/>
      <c r="R114" s="3"/>
    </row>
    <row r="115" spans="1:18" ht="15.75">
      <c r="B115" s="137"/>
      <c r="C115" s="30"/>
      <c r="D115" s="140"/>
      <c r="E115" s="141"/>
      <c r="F115" s="141"/>
      <c r="G115" s="18"/>
      <c r="H115" s="1"/>
      <c r="M115" s="1"/>
      <c r="R115" s="3"/>
    </row>
    <row r="116" spans="1:18" ht="15.75">
      <c r="B116" s="137"/>
      <c r="C116" s="20"/>
      <c r="D116" s="140"/>
      <c r="E116" s="141"/>
      <c r="F116" s="141"/>
      <c r="G116" s="18"/>
      <c r="H116" s="1"/>
      <c r="M116" s="1"/>
      <c r="R116" s="3"/>
    </row>
    <row r="117" spans="1:18" ht="15.75">
      <c r="B117" s="137"/>
      <c r="C117" s="20"/>
      <c r="D117" s="140"/>
      <c r="E117" s="141"/>
      <c r="F117" s="141"/>
      <c r="G117" s="18"/>
      <c r="H117" s="1"/>
      <c r="M117" s="1"/>
      <c r="R117" s="3"/>
    </row>
    <row r="118" spans="1:18" ht="15.75">
      <c r="B118" s="137"/>
      <c r="C118" s="20"/>
      <c r="D118" s="140"/>
      <c r="E118" s="141"/>
      <c r="F118" s="141"/>
      <c r="G118" s="18"/>
      <c r="H118" s="1"/>
      <c r="M118" s="1"/>
      <c r="R118" s="3"/>
    </row>
    <row r="119" spans="1:18" ht="16.5" thickBot="1">
      <c r="B119" s="138"/>
      <c r="C119" s="22"/>
      <c r="D119" s="138"/>
      <c r="E119" s="142"/>
      <c r="F119" s="142"/>
      <c r="G119" s="19"/>
      <c r="H119" s="1"/>
      <c r="M119" s="1"/>
      <c r="R119" s="3"/>
    </row>
    <row r="120" spans="1:18" ht="16.5" thickBot="1">
      <c r="A120" s="116">
        <f>SUM(A106:A108)</f>
        <v>3184.1600000000003</v>
      </c>
      <c r="B120" s="138">
        <f>SUM(B106:B119)</f>
        <v>405</v>
      </c>
      <c r="C120" s="19" t="s">
        <v>55</v>
      </c>
      <c r="D120" s="138">
        <f>SUM(D106:D119)</f>
        <v>0</v>
      </c>
      <c r="E120" s="138">
        <f>SUM(E106:E119)</f>
        <v>0</v>
      </c>
      <c r="F120" s="138">
        <f>SUM(F106:F119)</f>
        <v>0</v>
      </c>
      <c r="G120" s="19" t="s">
        <v>55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3" t="str">
        <f>AÑO!A26</f>
        <v>Teléfono</v>
      </c>
      <c r="C122" s="272"/>
      <c r="D122" s="272"/>
      <c r="E122" s="272"/>
      <c r="F122" s="272"/>
      <c r="G122" s="273"/>
      <c r="H122" s="1"/>
      <c r="M122" s="1"/>
      <c r="R122" s="3"/>
    </row>
    <row r="123" spans="1:18" ht="16.149999999999999" customHeight="1" thickBot="1">
      <c r="A123" s="1"/>
      <c r="B123" s="274"/>
      <c r="C123" s="275"/>
      <c r="D123" s="275"/>
      <c r="E123" s="275"/>
      <c r="F123" s="275"/>
      <c r="G123" s="276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135" t="s">
        <v>32</v>
      </c>
      <c r="C125" s="27" t="s">
        <v>33</v>
      </c>
      <c r="D125" s="135" t="s">
        <v>57</v>
      </c>
      <c r="E125" s="139" t="s">
        <v>58</v>
      </c>
      <c r="F125" s="139" t="s">
        <v>32</v>
      </c>
      <c r="G125" s="27" t="s">
        <v>33</v>
      </c>
      <c r="H125" s="1"/>
      <c r="M125" s="1"/>
      <c r="R125" s="3"/>
    </row>
    <row r="126" spans="1:18" ht="15.75">
      <c r="A126" s="1"/>
      <c r="B126" s="136">
        <v>27.5</v>
      </c>
      <c r="C126" s="21" t="s">
        <v>48</v>
      </c>
      <c r="D126" s="140"/>
      <c r="E126" s="141"/>
      <c r="F126" s="141"/>
      <c r="G126" s="18" t="s">
        <v>48</v>
      </c>
      <c r="H126" s="1"/>
      <c r="M126" s="1"/>
      <c r="R126" s="3"/>
    </row>
    <row r="127" spans="1:18" ht="15.75">
      <c r="A127" s="1"/>
      <c r="B127" s="137">
        <v>12.5</v>
      </c>
      <c r="C127" s="18" t="s">
        <v>49</v>
      </c>
      <c r="D127" s="140"/>
      <c r="E127" s="141"/>
      <c r="F127" s="141"/>
      <c r="G127" s="18" t="s">
        <v>154</v>
      </c>
      <c r="H127" s="1"/>
      <c r="M127" s="1"/>
      <c r="R127" s="3"/>
    </row>
    <row r="128" spans="1:18" ht="15.75">
      <c r="A128" s="1"/>
      <c r="B128" s="137">
        <v>8</v>
      </c>
      <c r="C128" s="18" t="s">
        <v>165</v>
      </c>
      <c r="D128" s="140"/>
      <c r="E128" s="141"/>
      <c r="F128" s="141"/>
      <c r="G128" s="18" t="s">
        <v>156</v>
      </c>
      <c r="H128" s="1"/>
      <c r="M128" s="1"/>
      <c r="R128" s="3"/>
    </row>
    <row r="129" spans="1:18" ht="15.75">
      <c r="A129" s="1"/>
      <c r="B129" s="137"/>
      <c r="C129" s="18"/>
      <c r="D129" s="140"/>
      <c r="E129" s="141"/>
      <c r="F129" s="141"/>
      <c r="G129" s="18" t="s">
        <v>165</v>
      </c>
      <c r="H129" s="1"/>
      <c r="M129" s="1"/>
      <c r="R129" s="3"/>
    </row>
    <row r="130" spans="1:18" ht="15.75">
      <c r="A130" s="1"/>
      <c r="B130" s="137"/>
      <c r="C130" s="18"/>
      <c r="D130" s="140"/>
      <c r="E130" s="141"/>
      <c r="F130" s="141"/>
      <c r="G130" s="18"/>
      <c r="H130" s="1"/>
      <c r="M130" s="1"/>
      <c r="R130" s="3"/>
    </row>
    <row r="131" spans="1:18" ht="15.75">
      <c r="A131" s="1"/>
      <c r="B131" s="137"/>
      <c r="C131" s="18"/>
      <c r="D131" s="140"/>
      <c r="E131" s="141"/>
      <c r="F131" s="141"/>
      <c r="G131" s="18"/>
      <c r="H131" s="1"/>
      <c r="M131" s="1"/>
      <c r="R131" s="3"/>
    </row>
    <row r="132" spans="1:18" ht="15.75">
      <c r="A132" s="1"/>
      <c r="B132" s="137"/>
      <c r="C132" s="18"/>
      <c r="D132" s="140"/>
      <c r="E132" s="141"/>
      <c r="F132" s="141"/>
      <c r="G132" s="18"/>
      <c r="H132" s="1"/>
      <c r="M132" s="1"/>
      <c r="R132" s="3"/>
    </row>
    <row r="133" spans="1:18" ht="15.75">
      <c r="A133" s="1"/>
      <c r="B133" s="137"/>
      <c r="C133" s="18"/>
      <c r="D133" s="140"/>
      <c r="E133" s="141"/>
      <c r="F133" s="141"/>
      <c r="G133" s="18"/>
      <c r="H133" s="1"/>
      <c r="M133" s="1"/>
      <c r="R133" s="3"/>
    </row>
    <row r="134" spans="1:18" ht="15.75">
      <c r="A134" s="1"/>
      <c r="B134" s="137"/>
      <c r="C134" s="18"/>
      <c r="D134" s="140"/>
      <c r="E134" s="141"/>
      <c r="F134" s="141"/>
      <c r="G134" s="18"/>
      <c r="H134" s="1"/>
      <c r="M134" s="1"/>
      <c r="R134" s="3"/>
    </row>
    <row r="135" spans="1:18" ht="15.75">
      <c r="A135" s="1"/>
      <c r="B135" s="137"/>
      <c r="C135" s="18"/>
      <c r="D135" s="140"/>
      <c r="E135" s="141"/>
      <c r="F135" s="141"/>
      <c r="G135" s="18"/>
      <c r="H135" s="1"/>
      <c r="M135" s="1"/>
      <c r="R135" s="3"/>
    </row>
    <row r="136" spans="1:18" ht="15.75">
      <c r="A136" s="1"/>
      <c r="B136" s="137"/>
      <c r="C136" s="18"/>
      <c r="D136" s="140"/>
      <c r="E136" s="141"/>
      <c r="F136" s="141"/>
      <c r="G136" s="18"/>
      <c r="H136" s="1"/>
      <c r="M136" s="1"/>
      <c r="R136" s="3"/>
    </row>
    <row r="137" spans="1:18" ht="15.75">
      <c r="A137" s="1"/>
      <c r="B137" s="137"/>
      <c r="C137" s="18"/>
      <c r="D137" s="140"/>
      <c r="E137" s="141"/>
      <c r="F137" s="141"/>
      <c r="G137" s="18"/>
      <c r="H137" s="1"/>
      <c r="M137" s="1"/>
      <c r="R137" s="3"/>
    </row>
    <row r="138" spans="1:18" ht="15.75">
      <c r="A138" s="1"/>
      <c r="B138" s="137"/>
      <c r="C138" s="18"/>
      <c r="D138" s="140"/>
      <c r="E138" s="141"/>
      <c r="F138" s="141"/>
      <c r="G138" s="18"/>
      <c r="H138" s="1"/>
      <c r="M138" s="1"/>
      <c r="R138" s="3"/>
    </row>
    <row r="139" spans="1:18" ht="16.5" thickBot="1">
      <c r="A139" s="1"/>
      <c r="B139" s="138"/>
      <c r="C139" s="19"/>
      <c r="D139" s="138"/>
      <c r="E139" s="142"/>
      <c r="F139" s="142"/>
      <c r="G139" s="19"/>
      <c r="H139" s="1"/>
      <c r="M139" s="1"/>
      <c r="R139" s="3"/>
    </row>
    <row r="140" spans="1:18" ht="16.5" thickBot="1">
      <c r="A140" s="1"/>
      <c r="B140" s="138">
        <f>SUM(B126:B139)</f>
        <v>48</v>
      </c>
      <c r="C140" s="19" t="s">
        <v>55</v>
      </c>
      <c r="D140" s="138">
        <f>SUM(D126:D139)</f>
        <v>0</v>
      </c>
      <c r="E140" s="138">
        <f>SUM(E126:E139)</f>
        <v>0</v>
      </c>
      <c r="F140" s="138">
        <f>SUM(F126:F139)</f>
        <v>0</v>
      </c>
      <c r="G140" s="19" t="s">
        <v>55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3" t="str">
        <f>AÑO!A27</f>
        <v>Gatos</v>
      </c>
      <c r="C142" s="272"/>
      <c r="D142" s="272"/>
      <c r="E142" s="272"/>
      <c r="F142" s="272"/>
      <c r="G142" s="273"/>
      <c r="H142" s="1"/>
      <c r="M142" s="1"/>
      <c r="R142" s="3"/>
    </row>
    <row r="143" spans="1:18" ht="16.149999999999999" customHeight="1" thickBot="1">
      <c r="A143" s="1"/>
      <c r="B143" s="274"/>
      <c r="C143" s="275"/>
      <c r="D143" s="275"/>
      <c r="E143" s="275"/>
      <c r="F143" s="275"/>
      <c r="G143" s="276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135" t="s">
        <v>32</v>
      </c>
      <c r="C145" s="27" t="s">
        <v>33</v>
      </c>
      <c r="D145" s="135" t="s">
        <v>57</v>
      </c>
      <c r="E145" s="139" t="s">
        <v>58</v>
      </c>
      <c r="F145" s="139" t="s">
        <v>32</v>
      </c>
      <c r="G145" s="27" t="s">
        <v>168</v>
      </c>
      <c r="H145" s="1"/>
      <c r="M145" s="1"/>
      <c r="R145" s="3"/>
    </row>
    <row r="146" spans="1:22" ht="15.75">
      <c r="A146" s="1"/>
      <c r="B146" s="136">
        <v>50</v>
      </c>
      <c r="C146" s="21" t="s">
        <v>181</v>
      </c>
      <c r="D146" s="140"/>
      <c r="E146" s="141"/>
      <c r="F146" s="141"/>
      <c r="G146" s="18"/>
      <c r="H146" s="1"/>
      <c r="M146" s="1"/>
      <c r="R146" s="3"/>
    </row>
    <row r="147" spans="1:22" ht="15.75">
      <c r="A147" s="1"/>
      <c r="B147" s="137"/>
      <c r="C147" s="18"/>
      <c r="D147" s="140"/>
      <c r="E147" s="141"/>
      <c r="F147" s="141"/>
      <c r="G147" s="18"/>
      <c r="H147" s="1"/>
      <c r="M147" s="1"/>
      <c r="R147" s="3"/>
    </row>
    <row r="148" spans="1:22" ht="15.75">
      <c r="A148" s="1"/>
      <c r="B148" s="137"/>
      <c r="C148" s="18"/>
      <c r="D148" s="140"/>
      <c r="E148" s="141"/>
      <c r="F148" s="141"/>
      <c r="G148" s="18"/>
      <c r="H148" s="1"/>
      <c r="M148" s="1"/>
      <c r="R148" s="3"/>
    </row>
    <row r="149" spans="1:22" ht="15.75">
      <c r="A149" s="1"/>
      <c r="B149" s="137"/>
      <c r="C149" s="18"/>
      <c r="D149" s="140"/>
      <c r="E149" s="141"/>
      <c r="F149" s="141"/>
      <c r="G149" s="18"/>
      <c r="H149" s="1"/>
      <c r="M149" s="1"/>
      <c r="R149" s="3"/>
    </row>
    <row r="150" spans="1:22" ht="15.75">
      <c r="A150" s="1"/>
      <c r="B150" s="137"/>
      <c r="C150" s="18"/>
      <c r="D150" s="140"/>
      <c r="E150" s="141"/>
      <c r="F150" s="141"/>
      <c r="G150" s="18"/>
      <c r="H150" s="1"/>
      <c r="M150" s="1"/>
      <c r="R150" s="3"/>
    </row>
    <row r="151" spans="1:22" ht="15.75">
      <c r="A151" s="1"/>
      <c r="B151" s="137"/>
      <c r="C151" s="18"/>
      <c r="D151" s="140"/>
      <c r="E151" s="141"/>
      <c r="F151" s="141"/>
      <c r="G151" s="18"/>
      <c r="H151" s="1"/>
      <c r="M151" s="1"/>
      <c r="R151" s="3"/>
    </row>
    <row r="152" spans="1:22" ht="15.75">
      <c r="A152" s="1"/>
      <c r="B152" s="137"/>
      <c r="C152" s="18"/>
      <c r="D152" s="140"/>
      <c r="E152" s="141"/>
      <c r="F152" s="141"/>
      <c r="G152" s="18"/>
      <c r="H152" s="1"/>
      <c r="M152" s="1"/>
      <c r="R152" s="3"/>
    </row>
    <row r="153" spans="1:22" ht="15.75">
      <c r="A153" s="1"/>
      <c r="B153" s="137"/>
      <c r="C153" s="18"/>
      <c r="D153" s="140"/>
      <c r="E153" s="141"/>
      <c r="F153" s="141"/>
      <c r="G153" s="18"/>
      <c r="H153" s="1"/>
      <c r="M153" s="1"/>
      <c r="R153" s="3"/>
    </row>
    <row r="154" spans="1:22" ht="15.75">
      <c r="A154" s="1"/>
      <c r="B154" s="137"/>
      <c r="C154" s="18"/>
      <c r="D154" s="140"/>
      <c r="E154" s="141"/>
      <c r="F154" s="141"/>
      <c r="G154" s="18"/>
      <c r="H154" s="1"/>
      <c r="M154" s="1"/>
      <c r="R154" s="3"/>
    </row>
    <row r="155" spans="1:22" ht="15.75">
      <c r="A155" s="1"/>
      <c r="B155" s="137"/>
      <c r="C155" s="18"/>
      <c r="D155" s="140"/>
      <c r="E155" s="141"/>
      <c r="F155" s="141"/>
      <c r="G155" s="18"/>
      <c r="H155" s="1"/>
      <c r="M155" s="1"/>
      <c r="R155" s="3"/>
    </row>
    <row r="156" spans="1:22" ht="15.75">
      <c r="A156" s="1"/>
      <c r="B156" s="137"/>
      <c r="C156" s="18"/>
      <c r="D156" s="140"/>
      <c r="E156" s="141"/>
      <c r="F156" s="141"/>
      <c r="G156" s="18"/>
      <c r="H156" s="1"/>
      <c r="M156" s="1"/>
      <c r="R156" s="3"/>
    </row>
    <row r="157" spans="1:22" ht="15.75">
      <c r="A157" s="1"/>
      <c r="B157" s="137"/>
      <c r="C157" s="18"/>
      <c r="D157" s="140"/>
      <c r="E157" s="141"/>
      <c r="F157" s="141"/>
      <c r="G157" s="18"/>
      <c r="H157" s="1"/>
      <c r="M157" s="1"/>
      <c r="R157" s="3"/>
    </row>
    <row r="158" spans="1:22" ht="15.75">
      <c r="A158" s="1"/>
      <c r="B158" s="137"/>
      <c r="C158" s="18"/>
      <c r="D158" s="140"/>
      <c r="E158" s="141"/>
      <c r="F158" s="141"/>
      <c r="G158" s="18"/>
      <c r="H158" s="1"/>
      <c r="M158" s="1"/>
      <c r="R158" s="3"/>
    </row>
    <row r="159" spans="1:22" ht="16.5" thickBot="1">
      <c r="A159" s="1"/>
      <c r="B159" s="138"/>
      <c r="C159" s="19"/>
      <c r="D159" s="138"/>
      <c r="E159" s="142"/>
      <c r="F159" s="142"/>
      <c r="G159" s="19"/>
      <c r="H159" s="1"/>
      <c r="M159" s="1"/>
      <c r="R159" s="3"/>
    </row>
    <row r="160" spans="1:22" ht="16.5" thickBot="1">
      <c r="A160" s="1"/>
      <c r="B160" s="138">
        <f>SUM(B146:B159)</f>
        <v>50</v>
      </c>
      <c r="C160" s="19" t="s">
        <v>55</v>
      </c>
      <c r="D160" s="138">
        <f>SUM(D146:D159)</f>
        <v>0</v>
      </c>
      <c r="E160" s="138">
        <f>SUM(E146:E159)</f>
        <v>0</v>
      </c>
      <c r="F160" s="138">
        <f>SUM(F146:F159)</f>
        <v>0</v>
      </c>
      <c r="G160" s="19" t="s">
        <v>55</v>
      </c>
      <c r="H160" s="1"/>
      <c r="M160" s="1"/>
      <c r="R160" s="1"/>
      <c r="S160" s="12"/>
      <c r="T160" s="1"/>
      <c r="U160" s="1"/>
      <c r="V160" s="1"/>
    </row>
    <row r="161" spans="1:22" ht="16.5" thickBot="1">
      <c r="A161" s="1"/>
      <c r="B161" s="115"/>
      <c r="C161" s="1"/>
      <c r="D161" s="115"/>
      <c r="E161" s="115"/>
      <c r="F161" s="115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AÑO!A28</f>
        <v>Vacaciones</v>
      </c>
      <c r="C162" s="272"/>
      <c r="D162" s="272"/>
      <c r="E162" s="272"/>
      <c r="F162" s="272"/>
      <c r="G162" s="27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4"/>
      <c r="C163" s="275"/>
      <c r="D163" s="275"/>
      <c r="E163" s="275"/>
      <c r="F163" s="275"/>
      <c r="G163" s="27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5" t="s">
        <v>32</v>
      </c>
      <c r="C165" s="27" t="s">
        <v>33</v>
      </c>
      <c r="D165" s="135" t="s">
        <v>57</v>
      </c>
      <c r="E165" s="139" t="s">
        <v>58</v>
      </c>
      <c r="F165" s="139" t="s">
        <v>32</v>
      </c>
      <c r="G165" s="27" t="s">
        <v>33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6">
        <v>200</v>
      </c>
      <c r="C166" s="21" t="s">
        <v>35</v>
      </c>
      <c r="D166" s="140"/>
      <c r="E166" s="141"/>
      <c r="F166" s="141"/>
      <c r="G166" s="18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7"/>
      <c r="C167" s="18"/>
      <c r="D167" s="140"/>
      <c r="E167" s="141"/>
      <c r="F167" s="141"/>
      <c r="G167" s="1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7"/>
      <c r="C168" s="18"/>
      <c r="D168" s="140"/>
      <c r="E168" s="141"/>
      <c r="F168" s="141"/>
      <c r="G168" s="1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7"/>
      <c r="C169" s="18"/>
      <c r="D169" s="140"/>
      <c r="E169" s="141"/>
      <c r="F169" s="141"/>
      <c r="G169" s="1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7"/>
      <c r="C170" s="18"/>
      <c r="D170" s="140"/>
      <c r="E170" s="141"/>
      <c r="F170" s="141"/>
      <c r="G170" s="1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7"/>
      <c r="C171" s="18"/>
      <c r="D171" s="140"/>
      <c r="E171" s="141"/>
      <c r="F171" s="141"/>
      <c r="G171" s="1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7"/>
      <c r="C172" s="18"/>
      <c r="D172" s="140"/>
      <c r="E172" s="141"/>
      <c r="F172" s="141"/>
      <c r="G172" s="1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7"/>
      <c r="C173" s="18"/>
      <c r="D173" s="140"/>
      <c r="E173" s="141"/>
      <c r="F173" s="141"/>
      <c r="G173" s="1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7"/>
      <c r="C174" s="18"/>
      <c r="D174" s="140"/>
      <c r="E174" s="141"/>
      <c r="F174" s="141"/>
      <c r="G174" s="1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7"/>
      <c r="C175" s="18"/>
      <c r="D175" s="140"/>
      <c r="E175" s="141"/>
      <c r="F175" s="141"/>
      <c r="G175" s="1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7"/>
      <c r="C176" s="18"/>
      <c r="D176" s="140"/>
      <c r="E176" s="141"/>
      <c r="F176" s="141"/>
      <c r="G176" s="1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7"/>
      <c r="C177" s="18"/>
      <c r="D177" s="140"/>
      <c r="E177" s="141"/>
      <c r="F177" s="141"/>
      <c r="G177" s="1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7"/>
      <c r="C178" s="18"/>
      <c r="D178" s="140"/>
      <c r="E178" s="141"/>
      <c r="F178" s="141"/>
      <c r="G178" s="1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8"/>
      <c r="C179" s="19"/>
      <c r="D179" s="138"/>
      <c r="E179" s="142"/>
      <c r="F179" s="142"/>
      <c r="G179" s="1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8">
        <f>SUM(B166:B179)</f>
        <v>200</v>
      </c>
      <c r="C180" s="19" t="s">
        <v>55</v>
      </c>
      <c r="D180" s="138">
        <f>SUM(D166:D179)</f>
        <v>0</v>
      </c>
      <c r="E180" s="138">
        <f>SUM(E166:E179)</f>
        <v>0</v>
      </c>
      <c r="F180" s="138">
        <f>SUM(F166:F179)</f>
        <v>0</v>
      </c>
      <c r="G180" s="19" t="s">
        <v>55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AÑO!A29</f>
        <v>Ropa</v>
      </c>
      <c r="C182" s="272"/>
      <c r="D182" s="272"/>
      <c r="E182" s="272"/>
      <c r="F182" s="272"/>
      <c r="G182" s="27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4"/>
      <c r="C183" s="275"/>
      <c r="D183" s="275"/>
      <c r="E183" s="275"/>
      <c r="F183" s="275"/>
      <c r="G183" s="27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5" t="s">
        <v>32</v>
      </c>
      <c r="C185" s="27" t="s">
        <v>33</v>
      </c>
      <c r="D185" s="135" t="s">
        <v>57</v>
      </c>
      <c r="E185" s="139" t="s">
        <v>58</v>
      </c>
      <c r="F185" s="139" t="s">
        <v>32</v>
      </c>
      <c r="G185" s="27" t="s">
        <v>168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6">
        <v>70</v>
      </c>
      <c r="C186" s="21" t="s">
        <v>183</v>
      </c>
      <c r="D186" s="140"/>
      <c r="E186" s="141"/>
      <c r="F186" s="141"/>
      <c r="G186" s="1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7"/>
      <c r="C187" s="18"/>
      <c r="D187" s="140"/>
      <c r="E187" s="141"/>
      <c r="F187" s="141"/>
      <c r="G187" s="1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7"/>
      <c r="C188" s="18"/>
      <c r="D188" s="140"/>
      <c r="E188" s="141"/>
      <c r="F188" s="141"/>
      <c r="G188" s="18"/>
      <c r="I188" s="1"/>
      <c r="J188" s="1"/>
      <c r="K188" s="1"/>
      <c r="L188" s="1"/>
    </row>
    <row r="189" spans="1:22" ht="15.75">
      <c r="B189" s="137"/>
      <c r="C189" s="18"/>
      <c r="D189" s="140"/>
      <c r="E189" s="141"/>
      <c r="F189" s="141"/>
      <c r="G189" s="18"/>
      <c r="I189" s="1"/>
      <c r="J189" s="1"/>
      <c r="K189" s="1"/>
      <c r="L189" s="1"/>
    </row>
    <row r="190" spans="1:22" ht="15.75">
      <c r="B190" s="137"/>
      <c r="C190" s="18"/>
      <c r="D190" s="140"/>
      <c r="E190" s="141"/>
      <c r="F190" s="141"/>
      <c r="G190" s="18"/>
      <c r="I190" s="1"/>
      <c r="J190" s="1"/>
      <c r="K190" s="1"/>
      <c r="L190" s="1"/>
    </row>
    <row r="191" spans="1:22" ht="15.75">
      <c r="B191" s="137"/>
      <c r="C191" s="18"/>
      <c r="D191" s="140"/>
      <c r="E191" s="141"/>
      <c r="F191" s="141"/>
      <c r="G191" s="18"/>
      <c r="I191" s="1"/>
      <c r="J191" s="1"/>
      <c r="K191" s="1"/>
      <c r="L191" s="1"/>
    </row>
    <row r="192" spans="1:22" ht="15.75">
      <c r="B192" s="137"/>
      <c r="C192" s="18"/>
      <c r="D192" s="140"/>
      <c r="E192" s="141"/>
      <c r="F192" s="141"/>
      <c r="G192" s="18"/>
      <c r="I192" s="1"/>
      <c r="J192" s="1"/>
      <c r="K192" s="1"/>
      <c r="L192" s="1"/>
    </row>
    <row r="193" spans="2:12" ht="15.75">
      <c r="B193" s="137"/>
      <c r="C193" s="18"/>
      <c r="D193" s="140"/>
      <c r="E193" s="141"/>
      <c r="F193" s="141"/>
      <c r="G193" s="18"/>
      <c r="I193" s="1"/>
      <c r="J193" s="1"/>
      <c r="K193" s="1"/>
      <c r="L193" s="1"/>
    </row>
    <row r="194" spans="2:12">
      <c r="B194" s="137"/>
      <c r="C194" s="18"/>
      <c r="D194" s="140"/>
      <c r="E194" s="141"/>
      <c r="F194" s="141"/>
      <c r="G194" s="18"/>
    </row>
    <row r="195" spans="2:12">
      <c r="B195" s="137"/>
      <c r="C195" s="18"/>
      <c r="D195" s="140"/>
      <c r="E195" s="141"/>
      <c r="F195" s="141"/>
      <c r="G195" s="18"/>
    </row>
    <row r="196" spans="2:12">
      <c r="B196" s="137"/>
      <c r="C196" s="18"/>
      <c r="D196" s="140"/>
      <c r="E196" s="141"/>
      <c r="F196" s="141"/>
      <c r="G196" s="18"/>
    </row>
    <row r="197" spans="2:12">
      <c r="B197" s="137"/>
      <c r="C197" s="18"/>
      <c r="D197" s="140"/>
      <c r="E197" s="141"/>
      <c r="F197" s="141"/>
      <c r="G197" s="18"/>
    </row>
    <row r="198" spans="2:12">
      <c r="B198" s="137"/>
      <c r="C198" s="18"/>
      <c r="D198" s="140"/>
      <c r="E198" s="141"/>
      <c r="F198" s="141"/>
      <c r="G198" s="18"/>
    </row>
    <row r="199" spans="2:12" ht="15.75" thickBot="1">
      <c r="B199" s="138"/>
      <c r="C199" s="19"/>
      <c r="D199" s="138"/>
      <c r="E199" s="142"/>
      <c r="F199" s="142"/>
      <c r="G199" s="19"/>
    </row>
    <row r="200" spans="2:12" ht="15.75" thickBot="1">
      <c r="B200" s="138">
        <f>SUM(B186:B199)</f>
        <v>70</v>
      </c>
      <c r="C200" s="19" t="s">
        <v>55</v>
      </c>
      <c r="D200" s="138">
        <f>SUM(D186:D199)</f>
        <v>0</v>
      </c>
      <c r="E200" s="138">
        <f>SUM(E186:E199)</f>
        <v>0</v>
      </c>
      <c r="F200" s="138">
        <f>SUM(F186:F199)</f>
        <v>0</v>
      </c>
      <c r="G200" s="19" t="s">
        <v>55</v>
      </c>
    </row>
    <row r="201" spans="2:12" ht="15.75" thickBot="1">
      <c r="B201" s="5"/>
      <c r="C201" s="3"/>
      <c r="D201" s="5"/>
      <c r="E201" s="5"/>
    </row>
    <row r="202" spans="2:12" ht="14.45" customHeight="1">
      <c r="B202" s="283" t="str">
        <f>AÑO!A30</f>
        <v>Belleza</v>
      </c>
      <c r="C202" s="272"/>
      <c r="D202" s="272"/>
      <c r="E202" s="272"/>
      <c r="F202" s="272"/>
      <c r="G202" s="273"/>
    </row>
    <row r="203" spans="2:12" ht="15" customHeight="1" thickBot="1">
      <c r="B203" s="274"/>
      <c r="C203" s="275"/>
      <c r="D203" s="275"/>
      <c r="E203" s="275"/>
      <c r="F203" s="275"/>
      <c r="G203" s="276"/>
    </row>
    <row r="204" spans="2:12">
      <c r="B204" s="284" t="s">
        <v>10</v>
      </c>
      <c r="C204" s="285"/>
      <c r="D204" s="286" t="s">
        <v>11</v>
      </c>
      <c r="E204" s="286"/>
      <c r="F204" s="286"/>
      <c r="G204" s="285"/>
    </row>
    <row r="205" spans="2:12">
      <c r="B205" s="135" t="s">
        <v>32</v>
      </c>
      <c r="C205" s="27" t="s">
        <v>33</v>
      </c>
      <c r="D205" s="135" t="s">
        <v>57</v>
      </c>
      <c r="E205" s="139" t="s">
        <v>58</v>
      </c>
      <c r="F205" s="139" t="s">
        <v>32</v>
      </c>
      <c r="G205" s="27" t="s">
        <v>168</v>
      </c>
    </row>
    <row r="206" spans="2:12">
      <c r="B206" s="136">
        <v>35</v>
      </c>
      <c r="C206" s="21"/>
      <c r="D206" s="140"/>
      <c r="E206" s="141"/>
      <c r="F206" s="141"/>
      <c r="G206" s="18"/>
    </row>
    <row r="207" spans="2:12">
      <c r="B207" s="137"/>
      <c r="C207" s="18"/>
      <c r="D207" s="140"/>
      <c r="E207" s="141"/>
      <c r="F207" s="141"/>
      <c r="G207" s="18"/>
    </row>
    <row r="208" spans="2:12">
      <c r="B208" s="137"/>
      <c r="C208" s="18"/>
      <c r="D208" s="140"/>
      <c r="E208" s="141"/>
      <c r="F208" s="141"/>
      <c r="G208" s="18"/>
    </row>
    <row r="209" spans="2:7">
      <c r="B209" s="137"/>
      <c r="C209" s="18"/>
      <c r="D209" s="140"/>
      <c r="E209" s="141"/>
      <c r="F209" s="141"/>
      <c r="G209" s="18"/>
    </row>
    <row r="210" spans="2:7">
      <c r="B210" s="137"/>
      <c r="C210" s="18"/>
      <c r="D210" s="140"/>
      <c r="E210" s="141"/>
      <c r="F210" s="141"/>
      <c r="G210" s="18"/>
    </row>
    <row r="211" spans="2:7">
      <c r="B211" s="137"/>
      <c r="C211" s="18"/>
      <c r="D211" s="140"/>
      <c r="E211" s="141"/>
      <c r="F211" s="141"/>
      <c r="G211" s="18"/>
    </row>
    <row r="212" spans="2:7">
      <c r="B212" s="137"/>
      <c r="C212" s="18"/>
      <c r="D212" s="140"/>
      <c r="E212" s="141"/>
      <c r="F212" s="141"/>
      <c r="G212" s="18"/>
    </row>
    <row r="213" spans="2:7">
      <c r="B213" s="137"/>
      <c r="C213" s="18"/>
      <c r="D213" s="140"/>
      <c r="E213" s="141"/>
      <c r="F213" s="141"/>
      <c r="G213" s="18"/>
    </row>
    <row r="214" spans="2:7">
      <c r="B214" s="137"/>
      <c r="C214" s="18"/>
      <c r="D214" s="140"/>
      <c r="E214" s="141"/>
      <c r="F214" s="141"/>
      <c r="G214" s="18"/>
    </row>
    <row r="215" spans="2:7">
      <c r="B215" s="137"/>
      <c r="C215" s="18"/>
      <c r="D215" s="140"/>
      <c r="E215" s="141"/>
      <c r="F215" s="141"/>
      <c r="G215" s="18"/>
    </row>
    <row r="216" spans="2:7">
      <c r="B216" s="137"/>
      <c r="C216" s="18"/>
      <c r="D216" s="140"/>
      <c r="E216" s="141"/>
      <c r="F216" s="141"/>
      <c r="G216" s="18"/>
    </row>
    <row r="217" spans="2:7">
      <c r="B217" s="137"/>
      <c r="C217" s="18"/>
      <c r="D217" s="140"/>
      <c r="E217" s="141"/>
      <c r="F217" s="141"/>
      <c r="G217" s="18"/>
    </row>
    <row r="218" spans="2:7">
      <c r="B218" s="137"/>
      <c r="C218" s="18"/>
      <c r="D218" s="140"/>
      <c r="E218" s="141"/>
      <c r="F218" s="141"/>
      <c r="G218" s="18"/>
    </row>
    <row r="219" spans="2:7" ht="15.75" thickBot="1">
      <c r="B219" s="138"/>
      <c r="C219" s="19"/>
      <c r="D219" s="138"/>
      <c r="E219" s="142"/>
      <c r="F219" s="142"/>
      <c r="G219" s="19"/>
    </row>
    <row r="220" spans="2:7" ht="15.75" thickBot="1">
      <c r="B220" s="138">
        <f>SUM(B206:B219)</f>
        <v>35</v>
      </c>
      <c r="C220" s="19" t="s">
        <v>55</v>
      </c>
      <c r="D220" s="138">
        <f>SUM(D206:D219)</f>
        <v>0</v>
      </c>
      <c r="E220" s="138">
        <f>SUM(E206:E219)</f>
        <v>0</v>
      </c>
      <c r="F220" s="138">
        <f>SUM(F206:F219)</f>
        <v>0</v>
      </c>
      <c r="G220" s="19" t="s">
        <v>55</v>
      </c>
    </row>
    <row r="221" spans="2:7" ht="15.75" thickBot="1">
      <c r="B221" s="5"/>
      <c r="C221" s="3"/>
      <c r="D221" s="5"/>
      <c r="E221" s="5"/>
    </row>
    <row r="222" spans="2:7" ht="14.45" customHeight="1">
      <c r="B222" s="283" t="str">
        <f>AÑO!A31</f>
        <v>Deportes</v>
      </c>
      <c r="C222" s="272"/>
      <c r="D222" s="272"/>
      <c r="E222" s="272"/>
      <c r="F222" s="272"/>
      <c r="G222" s="273"/>
    </row>
    <row r="223" spans="2:7" ht="15" customHeight="1" thickBot="1">
      <c r="B223" s="274"/>
      <c r="C223" s="275"/>
      <c r="D223" s="275"/>
      <c r="E223" s="275"/>
      <c r="F223" s="275"/>
      <c r="G223" s="276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135" t="s">
        <v>32</v>
      </c>
      <c r="C225" s="27" t="s">
        <v>33</v>
      </c>
      <c r="D225" s="135" t="s">
        <v>57</v>
      </c>
      <c r="E225" s="139" t="s">
        <v>58</v>
      </c>
      <c r="F225" s="139" t="s">
        <v>32</v>
      </c>
      <c r="G225" s="27" t="s">
        <v>33</v>
      </c>
    </row>
    <row r="226" spans="2:7">
      <c r="B226" s="136">
        <v>20</v>
      </c>
      <c r="C226" s="21" t="s">
        <v>45</v>
      </c>
      <c r="D226" s="140"/>
      <c r="E226" s="141"/>
      <c r="F226" s="141"/>
      <c r="G226" s="18" t="s">
        <v>45</v>
      </c>
    </row>
    <row r="227" spans="2:7">
      <c r="B227" s="137"/>
      <c r="C227" s="18" t="s">
        <v>44</v>
      </c>
      <c r="D227" s="140"/>
      <c r="E227" s="141"/>
      <c r="F227" s="141"/>
      <c r="G227" s="18"/>
    </row>
    <row r="228" spans="2:7">
      <c r="B228" s="137"/>
      <c r="C228" s="18"/>
      <c r="D228" s="140"/>
      <c r="E228" s="141"/>
      <c r="F228" s="141"/>
      <c r="G228" s="18"/>
    </row>
    <row r="229" spans="2:7">
      <c r="B229" s="137"/>
      <c r="C229" s="18"/>
      <c r="D229" s="140"/>
      <c r="E229" s="141"/>
      <c r="F229" s="141"/>
      <c r="G229" s="18"/>
    </row>
    <row r="230" spans="2:7">
      <c r="B230" s="137"/>
      <c r="C230" s="18"/>
      <c r="D230" s="140"/>
      <c r="E230" s="141"/>
      <c r="F230" s="141"/>
      <c r="G230" s="18"/>
    </row>
    <row r="231" spans="2:7">
      <c r="B231" s="137"/>
      <c r="C231" s="18"/>
      <c r="D231" s="140"/>
      <c r="E231" s="141"/>
      <c r="F231" s="141"/>
      <c r="G231" s="18"/>
    </row>
    <row r="232" spans="2:7">
      <c r="B232" s="137"/>
      <c r="C232" s="18"/>
      <c r="D232" s="140"/>
      <c r="E232" s="141"/>
      <c r="F232" s="141"/>
      <c r="G232" s="18"/>
    </row>
    <row r="233" spans="2:7">
      <c r="B233" s="137"/>
      <c r="C233" s="18"/>
      <c r="D233" s="140"/>
      <c r="E233" s="141"/>
      <c r="F233" s="141"/>
      <c r="G233" s="18"/>
    </row>
    <row r="234" spans="2:7">
      <c r="B234" s="137"/>
      <c r="C234" s="18"/>
      <c r="D234" s="140"/>
      <c r="E234" s="141"/>
      <c r="F234" s="141"/>
      <c r="G234" s="18"/>
    </row>
    <row r="235" spans="2:7">
      <c r="B235" s="137"/>
      <c r="C235" s="18"/>
      <c r="D235" s="140"/>
      <c r="E235" s="141"/>
      <c r="F235" s="141"/>
      <c r="G235" s="18"/>
    </row>
    <row r="236" spans="2:7">
      <c r="B236" s="137"/>
      <c r="C236" s="18"/>
      <c r="D236" s="140"/>
      <c r="E236" s="141"/>
      <c r="F236" s="141"/>
      <c r="G236" s="18"/>
    </row>
    <row r="237" spans="2:7">
      <c r="B237" s="137"/>
      <c r="C237" s="18"/>
      <c r="D237" s="140"/>
      <c r="E237" s="141"/>
      <c r="F237" s="141"/>
      <c r="G237" s="18"/>
    </row>
    <row r="238" spans="2:7">
      <c r="B238" s="137"/>
      <c r="C238" s="18"/>
      <c r="D238" s="140"/>
      <c r="E238" s="141"/>
      <c r="F238" s="141"/>
      <c r="G238" s="18"/>
    </row>
    <row r="239" spans="2:7" ht="15.75" thickBot="1">
      <c r="B239" s="138"/>
      <c r="C239" s="19"/>
      <c r="D239" s="138"/>
      <c r="E239" s="142"/>
      <c r="F239" s="142"/>
      <c r="G239" s="19"/>
    </row>
    <row r="240" spans="2:7" ht="15.75" thickBot="1">
      <c r="B240" s="138">
        <f>SUM(B226:B239)</f>
        <v>20</v>
      </c>
      <c r="C240" s="19" t="s">
        <v>55</v>
      </c>
      <c r="D240" s="138">
        <f>SUM(D226:D239)</f>
        <v>0</v>
      </c>
      <c r="E240" s="138">
        <f>SUM(E226:E239)</f>
        <v>0</v>
      </c>
      <c r="F240" s="138">
        <f>SUM(F226:F239)</f>
        <v>0</v>
      </c>
      <c r="G240" s="19" t="s">
        <v>55</v>
      </c>
    </row>
    <row r="241" spans="2:8" ht="15.75" thickBot="1">
      <c r="B241" s="5"/>
      <c r="C241" s="3"/>
      <c r="D241" s="5"/>
      <c r="E241" s="5"/>
    </row>
    <row r="242" spans="2:8" ht="14.45" customHeight="1">
      <c r="B242" s="283" t="str">
        <f>AÑO!A32</f>
        <v>Hogar</v>
      </c>
      <c r="C242" s="272"/>
      <c r="D242" s="272"/>
      <c r="E242" s="272"/>
      <c r="F242" s="272"/>
      <c r="G242" s="273"/>
    </row>
    <row r="243" spans="2:8" ht="15" customHeight="1" thickBot="1">
      <c r="B243" s="274"/>
      <c r="C243" s="275"/>
      <c r="D243" s="275"/>
      <c r="E243" s="275"/>
      <c r="F243" s="275"/>
      <c r="G243" s="276"/>
    </row>
    <row r="244" spans="2:8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8" ht="15" customHeight="1">
      <c r="B245" s="135" t="s">
        <v>32</v>
      </c>
      <c r="C245" s="27" t="s">
        <v>33</v>
      </c>
      <c r="D245" s="135" t="s">
        <v>57</v>
      </c>
      <c r="E245" s="139" t="s">
        <v>58</v>
      </c>
      <c r="F245" s="139" t="s">
        <v>32</v>
      </c>
      <c r="G245" s="27" t="s">
        <v>168</v>
      </c>
    </row>
    <row r="246" spans="2:8" ht="15" customHeight="1">
      <c r="B246" s="137">
        <v>50</v>
      </c>
      <c r="C246" s="30"/>
      <c r="D246" s="140"/>
      <c r="E246" s="141"/>
      <c r="F246" s="141"/>
      <c r="G246" s="18"/>
    </row>
    <row r="247" spans="2:8" ht="15" customHeight="1">
      <c r="B247" s="137"/>
      <c r="C247" s="18"/>
      <c r="D247" s="140"/>
      <c r="E247" s="141"/>
      <c r="F247" s="141"/>
      <c r="G247" s="18"/>
    </row>
    <row r="248" spans="2:8">
      <c r="B248" s="137"/>
      <c r="C248" s="18"/>
      <c r="D248" s="140"/>
      <c r="E248" s="141"/>
      <c r="F248" s="141"/>
      <c r="G248" s="18"/>
      <c r="H248" s="116"/>
    </row>
    <row r="249" spans="2:8">
      <c r="B249" s="137"/>
      <c r="C249" s="18"/>
      <c r="D249" s="140"/>
      <c r="E249" s="141"/>
      <c r="F249" s="141"/>
      <c r="G249" s="18"/>
    </row>
    <row r="250" spans="2:8">
      <c r="B250" s="137"/>
      <c r="C250" s="18"/>
      <c r="D250" s="140"/>
      <c r="E250" s="141"/>
      <c r="F250" s="141"/>
      <c r="G250" s="18"/>
    </row>
    <row r="251" spans="2:8">
      <c r="B251" s="137"/>
      <c r="C251" s="18"/>
      <c r="D251" s="140"/>
      <c r="E251" s="141"/>
      <c r="F251" s="141"/>
      <c r="G251" s="18"/>
    </row>
    <row r="252" spans="2:8">
      <c r="B252" s="137"/>
      <c r="C252" s="18"/>
      <c r="D252" s="140"/>
      <c r="E252" s="141"/>
      <c r="F252" s="141"/>
      <c r="G252" s="18"/>
    </row>
    <row r="253" spans="2:8">
      <c r="B253" s="137"/>
      <c r="C253" s="18"/>
      <c r="D253" s="140"/>
      <c r="E253" s="141"/>
      <c r="F253" s="141"/>
      <c r="G253" s="18"/>
    </row>
    <row r="254" spans="2:8">
      <c r="B254" s="137"/>
      <c r="C254" s="18"/>
      <c r="D254" s="140"/>
      <c r="E254" s="141"/>
      <c r="F254" s="141"/>
      <c r="G254" s="18"/>
    </row>
    <row r="255" spans="2:8">
      <c r="B255" s="137"/>
      <c r="C255" s="18"/>
      <c r="D255" s="140"/>
      <c r="E255" s="141"/>
      <c r="F255" s="141"/>
      <c r="G255" s="18"/>
    </row>
    <row r="256" spans="2:8">
      <c r="B256" s="137"/>
      <c r="C256" s="18"/>
      <c r="D256" s="140"/>
      <c r="E256" s="141"/>
      <c r="F256" s="141"/>
      <c r="G256" s="18"/>
    </row>
    <row r="257" spans="2:7">
      <c r="B257" s="137"/>
      <c r="C257" s="18"/>
      <c r="D257" s="140"/>
      <c r="E257" s="141"/>
      <c r="F257" s="141"/>
      <c r="G257" s="18"/>
    </row>
    <row r="258" spans="2:7">
      <c r="B258" s="137"/>
      <c r="C258" s="18"/>
      <c r="D258" s="140"/>
      <c r="E258" s="141"/>
      <c r="F258" s="141"/>
      <c r="G258" s="18"/>
    </row>
    <row r="259" spans="2:7" ht="15.75" thickBot="1">
      <c r="B259" s="138"/>
      <c r="C259" s="19"/>
      <c r="D259" s="138"/>
      <c r="E259" s="142"/>
      <c r="F259" s="142"/>
      <c r="G259" s="19"/>
    </row>
    <row r="260" spans="2:7" ht="15.75" thickBot="1">
      <c r="B260" s="138">
        <f>SUM(B246:B259)</f>
        <v>50</v>
      </c>
      <c r="C260" s="19" t="s">
        <v>55</v>
      </c>
      <c r="D260" s="138">
        <f>SUM(D246:D259)</f>
        <v>0</v>
      </c>
      <c r="E260" s="138">
        <f>SUM(E246:E259)</f>
        <v>0</v>
      </c>
      <c r="F260" s="138">
        <f>SUM(F246:F259)</f>
        <v>0</v>
      </c>
      <c r="G260" s="19" t="s">
        <v>55</v>
      </c>
    </row>
    <row r="261" spans="2:7" ht="15.75" thickBot="1">
      <c r="B261" s="5"/>
      <c r="C261" s="3"/>
      <c r="D261" s="5"/>
      <c r="E261" s="5"/>
    </row>
    <row r="262" spans="2:7" ht="14.45" customHeight="1">
      <c r="B262" s="283" t="str">
        <f>AÑO!A33</f>
        <v>Formación</v>
      </c>
      <c r="C262" s="272"/>
      <c r="D262" s="272"/>
      <c r="E262" s="272"/>
      <c r="F262" s="272"/>
      <c r="G262" s="273"/>
    </row>
    <row r="263" spans="2:7" ht="15" customHeight="1" thickBot="1">
      <c r="B263" s="274"/>
      <c r="C263" s="275"/>
      <c r="D263" s="275"/>
      <c r="E263" s="275"/>
      <c r="F263" s="275"/>
      <c r="G263" s="276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135" t="s">
        <v>32</v>
      </c>
      <c r="C265" s="27" t="s">
        <v>33</v>
      </c>
      <c r="D265" s="135" t="s">
        <v>57</v>
      </c>
      <c r="E265" s="139" t="s">
        <v>58</v>
      </c>
      <c r="F265" s="139" t="s">
        <v>32</v>
      </c>
      <c r="G265" s="27" t="s">
        <v>33</v>
      </c>
    </row>
    <row r="266" spans="2:7">
      <c r="B266" s="136">
        <v>50</v>
      </c>
      <c r="C266" s="21"/>
      <c r="D266" s="140"/>
      <c r="E266" s="141"/>
      <c r="F266" s="141"/>
      <c r="G266" s="18"/>
    </row>
    <row r="267" spans="2:7">
      <c r="B267" s="137"/>
      <c r="C267" s="18"/>
      <c r="D267" s="140"/>
      <c r="E267" s="141"/>
      <c r="F267" s="141"/>
      <c r="G267" s="18"/>
    </row>
    <row r="268" spans="2:7">
      <c r="B268" s="137"/>
      <c r="C268" s="18"/>
      <c r="D268" s="140"/>
      <c r="E268" s="141"/>
      <c r="F268" s="141"/>
      <c r="G268" s="18"/>
    </row>
    <row r="269" spans="2:7">
      <c r="B269" s="137"/>
      <c r="C269" s="18"/>
      <c r="D269" s="140"/>
      <c r="E269" s="141"/>
      <c r="F269" s="141"/>
      <c r="G269" s="18"/>
    </row>
    <row r="270" spans="2:7">
      <c r="B270" s="137"/>
      <c r="C270" s="18"/>
      <c r="D270" s="140"/>
      <c r="E270" s="141"/>
      <c r="F270" s="141"/>
      <c r="G270" s="18"/>
    </row>
    <row r="271" spans="2:7">
      <c r="B271" s="137"/>
      <c r="C271" s="18"/>
      <c r="D271" s="140"/>
      <c r="E271" s="141"/>
      <c r="F271" s="141"/>
      <c r="G271" s="18"/>
    </row>
    <row r="272" spans="2:7">
      <c r="B272" s="137"/>
      <c r="C272" s="18"/>
      <c r="D272" s="140"/>
      <c r="E272" s="141"/>
      <c r="F272" s="141"/>
      <c r="G272" s="18"/>
    </row>
    <row r="273" spans="2:7">
      <c r="B273" s="137"/>
      <c r="C273" s="18"/>
      <c r="D273" s="140"/>
      <c r="E273" s="141"/>
      <c r="F273" s="141"/>
      <c r="G273" s="18"/>
    </row>
    <row r="274" spans="2:7">
      <c r="B274" s="137"/>
      <c r="C274" s="18"/>
      <c r="D274" s="140"/>
      <c r="E274" s="141"/>
      <c r="F274" s="141"/>
      <c r="G274" s="18"/>
    </row>
    <row r="275" spans="2:7">
      <c r="B275" s="137"/>
      <c r="C275" s="18"/>
      <c r="D275" s="140"/>
      <c r="E275" s="141"/>
      <c r="F275" s="141"/>
      <c r="G275" s="18"/>
    </row>
    <row r="276" spans="2:7">
      <c r="B276" s="137"/>
      <c r="C276" s="18"/>
      <c r="D276" s="140"/>
      <c r="E276" s="141"/>
      <c r="F276" s="141"/>
      <c r="G276" s="18"/>
    </row>
    <row r="277" spans="2:7">
      <c r="B277" s="137"/>
      <c r="C277" s="18"/>
      <c r="D277" s="140"/>
      <c r="E277" s="141"/>
      <c r="F277" s="141"/>
      <c r="G277" s="18"/>
    </row>
    <row r="278" spans="2:7">
      <c r="B278" s="137"/>
      <c r="C278" s="18"/>
      <c r="D278" s="140"/>
      <c r="E278" s="141"/>
      <c r="F278" s="141"/>
      <c r="G278" s="18"/>
    </row>
    <row r="279" spans="2:7" ht="15.75" thickBot="1">
      <c r="B279" s="138"/>
      <c r="C279" s="19"/>
      <c r="D279" s="138"/>
      <c r="E279" s="142"/>
      <c r="F279" s="142"/>
      <c r="G279" s="19"/>
    </row>
    <row r="280" spans="2:7" ht="15.75" thickBot="1">
      <c r="B280" s="138">
        <f>SUM(B266:B279)</f>
        <v>50</v>
      </c>
      <c r="C280" s="19" t="s">
        <v>55</v>
      </c>
      <c r="D280" s="138">
        <f>SUM(D266:D279)</f>
        <v>0</v>
      </c>
      <c r="E280" s="138">
        <f>SUM(E266:E279)</f>
        <v>0</v>
      </c>
      <c r="F280" s="138">
        <f>SUM(F266:F279)</f>
        <v>0</v>
      </c>
      <c r="G280" s="19" t="s">
        <v>55</v>
      </c>
    </row>
    <row r="281" spans="2:7" ht="15.75" thickBot="1">
      <c r="B281" s="5"/>
      <c r="C281" s="3"/>
      <c r="D281" s="5"/>
      <c r="E281" s="5"/>
    </row>
    <row r="282" spans="2:7" ht="14.45" customHeight="1">
      <c r="B282" s="283" t="str">
        <f>AÑO!A34</f>
        <v>Regalos</v>
      </c>
      <c r="C282" s="272"/>
      <c r="D282" s="272"/>
      <c r="E282" s="272"/>
      <c r="F282" s="272"/>
      <c r="G282" s="273"/>
    </row>
    <row r="283" spans="2:7" ht="15" customHeight="1" thickBot="1">
      <c r="B283" s="274"/>
      <c r="C283" s="275"/>
      <c r="D283" s="275"/>
      <c r="E283" s="275"/>
      <c r="F283" s="275"/>
      <c r="G283" s="276"/>
    </row>
    <row r="284" spans="2:7">
      <c r="B284" s="284" t="s">
        <v>10</v>
      </c>
      <c r="C284" s="285"/>
      <c r="D284" s="286" t="s">
        <v>11</v>
      </c>
      <c r="E284" s="286"/>
      <c r="F284" s="286"/>
      <c r="G284" s="285"/>
    </row>
    <row r="285" spans="2:7">
      <c r="B285" s="135" t="s">
        <v>32</v>
      </c>
      <c r="C285" s="27" t="s">
        <v>33</v>
      </c>
      <c r="D285" s="135" t="s">
        <v>57</v>
      </c>
      <c r="E285" s="139" t="s">
        <v>58</v>
      </c>
      <c r="F285" s="139" t="s">
        <v>32</v>
      </c>
      <c r="G285" s="27" t="s">
        <v>168</v>
      </c>
    </row>
    <row r="286" spans="2:7">
      <c r="B286" s="136">
        <v>90</v>
      </c>
      <c r="C286" s="21" t="s">
        <v>35</v>
      </c>
      <c r="D286" s="140"/>
      <c r="E286" s="141"/>
      <c r="F286" s="141"/>
      <c r="G286" s="18"/>
    </row>
    <row r="287" spans="2:7">
      <c r="B287" s="137"/>
      <c r="C287" s="18"/>
      <c r="D287" s="140"/>
      <c r="E287" s="141"/>
      <c r="F287" s="141"/>
      <c r="G287" s="18"/>
    </row>
    <row r="288" spans="2:7">
      <c r="B288" s="137"/>
      <c r="C288" s="18"/>
      <c r="D288" s="140"/>
      <c r="E288" s="141"/>
      <c r="F288" s="141"/>
      <c r="G288" s="18"/>
    </row>
    <row r="289" spans="2:7">
      <c r="B289" s="137"/>
      <c r="C289" s="18"/>
      <c r="D289" s="140"/>
      <c r="E289" s="141"/>
      <c r="F289" s="141"/>
      <c r="G289" s="18"/>
    </row>
    <row r="290" spans="2:7">
      <c r="B290" s="137"/>
      <c r="C290" s="18"/>
      <c r="D290" s="140"/>
      <c r="E290" s="141"/>
      <c r="F290" s="141"/>
      <c r="G290" s="18"/>
    </row>
    <row r="291" spans="2:7">
      <c r="B291" s="137"/>
      <c r="C291" s="18"/>
      <c r="D291" s="140"/>
      <c r="E291" s="141"/>
      <c r="F291" s="141"/>
      <c r="G291" s="18"/>
    </row>
    <row r="292" spans="2:7">
      <c r="B292" s="137"/>
      <c r="C292" s="18"/>
      <c r="D292" s="140"/>
      <c r="E292" s="141"/>
      <c r="F292" s="141"/>
      <c r="G292" s="18"/>
    </row>
    <row r="293" spans="2:7">
      <c r="B293" s="137"/>
      <c r="C293" s="18"/>
      <c r="D293" s="140"/>
      <c r="E293" s="141"/>
      <c r="F293" s="141"/>
      <c r="G293" s="18"/>
    </row>
    <row r="294" spans="2:7">
      <c r="B294" s="137"/>
      <c r="C294" s="18"/>
      <c r="D294" s="140"/>
      <c r="E294" s="141"/>
      <c r="F294" s="141"/>
      <c r="G294" s="18"/>
    </row>
    <row r="295" spans="2:7">
      <c r="B295" s="137"/>
      <c r="C295" s="18"/>
      <c r="D295" s="140"/>
      <c r="E295" s="141"/>
      <c r="F295" s="141"/>
      <c r="G295" s="18"/>
    </row>
    <row r="296" spans="2:7">
      <c r="B296" s="137"/>
      <c r="C296" s="18"/>
      <c r="D296" s="140"/>
      <c r="E296" s="141"/>
      <c r="F296" s="141"/>
      <c r="G296" s="18"/>
    </row>
    <row r="297" spans="2:7">
      <c r="B297" s="137"/>
      <c r="C297" s="18"/>
      <c r="D297" s="140"/>
      <c r="E297" s="141"/>
      <c r="F297" s="141"/>
      <c r="G297" s="18"/>
    </row>
    <row r="298" spans="2:7">
      <c r="B298" s="137"/>
      <c r="C298" s="18"/>
      <c r="D298" s="140"/>
      <c r="E298" s="141"/>
      <c r="F298" s="141"/>
      <c r="G298" s="18"/>
    </row>
    <row r="299" spans="2:7" ht="15.75" thickBot="1">
      <c r="B299" s="138"/>
      <c r="C299" s="19"/>
      <c r="D299" s="138"/>
      <c r="E299" s="142"/>
      <c r="F299" s="142"/>
      <c r="G299" s="19"/>
    </row>
    <row r="300" spans="2:7" ht="15.75" thickBot="1">
      <c r="B300" s="138">
        <f>SUM(B286:B299)</f>
        <v>90</v>
      </c>
      <c r="C300" s="19" t="s">
        <v>55</v>
      </c>
      <c r="D300" s="138">
        <f>SUM(D286:D299)</f>
        <v>0</v>
      </c>
      <c r="E300" s="138">
        <f>SUM(E286:E299)</f>
        <v>0</v>
      </c>
      <c r="F300" s="138">
        <f>SUM(F286:F299)</f>
        <v>0</v>
      </c>
      <c r="G300" s="19" t="s">
        <v>55</v>
      </c>
    </row>
    <row r="301" spans="2:7" ht="15.75" thickBot="1">
      <c r="B301" s="5"/>
      <c r="C301" s="3"/>
      <c r="D301" s="5"/>
      <c r="E301" s="5"/>
    </row>
    <row r="302" spans="2:7" ht="14.45" customHeight="1">
      <c r="B302" s="283" t="str">
        <f>AÑO!A35</f>
        <v>Salud</v>
      </c>
      <c r="C302" s="272"/>
      <c r="D302" s="272"/>
      <c r="E302" s="272"/>
      <c r="F302" s="272"/>
      <c r="G302" s="273"/>
    </row>
    <row r="303" spans="2:7" ht="15" customHeight="1" thickBot="1">
      <c r="B303" s="274"/>
      <c r="C303" s="275"/>
      <c r="D303" s="275"/>
      <c r="E303" s="275"/>
      <c r="F303" s="275"/>
      <c r="G303" s="276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135" t="s">
        <v>32</v>
      </c>
      <c r="C305" s="27" t="s">
        <v>33</v>
      </c>
      <c r="D305" s="135" t="s">
        <v>57</v>
      </c>
      <c r="E305" s="139" t="s">
        <v>58</v>
      </c>
      <c r="F305" s="139" t="s">
        <v>32</v>
      </c>
      <c r="G305" s="27" t="s">
        <v>168</v>
      </c>
    </row>
    <row r="306" spans="2:7">
      <c r="B306" s="136">
        <v>100</v>
      </c>
      <c r="C306" s="21" t="s">
        <v>178</v>
      </c>
      <c r="D306" s="140"/>
      <c r="E306" s="141"/>
      <c r="F306" s="141"/>
      <c r="G306" s="18"/>
    </row>
    <row r="307" spans="2:7">
      <c r="B307" s="137">
        <v>15</v>
      </c>
      <c r="C307" s="30"/>
      <c r="D307" s="140"/>
      <c r="E307" s="141"/>
      <c r="F307" s="141"/>
      <c r="G307" s="18"/>
    </row>
    <row r="308" spans="2:7">
      <c r="B308" s="137"/>
      <c r="C308" s="30"/>
      <c r="D308" s="140"/>
      <c r="E308" s="141"/>
      <c r="F308" s="141"/>
      <c r="G308" s="18"/>
    </row>
    <row r="309" spans="2:7">
      <c r="B309" s="137"/>
      <c r="C309" s="18"/>
      <c r="D309" s="140"/>
      <c r="E309" s="141"/>
      <c r="F309" s="141"/>
      <c r="G309" s="18"/>
    </row>
    <row r="310" spans="2:7">
      <c r="B310" s="137"/>
      <c r="C310" s="18"/>
      <c r="D310" s="140"/>
      <c r="E310" s="141"/>
      <c r="F310" s="141"/>
      <c r="G310" s="18"/>
    </row>
    <row r="311" spans="2:7">
      <c r="B311" s="137"/>
      <c r="C311" s="18"/>
      <c r="D311" s="140"/>
      <c r="E311" s="141"/>
      <c r="F311" s="141"/>
      <c r="G311" s="18"/>
    </row>
    <row r="312" spans="2:7">
      <c r="B312" s="137"/>
      <c r="C312" s="18"/>
      <c r="D312" s="140"/>
      <c r="E312" s="141"/>
      <c r="F312" s="141"/>
      <c r="G312" s="18"/>
    </row>
    <row r="313" spans="2:7">
      <c r="B313" s="137"/>
      <c r="C313" s="18"/>
      <c r="D313" s="140"/>
      <c r="E313" s="141"/>
      <c r="F313" s="141"/>
      <c r="G313" s="18"/>
    </row>
    <row r="314" spans="2:7">
      <c r="B314" s="137"/>
      <c r="C314" s="18"/>
      <c r="D314" s="140"/>
      <c r="E314" s="141"/>
      <c r="F314" s="141"/>
      <c r="G314" s="18"/>
    </row>
    <row r="315" spans="2:7">
      <c r="B315" s="137"/>
      <c r="C315" s="18"/>
      <c r="D315" s="140"/>
      <c r="E315" s="141"/>
      <c r="F315" s="141"/>
      <c r="G315" s="18"/>
    </row>
    <row r="316" spans="2:7">
      <c r="B316" s="137"/>
      <c r="C316" s="18"/>
      <c r="D316" s="140"/>
      <c r="E316" s="141"/>
      <c r="F316" s="141"/>
      <c r="G316" s="18"/>
    </row>
    <row r="317" spans="2:7">
      <c r="B317" s="137"/>
      <c r="C317" s="18"/>
      <c r="D317" s="140"/>
      <c r="E317" s="141"/>
      <c r="F317" s="141"/>
      <c r="G317" s="18"/>
    </row>
    <row r="318" spans="2:7">
      <c r="B318" s="137"/>
      <c r="C318" s="18"/>
      <c r="D318" s="140"/>
      <c r="E318" s="141"/>
      <c r="F318" s="141"/>
      <c r="G318" s="18"/>
    </row>
    <row r="319" spans="2:7" ht="15.75" thickBot="1">
      <c r="B319" s="138"/>
      <c r="C319" s="19"/>
      <c r="D319" s="138"/>
      <c r="E319" s="142"/>
      <c r="F319" s="142"/>
      <c r="G319" s="19"/>
    </row>
    <row r="320" spans="2:7" ht="15.75" thickBot="1">
      <c r="B320" s="138">
        <f>SUM(B306:B319)</f>
        <v>115</v>
      </c>
      <c r="C320" s="19" t="s">
        <v>55</v>
      </c>
      <c r="D320" s="138">
        <f>SUM(D306:D319)</f>
        <v>0</v>
      </c>
      <c r="E320" s="138">
        <f>SUM(E306:E319)</f>
        <v>0</v>
      </c>
      <c r="F320" s="138">
        <f>SUM(F306:F319)</f>
        <v>0</v>
      </c>
      <c r="G320" s="19" t="s">
        <v>55</v>
      </c>
    </row>
    <row r="321" spans="2:7" ht="15.75" thickBot="1"/>
    <row r="322" spans="2:7" ht="14.45" customHeight="1">
      <c r="B322" s="283" t="str">
        <f>AÑO!A36</f>
        <v>Martina</v>
      </c>
      <c r="C322" s="272"/>
      <c r="D322" s="272"/>
      <c r="E322" s="272"/>
      <c r="F322" s="272"/>
      <c r="G322" s="273"/>
    </row>
    <row r="323" spans="2:7" ht="15" customHeight="1" thickBot="1">
      <c r="B323" s="274"/>
      <c r="C323" s="275"/>
      <c r="D323" s="275"/>
      <c r="E323" s="275"/>
      <c r="F323" s="275"/>
      <c r="G323" s="276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135" t="s">
        <v>32</v>
      </c>
      <c r="C325" s="27" t="s">
        <v>33</v>
      </c>
      <c r="D325" s="135" t="s">
        <v>57</v>
      </c>
      <c r="E325" s="139" t="s">
        <v>58</v>
      </c>
      <c r="F325" s="139" t="s">
        <v>32</v>
      </c>
      <c r="G325" s="27" t="s">
        <v>168</v>
      </c>
    </row>
    <row r="326" spans="2:7">
      <c r="B326" s="136">
        <v>90</v>
      </c>
      <c r="C326" s="21"/>
      <c r="D326" s="140"/>
      <c r="E326" s="141"/>
      <c r="F326" s="141"/>
      <c r="G326" s="18"/>
    </row>
    <row r="327" spans="2:7">
      <c r="B327" s="137"/>
      <c r="C327" s="18"/>
      <c r="D327" s="140"/>
      <c r="E327" s="141"/>
      <c r="F327" s="141"/>
      <c r="G327" s="18"/>
    </row>
    <row r="328" spans="2:7">
      <c r="B328" s="137"/>
      <c r="C328" s="18"/>
      <c r="D328" s="140"/>
      <c r="E328" s="141"/>
      <c r="F328" s="141"/>
      <c r="G328" s="18"/>
    </row>
    <row r="329" spans="2:7">
      <c r="B329" s="137"/>
      <c r="C329" s="18"/>
      <c r="D329" s="140"/>
      <c r="E329" s="141"/>
      <c r="F329" s="141"/>
      <c r="G329" s="18"/>
    </row>
    <row r="330" spans="2:7">
      <c r="B330" s="137"/>
      <c r="C330" s="18"/>
      <c r="D330" s="140"/>
      <c r="E330" s="141"/>
      <c r="F330" s="141"/>
      <c r="G330" s="18"/>
    </row>
    <row r="331" spans="2:7">
      <c r="B331" s="137"/>
      <c r="C331" s="18"/>
      <c r="D331" s="140"/>
      <c r="E331" s="141"/>
      <c r="F331" s="141"/>
      <c r="G331" s="18"/>
    </row>
    <row r="332" spans="2:7">
      <c r="B332" s="137"/>
      <c r="C332" s="18"/>
      <c r="D332" s="140"/>
      <c r="E332" s="141"/>
      <c r="F332" s="141"/>
      <c r="G332" s="18"/>
    </row>
    <row r="333" spans="2:7">
      <c r="B333" s="137"/>
      <c r="C333" s="18"/>
      <c r="D333" s="140"/>
      <c r="E333" s="141"/>
      <c r="F333" s="141"/>
      <c r="G333" s="18"/>
    </row>
    <row r="334" spans="2:7">
      <c r="B334" s="137"/>
      <c r="C334" s="18"/>
      <c r="D334" s="140"/>
      <c r="E334" s="141"/>
      <c r="F334" s="141"/>
      <c r="G334" s="18"/>
    </row>
    <row r="335" spans="2:7">
      <c r="B335" s="137"/>
      <c r="C335" s="18"/>
      <c r="D335" s="140"/>
      <c r="E335" s="141"/>
      <c r="F335" s="141"/>
      <c r="G335" s="18"/>
    </row>
    <row r="336" spans="2:7">
      <c r="B336" s="137"/>
      <c r="C336" s="18"/>
      <c r="D336" s="140"/>
      <c r="E336" s="141"/>
      <c r="F336" s="141"/>
      <c r="G336" s="18"/>
    </row>
    <row r="337" spans="2:7">
      <c r="B337" s="137"/>
      <c r="C337" s="18"/>
      <c r="D337" s="140"/>
      <c r="E337" s="141"/>
      <c r="F337" s="141"/>
      <c r="G337" s="18"/>
    </row>
    <row r="338" spans="2:7">
      <c r="B338" s="137"/>
      <c r="C338" s="18"/>
      <c r="D338" s="140"/>
      <c r="E338" s="141"/>
      <c r="F338" s="141"/>
      <c r="G338" s="18"/>
    </row>
    <row r="339" spans="2:7" ht="15.75" thickBot="1">
      <c r="B339" s="138"/>
      <c r="C339" s="19"/>
      <c r="D339" s="138"/>
      <c r="E339" s="142"/>
      <c r="F339" s="142"/>
      <c r="G339" s="19"/>
    </row>
    <row r="340" spans="2:7" ht="15.75" thickBot="1">
      <c r="B340" s="138">
        <f>SUM(B326:B339)</f>
        <v>90</v>
      </c>
      <c r="C340" s="19" t="s">
        <v>55</v>
      </c>
      <c r="D340" s="138">
        <f>SUM(D326:D339)</f>
        <v>0</v>
      </c>
      <c r="E340" s="138">
        <f>SUM(E326:E339)</f>
        <v>0</v>
      </c>
      <c r="F340" s="138">
        <f>SUM(F326:F339)</f>
        <v>0</v>
      </c>
      <c r="G340" s="19" t="s">
        <v>55</v>
      </c>
    </row>
    <row r="341" spans="2:7" ht="15.75" thickBot="1">
      <c r="B341" s="5"/>
      <c r="C341" s="3"/>
      <c r="D341" s="5"/>
      <c r="E341" s="5"/>
    </row>
    <row r="342" spans="2:7" ht="14.45" customHeight="1">
      <c r="B342" s="283" t="str">
        <f>AÑO!A37</f>
        <v>Impuestos</v>
      </c>
      <c r="C342" s="272"/>
      <c r="D342" s="272"/>
      <c r="E342" s="272"/>
      <c r="F342" s="272"/>
      <c r="G342" s="273"/>
    </row>
    <row r="343" spans="2:7" ht="15" customHeight="1" thickBot="1">
      <c r="B343" s="274"/>
      <c r="C343" s="275"/>
      <c r="D343" s="275"/>
      <c r="E343" s="275"/>
      <c r="F343" s="275"/>
      <c r="G343" s="276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135" t="s">
        <v>32</v>
      </c>
      <c r="C345" s="27" t="s">
        <v>33</v>
      </c>
      <c r="D345" s="135" t="s">
        <v>57</v>
      </c>
      <c r="E345" s="139" t="s">
        <v>58</v>
      </c>
      <c r="F345" s="139" t="s">
        <v>32</v>
      </c>
      <c r="G345" s="27" t="s">
        <v>168</v>
      </c>
    </row>
    <row r="346" spans="2:7">
      <c r="B346" s="136">
        <v>45</v>
      </c>
      <c r="C346" s="21" t="s">
        <v>206</v>
      </c>
      <c r="D346" s="140"/>
      <c r="E346" s="141"/>
      <c r="F346" s="141"/>
      <c r="G346" s="18"/>
    </row>
    <row r="347" spans="2:7">
      <c r="B347" s="137"/>
      <c r="C347" s="18"/>
      <c r="D347" s="140"/>
      <c r="E347" s="141"/>
      <c r="F347" s="141"/>
      <c r="G347" s="18"/>
    </row>
    <row r="348" spans="2:7">
      <c r="B348" s="137"/>
      <c r="C348" s="18"/>
      <c r="D348" s="140"/>
      <c r="E348" s="141"/>
      <c r="F348" s="141"/>
      <c r="G348" s="18"/>
    </row>
    <row r="349" spans="2:7">
      <c r="B349" s="137"/>
      <c r="C349" s="18"/>
      <c r="D349" s="140"/>
      <c r="E349" s="141"/>
      <c r="F349" s="141"/>
      <c r="G349" s="18"/>
    </row>
    <row r="350" spans="2:7">
      <c r="B350" s="137"/>
      <c r="C350" s="18"/>
      <c r="D350" s="140"/>
      <c r="E350" s="141"/>
      <c r="F350" s="141"/>
      <c r="G350" s="18"/>
    </row>
    <row r="351" spans="2:7">
      <c r="B351" s="137"/>
      <c r="C351" s="18"/>
      <c r="D351" s="140"/>
      <c r="E351" s="141"/>
      <c r="F351" s="141"/>
      <c r="G351" s="18"/>
    </row>
    <row r="352" spans="2:7">
      <c r="B352" s="137"/>
      <c r="C352" s="18"/>
      <c r="D352" s="140"/>
      <c r="E352" s="141"/>
      <c r="F352" s="141"/>
      <c r="G352" s="18"/>
    </row>
    <row r="353" spans="2:7">
      <c r="B353" s="137"/>
      <c r="C353" s="18"/>
      <c r="D353" s="140"/>
      <c r="E353" s="141"/>
      <c r="F353" s="141"/>
      <c r="G353" s="18"/>
    </row>
    <row r="354" spans="2:7">
      <c r="B354" s="137"/>
      <c r="C354" s="18"/>
      <c r="D354" s="140"/>
      <c r="E354" s="141"/>
      <c r="F354" s="141"/>
      <c r="G354" s="18"/>
    </row>
    <row r="355" spans="2:7">
      <c r="B355" s="137"/>
      <c r="C355" s="18"/>
      <c r="D355" s="140"/>
      <c r="E355" s="141"/>
      <c r="F355" s="141"/>
      <c r="G355" s="18"/>
    </row>
    <row r="356" spans="2:7">
      <c r="B356" s="137"/>
      <c r="C356" s="18"/>
      <c r="D356" s="140"/>
      <c r="E356" s="141"/>
      <c r="F356" s="141"/>
      <c r="G356" s="18"/>
    </row>
    <row r="357" spans="2:7">
      <c r="B357" s="137"/>
      <c r="C357" s="18"/>
      <c r="D357" s="140"/>
      <c r="E357" s="141"/>
      <c r="F357" s="141"/>
      <c r="G357" s="18"/>
    </row>
    <row r="358" spans="2:7">
      <c r="B358" s="137"/>
      <c r="C358" s="18"/>
      <c r="D358" s="140"/>
      <c r="E358" s="141"/>
      <c r="F358" s="141"/>
      <c r="G358" s="18"/>
    </row>
    <row r="359" spans="2:7" ht="15.75" thickBot="1">
      <c r="B359" s="138"/>
      <c r="C359" s="19"/>
      <c r="D359" s="138"/>
      <c r="E359" s="142"/>
      <c r="F359" s="142"/>
      <c r="G359" s="19"/>
    </row>
    <row r="360" spans="2:7" ht="15.75" thickBot="1">
      <c r="B360" s="138">
        <f>SUM(B346:B359)</f>
        <v>45</v>
      </c>
      <c r="C360" s="19" t="s">
        <v>55</v>
      </c>
      <c r="D360" s="138">
        <f>SUM(D346:D359)</f>
        <v>0</v>
      </c>
      <c r="E360" s="138">
        <f>SUM(E346:E359)</f>
        <v>0</v>
      </c>
      <c r="F360" s="138">
        <f>SUM(F346:F359)</f>
        <v>0</v>
      </c>
      <c r="G360" s="19" t="s">
        <v>55</v>
      </c>
    </row>
    <row r="361" spans="2:7" ht="15.75" thickBot="1">
      <c r="B361" s="5"/>
      <c r="C361" s="3"/>
      <c r="D361" s="5"/>
      <c r="E361" s="5"/>
    </row>
    <row r="362" spans="2:7" ht="14.45" customHeight="1">
      <c r="B362" s="283" t="str">
        <f>AÑO!A38</f>
        <v>Gastos Curros</v>
      </c>
      <c r="C362" s="272"/>
      <c r="D362" s="272"/>
      <c r="E362" s="272"/>
      <c r="F362" s="272"/>
      <c r="G362" s="273"/>
    </row>
    <row r="363" spans="2:7" ht="15" customHeight="1" thickBot="1">
      <c r="B363" s="274"/>
      <c r="C363" s="275"/>
      <c r="D363" s="275"/>
      <c r="E363" s="275"/>
      <c r="F363" s="275"/>
      <c r="G363" s="276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135" t="s">
        <v>32</v>
      </c>
      <c r="C365" s="27" t="s">
        <v>33</v>
      </c>
      <c r="D365" s="135" t="s">
        <v>57</v>
      </c>
      <c r="E365" s="139" t="s">
        <v>58</v>
      </c>
      <c r="F365" s="139" t="s">
        <v>32</v>
      </c>
      <c r="G365" s="27" t="s">
        <v>168</v>
      </c>
    </row>
    <row r="366" spans="2:7">
      <c r="B366" s="136">
        <v>70</v>
      </c>
      <c r="C366" s="21" t="s">
        <v>35</v>
      </c>
      <c r="D366" s="140"/>
      <c r="E366" s="141"/>
      <c r="F366" s="141"/>
      <c r="G366" s="34" t="s">
        <v>70</v>
      </c>
    </row>
    <row r="367" spans="2:7">
      <c r="B367" s="137"/>
      <c r="C367" s="18"/>
      <c r="D367" s="140"/>
      <c r="E367" s="141"/>
      <c r="F367" s="141"/>
      <c r="G367" s="34"/>
    </row>
    <row r="368" spans="2:7">
      <c r="B368" s="137"/>
      <c r="C368" s="18"/>
      <c r="D368" s="140"/>
      <c r="E368" s="141"/>
      <c r="F368" s="141"/>
      <c r="G368" s="18"/>
    </row>
    <row r="369" spans="2:7">
      <c r="B369" s="137"/>
      <c r="C369" s="18"/>
      <c r="D369" s="140"/>
      <c r="E369" s="141"/>
      <c r="F369" s="141"/>
      <c r="G369" s="18"/>
    </row>
    <row r="370" spans="2:7">
      <c r="B370" s="137"/>
      <c r="C370" s="18"/>
      <c r="D370" s="140"/>
      <c r="E370" s="141"/>
      <c r="F370" s="141"/>
      <c r="G370" s="18"/>
    </row>
    <row r="371" spans="2:7">
      <c r="B371" s="137"/>
      <c r="C371" s="18"/>
      <c r="D371" s="140"/>
      <c r="E371" s="141"/>
      <c r="F371" s="141"/>
      <c r="G371" s="18"/>
    </row>
    <row r="372" spans="2:7">
      <c r="B372" s="137"/>
      <c r="C372" s="18"/>
      <c r="D372" s="140"/>
      <c r="E372" s="141"/>
      <c r="F372" s="141"/>
      <c r="G372" s="18"/>
    </row>
    <row r="373" spans="2:7">
      <c r="B373" s="137"/>
      <c r="C373" s="18"/>
      <c r="D373" s="140"/>
      <c r="E373" s="141"/>
      <c r="F373" s="141"/>
      <c r="G373" s="18"/>
    </row>
    <row r="374" spans="2:7">
      <c r="B374" s="137"/>
      <c r="C374" s="18"/>
      <c r="D374" s="140"/>
      <c r="E374" s="141"/>
      <c r="F374" s="141"/>
      <c r="G374" s="18"/>
    </row>
    <row r="375" spans="2:7">
      <c r="B375" s="137"/>
      <c r="C375" s="18"/>
      <c r="D375" s="140"/>
      <c r="E375" s="141"/>
      <c r="F375" s="141"/>
      <c r="G375" s="18"/>
    </row>
    <row r="376" spans="2:7">
      <c r="B376" s="137"/>
      <c r="C376" s="18"/>
      <c r="D376" s="140"/>
      <c r="E376" s="141"/>
      <c r="F376" s="141"/>
      <c r="G376" s="18"/>
    </row>
    <row r="377" spans="2:7">
      <c r="B377" s="137"/>
      <c r="C377" s="18"/>
      <c r="D377" s="140"/>
      <c r="E377" s="141"/>
      <c r="F377" s="141"/>
      <c r="G377" s="18"/>
    </row>
    <row r="378" spans="2:7">
      <c r="B378" s="137"/>
      <c r="C378" s="18"/>
      <c r="D378" s="140"/>
      <c r="E378" s="141"/>
      <c r="F378" s="141"/>
      <c r="G378" s="18"/>
    </row>
    <row r="379" spans="2:7" ht="15.75" thickBot="1">
      <c r="B379" s="138"/>
      <c r="C379" s="19"/>
      <c r="D379" s="138"/>
      <c r="E379" s="142"/>
      <c r="F379" s="142"/>
      <c r="G379" s="19"/>
    </row>
    <row r="380" spans="2:7" ht="15.75" thickBot="1">
      <c r="B380" s="138">
        <f>SUM(B366:B379)</f>
        <v>70</v>
      </c>
      <c r="C380" s="19" t="s">
        <v>55</v>
      </c>
      <c r="D380" s="138">
        <f>SUM(D366:D379)</f>
        <v>0</v>
      </c>
      <c r="E380" s="138">
        <f>SUM(E366:E379)</f>
        <v>0</v>
      </c>
      <c r="F380" s="138">
        <f>SUM(F366:F379)</f>
        <v>0</v>
      </c>
      <c r="G380" s="19" t="s">
        <v>55</v>
      </c>
    </row>
    <row r="381" spans="2:7" ht="15.75" thickBot="1">
      <c r="B381" s="5"/>
      <c r="C381" s="3"/>
      <c r="D381" s="5"/>
      <c r="E381" s="5"/>
    </row>
    <row r="382" spans="2:7" ht="14.45" customHeight="1">
      <c r="B382" s="283" t="str">
        <f>AÑO!A39</f>
        <v>Dreamed Holidays</v>
      </c>
      <c r="C382" s="272"/>
      <c r="D382" s="272"/>
      <c r="E382" s="272"/>
      <c r="F382" s="272"/>
      <c r="G382" s="273"/>
    </row>
    <row r="383" spans="2:7" ht="15" customHeight="1" thickBot="1">
      <c r="B383" s="274"/>
      <c r="C383" s="275"/>
      <c r="D383" s="275"/>
      <c r="E383" s="275"/>
      <c r="F383" s="275"/>
      <c r="G383" s="276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135" t="s">
        <v>32</v>
      </c>
      <c r="C385" s="27" t="s">
        <v>33</v>
      </c>
      <c r="D385" s="135" t="s">
        <v>57</v>
      </c>
      <c r="E385" s="139" t="s">
        <v>58</v>
      </c>
      <c r="F385" s="139" t="s">
        <v>32</v>
      </c>
      <c r="G385" s="27" t="s">
        <v>33</v>
      </c>
    </row>
    <row r="386" spans="2:7">
      <c r="B386" s="136">
        <v>20</v>
      </c>
      <c r="C386" s="21"/>
      <c r="D386" s="140"/>
      <c r="E386" s="141"/>
      <c r="F386" s="141"/>
      <c r="G386" s="18"/>
    </row>
    <row r="387" spans="2:7">
      <c r="B387" s="137"/>
      <c r="C387" s="18"/>
      <c r="D387" s="140"/>
      <c r="E387" s="141"/>
      <c r="F387" s="141"/>
      <c r="G387" s="18"/>
    </row>
    <row r="388" spans="2:7">
      <c r="B388" s="137"/>
      <c r="C388" s="18"/>
      <c r="D388" s="140"/>
      <c r="E388" s="141"/>
      <c r="F388" s="141"/>
      <c r="G388" s="18"/>
    </row>
    <row r="389" spans="2:7">
      <c r="B389" s="137"/>
      <c r="C389" s="18"/>
      <c r="D389" s="140"/>
      <c r="E389" s="141"/>
      <c r="F389" s="141"/>
      <c r="G389" s="18"/>
    </row>
    <row r="390" spans="2:7">
      <c r="B390" s="137"/>
      <c r="C390" s="18"/>
      <c r="D390" s="140"/>
      <c r="E390" s="141"/>
      <c r="F390" s="141"/>
      <c r="G390" s="18"/>
    </row>
    <row r="391" spans="2:7">
      <c r="B391" s="137"/>
      <c r="C391" s="18"/>
      <c r="D391" s="140"/>
      <c r="E391" s="141"/>
      <c r="F391" s="141"/>
      <c r="G391" s="18"/>
    </row>
    <row r="392" spans="2:7">
      <c r="B392" s="137"/>
      <c r="C392" s="18"/>
      <c r="D392" s="140"/>
      <c r="E392" s="141"/>
      <c r="F392" s="141"/>
      <c r="G392" s="18"/>
    </row>
    <row r="393" spans="2:7">
      <c r="B393" s="137"/>
      <c r="C393" s="18"/>
      <c r="D393" s="140"/>
      <c r="E393" s="141"/>
      <c r="F393" s="141"/>
      <c r="G393" s="18"/>
    </row>
    <row r="394" spans="2:7">
      <c r="B394" s="137"/>
      <c r="C394" s="18"/>
      <c r="D394" s="140"/>
      <c r="E394" s="141"/>
      <c r="F394" s="141"/>
      <c r="G394" s="18"/>
    </row>
    <row r="395" spans="2:7">
      <c r="B395" s="137"/>
      <c r="C395" s="18"/>
      <c r="D395" s="140"/>
      <c r="E395" s="141"/>
      <c r="F395" s="141"/>
      <c r="G395" s="18"/>
    </row>
    <row r="396" spans="2:7">
      <c r="B396" s="137"/>
      <c r="C396" s="18"/>
      <c r="D396" s="140"/>
      <c r="E396" s="141"/>
      <c r="F396" s="141"/>
      <c r="G396" s="18"/>
    </row>
    <row r="397" spans="2:7">
      <c r="B397" s="137"/>
      <c r="C397" s="18"/>
      <c r="D397" s="140"/>
      <c r="E397" s="141"/>
      <c r="F397" s="141"/>
      <c r="G397" s="18"/>
    </row>
    <row r="398" spans="2:7">
      <c r="B398" s="137"/>
      <c r="C398" s="18"/>
      <c r="D398" s="140"/>
      <c r="E398" s="141"/>
      <c r="F398" s="141"/>
      <c r="G398" s="18"/>
    </row>
    <row r="399" spans="2:7" ht="15.75" thickBot="1">
      <c r="B399" s="138"/>
      <c r="C399" s="19"/>
      <c r="D399" s="138"/>
      <c r="E399" s="142"/>
      <c r="F399" s="142"/>
      <c r="G399" s="19"/>
    </row>
    <row r="400" spans="2:7" ht="15.75" thickBot="1">
      <c r="B400" s="138">
        <f>SUM(B386:B399)</f>
        <v>20</v>
      </c>
      <c r="C400" s="19" t="s">
        <v>55</v>
      </c>
      <c r="D400" s="138">
        <f>SUM(D386:D399)</f>
        <v>0</v>
      </c>
      <c r="E400" s="138">
        <f>SUM(E386:E399)</f>
        <v>0</v>
      </c>
      <c r="F400" s="138">
        <f>SUM(F386:F399)</f>
        <v>0</v>
      </c>
      <c r="G400" s="19" t="s">
        <v>55</v>
      </c>
    </row>
    <row r="401" spans="2:7" ht="15.75" thickBot="1">
      <c r="B401" s="5"/>
      <c r="C401" s="3"/>
      <c r="D401" s="5"/>
      <c r="E401" s="5"/>
    </row>
    <row r="402" spans="2:7" ht="14.45" customHeight="1">
      <c r="B402" s="283" t="str">
        <f>AÑO!A40</f>
        <v>Financieros</v>
      </c>
      <c r="C402" s="272"/>
      <c r="D402" s="272"/>
      <c r="E402" s="272"/>
      <c r="F402" s="272"/>
      <c r="G402" s="273"/>
    </row>
    <row r="403" spans="2:7" ht="15" customHeight="1" thickBot="1">
      <c r="B403" s="274"/>
      <c r="C403" s="275"/>
      <c r="D403" s="275"/>
      <c r="E403" s="275"/>
      <c r="F403" s="275"/>
      <c r="G403" s="276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135" t="s">
        <v>32</v>
      </c>
      <c r="C405" s="27" t="s">
        <v>33</v>
      </c>
      <c r="D405" s="135" t="s">
        <v>57</v>
      </c>
      <c r="E405" s="139" t="s">
        <v>58</v>
      </c>
      <c r="F405" s="139" t="s">
        <v>32</v>
      </c>
      <c r="G405" s="27" t="s">
        <v>33</v>
      </c>
    </row>
    <row r="406" spans="2:7">
      <c r="B406" s="136">
        <v>20</v>
      </c>
      <c r="C406" s="21"/>
      <c r="D406" s="140"/>
      <c r="E406" s="141"/>
      <c r="F406" s="141"/>
      <c r="G406" s="18"/>
    </row>
    <row r="407" spans="2:7">
      <c r="B407" s="137"/>
      <c r="C407" s="18"/>
      <c r="D407" s="140"/>
      <c r="E407" s="141"/>
      <c r="F407" s="141"/>
      <c r="G407" s="18"/>
    </row>
    <row r="408" spans="2:7">
      <c r="B408" s="137"/>
      <c r="C408" s="18"/>
      <c r="D408" s="140"/>
      <c r="E408" s="141"/>
      <c r="F408" s="141"/>
      <c r="G408" s="18"/>
    </row>
    <row r="409" spans="2:7">
      <c r="B409" s="137"/>
      <c r="C409" s="18"/>
      <c r="D409" s="140"/>
      <c r="E409" s="141"/>
      <c r="F409" s="141"/>
      <c r="G409" s="18"/>
    </row>
    <row r="410" spans="2:7">
      <c r="B410" s="137"/>
      <c r="C410" s="18"/>
      <c r="D410" s="140"/>
      <c r="E410" s="141"/>
      <c r="F410" s="141"/>
      <c r="G410" s="18"/>
    </row>
    <row r="411" spans="2:7">
      <c r="B411" s="137"/>
      <c r="C411" s="18"/>
      <c r="D411" s="140"/>
      <c r="E411" s="141"/>
      <c r="F411" s="141"/>
      <c r="G411" s="18"/>
    </row>
    <row r="412" spans="2:7">
      <c r="B412" s="137"/>
      <c r="C412" s="18"/>
      <c r="D412" s="140"/>
      <c r="E412" s="141"/>
      <c r="F412" s="141"/>
      <c r="G412" s="18"/>
    </row>
    <row r="413" spans="2:7">
      <c r="B413" s="137"/>
      <c r="C413" s="18"/>
      <c r="D413" s="140"/>
      <c r="E413" s="141"/>
      <c r="F413" s="141"/>
      <c r="G413" s="18"/>
    </row>
    <row r="414" spans="2:7">
      <c r="B414" s="137"/>
      <c r="C414" s="18"/>
      <c r="D414" s="140"/>
      <c r="E414" s="141"/>
      <c r="F414" s="141"/>
      <c r="G414" s="18"/>
    </row>
    <row r="415" spans="2:7">
      <c r="B415" s="137"/>
      <c r="C415" s="18"/>
      <c r="D415" s="140"/>
      <c r="E415" s="141"/>
      <c r="F415" s="141"/>
      <c r="G415" s="18"/>
    </row>
    <row r="416" spans="2:7">
      <c r="B416" s="137"/>
      <c r="C416" s="18"/>
      <c r="D416" s="140"/>
      <c r="E416" s="141"/>
      <c r="F416" s="141"/>
      <c r="G416" s="18"/>
    </row>
    <row r="417" spans="1:7">
      <c r="B417" s="137"/>
      <c r="C417" s="18"/>
      <c r="D417" s="140"/>
      <c r="E417" s="141"/>
      <c r="F417" s="141"/>
      <c r="G417" s="18"/>
    </row>
    <row r="418" spans="1:7">
      <c r="B418" s="137"/>
      <c r="C418" s="18"/>
      <c r="D418" s="140"/>
      <c r="E418" s="141"/>
      <c r="F418" s="141"/>
      <c r="G418" s="18"/>
    </row>
    <row r="419" spans="1:7" ht="15.75" thickBot="1">
      <c r="B419" s="138"/>
      <c r="C419" s="19"/>
      <c r="D419" s="138"/>
      <c r="E419" s="142"/>
      <c r="F419" s="142"/>
      <c r="G419" s="19"/>
    </row>
    <row r="420" spans="1:7" ht="15.75" thickBot="1">
      <c r="B420" s="138">
        <f>SUM(B406:B419)</f>
        <v>20</v>
      </c>
      <c r="C420" s="19" t="s">
        <v>55</v>
      </c>
      <c r="D420" s="138">
        <f>SUM(D406:D419)</f>
        <v>0</v>
      </c>
      <c r="E420" s="138">
        <f>SUM(E406:E419)</f>
        <v>0</v>
      </c>
      <c r="F420" s="138">
        <f>SUM(F406:F419)</f>
        <v>0</v>
      </c>
      <c r="G420" s="19" t="s">
        <v>55</v>
      </c>
    </row>
    <row r="421" spans="1:7" ht="15.75" thickBot="1">
      <c r="B421" s="5"/>
      <c r="C421" s="3"/>
      <c r="D421" s="5"/>
      <c r="E421" s="5"/>
    </row>
    <row r="422" spans="1:7" ht="14.45" customHeight="1">
      <c r="B422" s="283" t="str">
        <f>AÑO!A41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84" t="s">
        <v>10</v>
      </c>
      <c r="C424" s="285"/>
      <c r="D424" s="286" t="s">
        <v>11</v>
      </c>
      <c r="E424" s="286"/>
      <c r="F424" s="286"/>
      <c r="G424" s="285"/>
    </row>
    <row r="425" spans="1:7">
      <c r="A425" s="92" t="s">
        <v>241</v>
      </c>
      <c r="B425" s="135" t="s">
        <v>32</v>
      </c>
      <c r="C425" s="27" t="s">
        <v>33</v>
      </c>
      <c r="D425" s="135" t="s">
        <v>57</v>
      </c>
      <c r="E425" s="139" t="s">
        <v>58</v>
      </c>
      <c r="F425" s="139" t="s">
        <v>32</v>
      </c>
      <c r="G425" s="27" t="s">
        <v>33</v>
      </c>
    </row>
    <row r="426" spans="1:7" ht="15.75">
      <c r="A426" s="115">
        <v>3900</v>
      </c>
      <c r="B426" s="137">
        <f>AÑO!AA17 -A426</f>
        <v>-3900</v>
      </c>
      <c r="C426" s="21" t="s">
        <v>205</v>
      </c>
      <c r="D426" s="140"/>
      <c r="E426" s="141"/>
      <c r="F426" s="141"/>
      <c r="G426" s="18"/>
    </row>
    <row r="427" spans="1:7">
      <c r="A427" s="116"/>
      <c r="B427" s="137"/>
      <c r="C427" s="18"/>
      <c r="D427" s="140"/>
      <c r="E427" s="141"/>
      <c r="F427" s="141"/>
      <c r="G427" s="18"/>
    </row>
    <row r="428" spans="1:7">
      <c r="A428" s="116"/>
      <c r="B428" s="137"/>
      <c r="C428" s="18"/>
      <c r="D428" s="140"/>
      <c r="E428" s="141"/>
      <c r="F428" s="141"/>
      <c r="G428" s="18"/>
    </row>
    <row r="429" spans="1:7">
      <c r="A429" s="116"/>
      <c r="B429" s="137"/>
      <c r="C429" s="18"/>
      <c r="D429" s="140"/>
      <c r="E429" s="141"/>
      <c r="F429" s="141"/>
      <c r="G429" s="18"/>
    </row>
    <row r="430" spans="1:7">
      <c r="A430" s="116"/>
      <c r="B430" s="137"/>
      <c r="C430" s="18"/>
      <c r="D430" s="140"/>
      <c r="E430" s="141"/>
      <c r="F430" s="141"/>
      <c r="G430" s="18"/>
    </row>
    <row r="431" spans="1:7">
      <c r="B431" s="137"/>
      <c r="C431" s="18"/>
      <c r="D431" s="140"/>
      <c r="E431" s="141"/>
      <c r="F431" s="141"/>
      <c r="G431" s="18"/>
    </row>
    <row r="432" spans="1:7">
      <c r="B432" s="137"/>
      <c r="C432" s="18"/>
      <c r="D432" s="140"/>
      <c r="E432" s="141"/>
      <c r="F432" s="141"/>
      <c r="G432" s="18"/>
    </row>
    <row r="433" spans="2:7">
      <c r="B433" s="137"/>
      <c r="C433" s="18"/>
      <c r="D433" s="140"/>
      <c r="E433" s="141"/>
      <c r="F433" s="141"/>
      <c r="G433" s="18"/>
    </row>
    <row r="434" spans="2:7">
      <c r="B434" s="137"/>
      <c r="C434" s="18"/>
      <c r="D434" s="140"/>
      <c r="E434" s="141"/>
      <c r="F434" s="141"/>
      <c r="G434" s="18"/>
    </row>
    <row r="435" spans="2:7">
      <c r="B435" s="137"/>
      <c r="C435" s="18"/>
      <c r="D435" s="140"/>
      <c r="E435" s="141"/>
      <c r="F435" s="141"/>
      <c r="G435" s="18"/>
    </row>
    <row r="436" spans="2:7">
      <c r="B436" s="137"/>
      <c r="C436" s="18"/>
      <c r="D436" s="140"/>
      <c r="E436" s="141"/>
      <c r="F436" s="141"/>
      <c r="G436" s="18"/>
    </row>
    <row r="437" spans="2:7">
      <c r="B437" s="137"/>
      <c r="C437" s="18"/>
      <c r="D437" s="140"/>
      <c r="E437" s="141"/>
      <c r="F437" s="141"/>
      <c r="G437" s="18"/>
    </row>
    <row r="438" spans="2:7">
      <c r="B438" s="137"/>
      <c r="C438" s="18"/>
      <c r="D438" s="140"/>
      <c r="E438" s="141"/>
      <c r="F438" s="141"/>
      <c r="G438" s="18"/>
    </row>
    <row r="439" spans="2:7" ht="15.75" thickBot="1">
      <c r="B439" s="138"/>
      <c r="C439" s="19"/>
      <c r="D439" s="138"/>
      <c r="E439" s="142"/>
      <c r="F439" s="142"/>
      <c r="G439" s="19"/>
    </row>
    <row r="440" spans="2:7" ht="15.75" thickBot="1">
      <c r="B440" s="138">
        <f>SUM(B426:B439)</f>
        <v>-3900</v>
      </c>
      <c r="C440" s="19" t="s">
        <v>55</v>
      </c>
      <c r="D440" s="138">
        <f>SUM(D426:D439)</f>
        <v>0</v>
      </c>
      <c r="E440" s="138">
        <f>SUM(E426:E439)</f>
        <v>0</v>
      </c>
      <c r="F440" s="138">
        <f>SUM(F426:F439)</f>
        <v>0</v>
      </c>
      <c r="G440" s="19" t="s">
        <v>55</v>
      </c>
    </row>
    <row r="441" spans="2:7" ht="15.75" thickBot="1">
      <c r="B441" s="5"/>
      <c r="C441" s="3"/>
      <c r="D441" s="5"/>
      <c r="E441" s="5"/>
    </row>
    <row r="442" spans="2:7" ht="14.45" customHeight="1">
      <c r="B442" s="283" t="str">
        <f>AÑO!A42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135" t="s">
        <v>32</v>
      </c>
      <c r="C445" s="27" t="s">
        <v>33</v>
      </c>
      <c r="D445" s="135" t="s">
        <v>57</v>
      </c>
      <c r="E445" s="139" t="s">
        <v>58</v>
      </c>
      <c r="F445" s="139" t="s">
        <v>32</v>
      </c>
      <c r="G445" s="27" t="s">
        <v>33</v>
      </c>
    </row>
    <row r="446" spans="2:7">
      <c r="B446" s="136"/>
      <c r="C446" s="21"/>
      <c r="D446" s="140"/>
      <c r="E446" s="141"/>
      <c r="F446" s="141"/>
      <c r="G446" s="18"/>
    </row>
    <row r="447" spans="2:7">
      <c r="B447" s="137"/>
      <c r="C447" s="18"/>
      <c r="D447" s="140"/>
      <c r="E447" s="141"/>
      <c r="F447" s="141"/>
      <c r="G447" s="18"/>
    </row>
    <row r="448" spans="2:7">
      <c r="B448" s="137"/>
      <c r="C448" s="18"/>
      <c r="D448" s="140"/>
      <c r="E448" s="141"/>
      <c r="F448" s="141"/>
      <c r="G448" s="18"/>
    </row>
    <row r="449" spans="2:7">
      <c r="B449" s="137"/>
      <c r="C449" s="18"/>
      <c r="D449" s="140"/>
      <c r="E449" s="141"/>
      <c r="F449" s="141"/>
      <c r="G449" s="18"/>
    </row>
    <row r="450" spans="2:7">
      <c r="B450" s="137"/>
      <c r="C450" s="18"/>
      <c r="D450" s="140"/>
      <c r="E450" s="141"/>
      <c r="F450" s="141"/>
      <c r="G450" s="18"/>
    </row>
    <row r="451" spans="2:7">
      <c r="B451" s="137"/>
      <c r="C451" s="18"/>
      <c r="D451" s="140"/>
      <c r="E451" s="141"/>
      <c r="F451" s="141"/>
      <c r="G451" s="18"/>
    </row>
    <row r="452" spans="2:7">
      <c r="B452" s="137"/>
      <c r="C452" s="18"/>
      <c r="D452" s="140"/>
      <c r="E452" s="141"/>
      <c r="F452" s="141"/>
      <c r="G452" s="18"/>
    </row>
    <row r="453" spans="2:7">
      <c r="B453" s="137"/>
      <c r="C453" s="18"/>
      <c r="D453" s="140"/>
      <c r="E453" s="141"/>
      <c r="F453" s="141"/>
      <c r="G453" s="18"/>
    </row>
    <row r="454" spans="2:7">
      <c r="B454" s="137"/>
      <c r="C454" s="18"/>
      <c r="D454" s="140"/>
      <c r="E454" s="141"/>
      <c r="F454" s="141"/>
      <c r="G454" s="18"/>
    </row>
    <row r="455" spans="2:7">
      <c r="B455" s="137"/>
      <c r="C455" s="18"/>
      <c r="D455" s="140"/>
      <c r="E455" s="141"/>
      <c r="F455" s="141"/>
      <c r="G455" s="18"/>
    </row>
    <row r="456" spans="2:7">
      <c r="B456" s="137"/>
      <c r="C456" s="18"/>
      <c r="D456" s="140"/>
      <c r="E456" s="141"/>
      <c r="F456" s="141"/>
      <c r="G456" s="18"/>
    </row>
    <row r="457" spans="2:7">
      <c r="B457" s="137"/>
      <c r="C457" s="18"/>
      <c r="D457" s="140"/>
      <c r="E457" s="141"/>
      <c r="F457" s="141"/>
      <c r="G457" s="18"/>
    </row>
    <row r="458" spans="2:7">
      <c r="B458" s="137"/>
      <c r="C458" s="18"/>
      <c r="D458" s="140"/>
      <c r="E458" s="141"/>
      <c r="F458" s="141"/>
      <c r="G458" s="18"/>
    </row>
    <row r="459" spans="2:7" ht="15.75" thickBot="1">
      <c r="B459" s="138"/>
      <c r="C459" s="19"/>
      <c r="D459" s="138"/>
      <c r="E459" s="142"/>
      <c r="F459" s="142"/>
      <c r="G459" s="19"/>
    </row>
    <row r="460" spans="2:7" ht="15.75" thickBot="1">
      <c r="B460" s="138">
        <f>SUM(B446:B459)</f>
        <v>0</v>
      </c>
      <c r="C460" s="19" t="s">
        <v>55</v>
      </c>
      <c r="D460" s="138">
        <f>SUM(D446:D459)</f>
        <v>0</v>
      </c>
      <c r="E460" s="138">
        <f>SUM(E446:E459)</f>
        <v>0</v>
      </c>
      <c r="F460" s="138">
        <f>SUM(F446:F459)</f>
        <v>0</v>
      </c>
      <c r="G460" s="19" t="s">
        <v>55</v>
      </c>
    </row>
    <row r="461" spans="2:7" ht="15.75" thickBot="1">
      <c r="B461" s="5"/>
      <c r="C461" s="3"/>
      <c r="D461" s="5"/>
      <c r="E461" s="5"/>
    </row>
    <row r="462" spans="2:7" ht="14.45" customHeight="1">
      <c r="B462" s="283" t="str">
        <f>AÑO!A43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1:7">
      <c r="A465" s="92" t="s">
        <v>191</v>
      </c>
      <c r="B465" s="135" t="s">
        <v>32</v>
      </c>
      <c r="C465" s="27" t="s">
        <v>33</v>
      </c>
      <c r="D465" s="135" t="s">
        <v>57</v>
      </c>
      <c r="E465" s="139" t="s">
        <v>58</v>
      </c>
      <c r="F465" s="139" t="s">
        <v>32</v>
      </c>
      <c r="G465" s="27" t="s">
        <v>33</v>
      </c>
    </row>
    <row r="466" spans="1:7" ht="15.75">
      <c r="A466" s="115">
        <f>'06'!A466+(B466-SUM(D466:F466))</f>
        <v>521</v>
      </c>
      <c r="B466" s="137">
        <v>25</v>
      </c>
      <c r="C466" s="18" t="s">
        <v>180</v>
      </c>
      <c r="D466" s="140"/>
      <c r="E466" s="141"/>
      <c r="F466" s="141"/>
      <c r="G466" s="18"/>
    </row>
    <row r="467" spans="1:7" ht="15.75">
      <c r="A467" s="115">
        <f>'06'!A467+(B467-SUM(D467:F467))</f>
        <v>195</v>
      </c>
      <c r="B467" s="137">
        <v>20</v>
      </c>
      <c r="C467" s="18" t="s">
        <v>192</v>
      </c>
      <c r="D467" s="140"/>
      <c r="E467" s="141"/>
      <c r="F467" s="141"/>
      <c r="G467" s="18"/>
    </row>
    <row r="468" spans="1:7" ht="15.75">
      <c r="A468" s="115">
        <f>'06'!A468+(B468-SUM(D468:F468))</f>
        <v>50</v>
      </c>
      <c r="B468" s="137">
        <v>5</v>
      </c>
      <c r="C468" s="18" t="s">
        <v>193</v>
      </c>
      <c r="D468" s="140"/>
      <c r="E468" s="141"/>
      <c r="F468" s="141"/>
      <c r="G468" s="18"/>
    </row>
    <row r="469" spans="1:7">
      <c r="B469" s="137"/>
      <c r="C469" s="18"/>
      <c r="D469" s="140"/>
      <c r="E469" s="141"/>
      <c r="F469" s="141"/>
      <c r="G469" s="18"/>
    </row>
    <row r="470" spans="1:7">
      <c r="B470" s="137"/>
      <c r="C470" s="18"/>
      <c r="D470" s="140"/>
      <c r="E470" s="141"/>
      <c r="F470" s="141"/>
      <c r="G470" s="18"/>
    </row>
    <row r="471" spans="1:7">
      <c r="B471" s="137"/>
      <c r="C471" s="18"/>
      <c r="D471" s="140"/>
      <c r="E471" s="141"/>
      <c r="F471" s="141"/>
      <c r="G471" s="18"/>
    </row>
    <row r="472" spans="1:7">
      <c r="B472" s="137"/>
      <c r="C472" s="18"/>
      <c r="D472" s="140"/>
      <c r="E472" s="141"/>
      <c r="F472" s="141"/>
      <c r="G472" s="18"/>
    </row>
    <row r="473" spans="1:7">
      <c r="B473" s="137"/>
      <c r="C473" s="18"/>
      <c r="D473" s="140"/>
      <c r="E473" s="141"/>
      <c r="F473" s="141"/>
      <c r="G473" s="18"/>
    </row>
    <row r="474" spans="1:7">
      <c r="B474" s="137"/>
      <c r="C474" s="18"/>
      <c r="D474" s="140"/>
      <c r="E474" s="141"/>
      <c r="F474" s="141"/>
      <c r="G474" s="18"/>
    </row>
    <row r="475" spans="1:7">
      <c r="B475" s="137"/>
      <c r="C475" s="18"/>
      <c r="D475" s="140"/>
      <c r="E475" s="141"/>
      <c r="F475" s="141"/>
      <c r="G475" s="18"/>
    </row>
    <row r="476" spans="1:7">
      <c r="B476" s="137"/>
      <c r="C476" s="18"/>
      <c r="D476" s="140"/>
      <c r="E476" s="141"/>
      <c r="F476" s="141"/>
      <c r="G476" s="18"/>
    </row>
    <row r="477" spans="1:7">
      <c r="B477" s="137"/>
      <c r="C477" s="18"/>
      <c r="D477" s="140"/>
      <c r="E477" s="141"/>
      <c r="F477" s="141"/>
      <c r="G477" s="18"/>
    </row>
    <row r="478" spans="1:7">
      <c r="B478" s="137"/>
      <c r="C478" s="18"/>
      <c r="D478" s="140"/>
      <c r="E478" s="141"/>
      <c r="F478" s="141"/>
      <c r="G478" s="18"/>
    </row>
    <row r="479" spans="1:7" ht="15.75" thickBot="1">
      <c r="B479" s="138"/>
      <c r="C479" s="19"/>
      <c r="D479" s="138"/>
      <c r="E479" s="142"/>
      <c r="F479" s="142"/>
      <c r="G479" s="19"/>
    </row>
    <row r="480" spans="1:7" ht="15.75" thickBot="1">
      <c r="A480" s="116">
        <f>SUM(A466:A468)</f>
        <v>766</v>
      </c>
      <c r="B480" s="138">
        <f>SUM(B466:B479)</f>
        <v>50</v>
      </c>
      <c r="C480" s="19" t="s">
        <v>55</v>
      </c>
      <c r="D480" s="138">
        <f>SUM(D466:D479)</f>
        <v>0</v>
      </c>
      <c r="E480" s="138">
        <f>SUM(E466:E479)</f>
        <v>0</v>
      </c>
      <c r="F480" s="138">
        <f>SUM(F466:F479)</f>
        <v>0</v>
      </c>
      <c r="G480" s="19" t="s">
        <v>55</v>
      </c>
    </row>
    <row r="481" spans="2:7" ht="15.75" thickBot="1"/>
    <row r="482" spans="2:7" ht="14.45" customHeight="1">
      <c r="B482" s="283" t="str">
        <f>AÑO!A44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135" t="s">
        <v>32</v>
      </c>
      <c r="C485" s="27" t="s">
        <v>33</v>
      </c>
      <c r="D485" s="135" t="s">
        <v>57</v>
      </c>
      <c r="E485" s="139" t="s">
        <v>58</v>
      </c>
      <c r="F485" s="139" t="s">
        <v>32</v>
      </c>
      <c r="G485" s="27" t="s">
        <v>33</v>
      </c>
    </row>
    <row r="486" spans="2:7">
      <c r="B486" s="136"/>
      <c r="C486" s="21"/>
      <c r="D486" s="140"/>
      <c r="E486" s="141"/>
      <c r="F486" s="141"/>
      <c r="G486" s="18"/>
    </row>
    <row r="487" spans="2:7">
      <c r="B487" s="137"/>
      <c r="C487" s="18"/>
      <c r="D487" s="140"/>
      <c r="E487" s="141"/>
      <c r="F487" s="141"/>
      <c r="G487" s="18"/>
    </row>
    <row r="488" spans="2:7">
      <c r="B488" s="137"/>
      <c r="C488" s="18"/>
      <c r="D488" s="140"/>
      <c r="E488" s="141"/>
      <c r="F488" s="141"/>
      <c r="G488" s="18"/>
    </row>
    <row r="489" spans="2:7">
      <c r="B489" s="137"/>
      <c r="C489" s="18"/>
      <c r="D489" s="140"/>
      <c r="E489" s="141"/>
      <c r="F489" s="141"/>
      <c r="G489" s="18"/>
    </row>
    <row r="490" spans="2:7">
      <c r="B490" s="137"/>
      <c r="C490" s="18"/>
      <c r="D490" s="140"/>
      <c r="E490" s="141"/>
      <c r="F490" s="141"/>
      <c r="G490" s="18"/>
    </row>
    <row r="491" spans="2:7">
      <c r="B491" s="137"/>
      <c r="C491" s="18"/>
      <c r="D491" s="140"/>
      <c r="E491" s="141"/>
      <c r="F491" s="141"/>
      <c r="G491" s="18"/>
    </row>
    <row r="492" spans="2:7">
      <c r="B492" s="137"/>
      <c r="C492" s="18"/>
      <c r="D492" s="140"/>
      <c r="E492" s="141"/>
      <c r="F492" s="141"/>
      <c r="G492" s="18"/>
    </row>
    <row r="493" spans="2:7">
      <c r="B493" s="137"/>
      <c r="C493" s="18"/>
      <c r="D493" s="140"/>
      <c r="E493" s="141"/>
      <c r="F493" s="141"/>
      <c r="G493" s="18"/>
    </row>
    <row r="494" spans="2:7">
      <c r="B494" s="137"/>
      <c r="C494" s="18"/>
      <c r="D494" s="140"/>
      <c r="E494" s="141"/>
      <c r="F494" s="141"/>
      <c r="G494" s="18"/>
    </row>
    <row r="495" spans="2:7">
      <c r="B495" s="137"/>
      <c r="C495" s="18"/>
      <c r="D495" s="140"/>
      <c r="E495" s="141"/>
      <c r="F495" s="141"/>
      <c r="G495" s="18"/>
    </row>
    <row r="496" spans="2:7">
      <c r="B496" s="137"/>
      <c r="C496" s="18"/>
      <c r="D496" s="140"/>
      <c r="E496" s="141"/>
      <c r="F496" s="141"/>
      <c r="G496" s="18"/>
    </row>
    <row r="497" spans="2:7">
      <c r="B497" s="137"/>
      <c r="C497" s="18"/>
      <c r="D497" s="140"/>
      <c r="E497" s="141"/>
      <c r="F497" s="141"/>
      <c r="G497" s="18"/>
    </row>
    <row r="498" spans="2:7">
      <c r="B498" s="137"/>
      <c r="C498" s="18"/>
      <c r="D498" s="140"/>
      <c r="E498" s="141"/>
      <c r="F498" s="141"/>
      <c r="G498" s="18"/>
    </row>
    <row r="499" spans="2:7" ht="15.75" thickBot="1">
      <c r="B499" s="138"/>
      <c r="C499" s="19"/>
      <c r="D499" s="138"/>
      <c r="E499" s="142"/>
      <c r="F499" s="142"/>
      <c r="G499" s="19"/>
    </row>
    <row r="500" spans="2:7" ht="15.75" thickBot="1">
      <c r="B500" s="138">
        <f>SUM(B486:B499)</f>
        <v>0</v>
      </c>
      <c r="C500" s="19" t="s">
        <v>55</v>
      </c>
      <c r="D500" s="138">
        <f>SUM(D486:D499)</f>
        <v>0</v>
      </c>
      <c r="E500" s="138">
        <f>SUM(E486:E499)</f>
        <v>0</v>
      </c>
      <c r="F500" s="138">
        <f>SUM(F486:F499)</f>
        <v>0</v>
      </c>
      <c r="G500" s="19" t="s">
        <v>55</v>
      </c>
    </row>
    <row r="501" spans="2:7" ht="15.75" thickBot="1">
      <c r="B501" s="5"/>
      <c r="C501" s="3"/>
      <c r="D501" s="5"/>
      <c r="E501" s="5"/>
    </row>
    <row r="502" spans="2:7" ht="14.45" customHeight="1">
      <c r="B502" s="283" t="str">
        <f>AÑO!A45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135" t="s">
        <v>32</v>
      </c>
      <c r="C505" s="27" t="s">
        <v>33</v>
      </c>
      <c r="D505" s="135" t="s">
        <v>57</v>
      </c>
      <c r="E505" s="139" t="s">
        <v>58</v>
      </c>
      <c r="F505" s="139" t="s">
        <v>32</v>
      </c>
      <c r="G505" s="27" t="s">
        <v>33</v>
      </c>
    </row>
    <row r="506" spans="2:7">
      <c r="B506" s="136"/>
      <c r="C506" s="21"/>
      <c r="D506" s="140"/>
      <c r="E506" s="141"/>
      <c r="F506" s="141"/>
      <c r="G506" s="18"/>
    </row>
    <row r="507" spans="2:7">
      <c r="B507" s="137"/>
      <c r="C507" s="18"/>
      <c r="D507" s="140"/>
      <c r="E507" s="141"/>
      <c r="F507" s="141"/>
      <c r="G507" s="18"/>
    </row>
    <row r="508" spans="2:7">
      <c r="B508" s="137"/>
      <c r="C508" s="18"/>
      <c r="D508" s="140"/>
      <c r="E508" s="141"/>
      <c r="F508" s="141"/>
      <c r="G508" s="18"/>
    </row>
    <row r="509" spans="2:7">
      <c r="B509" s="137"/>
      <c r="C509" s="18"/>
      <c r="D509" s="140"/>
      <c r="E509" s="141"/>
      <c r="F509" s="141"/>
      <c r="G509" s="18"/>
    </row>
    <row r="510" spans="2:7">
      <c r="B510" s="137"/>
      <c r="C510" s="18"/>
      <c r="D510" s="140"/>
      <c r="E510" s="141"/>
      <c r="F510" s="141"/>
      <c r="G510" s="18"/>
    </row>
    <row r="511" spans="2:7">
      <c r="B511" s="137"/>
      <c r="C511" s="18"/>
      <c r="D511" s="140"/>
      <c r="E511" s="141"/>
      <c r="F511" s="141"/>
      <c r="G511" s="18"/>
    </row>
    <row r="512" spans="2:7">
      <c r="B512" s="137"/>
      <c r="C512" s="18"/>
      <c r="D512" s="140"/>
      <c r="E512" s="141"/>
      <c r="F512" s="141"/>
      <c r="G512" s="18"/>
    </row>
    <row r="513" spans="2:7">
      <c r="B513" s="137"/>
      <c r="C513" s="18"/>
      <c r="D513" s="140"/>
      <c r="E513" s="141"/>
      <c r="F513" s="141"/>
      <c r="G513" s="18"/>
    </row>
    <row r="514" spans="2:7">
      <c r="B514" s="137"/>
      <c r="C514" s="18"/>
      <c r="D514" s="140"/>
      <c r="E514" s="141"/>
      <c r="F514" s="141"/>
      <c r="G514" s="18"/>
    </row>
    <row r="515" spans="2:7">
      <c r="B515" s="137"/>
      <c r="C515" s="18"/>
      <c r="D515" s="140"/>
      <c r="E515" s="141"/>
      <c r="F515" s="141"/>
      <c r="G515" s="18"/>
    </row>
    <row r="516" spans="2:7">
      <c r="B516" s="137"/>
      <c r="C516" s="18"/>
      <c r="D516" s="140"/>
      <c r="E516" s="141"/>
      <c r="F516" s="141"/>
      <c r="G516" s="18"/>
    </row>
    <row r="517" spans="2:7">
      <c r="B517" s="137"/>
      <c r="C517" s="18"/>
      <c r="D517" s="140"/>
      <c r="E517" s="141"/>
      <c r="F517" s="141"/>
      <c r="G517" s="18"/>
    </row>
    <row r="518" spans="2:7">
      <c r="B518" s="137"/>
      <c r="C518" s="18"/>
      <c r="D518" s="140"/>
      <c r="E518" s="141"/>
      <c r="F518" s="141"/>
      <c r="G518" s="18"/>
    </row>
    <row r="519" spans="2:7" ht="15.75" thickBot="1">
      <c r="B519" s="138"/>
      <c r="C519" s="19"/>
      <c r="D519" s="138"/>
      <c r="E519" s="142"/>
      <c r="F519" s="142"/>
      <c r="G519" s="19"/>
    </row>
    <row r="520" spans="2:7" ht="15.75" thickBot="1">
      <c r="B520" s="138">
        <f>SUM(B506:B519)</f>
        <v>0</v>
      </c>
      <c r="C520" s="19" t="s">
        <v>55</v>
      </c>
      <c r="D520" s="138">
        <f>SUM(D506:D519)</f>
        <v>0</v>
      </c>
      <c r="E520" s="138">
        <f>SUM(E506:E519)</f>
        <v>0</v>
      </c>
      <c r="F520" s="138">
        <f>SUM(F506:F519)</f>
        <v>0</v>
      </c>
      <c r="G520" s="19" t="s">
        <v>55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A1CF233C-EDA2-4D73-B832-0D4E4A7D8433}"/>
    <hyperlink ref="I22:L23" location="'2018'!C7:F7" display="INGRESOS" xr:uid="{5F2A0260-011B-4052-9519-D00CEF27A9CD}"/>
    <hyperlink ref="I2" location="Trimestre!C39:F40" display="TELÉFONO" xr:uid="{13AF2962-D1DC-4D0C-82F6-8832EC356C28}"/>
    <hyperlink ref="I2:L3" location="'2018'!AU4:AX4" display="SALDO REAL" xr:uid="{E0583937-9C01-4600-8B2C-7F3BD86F3E33}"/>
    <hyperlink ref="B2" location="Trimestre!C25:F26" display="HIPOTECA" xr:uid="{8D5838FD-6EC5-4B97-A65D-0BCBF570F32D}"/>
    <hyperlink ref="B2:G3" location="'2018'!AU20:AX20" display="'2018'!AU20:AX20" xr:uid="{F58054B6-9446-447C-9B14-A4FE08385DF6}"/>
    <hyperlink ref="B22" location="Trimestre!C25:F26" display="HIPOTECA" xr:uid="{93CC6DCF-34BF-4D97-ABC1-8C6E8A15EBEB}"/>
    <hyperlink ref="B22:G23" location="'2018'!AU21:AX21" display="'2018'!AU21:AX21" xr:uid="{12F091EE-7809-461F-B75A-4E2C6D90980E}"/>
    <hyperlink ref="B42" location="Trimestre!C25:F26" display="HIPOTECA" xr:uid="{6BFC9A3C-0F63-48F1-B1E4-0F015DEE79DF}"/>
    <hyperlink ref="B42:G43" location="'2018'!AU22:AX22" display="'2018'!AU22:AX22" xr:uid="{5AB5A472-51C5-43B0-BB47-B26B53D84AB9}"/>
    <hyperlink ref="B62" location="Trimestre!C25:F26" display="HIPOTECA" xr:uid="{0893327E-05DC-4D5F-A69A-5E90C9B3EA8A}"/>
    <hyperlink ref="B62:G63" location="'2018'!AU23:AX23" display="'2018'!AU23:AX23" xr:uid="{72B198AB-2E82-497E-BD3D-A2513CF46993}"/>
    <hyperlink ref="B82" location="Trimestre!C25:F26" display="HIPOTECA" xr:uid="{358A55F3-6856-4E83-BBEC-42D50248E576}"/>
    <hyperlink ref="B82:G83" location="'2018'!AU24:AX24" display="'2018'!AU24:AX24" xr:uid="{1A411EE0-A615-4BDF-BB05-CED47CF652D2}"/>
    <hyperlink ref="B102" location="Trimestre!C25:F26" display="HIPOTECA" xr:uid="{D7B87F16-4655-46E1-B7AA-65B3668027F0}"/>
    <hyperlink ref="B102:G103" location="'2018'!AU25:AX25" display="'2018'!AU25:AX25" xr:uid="{DCD5A814-7AE3-47DB-8A9A-7655E552F416}"/>
    <hyperlink ref="B122" location="Trimestre!C25:F26" display="HIPOTECA" xr:uid="{AEE523C8-0149-4233-9B2D-B93D14881EDB}"/>
    <hyperlink ref="B122:G123" location="'2018'!AU26:AX26" display="'2018'!AU26:AX26" xr:uid="{5F16B257-FCA0-46DB-B2FD-A7A434F1FF30}"/>
    <hyperlink ref="B142" location="Trimestre!C25:F26" display="HIPOTECA" xr:uid="{138F110A-7AF1-4A6A-AA47-6DA06CF51DC2}"/>
    <hyperlink ref="B142:G143" location="'2018'!AU27:AX27" display="'2018'!AU27:AX27" xr:uid="{D495AB80-3379-4102-842C-DF3FB39EE6F9}"/>
    <hyperlink ref="B162" location="Trimestre!C25:F26" display="HIPOTECA" xr:uid="{4427DD12-C0C3-4FD8-87D3-B3379C8C535B}"/>
    <hyperlink ref="B162:G163" location="'2018'!AU28:AX28" display="'2018'!AU28:AX28" xr:uid="{D2E164EA-49C4-4D4F-A2D1-FB486B98BFCB}"/>
    <hyperlink ref="B182" location="Trimestre!C25:F26" display="HIPOTECA" xr:uid="{6A015461-B10F-4CE9-B745-813E9D5E5041}"/>
    <hyperlink ref="B182:G183" location="'2018'!AU29:AX29" display="'2018'!AU29:AX29" xr:uid="{D88E2637-97D6-4557-B896-097AE407C9BF}"/>
    <hyperlink ref="B202" location="Trimestre!C25:F26" display="HIPOTECA" xr:uid="{BCB4ECF0-2145-45B9-906C-DECF168D725F}"/>
    <hyperlink ref="B202:G203" location="'2018'!AU30:AX30" display="'2018'!AU30:AX30" xr:uid="{3C717420-37AC-4B6A-A0AB-F5E476EFB97D}"/>
    <hyperlink ref="B222" location="Trimestre!C25:F26" display="HIPOTECA" xr:uid="{DF185271-DD96-4ED8-A70B-FA4773C9146C}"/>
    <hyperlink ref="B222:G223" location="'2018'!AU31:AX31" display="'2018'!AU31:AX31" xr:uid="{D6BB3A79-C493-46DF-8DF5-6AD2C77B4D0D}"/>
    <hyperlink ref="B242" location="Trimestre!C25:F26" display="HIPOTECA" xr:uid="{AB72A7AB-5706-474D-BE30-F487AA9FDA6E}"/>
    <hyperlink ref="B242:G243" location="'2018'!AU32:AX32" display="'2018'!AU32:AX32" xr:uid="{484DEAFF-FE0B-4DFE-AA2A-9A48172CCC9C}"/>
    <hyperlink ref="B262" location="Trimestre!C25:F26" display="HIPOTECA" xr:uid="{21210982-7678-4FDB-ACD5-753CB51FF908}"/>
    <hyperlink ref="B262:G263" location="'2018'!AU33:AX33" display="'2018'!AU33:AX33" xr:uid="{327D4762-0484-4A72-9286-C4DACB267230}"/>
    <hyperlink ref="B282" location="Trimestre!C25:F26" display="HIPOTECA" xr:uid="{0BD4E3AE-8F66-427B-96EE-A0E3067D1F73}"/>
    <hyperlink ref="B282:G283" location="'2018'!AU34:AX34" display="'2018'!AU34:AX34" xr:uid="{288B4930-AE55-42AD-87DE-97AD97F0AA3A}"/>
    <hyperlink ref="B302" location="Trimestre!C25:F26" display="HIPOTECA" xr:uid="{4643FD8C-C894-4F15-9C60-9843B20453D1}"/>
    <hyperlink ref="B302:G303" location="'2018'!AU35:AX35" display="'2018'!AU35:AX35" xr:uid="{AC73489B-2D26-4330-94AA-04C564961F87}"/>
    <hyperlink ref="B322" location="Trimestre!C25:F26" display="HIPOTECA" xr:uid="{75547373-D88C-498F-91B4-3A7B78AAB641}"/>
    <hyperlink ref="B322:G323" location="'2018'!AU36:AX36" display="'2018'!AU36:AX36" xr:uid="{5B42C6A9-C98C-4B3B-9C83-150F51DA90CE}"/>
    <hyperlink ref="B342" location="Trimestre!C25:F26" display="HIPOTECA" xr:uid="{21D3D257-72AA-4673-A4A4-71395894146B}"/>
    <hyperlink ref="B342:G343" location="'2018'!AU37:AX37" display="'2018'!AU37:AX37" xr:uid="{5715C379-90F4-4344-88E7-D6B9D368DAD7}"/>
    <hyperlink ref="B362" location="Trimestre!C25:F26" display="HIPOTECA" xr:uid="{37732D39-3E6A-4146-973F-B24AC2FD0694}"/>
    <hyperlink ref="B362:G363" location="'2018'!AU38:AX38" display="'2018'!AU38:AX38" xr:uid="{1E471712-81E2-4D8F-A3B7-DD78376ED1E2}"/>
    <hyperlink ref="B382" location="Trimestre!C25:F26" display="HIPOTECA" xr:uid="{572121AA-DF33-4ADD-9A9A-0D9D96CFBDCA}"/>
    <hyperlink ref="B382:G383" location="'2018'!AU39:AX39" display="'2018'!AU39:AX39" xr:uid="{BAC8C9E2-614E-48D0-841B-D77C192713D9}"/>
    <hyperlink ref="B402" location="Trimestre!C25:F26" display="HIPOTECA" xr:uid="{44B710BE-8C07-4305-BB58-73288F7C42C6}"/>
    <hyperlink ref="B402:G403" location="'2018'!AU40:AX40" display="'2018'!AU40:AX40" xr:uid="{C3631AB4-59E8-4653-ADE1-4125FA4E0057}"/>
    <hyperlink ref="B422" location="Trimestre!C25:F26" display="HIPOTECA" xr:uid="{F43C3D82-996E-46E8-9BB5-9A734D04D111}"/>
    <hyperlink ref="B422:G423" location="'2018'!AU41:AX41" display="'2018'!AU41:AX41" xr:uid="{39F9249D-4916-47EE-B6AB-6FFA4A28DEE6}"/>
    <hyperlink ref="B442" location="Trimestre!C25:F26" display="HIPOTECA" xr:uid="{CD4FCDD6-7EA6-4320-BFE4-9CC9759725E4}"/>
    <hyperlink ref="B442:G443" location="'2018'!AU42:AX42" display="'2018'!AU42:AX42" xr:uid="{4CE13483-F601-4B8D-85DB-5D0649C48FF7}"/>
    <hyperlink ref="B462" location="Trimestre!C25:F26" display="HIPOTECA" xr:uid="{C655DF65-6F8B-4EA6-B821-2949213355ED}"/>
    <hyperlink ref="B462:G463" location="'2018'!AU43:AX43" display="'2018'!AU43:AX43" xr:uid="{AE8FBF08-B32F-4722-90DC-DE08E02DAF73}"/>
    <hyperlink ref="B482" location="Trimestre!C25:F26" display="HIPOTECA" xr:uid="{7925448C-D8DA-41A1-A419-3FAE0D1D598D}"/>
    <hyperlink ref="B482:G483" location="'2018'!AU44:AX44" display="'2018'!AU44:AX44" xr:uid="{BF54FD26-F28C-42B0-9686-3F341106A0BE}"/>
    <hyperlink ref="B502" location="Trimestre!C25:F26" display="HIPOTECA" xr:uid="{473FE249-0111-4D7C-9E7E-9B3CADA53CE8}"/>
    <hyperlink ref="B502:G503" location="'2018'!AU45:AX45" display="'2018'!AU45:AX45" xr:uid="{B248ADDF-57BF-4A70-9527-18CF7201C63F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450" workbookViewId="0">
      <selection activeCell="B502" sqref="B502:G503"/>
    </sheetView>
  </sheetViews>
  <sheetFormatPr defaultColWidth="11.42578125" defaultRowHeight="15"/>
  <cols>
    <col min="1" max="1" width="11.42578125" style="92"/>
    <col min="2" max="2" width="10" style="116" customWidth="1"/>
    <col min="3" max="3" width="33.28515625" style="92" customWidth="1"/>
    <col min="4" max="6" width="10" style="116" customWidth="1"/>
    <col min="7" max="7" width="33.28515625" style="92" customWidth="1"/>
    <col min="8" max="9" width="11.42578125" style="92"/>
    <col min="10" max="10" width="31.28515625" style="92" customWidth="1"/>
    <col min="11" max="16384" width="11.42578125" style="92"/>
  </cols>
  <sheetData>
    <row r="1" spans="1:22" ht="16.5" thickBot="1">
      <c r="A1" s="1"/>
      <c r="B1" s="115" t="s">
        <v>242</v>
      </c>
      <c r="C1" s="1"/>
      <c r="D1" s="115"/>
      <c r="E1" s="115"/>
      <c r="F1" s="115"/>
      <c r="G1" s="1"/>
      <c r="H1" s="17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83" t="str">
        <f>AÑO!A20</f>
        <v>Cártama Gastos</v>
      </c>
      <c r="C2" s="272"/>
      <c r="D2" s="272"/>
      <c r="E2" s="272"/>
      <c r="F2" s="272"/>
      <c r="G2" s="273"/>
      <c r="H2" s="1"/>
      <c r="I2" s="271" t="s">
        <v>4</v>
      </c>
      <c r="J2" s="272"/>
      <c r="K2" s="272"/>
      <c r="L2" s="273"/>
      <c r="M2" s="1"/>
      <c r="N2" s="1"/>
      <c r="R2" s="3"/>
    </row>
    <row r="3" spans="1:22" ht="16.5" thickBot="1">
      <c r="A3" s="1"/>
      <c r="B3" s="274"/>
      <c r="C3" s="275"/>
      <c r="D3" s="275"/>
      <c r="E3" s="275"/>
      <c r="F3" s="275"/>
      <c r="G3" s="276"/>
      <c r="H3" s="1"/>
      <c r="I3" s="274"/>
      <c r="J3" s="275"/>
      <c r="K3" s="275"/>
      <c r="L3" s="276"/>
      <c r="M3" s="1"/>
      <c r="N3" s="1"/>
      <c r="R3" s="3"/>
    </row>
    <row r="4" spans="1:22" ht="15.75">
      <c r="A4" s="1"/>
      <c r="B4" s="284" t="s">
        <v>10</v>
      </c>
      <c r="C4" s="285"/>
      <c r="D4" s="286" t="s">
        <v>11</v>
      </c>
      <c r="E4" s="286"/>
      <c r="F4" s="286"/>
      <c r="G4" s="285"/>
      <c r="H4" s="1"/>
      <c r="I4" s="43" t="s">
        <v>59</v>
      </c>
      <c r="J4" s="108" t="s">
        <v>60</v>
      </c>
      <c r="K4" s="277" t="s">
        <v>61</v>
      </c>
      <c r="L4" s="278"/>
      <c r="M4" s="1"/>
      <c r="N4" s="1"/>
      <c r="R4" s="3"/>
    </row>
    <row r="5" spans="1:22" ht="15.75">
      <c r="A5" s="1" t="s">
        <v>191</v>
      </c>
      <c r="B5" s="135" t="s">
        <v>32</v>
      </c>
      <c r="C5" s="27" t="s">
        <v>33</v>
      </c>
      <c r="D5" s="135" t="s">
        <v>57</v>
      </c>
      <c r="E5" s="139" t="s">
        <v>58</v>
      </c>
      <c r="F5" s="139" t="s">
        <v>32</v>
      </c>
      <c r="G5" s="27" t="s">
        <v>33</v>
      </c>
      <c r="H5" s="1"/>
      <c r="I5" s="109" t="s">
        <v>62</v>
      </c>
      <c r="J5" s="110" t="s">
        <v>63</v>
      </c>
      <c r="K5" s="279"/>
      <c r="L5" s="280"/>
      <c r="M5" s="1"/>
      <c r="N5" s="1"/>
      <c r="R5" s="3"/>
    </row>
    <row r="6" spans="1:22" ht="15.75">
      <c r="A6" s="115">
        <f>'07'!A6+(B6-SUM(D6:F6))</f>
        <v>4001.9000000000005</v>
      </c>
      <c r="B6" s="136">
        <v>399.59</v>
      </c>
      <c r="C6" s="21" t="s">
        <v>188</v>
      </c>
      <c r="D6" s="140"/>
      <c r="E6" s="141"/>
      <c r="F6" s="141"/>
      <c r="G6" s="18" t="s">
        <v>34</v>
      </c>
      <c r="H6" s="1"/>
      <c r="I6" s="111" t="s">
        <v>62</v>
      </c>
      <c r="J6" s="110" t="s">
        <v>64</v>
      </c>
      <c r="K6" s="281">
        <v>550</v>
      </c>
      <c r="L6" s="282"/>
      <c r="M6" s="1" t="s">
        <v>169</v>
      </c>
      <c r="N6" s="1"/>
      <c r="R6" s="3"/>
    </row>
    <row r="7" spans="1:22" ht="15.75">
      <c r="A7" s="115">
        <f>'07'!A7+(B7-SUM(D7:F7))</f>
        <v>799.77000000000021</v>
      </c>
      <c r="B7" s="137">
        <v>70.180000000000007</v>
      </c>
      <c r="C7" s="18" t="s">
        <v>207</v>
      </c>
      <c r="D7" s="140"/>
      <c r="E7" s="141"/>
      <c r="F7" s="141"/>
      <c r="G7" s="18" t="s">
        <v>77</v>
      </c>
      <c r="H7" s="39"/>
      <c r="I7" s="111" t="s">
        <v>65</v>
      </c>
      <c r="J7" s="110" t="s">
        <v>66</v>
      </c>
      <c r="K7" s="281"/>
      <c r="L7" s="282"/>
      <c r="M7" s="1"/>
      <c r="N7" s="1"/>
      <c r="R7" s="3"/>
    </row>
    <row r="8" spans="1:22" ht="15.75">
      <c r="A8" s="115">
        <f>'07'!A8+(B8-SUM(D8:F8))</f>
        <v>0</v>
      </c>
      <c r="B8" s="137">
        <v>0</v>
      </c>
      <c r="C8" s="18" t="s">
        <v>37</v>
      </c>
      <c r="D8" s="140"/>
      <c r="F8" s="141"/>
      <c r="G8" s="18" t="s">
        <v>37</v>
      </c>
      <c r="H8" s="1"/>
      <c r="I8" s="111" t="s">
        <v>65</v>
      </c>
      <c r="J8" s="110" t="s">
        <v>67</v>
      </c>
      <c r="K8" s="281">
        <v>7000</v>
      </c>
      <c r="L8" s="282"/>
      <c r="M8" s="1"/>
      <c r="N8" s="1"/>
      <c r="R8" s="3"/>
    </row>
    <row r="9" spans="1:22" ht="15.75">
      <c r="A9" s="115">
        <f>'07'!A9+(B9-SUM(D9:F9))</f>
        <v>0</v>
      </c>
      <c r="B9" s="137">
        <v>0</v>
      </c>
      <c r="C9" s="18" t="s">
        <v>39</v>
      </c>
      <c r="D9" s="140"/>
      <c r="E9" s="141"/>
      <c r="F9" s="141"/>
      <c r="G9" s="18" t="s">
        <v>39</v>
      </c>
      <c r="H9" s="1"/>
      <c r="I9" s="111" t="s">
        <v>65</v>
      </c>
      <c r="J9" s="110" t="s">
        <v>160</v>
      </c>
      <c r="K9" s="281">
        <v>659.77</v>
      </c>
      <c r="L9" s="282"/>
      <c r="M9" s="1"/>
      <c r="N9" s="1"/>
      <c r="R9" s="3"/>
    </row>
    <row r="10" spans="1:22" ht="15.75">
      <c r="A10" s="115">
        <f>'07'!A10+(B10-SUM(D10:F10))</f>
        <v>108</v>
      </c>
      <c r="B10" s="137">
        <v>12</v>
      </c>
      <c r="C10" s="18" t="s">
        <v>38</v>
      </c>
      <c r="D10" s="140"/>
      <c r="E10" s="141"/>
      <c r="F10" s="141"/>
      <c r="G10" s="18" t="s">
        <v>38</v>
      </c>
      <c r="H10" s="1"/>
      <c r="I10" s="111" t="s">
        <v>65</v>
      </c>
      <c r="J10" s="110" t="s">
        <v>84</v>
      </c>
      <c r="K10" s="281">
        <v>1800.04</v>
      </c>
      <c r="L10" s="282"/>
      <c r="M10" s="1" t="s">
        <v>159</v>
      </c>
      <c r="N10" s="1"/>
      <c r="R10" s="3"/>
    </row>
    <row r="11" spans="1:22" ht="15.75">
      <c r="A11" s="115">
        <f>'07'!A11+(B11-SUM(D11:F11))</f>
        <v>272.07</v>
      </c>
      <c r="B11" s="137">
        <v>30.23</v>
      </c>
      <c r="C11" s="18" t="s">
        <v>36</v>
      </c>
      <c r="D11" s="140"/>
      <c r="E11" s="141"/>
      <c r="F11" s="141"/>
      <c r="G11" s="18" t="s">
        <v>36</v>
      </c>
      <c r="H11" s="1"/>
      <c r="I11" s="111" t="s">
        <v>71</v>
      </c>
      <c r="J11" s="110" t="s">
        <v>72</v>
      </c>
      <c r="K11" s="281"/>
      <c r="L11" s="282"/>
      <c r="M11" s="1"/>
      <c r="N11" s="1"/>
      <c r="R11" s="3"/>
    </row>
    <row r="12" spans="1:22" ht="15.75">
      <c r="A12" s="115">
        <f>'07'!A12+(B12-SUM(D12:F12))</f>
        <v>238.04000000000002</v>
      </c>
      <c r="B12" s="137">
        <v>25</v>
      </c>
      <c r="C12" s="18" t="s">
        <v>213</v>
      </c>
      <c r="D12" s="140"/>
      <c r="E12" s="141"/>
      <c r="F12" s="141"/>
      <c r="G12" s="18"/>
      <c r="H12" s="1"/>
      <c r="I12" s="111" t="s">
        <v>161</v>
      </c>
      <c r="J12" s="110" t="s">
        <v>162</v>
      </c>
      <c r="K12" s="281">
        <v>5092.08</v>
      </c>
      <c r="L12" s="282"/>
      <c r="M12" s="95"/>
      <c r="N12" s="1"/>
      <c r="R12" s="3"/>
    </row>
    <row r="13" spans="1:22" ht="15.75">
      <c r="A13" s="115">
        <f>'07'!A13+(B13-SUM(D13:F13))</f>
        <v>119</v>
      </c>
      <c r="B13" s="137">
        <v>7</v>
      </c>
      <c r="C13" s="18" t="s">
        <v>208</v>
      </c>
      <c r="D13" s="140"/>
      <c r="E13" s="141"/>
      <c r="F13" s="141"/>
      <c r="G13" s="18"/>
      <c r="H13" s="1"/>
      <c r="I13" s="111"/>
      <c r="J13" s="110"/>
      <c r="K13" s="281"/>
      <c r="L13" s="282"/>
      <c r="M13" s="1"/>
      <c r="N13" s="1"/>
      <c r="R13" s="3"/>
    </row>
    <row r="14" spans="1:22" ht="15.75">
      <c r="A14" s="115"/>
      <c r="B14" s="137"/>
      <c r="C14" s="18"/>
      <c r="D14" s="140"/>
      <c r="E14" s="141"/>
      <c r="F14" s="141"/>
      <c r="G14" s="18"/>
      <c r="H14" s="1"/>
      <c r="I14" s="111"/>
      <c r="J14" s="110"/>
      <c r="K14" s="281"/>
      <c r="L14" s="282"/>
      <c r="M14" s="1"/>
      <c r="N14" s="1"/>
      <c r="R14" s="3"/>
    </row>
    <row r="15" spans="1:22" ht="15.75">
      <c r="A15" s="115"/>
      <c r="B15" s="137"/>
      <c r="C15" s="18"/>
      <c r="D15" s="140"/>
      <c r="E15" s="141"/>
      <c r="F15" s="141"/>
      <c r="G15" s="18"/>
      <c r="H15" s="1"/>
      <c r="I15" s="111"/>
      <c r="J15" s="110"/>
      <c r="K15" s="281"/>
      <c r="L15" s="282"/>
      <c r="M15" s="1"/>
      <c r="N15" s="1"/>
      <c r="R15" s="3"/>
    </row>
    <row r="16" spans="1:22" ht="15.75">
      <c r="A16" s="115"/>
      <c r="B16" s="137"/>
      <c r="C16" s="18"/>
      <c r="D16" s="140"/>
      <c r="E16" s="141"/>
      <c r="F16" s="141"/>
      <c r="G16" s="18"/>
      <c r="H16" s="1"/>
      <c r="I16" s="111"/>
      <c r="J16" s="110"/>
      <c r="K16" s="281"/>
      <c r="L16" s="282"/>
      <c r="M16" s="1"/>
      <c r="N16" s="1"/>
      <c r="R16" s="3"/>
    </row>
    <row r="17" spans="1:18" ht="15.75">
      <c r="A17" s="115"/>
      <c r="B17" s="137"/>
      <c r="C17" s="18"/>
      <c r="D17" s="140"/>
      <c r="E17" s="141"/>
      <c r="F17" s="141"/>
      <c r="G17" s="18"/>
      <c r="H17" s="1"/>
      <c r="I17" s="111"/>
      <c r="J17" s="110"/>
      <c r="K17" s="281"/>
      <c r="L17" s="282"/>
      <c r="M17" s="1"/>
      <c r="N17" s="1"/>
      <c r="R17" s="3"/>
    </row>
    <row r="18" spans="1:18" ht="16.5" thickBot="1">
      <c r="A18" s="115"/>
      <c r="B18" s="137"/>
      <c r="C18" s="18"/>
      <c r="D18" s="140"/>
      <c r="E18" s="141"/>
      <c r="F18" s="141"/>
      <c r="G18" s="18"/>
      <c r="H18" s="1"/>
      <c r="I18" s="112"/>
      <c r="J18" s="113"/>
      <c r="K18" s="287"/>
      <c r="L18" s="288"/>
      <c r="M18" s="1"/>
      <c r="N18" s="1"/>
      <c r="R18" s="3"/>
    </row>
    <row r="19" spans="1:18" ht="16.5" thickBot="1">
      <c r="A19" s="115"/>
      <c r="B19" s="138"/>
      <c r="C19" s="19"/>
      <c r="D19" s="138"/>
      <c r="E19" s="142"/>
      <c r="F19" s="142"/>
      <c r="G19" s="19"/>
      <c r="H19" s="1"/>
      <c r="I19" s="28" t="s">
        <v>68</v>
      </c>
      <c r="J19" s="22"/>
      <c r="K19" s="287">
        <f>SUM(K5:K18)</f>
        <v>15101.890000000001</v>
      </c>
      <c r="L19" s="288"/>
      <c r="M19" s="1"/>
      <c r="N19" s="1"/>
      <c r="R19" s="3"/>
    </row>
    <row r="20" spans="1:18" ht="16.5" thickBot="1">
      <c r="A20" s="115">
        <f>SUM(A6:A15)</f>
        <v>5538.7800000000007</v>
      </c>
      <c r="B20" s="138">
        <f>SUM(B6:B19)</f>
        <v>544</v>
      </c>
      <c r="C20" s="19" t="s">
        <v>55</v>
      </c>
      <c r="D20" s="138">
        <f>SUM(D6:D19)</f>
        <v>0</v>
      </c>
      <c r="E20" s="138">
        <f>SUM(E6:E19)</f>
        <v>0</v>
      </c>
      <c r="F20" s="138">
        <f>SUM(F6:F19)</f>
        <v>0</v>
      </c>
      <c r="G20" s="19" t="s">
        <v>55</v>
      </c>
      <c r="H20" s="1"/>
      <c r="I20" s="92" t="s">
        <v>85</v>
      </c>
      <c r="K20" s="116"/>
      <c r="L20" s="116">
        <f>K19-K10-K12</f>
        <v>8209.7700000000023</v>
      </c>
      <c r="M20" s="1"/>
      <c r="R20" s="3"/>
    </row>
    <row r="21" spans="1:18" ht="16.5" thickBot="1">
      <c r="A21" s="1"/>
      <c r="B21" s="115"/>
      <c r="C21" s="1"/>
      <c r="D21" s="115"/>
      <c r="E21" s="115"/>
      <c r="F21" s="115"/>
      <c r="G21" s="1"/>
      <c r="H21" s="1"/>
      <c r="M21" s="1"/>
      <c r="R21" s="3"/>
    </row>
    <row r="22" spans="1:18" ht="15.6" customHeight="1">
      <c r="A22" s="1"/>
      <c r="B22" s="283" t="str">
        <f>AÑO!A21</f>
        <v>Waterloo</v>
      </c>
      <c r="C22" s="272"/>
      <c r="D22" s="272"/>
      <c r="E22" s="272"/>
      <c r="F22" s="272"/>
      <c r="G22" s="273"/>
      <c r="H22" s="1"/>
      <c r="I22" s="271" t="s">
        <v>6</v>
      </c>
      <c r="J22" s="272"/>
      <c r="K22" s="272"/>
      <c r="L22" s="273"/>
      <c r="M22" s="1"/>
      <c r="R22" s="3"/>
    </row>
    <row r="23" spans="1:18" ht="16.149999999999999" customHeight="1" thickBot="1">
      <c r="A23" s="1"/>
      <c r="B23" s="274"/>
      <c r="C23" s="275"/>
      <c r="D23" s="275"/>
      <c r="E23" s="275"/>
      <c r="F23" s="275"/>
      <c r="G23" s="276"/>
      <c r="H23" s="1"/>
      <c r="I23" s="274"/>
      <c r="J23" s="275"/>
      <c r="K23" s="275"/>
      <c r="L23" s="276"/>
      <c r="M23" s="1"/>
      <c r="R23" s="3"/>
    </row>
    <row r="24" spans="1:18" ht="15.75">
      <c r="A24" s="1"/>
      <c r="B24" s="284" t="s">
        <v>10</v>
      </c>
      <c r="C24" s="285"/>
      <c r="D24" s="286" t="s">
        <v>11</v>
      </c>
      <c r="E24" s="286"/>
      <c r="F24" s="286"/>
      <c r="G24" s="285"/>
      <c r="H24" s="1"/>
      <c r="I24" s="43" t="s">
        <v>33</v>
      </c>
      <c r="J24" s="257" t="s">
        <v>90</v>
      </c>
      <c r="K24" s="258"/>
      <c r="L24" s="200" t="s">
        <v>91</v>
      </c>
      <c r="M24" s="1"/>
      <c r="R24" s="3"/>
    </row>
    <row r="25" spans="1:18" ht="15.75">
      <c r="A25" s="1" t="s">
        <v>191</v>
      </c>
      <c r="B25" s="135" t="s">
        <v>32</v>
      </c>
      <c r="C25" s="27" t="s">
        <v>33</v>
      </c>
      <c r="D25" s="135" t="s">
        <v>57</v>
      </c>
      <c r="E25" s="139" t="s">
        <v>58</v>
      </c>
      <c r="F25" s="139" t="s">
        <v>32</v>
      </c>
      <c r="G25" s="27" t="s">
        <v>33</v>
      </c>
      <c r="H25" s="1"/>
      <c r="I25" s="259" t="str">
        <f>AÑO!A8</f>
        <v>Manolo Salario</v>
      </c>
      <c r="J25" s="262"/>
      <c r="K25" s="263"/>
      <c r="L25" s="201"/>
      <c r="M25" s="1"/>
      <c r="R25" s="3"/>
    </row>
    <row r="26" spans="1:18" ht="15.75">
      <c r="A26" s="115">
        <f>'07'!A26+(B26-SUM(D26:F26))</f>
        <v>8100</v>
      </c>
      <c r="B26" s="136">
        <v>900</v>
      </c>
      <c r="C26" s="30" t="s">
        <v>41</v>
      </c>
      <c r="D26" s="140"/>
      <c r="E26" s="141"/>
      <c r="F26" s="141"/>
      <c r="G26" s="18" t="s">
        <v>41</v>
      </c>
      <c r="H26" s="1"/>
      <c r="I26" s="260"/>
      <c r="J26" s="264"/>
      <c r="K26" s="265"/>
      <c r="L26" s="202"/>
      <c r="M26" s="1"/>
      <c r="R26" s="3"/>
    </row>
    <row r="27" spans="1:18" ht="15.75">
      <c r="A27" s="115">
        <f>'07'!A27+(B27-SUM(D27:F27))</f>
        <v>1539</v>
      </c>
      <c r="B27" s="137">
        <v>170</v>
      </c>
      <c r="C27" s="30" t="s">
        <v>42</v>
      </c>
      <c r="D27" s="140"/>
      <c r="E27" s="141"/>
      <c r="F27" s="141"/>
      <c r="G27" s="18" t="s">
        <v>42</v>
      </c>
      <c r="H27" s="1"/>
      <c r="I27" s="260"/>
      <c r="J27" s="264"/>
      <c r="K27" s="265"/>
      <c r="L27" s="202"/>
      <c r="M27" s="1"/>
      <c r="R27" s="3"/>
    </row>
    <row r="28" spans="1:18" ht="15.75">
      <c r="A28" s="115">
        <f>'07'!A28+(B28-SUM(D28:F28))</f>
        <v>463.06</v>
      </c>
      <c r="B28" s="137">
        <v>40</v>
      </c>
      <c r="C28" s="30" t="s">
        <v>43</v>
      </c>
      <c r="D28" s="140"/>
      <c r="E28" s="141"/>
      <c r="F28" s="141"/>
      <c r="G28" s="18" t="s">
        <v>43</v>
      </c>
      <c r="H28" s="1"/>
      <c r="I28" s="260"/>
      <c r="J28" s="264"/>
      <c r="K28" s="265"/>
      <c r="L28" s="202"/>
      <c r="M28" s="1"/>
      <c r="R28" s="3"/>
    </row>
    <row r="29" spans="1:18" ht="15.75">
      <c r="A29" s="115">
        <f>'07'!A29+(B29-SUM(D29:F29))</f>
        <v>163.13</v>
      </c>
      <c r="B29" s="137">
        <v>18</v>
      </c>
      <c r="C29" s="30" t="s">
        <v>40</v>
      </c>
      <c r="D29" s="140"/>
      <c r="E29" s="141"/>
      <c r="F29" s="141"/>
      <c r="G29" s="18" t="s">
        <v>40</v>
      </c>
      <c r="H29" s="1"/>
      <c r="I29" s="268"/>
      <c r="J29" s="269"/>
      <c r="K29" s="270"/>
      <c r="L29" s="204"/>
      <c r="M29" s="1"/>
      <c r="R29" s="3"/>
    </row>
    <row r="30" spans="1:18" ht="15.75">
      <c r="A30" s="115">
        <f>'07'!A30+(B30-SUM(D30:F30))</f>
        <v>593.55999999999995</v>
      </c>
      <c r="B30" s="137">
        <v>0</v>
      </c>
      <c r="C30" s="30" t="s">
        <v>44</v>
      </c>
      <c r="D30" s="140"/>
      <c r="E30" s="141"/>
      <c r="F30" s="141"/>
      <c r="G30" s="18"/>
      <c r="H30" s="1"/>
      <c r="I30" s="259" t="str">
        <f>AÑO!A9</f>
        <v>Rocío Salario</v>
      </c>
      <c r="J30" s="262"/>
      <c r="K30" s="263"/>
      <c r="L30" s="201"/>
      <c r="M30" s="1"/>
      <c r="R30" s="3"/>
    </row>
    <row r="31" spans="1:18" ht="15.75">
      <c r="A31" s="115"/>
      <c r="B31" s="137"/>
      <c r="C31" s="18"/>
      <c r="D31" s="140"/>
      <c r="E31" s="141"/>
      <c r="F31" s="141"/>
      <c r="G31" s="18"/>
      <c r="H31" s="1"/>
      <c r="I31" s="260"/>
      <c r="J31" s="264"/>
      <c r="K31" s="265"/>
      <c r="L31" s="202"/>
      <c r="M31" s="1"/>
      <c r="R31" s="3"/>
    </row>
    <row r="32" spans="1:18" ht="15.75">
      <c r="A32" s="115"/>
      <c r="B32" s="137"/>
      <c r="C32" s="18"/>
      <c r="D32" s="140"/>
      <c r="E32" s="141"/>
      <c r="F32" s="141"/>
      <c r="G32" s="18"/>
      <c r="H32" s="1"/>
      <c r="I32" s="260"/>
      <c r="J32" s="264"/>
      <c r="K32" s="265"/>
      <c r="L32" s="202"/>
      <c r="M32" s="1"/>
      <c r="R32" s="3"/>
    </row>
    <row r="33" spans="1:18" ht="15.75">
      <c r="A33" s="115"/>
      <c r="B33" s="137"/>
      <c r="C33" s="18"/>
      <c r="D33" s="140"/>
      <c r="E33" s="141"/>
      <c r="F33" s="141"/>
      <c r="G33" s="18"/>
      <c r="H33" s="1"/>
      <c r="I33" s="260"/>
      <c r="J33" s="264"/>
      <c r="K33" s="265"/>
      <c r="L33" s="202"/>
      <c r="M33" s="1"/>
      <c r="R33" s="3"/>
    </row>
    <row r="34" spans="1:18" ht="15.75">
      <c r="A34" s="115"/>
      <c r="B34" s="137"/>
      <c r="C34" s="18"/>
      <c r="D34" s="140"/>
      <c r="E34" s="141"/>
      <c r="F34" s="141"/>
      <c r="G34" s="18"/>
      <c r="H34" s="1"/>
      <c r="I34" s="268"/>
      <c r="J34" s="269"/>
      <c r="K34" s="270"/>
      <c r="L34" s="204"/>
      <c r="M34" s="1"/>
      <c r="R34" s="3"/>
    </row>
    <row r="35" spans="1:18" ht="15.75">
      <c r="A35" s="115"/>
      <c r="B35" s="137"/>
      <c r="C35" s="18"/>
      <c r="D35" s="140"/>
      <c r="E35" s="141"/>
      <c r="F35" s="141"/>
      <c r="G35" s="18"/>
      <c r="H35" s="1"/>
      <c r="I35" s="259" t="s">
        <v>227</v>
      </c>
      <c r="J35" s="262"/>
      <c r="K35" s="263"/>
      <c r="L35" s="201"/>
      <c r="M35" s="1"/>
      <c r="R35" s="3"/>
    </row>
    <row r="36" spans="1:18" ht="15.75">
      <c r="A36" s="1"/>
      <c r="B36" s="137"/>
      <c r="C36" s="18"/>
      <c r="D36" s="140"/>
      <c r="E36" s="141"/>
      <c r="F36" s="141"/>
      <c r="G36" s="18"/>
      <c r="H36" s="1"/>
      <c r="I36" s="260"/>
      <c r="J36" s="264"/>
      <c r="K36" s="265"/>
      <c r="L36" s="202"/>
      <c r="M36" s="1"/>
      <c r="R36" s="3"/>
    </row>
    <row r="37" spans="1:18" ht="15.75">
      <c r="A37" s="1"/>
      <c r="B37" s="137"/>
      <c r="C37" s="18"/>
      <c r="D37" s="140"/>
      <c r="E37" s="141"/>
      <c r="F37" s="141"/>
      <c r="G37" s="18"/>
      <c r="H37" s="1"/>
      <c r="I37" s="260"/>
      <c r="J37" s="264"/>
      <c r="K37" s="265"/>
      <c r="L37" s="202"/>
      <c r="M37" s="1"/>
      <c r="R37" s="3"/>
    </row>
    <row r="38" spans="1:18" ht="15.75">
      <c r="A38" s="1"/>
      <c r="B38" s="137"/>
      <c r="C38" s="18"/>
      <c r="D38" s="140"/>
      <c r="E38" s="141"/>
      <c r="F38" s="141"/>
      <c r="G38" s="18"/>
      <c r="H38" s="1"/>
      <c r="I38" s="260"/>
      <c r="J38" s="264"/>
      <c r="K38" s="265"/>
      <c r="L38" s="202"/>
      <c r="M38" s="1"/>
      <c r="R38" s="3"/>
    </row>
    <row r="39" spans="1:18" ht="16.5" thickBot="1">
      <c r="A39" s="1"/>
      <c r="B39" s="138"/>
      <c r="C39" s="19"/>
      <c r="D39" s="138"/>
      <c r="E39" s="142"/>
      <c r="F39" s="142"/>
      <c r="G39" s="19"/>
      <c r="H39" s="1"/>
      <c r="I39" s="268"/>
      <c r="J39" s="269"/>
      <c r="K39" s="270"/>
      <c r="L39" s="204"/>
      <c r="M39" s="1"/>
      <c r="R39" s="3"/>
    </row>
    <row r="40" spans="1:18" ht="16.5" thickBot="1">
      <c r="A40" s="115">
        <f>SUM(A26:A35)</f>
        <v>10858.749999999998</v>
      </c>
      <c r="B40" s="138">
        <f>SUM(B26:B39)</f>
        <v>1128</v>
      </c>
      <c r="C40" s="19" t="s">
        <v>55</v>
      </c>
      <c r="D40" s="138">
        <f>SUM(D26:D39)</f>
        <v>0</v>
      </c>
      <c r="E40" s="138">
        <f>SUM(E26:E39)</f>
        <v>0</v>
      </c>
      <c r="F40" s="138">
        <f>SUM(F26:F39)</f>
        <v>0</v>
      </c>
      <c r="G40" s="19" t="s">
        <v>55</v>
      </c>
      <c r="H40" s="1"/>
      <c r="I40" s="259" t="str">
        <f>AÑO!A11</f>
        <v>Finanazas</v>
      </c>
      <c r="J40" s="262"/>
      <c r="K40" s="263"/>
      <c r="L40" s="201"/>
      <c r="M40" s="1"/>
      <c r="R40" s="3"/>
    </row>
    <row r="41" spans="1:18" ht="16.5" thickBot="1">
      <c r="A41" s="1"/>
      <c r="B41" s="115"/>
      <c r="C41" s="1"/>
      <c r="D41" s="115"/>
      <c r="E41" s="115"/>
      <c r="F41" s="115"/>
      <c r="G41" s="1"/>
      <c r="H41" s="1"/>
      <c r="I41" s="260"/>
      <c r="J41" s="264"/>
      <c r="K41" s="265"/>
      <c r="L41" s="202"/>
      <c r="M41" s="1"/>
      <c r="R41" s="3"/>
    </row>
    <row r="42" spans="1:18" ht="15.6" customHeight="1">
      <c r="A42" s="1"/>
      <c r="B42" s="283" t="str">
        <f>AÑO!A22</f>
        <v>Comida+Limpieza</v>
      </c>
      <c r="C42" s="272"/>
      <c r="D42" s="272"/>
      <c r="E42" s="272"/>
      <c r="F42" s="272"/>
      <c r="G42" s="273"/>
      <c r="H42" s="1"/>
      <c r="I42" s="260"/>
      <c r="J42" s="264"/>
      <c r="K42" s="265"/>
      <c r="L42" s="202"/>
      <c r="M42" s="1"/>
      <c r="R42" s="3"/>
    </row>
    <row r="43" spans="1:18" ht="16.149999999999999" customHeight="1" thickBot="1">
      <c r="A43" s="1"/>
      <c r="B43" s="274"/>
      <c r="C43" s="275"/>
      <c r="D43" s="275"/>
      <c r="E43" s="275"/>
      <c r="F43" s="275"/>
      <c r="G43" s="276"/>
      <c r="H43" s="1"/>
      <c r="I43" s="260"/>
      <c r="J43" s="264"/>
      <c r="K43" s="265"/>
      <c r="L43" s="202"/>
      <c r="M43" s="1"/>
      <c r="R43" s="3"/>
    </row>
    <row r="44" spans="1:18" ht="15.75">
      <c r="A44" s="1"/>
      <c r="B44" s="284" t="s">
        <v>10</v>
      </c>
      <c r="C44" s="285"/>
      <c r="D44" s="286" t="s">
        <v>11</v>
      </c>
      <c r="E44" s="286"/>
      <c r="F44" s="286"/>
      <c r="G44" s="285"/>
      <c r="H44" s="1"/>
      <c r="I44" s="268"/>
      <c r="J44" s="269"/>
      <c r="K44" s="270"/>
      <c r="L44" s="204"/>
      <c r="M44" s="1"/>
      <c r="R44" s="3"/>
    </row>
    <row r="45" spans="1:18" ht="15.75">
      <c r="A45" s="1"/>
      <c r="B45" s="135" t="s">
        <v>32</v>
      </c>
      <c r="C45" s="27" t="s">
        <v>33</v>
      </c>
      <c r="D45" s="135" t="s">
        <v>57</v>
      </c>
      <c r="E45" s="139" t="s">
        <v>58</v>
      </c>
      <c r="F45" s="139" t="s">
        <v>32</v>
      </c>
      <c r="G45" s="27" t="s">
        <v>168</v>
      </c>
      <c r="H45" s="1"/>
      <c r="I45" s="259" t="str">
        <f>AÑO!A12</f>
        <v>Regalos</v>
      </c>
      <c r="J45" s="262"/>
      <c r="K45" s="263"/>
      <c r="L45" s="201"/>
      <c r="M45" s="1"/>
      <c r="R45" s="3"/>
    </row>
    <row r="46" spans="1:18" ht="15.75">
      <c r="A46" s="1"/>
      <c r="B46" s="136">
        <v>462</v>
      </c>
      <c r="C46" s="21"/>
      <c r="D46" s="140"/>
      <c r="E46" s="141"/>
      <c r="F46" s="141"/>
      <c r="G46" s="33"/>
      <c r="H46" s="1"/>
      <c r="I46" s="260"/>
      <c r="J46" s="264"/>
      <c r="K46" s="265"/>
      <c r="L46" s="202"/>
      <c r="M46" s="1"/>
      <c r="R46" s="3"/>
    </row>
    <row r="47" spans="1:18" ht="15.75">
      <c r="A47" s="1"/>
      <c r="B47" s="137">
        <v>28</v>
      </c>
      <c r="C47" s="18" t="s">
        <v>81</v>
      </c>
      <c r="D47" s="140"/>
      <c r="E47" s="141"/>
      <c r="F47" s="141"/>
      <c r="G47" s="18"/>
      <c r="H47" s="1"/>
      <c r="I47" s="260"/>
      <c r="J47" s="264"/>
      <c r="K47" s="265"/>
      <c r="L47" s="202"/>
      <c r="M47" s="1"/>
      <c r="R47" s="3"/>
    </row>
    <row r="48" spans="1:18" ht="15.75">
      <c r="A48" s="1"/>
      <c r="B48" s="137"/>
      <c r="C48" s="18"/>
      <c r="D48" s="140"/>
      <c r="E48" s="141"/>
      <c r="F48" s="141"/>
      <c r="G48" s="18"/>
      <c r="H48" s="1"/>
      <c r="I48" s="260"/>
      <c r="J48" s="264"/>
      <c r="K48" s="265"/>
      <c r="L48" s="202"/>
      <c r="M48" s="1"/>
      <c r="R48" s="3"/>
    </row>
    <row r="49" spans="1:18" ht="15.75">
      <c r="A49" s="1"/>
      <c r="B49" s="137"/>
      <c r="C49" s="18"/>
      <c r="D49" s="140"/>
      <c r="E49" s="141"/>
      <c r="F49" s="141"/>
      <c r="G49" s="18"/>
      <c r="H49" s="1"/>
      <c r="I49" s="268"/>
      <c r="J49" s="269"/>
      <c r="K49" s="270"/>
      <c r="L49" s="204"/>
      <c r="M49" s="1"/>
      <c r="R49" s="3"/>
    </row>
    <row r="50" spans="1:18" ht="15.75">
      <c r="A50" s="1"/>
      <c r="B50" s="137"/>
      <c r="C50" s="18"/>
      <c r="D50" s="140"/>
      <c r="E50" s="141"/>
      <c r="F50" s="141"/>
      <c r="G50" s="18"/>
      <c r="H50" s="1"/>
      <c r="I50" s="259" t="str">
        <f>AÑO!A13</f>
        <v>Gubernamental</v>
      </c>
      <c r="J50" s="262"/>
      <c r="K50" s="263"/>
      <c r="L50" s="201"/>
      <c r="M50" s="1"/>
      <c r="R50" s="3"/>
    </row>
    <row r="51" spans="1:18" ht="15.75">
      <c r="A51" s="1"/>
      <c r="B51" s="137"/>
      <c r="C51" s="18"/>
      <c r="D51" s="140"/>
      <c r="E51" s="141"/>
      <c r="F51" s="141"/>
      <c r="G51" s="18"/>
      <c r="H51" s="1"/>
      <c r="I51" s="260"/>
      <c r="J51" s="264"/>
      <c r="K51" s="265"/>
      <c r="L51" s="202"/>
      <c r="M51" s="1"/>
      <c r="R51" s="3"/>
    </row>
    <row r="52" spans="1:18" ht="15.75">
      <c r="A52" s="1"/>
      <c r="B52" s="137"/>
      <c r="C52" s="18"/>
      <c r="D52" s="140"/>
      <c r="E52" s="141"/>
      <c r="F52" s="141"/>
      <c r="G52" s="18"/>
      <c r="H52" s="1"/>
      <c r="I52" s="260"/>
      <c r="J52" s="264"/>
      <c r="K52" s="265"/>
      <c r="L52" s="202"/>
      <c r="M52" s="1"/>
      <c r="R52" s="3"/>
    </row>
    <row r="53" spans="1:18" ht="15.75">
      <c r="A53" s="1"/>
      <c r="B53" s="137"/>
      <c r="C53" s="18"/>
      <c r="D53" s="140"/>
      <c r="E53" s="141"/>
      <c r="F53" s="141"/>
      <c r="G53" s="18"/>
      <c r="H53" s="1"/>
      <c r="I53" s="260"/>
      <c r="J53" s="264"/>
      <c r="K53" s="265"/>
      <c r="L53" s="202"/>
      <c r="M53" s="1"/>
      <c r="R53" s="3"/>
    </row>
    <row r="54" spans="1:18" ht="15.75">
      <c r="A54" s="1"/>
      <c r="B54" s="137"/>
      <c r="C54" s="18"/>
      <c r="D54" s="140"/>
      <c r="E54" s="141"/>
      <c r="F54" s="141"/>
      <c r="G54" s="18"/>
      <c r="H54" s="1"/>
      <c r="I54" s="268"/>
      <c r="J54" s="269"/>
      <c r="K54" s="270"/>
      <c r="L54" s="204"/>
      <c r="M54" s="1"/>
      <c r="R54" s="3"/>
    </row>
    <row r="55" spans="1:18" ht="15.75">
      <c r="A55" s="1"/>
      <c r="B55" s="137"/>
      <c r="C55" s="18"/>
      <c r="D55" s="140"/>
      <c r="E55" s="141"/>
      <c r="F55" s="141"/>
      <c r="G55" s="18"/>
      <c r="H55" s="1"/>
      <c r="I55" s="259" t="str">
        <f>AÑO!A14</f>
        <v>Mutualite/DKV</v>
      </c>
      <c r="J55" s="262"/>
      <c r="K55" s="263"/>
      <c r="L55" s="201"/>
      <c r="M55" s="1"/>
      <c r="R55" s="3"/>
    </row>
    <row r="56" spans="1:18" ht="15.75">
      <c r="A56" s="1"/>
      <c r="B56" s="137"/>
      <c r="C56" s="18"/>
      <c r="D56" s="140"/>
      <c r="E56" s="141"/>
      <c r="F56" s="141"/>
      <c r="G56" s="18"/>
      <c r="H56" s="1"/>
      <c r="I56" s="260"/>
      <c r="J56" s="264"/>
      <c r="K56" s="265"/>
      <c r="L56" s="202"/>
      <c r="M56" s="1"/>
      <c r="R56" s="3"/>
    </row>
    <row r="57" spans="1:18" ht="15.75">
      <c r="A57" s="1"/>
      <c r="B57" s="137"/>
      <c r="C57" s="18"/>
      <c r="D57" s="140"/>
      <c r="E57" s="141"/>
      <c r="F57" s="141"/>
      <c r="G57" s="18"/>
      <c r="H57" s="1"/>
      <c r="I57" s="260"/>
      <c r="J57" s="264"/>
      <c r="K57" s="265"/>
      <c r="L57" s="202"/>
      <c r="M57" s="1"/>
      <c r="R57" s="3"/>
    </row>
    <row r="58" spans="1:18" ht="15.75">
      <c r="A58" s="1"/>
      <c r="B58" s="137"/>
      <c r="C58" s="18"/>
      <c r="D58" s="140"/>
      <c r="E58" s="141"/>
      <c r="F58" s="141"/>
      <c r="G58" s="18"/>
      <c r="H58" s="1"/>
      <c r="I58" s="260"/>
      <c r="J58" s="264"/>
      <c r="K58" s="265"/>
      <c r="L58" s="202"/>
      <c r="M58" s="1"/>
      <c r="R58" s="3"/>
    </row>
    <row r="59" spans="1:18" ht="16.5" thickBot="1">
      <c r="A59" s="1"/>
      <c r="B59" s="138"/>
      <c r="C59" s="19"/>
      <c r="D59" s="138"/>
      <c r="E59" s="142"/>
      <c r="F59" s="142"/>
      <c r="G59" s="19"/>
      <c r="H59" s="1"/>
      <c r="I59" s="268"/>
      <c r="J59" s="269"/>
      <c r="K59" s="270"/>
      <c r="L59" s="204"/>
      <c r="M59" s="1"/>
      <c r="R59" s="3"/>
    </row>
    <row r="60" spans="1:18" ht="16.5" thickBot="1">
      <c r="A60" s="1"/>
      <c r="B60" s="138">
        <f>SUM(B46:B59)</f>
        <v>490</v>
      </c>
      <c r="C60" s="19" t="s">
        <v>55</v>
      </c>
      <c r="D60" s="138">
        <f>SUM(D46:D59)</f>
        <v>0</v>
      </c>
      <c r="E60" s="138">
        <f>SUM(E46:E59)</f>
        <v>0</v>
      </c>
      <c r="F60" s="138">
        <f>SUM(F46:F59)</f>
        <v>0</v>
      </c>
      <c r="G60" s="19" t="s">
        <v>55</v>
      </c>
      <c r="H60" s="1"/>
      <c r="I60" s="259" t="str">
        <f>AÑO!A15</f>
        <v>Alquiler Cartama</v>
      </c>
      <c r="J60" s="262"/>
      <c r="K60" s="263"/>
      <c r="L60" s="201"/>
      <c r="M60" s="1"/>
      <c r="R60" s="3"/>
    </row>
    <row r="61" spans="1:18" ht="16.5" thickBot="1">
      <c r="A61" s="1"/>
      <c r="B61" s="115"/>
      <c r="C61" s="1"/>
      <c r="D61" s="115"/>
      <c r="E61" s="115"/>
      <c r="F61" s="115"/>
      <c r="G61" s="1"/>
      <c r="H61" s="1"/>
      <c r="I61" s="260"/>
      <c r="J61" s="264"/>
      <c r="K61" s="265"/>
      <c r="L61" s="202"/>
      <c r="M61" s="1"/>
      <c r="R61" s="3"/>
    </row>
    <row r="62" spans="1:18" ht="15.6" customHeight="1">
      <c r="A62" s="1"/>
      <c r="B62" s="283" t="str">
        <f>AÑO!A23</f>
        <v>Ocio</v>
      </c>
      <c r="C62" s="272"/>
      <c r="D62" s="272"/>
      <c r="E62" s="272"/>
      <c r="F62" s="272"/>
      <c r="G62" s="273"/>
      <c r="H62" s="1"/>
      <c r="I62" s="260"/>
      <c r="J62" s="264"/>
      <c r="K62" s="265"/>
      <c r="L62" s="202"/>
      <c r="M62" s="1"/>
      <c r="R62" s="3"/>
    </row>
    <row r="63" spans="1:18" ht="16.149999999999999" customHeight="1" thickBot="1">
      <c r="A63" s="1"/>
      <c r="B63" s="274"/>
      <c r="C63" s="275"/>
      <c r="D63" s="275"/>
      <c r="E63" s="275"/>
      <c r="F63" s="275"/>
      <c r="G63" s="276"/>
      <c r="H63" s="1"/>
      <c r="I63" s="260"/>
      <c r="J63" s="264"/>
      <c r="K63" s="265"/>
      <c r="L63" s="202"/>
      <c r="M63" s="1"/>
      <c r="R63" s="3"/>
    </row>
    <row r="64" spans="1:18" ht="15.75">
      <c r="A64" s="1"/>
      <c r="B64" s="284" t="s">
        <v>10</v>
      </c>
      <c r="C64" s="285"/>
      <c r="D64" s="286" t="s">
        <v>11</v>
      </c>
      <c r="E64" s="286"/>
      <c r="F64" s="286"/>
      <c r="G64" s="285"/>
      <c r="H64" s="1"/>
      <c r="I64" s="268"/>
      <c r="J64" s="269"/>
      <c r="K64" s="270"/>
      <c r="L64" s="204"/>
      <c r="M64" s="1"/>
      <c r="R64" s="3"/>
    </row>
    <row r="65" spans="1:18" ht="15.75">
      <c r="A65" s="1"/>
      <c r="B65" s="135" t="s">
        <v>32</v>
      </c>
      <c r="C65" s="27" t="s">
        <v>33</v>
      </c>
      <c r="D65" s="135" t="s">
        <v>57</v>
      </c>
      <c r="E65" s="139" t="s">
        <v>58</v>
      </c>
      <c r="F65" s="139" t="s">
        <v>32</v>
      </c>
      <c r="G65" s="27" t="s">
        <v>168</v>
      </c>
      <c r="H65" s="1"/>
      <c r="I65" s="259" t="str">
        <f>AÑO!A16</f>
        <v>Otros</v>
      </c>
      <c r="J65" s="262"/>
      <c r="K65" s="263"/>
      <c r="L65" s="201"/>
      <c r="M65" s="1"/>
      <c r="R65" s="3"/>
    </row>
    <row r="66" spans="1:18" ht="15.75">
      <c r="A66" s="1"/>
      <c r="B66" s="136">
        <v>150</v>
      </c>
      <c r="C66" s="21" t="s">
        <v>35</v>
      </c>
      <c r="D66" s="140"/>
      <c r="E66" s="141"/>
      <c r="F66" s="141"/>
      <c r="G66" s="21"/>
      <c r="H66" s="1"/>
      <c r="I66" s="260"/>
      <c r="J66" s="264"/>
      <c r="K66" s="265"/>
      <c r="L66" s="202"/>
      <c r="M66" s="1"/>
      <c r="R66" s="3"/>
    </row>
    <row r="67" spans="1:18" ht="15.75">
      <c r="A67" s="1"/>
      <c r="B67" s="137"/>
      <c r="C67" s="18"/>
      <c r="D67" s="140"/>
      <c r="E67" s="141"/>
      <c r="F67" s="141"/>
      <c r="G67" s="34"/>
      <c r="H67" s="1"/>
      <c r="I67" s="260"/>
      <c r="J67" s="264"/>
      <c r="K67" s="265"/>
      <c r="L67" s="202"/>
      <c r="M67" s="1"/>
      <c r="R67" s="3"/>
    </row>
    <row r="68" spans="1:18" ht="15.75">
      <c r="A68" s="1"/>
      <c r="B68" s="137"/>
      <c r="C68" s="18"/>
      <c r="D68" s="140"/>
      <c r="E68" s="141"/>
      <c r="F68" s="141"/>
      <c r="G68" s="18"/>
      <c r="H68" s="1"/>
      <c r="I68" s="260"/>
      <c r="J68" s="264"/>
      <c r="K68" s="265"/>
      <c r="L68" s="202"/>
      <c r="M68" s="1"/>
      <c r="R68" s="3"/>
    </row>
    <row r="69" spans="1:18" ht="16.5" thickBot="1">
      <c r="A69" s="1"/>
      <c r="B69" s="137"/>
      <c r="C69" s="18"/>
      <c r="D69" s="140"/>
      <c r="E69" s="141"/>
      <c r="F69" s="141"/>
      <c r="G69" s="18"/>
      <c r="H69" s="1"/>
      <c r="I69" s="261"/>
      <c r="J69" s="266"/>
      <c r="K69" s="267"/>
      <c r="L69" s="203"/>
      <c r="M69" s="1"/>
      <c r="R69" s="3"/>
    </row>
    <row r="70" spans="1:18" ht="15.75">
      <c r="A70" s="1"/>
      <c r="B70" s="137"/>
      <c r="C70" s="18"/>
      <c r="D70" s="140"/>
      <c r="E70" s="141"/>
      <c r="F70" s="141"/>
      <c r="G70" s="18"/>
      <c r="H70" s="1"/>
      <c r="M70" s="1"/>
      <c r="R70" s="3"/>
    </row>
    <row r="71" spans="1:18" ht="15.75">
      <c r="A71" s="1"/>
      <c r="B71" s="137"/>
      <c r="C71" s="18"/>
      <c r="D71" s="140"/>
      <c r="E71" s="141"/>
      <c r="F71" s="141"/>
      <c r="G71" s="18"/>
      <c r="H71" s="1"/>
      <c r="M71" s="1"/>
      <c r="R71" s="3"/>
    </row>
    <row r="72" spans="1:18" ht="15.75">
      <c r="A72" s="1"/>
      <c r="B72" s="137"/>
      <c r="C72" s="18"/>
      <c r="D72" s="140"/>
      <c r="E72" s="141"/>
      <c r="F72" s="141"/>
      <c r="G72" s="18"/>
      <c r="H72" s="1"/>
      <c r="M72" s="1"/>
      <c r="R72" s="3"/>
    </row>
    <row r="73" spans="1:18" ht="15.75">
      <c r="A73" s="1"/>
      <c r="B73" s="137"/>
      <c r="C73" s="18"/>
      <c r="D73" s="140"/>
      <c r="E73" s="141"/>
      <c r="F73" s="141"/>
      <c r="G73" s="18"/>
      <c r="H73" s="1"/>
      <c r="I73" s="90"/>
      <c r="M73" s="1"/>
      <c r="R73" s="3"/>
    </row>
    <row r="74" spans="1:18" ht="15.75">
      <c r="A74" s="1"/>
      <c r="B74" s="137"/>
      <c r="C74" s="18"/>
      <c r="D74" s="140"/>
      <c r="E74" s="141"/>
      <c r="F74" s="141"/>
      <c r="G74" s="18"/>
      <c r="H74" s="1"/>
      <c r="M74" s="1"/>
      <c r="R74" s="3"/>
    </row>
    <row r="75" spans="1:18" ht="15.75">
      <c r="A75" s="1"/>
      <c r="B75" s="137"/>
      <c r="C75" s="18"/>
      <c r="D75" s="140"/>
      <c r="E75" s="141"/>
      <c r="F75" s="141"/>
      <c r="G75" s="18"/>
      <c r="H75" s="1"/>
      <c r="M75" s="1"/>
      <c r="R75" s="3"/>
    </row>
    <row r="76" spans="1:18" ht="15.75">
      <c r="A76" s="1"/>
      <c r="B76" s="137"/>
      <c r="C76" s="18"/>
      <c r="D76" s="140"/>
      <c r="E76" s="141"/>
      <c r="F76" s="141"/>
      <c r="G76" s="18"/>
      <c r="H76" s="1"/>
      <c r="M76" s="1"/>
      <c r="R76" s="3"/>
    </row>
    <row r="77" spans="1:18" ht="15.75">
      <c r="A77" s="1"/>
      <c r="B77" s="137"/>
      <c r="C77" s="18"/>
      <c r="D77" s="140"/>
      <c r="E77" s="141"/>
      <c r="F77" s="141"/>
      <c r="G77" s="18"/>
      <c r="H77" s="1"/>
      <c r="M77" s="1"/>
      <c r="R77" s="3"/>
    </row>
    <row r="78" spans="1:18" ht="15.75">
      <c r="A78" s="1"/>
      <c r="B78" s="137"/>
      <c r="C78" s="18"/>
      <c r="D78" s="140"/>
      <c r="E78" s="141"/>
      <c r="F78" s="141"/>
      <c r="G78" s="18"/>
      <c r="H78" s="1"/>
      <c r="M78" s="1"/>
      <c r="R78" s="3"/>
    </row>
    <row r="79" spans="1:18" ht="16.5" thickBot="1">
      <c r="A79" s="1"/>
      <c r="B79" s="138"/>
      <c r="C79" s="19"/>
      <c r="D79" s="138"/>
      <c r="E79" s="142"/>
      <c r="F79" s="142"/>
      <c r="G79" s="19"/>
      <c r="H79" s="1"/>
      <c r="M79" s="1"/>
      <c r="R79" s="3"/>
    </row>
    <row r="80" spans="1:18" ht="16.5" thickBot="1">
      <c r="A80" s="1"/>
      <c r="B80" s="138">
        <f>SUM(B66:B79)</f>
        <v>150</v>
      </c>
      <c r="C80" s="19" t="s">
        <v>55</v>
      </c>
      <c r="D80" s="138">
        <f>SUM(D66:D79)</f>
        <v>0</v>
      </c>
      <c r="E80" s="138">
        <f>SUM(E66:E79)</f>
        <v>0</v>
      </c>
      <c r="F80" s="138">
        <f>SUM(F66:F79)</f>
        <v>0</v>
      </c>
      <c r="G80" s="19" t="s">
        <v>55</v>
      </c>
      <c r="H80" s="1"/>
      <c r="M80" s="1"/>
      <c r="R80" s="3"/>
    </row>
    <row r="81" spans="1:18" ht="16.5" thickBot="1">
      <c r="A81" s="1"/>
      <c r="B81" s="115"/>
      <c r="C81" s="1"/>
      <c r="D81" s="115"/>
      <c r="E81" s="115"/>
      <c r="F81" s="115"/>
      <c r="G81" s="1"/>
      <c r="H81" s="1"/>
      <c r="M81" s="1"/>
      <c r="R81" s="3"/>
    </row>
    <row r="82" spans="1:18" ht="15.6" customHeight="1">
      <c r="A82" s="1"/>
      <c r="B82" s="283" t="str">
        <f>AÑO!A24</f>
        <v>Transportes</v>
      </c>
      <c r="C82" s="272"/>
      <c r="D82" s="272"/>
      <c r="E82" s="272"/>
      <c r="F82" s="272"/>
      <c r="G82" s="273"/>
      <c r="H82" s="1"/>
      <c r="M82" s="1"/>
      <c r="R82" s="3"/>
    </row>
    <row r="83" spans="1:18" ht="16.149999999999999" customHeight="1" thickBot="1">
      <c r="A83" s="1"/>
      <c r="B83" s="274"/>
      <c r="C83" s="275"/>
      <c r="D83" s="275"/>
      <c r="E83" s="275"/>
      <c r="F83" s="275"/>
      <c r="G83" s="276"/>
      <c r="H83" s="1"/>
      <c r="M83" s="1"/>
      <c r="R83" s="3"/>
    </row>
    <row r="84" spans="1:18" ht="15.75">
      <c r="A84" s="1"/>
      <c r="B84" s="284" t="s">
        <v>10</v>
      </c>
      <c r="C84" s="285"/>
      <c r="D84" s="286" t="s">
        <v>11</v>
      </c>
      <c r="E84" s="286"/>
      <c r="F84" s="286"/>
      <c r="G84" s="285"/>
      <c r="H84" s="1"/>
      <c r="M84" s="1"/>
      <c r="R84" s="3"/>
    </row>
    <row r="85" spans="1:18" ht="15.75">
      <c r="A85" s="1"/>
      <c r="B85" s="135" t="s">
        <v>32</v>
      </c>
      <c r="C85" s="27" t="s">
        <v>33</v>
      </c>
      <c r="D85" s="135" t="s">
        <v>57</v>
      </c>
      <c r="E85" s="139" t="s">
        <v>58</v>
      </c>
      <c r="F85" s="139" t="s">
        <v>32</v>
      </c>
      <c r="G85" s="27" t="s">
        <v>168</v>
      </c>
      <c r="H85" s="1"/>
      <c r="M85" s="1"/>
      <c r="R85" s="3"/>
    </row>
    <row r="86" spans="1:18" ht="15.75">
      <c r="A86" s="1"/>
      <c r="B86" s="136">
        <v>160</v>
      </c>
      <c r="C86" s="21" t="s">
        <v>209</v>
      </c>
      <c r="D86" s="140"/>
      <c r="E86" s="141"/>
      <c r="F86" s="141"/>
      <c r="G86" s="18"/>
      <c r="H86" s="1"/>
      <c r="M86" s="1"/>
      <c r="R86" s="3"/>
    </row>
    <row r="87" spans="1:18" ht="15.75">
      <c r="A87" s="1"/>
      <c r="B87" s="137"/>
      <c r="C87" s="18"/>
      <c r="D87" s="140"/>
      <c r="E87" s="141"/>
      <c r="F87" s="141"/>
      <c r="G87" s="18"/>
      <c r="H87" s="1"/>
      <c r="M87" s="1"/>
      <c r="R87" s="3"/>
    </row>
    <row r="88" spans="1:18" ht="15.75">
      <c r="A88" s="1"/>
      <c r="B88" s="137"/>
      <c r="C88" s="18"/>
      <c r="D88" s="140"/>
      <c r="E88" s="141"/>
      <c r="F88" s="141"/>
      <c r="G88" s="18"/>
      <c r="H88" s="1"/>
      <c r="M88" s="1"/>
      <c r="R88" s="3"/>
    </row>
    <row r="89" spans="1:18" ht="15.75">
      <c r="A89" s="1"/>
      <c r="B89" s="137"/>
      <c r="C89" s="18"/>
      <c r="D89" s="140"/>
      <c r="E89" s="141"/>
      <c r="F89" s="141"/>
      <c r="G89" s="18"/>
      <c r="H89" s="1"/>
      <c r="M89" s="1"/>
      <c r="R89" s="3"/>
    </row>
    <row r="90" spans="1:18" ht="15.75">
      <c r="A90" s="1"/>
      <c r="B90" s="137"/>
      <c r="C90" s="18"/>
      <c r="D90" s="140"/>
      <c r="E90" s="141"/>
      <c r="F90" s="141"/>
      <c r="G90" s="18"/>
      <c r="H90" s="1"/>
      <c r="M90" s="1"/>
      <c r="R90" s="3"/>
    </row>
    <row r="91" spans="1:18" ht="15.75">
      <c r="A91" s="1"/>
      <c r="B91" s="137"/>
      <c r="C91" s="18"/>
      <c r="D91" s="140"/>
      <c r="E91" s="141"/>
      <c r="F91" s="141"/>
      <c r="G91" s="18"/>
      <c r="H91" s="1"/>
      <c r="M91" s="1"/>
      <c r="R91" s="3"/>
    </row>
    <row r="92" spans="1:18" ht="15.75">
      <c r="A92" s="1"/>
      <c r="B92" s="137"/>
      <c r="C92" s="18"/>
      <c r="D92" s="140"/>
      <c r="E92" s="141"/>
      <c r="F92" s="141"/>
      <c r="G92" s="18"/>
      <c r="H92" s="1"/>
      <c r="M92" s="1"/>
      <c r="R92" s="3"/>
    </row>
    <row r="93" spans="1:18" ht="15.75">
      <c r="A93" s="1"/>
      <c r="B93" s="137"/>
      <c r="C93" s="18"/>
      <c r="D93" s="140"/>
      <c r="E93" s="141"/>
      <c r="F93" s="141"/>
      <c r="G93" s="18"/>
      <c r="H93" s="1"/>
      <c r="M93" s="1"/>
      <c r="R93" s="3"/>
    </row>
    <row r="94" spans="1:18" ht="15.75">
      <c r="A94" s="1"/>
      <c r="B94" s="137"/>
      <c r="C94" s="18"/>
      <c r="D94" s="140"/>
      <c r="E94" s="141"/>
      <c r="F94" s="141"/>
      <c r="G94" s="18"/>
      <c r="H94" s="1"/>
      <c r="M94" s="1"/>
      <c r="R94" s="3"/>
    </row>
    <row r="95" spans="1:18" ht="15.75">
      <c r="A95" s="1"/>
      <c r="B95" s="137"/>
      <c r="C95" s="18"/>
      <c r="D95" s="140"/>
      <c r="E95" s="141"/>
      <c r="F95" s="141"/>
      <c r="G95" s="18"/>
      <c r="H95" s="1"/>
      <c r="M95" s="1"/>
      <c r="R95" s="3"/>
    </row>
    <row r="96" spans="1:18" ht="15.75">
      <c r="A96" s="1"/>
      <c r="B96" s="137"/>
      <c r="C96" s="18"/>
      <c r="D96" s="140"/>
      <c r="E96" s="141"/>
      <c r="F96" s="141"/>
      <c r="G96" s="18"/>
      <c r="H96" s="1"/>
      <c r="M96" s="1"/>
      <c r="R96" s="3"/>
    </row>
    <row r="97" spans="1:18" ht="15.75">
      <c r="A97" s="1"/>
      <c r="B97" s="137"/>
      <c r="C97" s="18"/>
      <c r="D97" s="140"/>
      <c r="E97" s="141"/>
      <c r="F97" s="141"/>
      <c r="G97" s="18"/>
      <c r="H97" s="1"/>
      <c r="M97" s="1"/>
      <c r="R97" s="3"/>
    </row>
    <row r="98" spans="1:18" ht="15.75">
      <c r="A98" s="1"/>
      <c r="B98" s="137"/>
      <c r="C98" s="18"/>
      <c r="D98" s="140"/>
      <c r="E98" s="141"/>
      <c r="F98" s="141"/>
      <c r="G98" s="18"/>
      <c r="H98" s="1"/>
      <c r="M98" s="1"/>
      <c r="R98" s="3"/>
    </row>
    <row r="99" spans="1:18" ht="16.5" thickBot="1">
      <c r="A99" s="1"/>
      <c r="B99" s="138"/>
      <c r="C99" s="19"/>
      <c r="D99" s="138"/>
      <c r="E99" s="142"/>
      <c r="F99" s="142"/>
      <c r="G99" s="19"/>
      <c r="H99" s="1"/>
      <c r="M99" s="1"/>
      <c r="R99" s="3"/>
    </row>
    <row r="100" spans="1:18" ht="16.5" thickBot="1">
      <c r="A100" s="1"/>
      <c r="B100" s="138">
        <f>SUM(B86:B99)</f>
        <v>160</v>
      </c>
      <c r="C100" s="19" t="s">
        <v>55</v>
      </c>
      <c r="D100" s="138">
        <f>SUM(D86:D99)</f>
        <v>0</v>
      </c>
      <c r="E100" s="138">
        <f>SUM(E86:E99)</f>
        <v>0</v>
      </c>
      <c r="F100" s="138">
        <f>SUM(F86:F99)</f>
        <v>0</v>
      </c>
      <c r="G100" s="19" t="s">
        <v>55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83" t="str">
        <f>AÑO!A25</f>
        <v>Coche</v>
      </c>
      <c r="C102" s="272"/>
      <c r="D102" s="272"/>
      <c r="E102" s="272"/>
      <c r="F102" s="272"/>
      <c r="G102" s="273"/>
      <c r="H102" s="1"/>
      <c r="M102" s="1"/>
      <c r="R102" s="3"/>
    </row>
    <row r="103" spans="1:18" ht="16.149999999999999" customHeight="1" thickBot="1">
      <c r="A103" s="1"/>
      <c r="B103" s="274"/>
      <c r="C103" s="275"/>
      <c r="D103" s="275"/>
      <c r="E103" s="275"/>
      <c r="F103" s="275"/>
      <c r="G103" s="276"/>
      <c r="H103" s="1"/>
      <c r="M103" s="1"/>
      <c r="R103" s="3"/>
    </row>
    <row r="104" spans="1:18" ht="15.75">
      <c r="A104" s="1"/>
      <c r="B104" s="284" t="s">
        <v>10</v>
      </c>
      <c r="C104" s="285"/>
      <c r="D104" s="286" t="s">
        <v>11</v>
      </c>
      <c r="E104" s="286"/>
      <c r="F104" s="286"/>
      <c r="G104" s="285"/>
      <c r="H104" s="1"/>
      <c r="M104" s="1"/>
      <c r="R104" s="3"/>
    </row>
    <row r="105" spans="1:18" ht="15.75">
      <c r="A105" s="92" t="s">
        <v>191</v>
      </c>
      <c r="B105" s="135" t="s">
        <v>32</v>
      </c>
      <c r="C105" s="27" t="s">
        <v>33</v>
      </c>
      <c r="D105" s="135" t="s">
        <v>57</v>
      </c>
      <c r="E105" s="139" t="s">
        <v>58</v>
      </c>
      <c r="F105" s="139" t="s">
        <v>32</v>
      </c>
      <c r="G105" s="27" t="s">
        <v>33</v>
      </c>
      <c r="H105" s="1"/>
      <c r="M105" s="1"/>
      <c r="R105" s="3"/>
    </row>
    <row r="106" spans="1:18" ht="15.75">
      <c r="A106" s="115">
        <f>'07'!A106+(B106-SUM(D106:F106))</f>
        <v>2326.2300000000005</v>
      </c>
      <c r="B106" s="136">
        <v>258.47000000000003</v>
      </c>
      <c r="C106" s="20" t="s">
        <v>46</v>
      </c>
      <c r="D106" s="140"/>
      <c r="E106" s="141"/>
      <c r="F106" s="141"/>
      <c r="G106" s="34" t="s">
        <v>46</v>
      </c>
      <c r="H106" s="1"/>
      <c r="M106" s="1"/>
      <c r="R106" s="3"/>
    </row>
    <row r="107" spans="1:18" ht="15.75">
      <c r="A107" s="115">
        <f>'07'!A107+(B107-SUM(D107:F107))</f>
        <v>640.29999999999995</v>
      </c>
      <c r="B107" s="137">
        <v>71</v>
      </c>
      <c r="C107" s="20" t="s">
        <v>47</v>
      </c>
      <c r="D107" s="140"/>
      <c r="E107" s="141"/>
      <c r="F107" s="141"/>
      <c r="G107" s="34" t="s">
        <v>47</v>
      </c>
      <c r="H107" s="1"/>
      <c r="M107" s="1"/>
      <c r="R107" s="3"/>
    </row>
    <row r="108" spans="1:18" ht="15.75">
      <c r="A108" s="115">
        <f>'07'!A108+(B108-SUM(D108:F108))</f>
        <v>597.09999999999991</v>
      </c>
      <c r="B108" s="137">
        <v>50</v>
      </c>
      <c r="C108" s="20" t="s">
        <v>194</v>
      </c>
      <c r="D108" s="140"/>
      <c r="E108" s="141"/>
      <c r="F108" s="141"/>
      <c r="G108" s="37" t="s">
        <v>69</v>
      </c>
      <c r="H108" s="1"/>
      <c r="M108" s="1"/>
      <c r="R108" s="3"/>
    </row>
    <row r="109" spans="1:18" ht="15.75">
      <c r="A109" s="115">
        <f>'07'!A109+(B109-SUM(D109:F109))</f>
        <v>2984.2700000000023</v>
      </c>
      <c r="B109" s="137">
        <v>25.53</v>
      </c>
      <c r="C109" s="20" t="s">
        <v>212</v>
      </c>
      <c r="D109" s="140"/>
      <c r="E109" s="141"/>
      <c r="F109" s="141"/>
      <c r="G109" s="34"/>
      <c r="H109" s="1"/>
      <c r="M109" s="1"/>
      <c r="R109" s="3"/>
    </row>
    <row r="110" spans="1:18" ht="15.75">
      <c r="B110" s="137"/>
      <c r="C110" s="20"/>
      <c r="D110" s="140"/>
      <c r="E110" s="141"/>
      <c r="F110" s="141"/>
      <c r="G110" s="34"/>
      <c r="H110" s="1"/>
      <c r="M110" s="1"/>
      <c r="R110" s="3"/>
    </row>
    <row r="111" spans="1:18" ht="15.75">
      <c r="B111" s="137"/>
      <c r="C111" s="30"/>
      <c r="D111" s="140"/>
      <c r="E111" s="141"/>
      <c r="F111" s="141"/>
      <c r="G111" s="37"/>
      <c r="H111" s="1"/>
      <c r="M111" s="1"/>
      <c r="R111" s="3"/>
    </row>
    <row r="112" spans="1:18" ht="15.75">
      <c r="B112" s="137"/>
      <c r="C112" s="35"/>
      <c r="D112" s="140"/>
      <c r="E112" s="141"/>
      <c r="F112" s="141"/>
      <c r="G112" s="34"/>
      <c r="H112" s="1"/>
      <c r="M112" s="1"/>
      <c r="R112" s="3"/>
    </row>
    <row r="113" spans="1:18" ht="15.75">
      <c r="B113" s="137"/>
      <c r="C113" s="36"/>
      <c r="D113" s="140"/>
      <c r="E113" s="141"/>
      <c r="F113" s="141"/>
      <c r="G113" s="34"/>
      <c r="H113" s="1"/>
      <c r="M113" s="1"/>
      <c r="R113" s="3"/>
    </row>
    <row r="114" spans="1:18" ht="15.75">
      <c r="B114" s="137"/>
      <c r="C114" s="35"/>
      <c r="D114" s="140"/>
      <c r="E114" s="141"/>
      <c r="F114" s="141"/>
      <c r="G114" s="34"/>
      <c r="H114" s="1"/>
      <c r="M114" s="1"/>
      <c r="R114" s="3"/>
    </row>
    <row r="115" spans="1:18" ht="15.75">
      <c r="B115" s="137"/>
      <c r="C115" s="30"/>
      <c r="D115" s="140"/>
      <c r="E115" s="141"/>
      <c r="F115" s="141"/>
      <c r="G115" s="18"/>
      <c r="H115" s="1"/>
      <c r="M115" s="1"/>
      <c r="R115" s="3"/>
    </row>
    <row r="116" spans="1:18" ht="15.75">
      <c r="B116" s="137"/>
      <c r="C116" s="20"/>
      <c r="D116" s="140"/>
      <c r="E116" s="141"/>
      <c r="F116" s="141"/>
      <c r="G116" s="18"/>
      <c r="H116" s="1"/>
      <c r="M116" s="1"/>
      <c r="R116" s="3"/>
    </row>
    <row r="117" spans="1:18" ht="15.75">
      <c r="B117" s="137"/>
      <c r="C117" s="20"/>
      <c r="D117" s="140"/>
      <c r="E117" s="141"/>
      <c r="F117" s="141"/>
      <c r="G117" s="18"/>
      <c r="H117" s="1"/>
      <c r="M117" s="1"/>
      <c r="R117" s="3"/>
    </row>
    <row r="118" spans="1:18" ht="15.75">
      <c r="B118" s="137"/>
      <c r="C118" s="20"/>
      <c r="D118" s="140"/>
      <c r="E118" s="141"/>
      <c r="F118" s="141"/>
      <c r="G118" s="18"/>
      <c r="H118" s="1"/>
      <c r="M118" s="1"/>
      <c r="R118" s="3"/>
    </row>
    <row r="119" spans="1:18" ht="16.5" thickBot="1">
      <c r="B119" s="138"/>
      <c r="C119" s="22"/>
      <c r="D119" s="138"/>
      <c r="E119" s="142"/>
      <c r="F119" s="142"/>
      <c r="G119" s="19"/>
      <c r="H119" s="1"/>
      <c r="M119" s="1"/>
      <c r="R119" s="3"/>
    </row>
    <row r="120" spans="1:18" ht="16.5" thickBot="1">
      <c r="A120" s="116">
        <f>SUM(A106:A108)</f>
        <v>3563.6300000000006</v>
      </c>
      <c r="B120" s="138">
        <f>SUM(B106:B119)</f>
        <v>405</v>
      </c>
      <c r="C120" s="19" t="s">
        <v>55</v>
      </c>
      <c r="D120" s="138">
        <f>SUM(D106:D119)</f>
        <v>0</v>
      </c>
      <c r="E120" s="138">
        <f>SUM(E106:E119)</f>
        <v>0</v>
      </c>
      <c r="F120" s="138">
        <f>SUM(F106:F119)</f>
        <v>0</v>
      </c>
      <c r="G120" s="19" t="s">
        <v>55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83" t="str">
        <f>AÑO!A26</f>
        <v>Teléfono</v>
      </c>
      <c r="C122" s="272"/>
      <c r="D122" s="272"/>
      <c r="E122" s="272"/>
      <c r="F122" s="272"/>
      <c r="G122" s="273"/>
      <c r="H122" s="1"/>
      <c r="M122" s="1"/>
      <c r="R122" s="3"/>
    </row>
    <row r="123" spans="1:18" ht="16.149999999999999" customHeight="1" thickBot="1">
      <c r="A123" s="1"/>
      <c r="B123" s="274"/>
      <c r="C123" s="275"/>
      <c r="D123" s="275"/>
      <c r="E123" s="275"/>
      <c r="F123" s="275"/>
      <c r="G123" s="276"/>
      <c r="H123" s="1"/>
      <c r="M123" s="1"/>
      <c r="R123" s="3"/>
    </row>
    <row r="124" spans="1:18" ht="15.75">
      <c r="A124" s="1"/>
      <c r="B124" s="284" t="s">
        <v>10</v>
      </c>
      <c r="C124" s="285"/>
      <c r="D124" s="286" t="s">
        <v>11</v>
      </c>
      <c r="E124" s="286"/>
      <c r="F124" s="286"/>
      <c r="G124" s="285"/>
      <c r="H124" s="1"/>
      <c r="M124" s="1"/>
      <c r="R124" s="3"/>
    </row>
    <row r="125" spans="1:18" ht="15.75">
      <c r="A125" s="1"/>
      <c r="B125" s="135" t="s">
        <v>32</v>
      </c>
      <c r="C125" s="27" t="s">
        <v>33</v>
      </c>
      <c r="D125" s="135" t="s">
        <v>57</v>
      </c>
      <c r="E125" s="139" t="s">
        <v>58</v>
      </c>
      <c r="F125" s="139" t="s">
        <v>32</v>
      </c>
      <c r="G125" s="27" t="s">
        <v>33</v>
      </c>
      <c r="H125" s="1"/>
      <c r="M125" s="1"/>
      <c r="R125" s="3"/>
    </row>
    <row r="126" spans="1:18" ht="15.75">
      <c r="A126" s="1"/>
      <c r="B126" s="136">
        <v>27.5</v>
      </c>
      <c r="C126" s="21" t="s">
        <v>48</v>
      </c>
      <c r="D126" s="140"/>
      <c r="E126" s="141"/>
      <c r="F126" s="141"/>
      <c r="G126" s="18" t="s">
        <v>48</v>
      </c>
      <c r="H126" s="1"/>
      <c r="M126" s="1"/>
      <c r="R126" s="3"/>
    </row>
    <row r="127" spans="1:18" ht="15.75">
      <c r="A127" s="1"/>
      <c r="B127" s="137">
        <v>12.5</v>
      </c>
      <c r="C127" s="18" t="s">
        <v>49</v>
      </c>
      <c r="D127" s="140"/>
      <c r="E127" s="141"/>
      <c r="F127" s="141"/>
      <c r="G127" s="18" t="s">
        <v>154</v>
      </c>
      <c r="H127" s="1"/>
      <c r="M127" s="1"/>
      <c r="R127" s="3"/>
    </row>
    <row r="128" spans="1:18" ht="15.75">
      <c r="A128" s="1"/>
      <c r="B128" s="137">
        <v>8</v>
      </c>
      <c r="C128" s="18" t="s">
        <v>165</v>
      </c>
      <c r="D128" s="140"/>
      <c r="E128" s="141"/>
      <c r="F128" s="141"/>
      <c r="G128" s="18" t="s">
        <v>156</v>
      </c>
      <c r="H128" s="1"/>
      <c r="M128" s="1"/>
      <c r="R128" s="3"/>
    </row>
    <row r="129" spans="1:18" ht="15.75">
      <c r="A129" s="1"/>
      <c r="B129" s="137"/>
      <c r="C129" s="18"/>
      <c r="D129" s="140"/>
      <c r="E129" s="141"/>
      <c r="F129" s="141"/>
      <c r="G129" s="18" t="s">
        <v>165</v>
      </c>
      <c r="H129" s="1"/>
      <c r="M129" s="1"/>
      <c r="R129" s="3"/>
    </row>
    <row r="130" spans="1:18" ht="15.75">
      <c r="A130" s="1"/>
      <c r="B130" s="137"/>
      <c r="C130" s="18"/>
      <c r="D130" s="140"/>
      <c r="E130" s="141"/>
      <c r="F130" s="141"/>
      <c r="G130" s="18"/>
      <c r="H130" s="1"/>
      <c r="M130" s="1"/>
      <c r="R130" s="3"/>
    </row>
    <row r="131" spans="1:18" ht="15.75">
      <c r="A131" s="1"/>
      <c r="B131" s="137"/>
      <c r="C131" s="18"/>
      <c r="D131" s="140"/>
      <c r="E131" s="141"/>
      <c r="F131" s="141"/>
      <c r="G131" s="18"/>
      <c r="H131" s="1"/>
      <c r="M131" s="1"/>
      <c r="R131" s="3"/>
    </row>
    <row r="132" spans="1:18" ht="15.75">
      <c r="A132" s="1"/>
      <c r="B132" s="137"/>
      <c r="C132" s="18"/>
      <c r="D132" s="140"/>
      <c r="E132" s="141"/>
      <c r="F132" s="141"/>
      <c r="G132" s="18"/>
      <c r="H132" s="1"/>
      <c r="M132" s="1"/>
      <c r="R132" s="3"/>
    </row>
    <row r="133" spans="1:18" ht="15.75">
      <c r="A133" s="1"/>
      <c r="B133" s="137"/>
      <c r="C133" s="18"/>
      <c r="D133" s="140"/>
      <c r="E133" s="141"/>
      <c r="F133" s="141"/>
      <c r="G133" s="18"/>
      <c r="H133" s="1"/>
      <c r="M133" s="1"/>
      <c r="R133" s="3"/>
    </row>
    <row r="134" spans="1:18" ht="15.75">
      <c r="A134" s="1"/>
      <c r="B134" s="137"/>
      <c r="C134" s="18"/>
      <c r="D134" s="140"/>
      <c r="E134" s="141"/>
      <c r="F134" s="141"/>
      <c r="G134" s="18"/>
      <c r="H134" s="1"/>
      <c r="M134" s="1"/>
      <c r="R134" s="3"/>
    </row>
    <row r="135" spans="1:18" ht="15.75">
      <c r="A135" s="1"/>
      <c r="B135" s="137"/>
      <c r="C135" s="18"/>
      <c r="D135" s="140"/>
      <c r="E135" s="141"/>
      <c r="F135" s="141"/>
      <c r="G135" s="18"/>
      <c r="H135" s="1"/>
      <c r="M135" s="1"/>
      <c r="R135" s="3"/>
    </row>
    <row r="136" spans="1:18" ht="15.75">
      <c r="A136" s="1"/>
      <c r="B136" s="137"/>
      <c r="C136" s="18"/>
      <c r="D136" s="140"/>
      <c r="E136" s="141"/>
      <c r="F136" s="141"/>
      <c r="G136" s="18"/>
      <c r="H136" s="1"/>
      <c r="M136" s="1"/>
      <c r="R136" s="3"/>
    </row>
    <row r="137" spans="1:18" ht="15.75">
      <c r="A137" s="1"/>
      <c r="B137" s="137"/>
      <c r="C137" s="18"/>
      <c r="D137" s="140"/>
      <c r="E137" s="141"/>
      <c r="F137" s="141"/>
      <c r="G137" s="18"/>
      <c r="H137" s="1"/>
      <c r="M137" s="1"/>
      <c r="R137" s="3"/>
    </row>
    <row r="138" spans="1:18" ht="15.75">
      <c r="A138" s="1"/>
      <c r="B138" s="137"/>
      <c r="C138" s="18"/>
      <c r="D138" s="140"/>
      <c r="E138" s="141"/>
      <c r="F138" s="141"/>
      <c r="G138" s="18"/>
      <c r="H138" s="1"/>
      <c r="M138" s="1"/>
      <c r="R138" s="3"/>
    </row>
    <row r="139" spans="1:18" ht="16.5" thickBot="1">
      <c r="A139" s="1"/>
      <c r="B139" s="138"/>
      <c r="C139" s="19"/>
      <c r="D139" s="138"/>
      <c r="E139" s="142"/>
      <c r="F139" s="142"/>
      <c r="G139" s="19"/>
      <c r="H139" s="1"/>
      <c r="M139" s="1"/>
      <c r="R139" s="3"/>
    </row>
    <row r="140" spans="1:18" ht="16.5" thickBot="1">
      <c r="A140" s="1"/>
      <c r="B140" s="138">
        <f>SUM(B126:B139)</f>
        <v>48</v>
      </c>
      <c r="C140" s="19" t="s">
        <v>55</v>
      </c>
      <c r="D140" s="138">
        <f>SUM(D126:D139)</f>
        <v>0</v>
      </c>
      <c r="E140" s="138">
        <f>SUM(E126:E139)</f>
        <v>0</v>
      </c>
      <c r="F140" s="138">
        <f>SUM(F126:F139)</f>
        <v>0</v>
      </c>
      <c r="G140" s="19" t="s">
        <v>55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83" t="str">
        <f>AÑO!A27</f>
        <v>Gatos</v>
      </c>
      <c r="C142" s="272"/>
      <c r="D142" s="272"/>
      <c r="E142" s="272"/>
      <c r="F142" s="272"/>
      <c r="G142" s="273"/>
      <c r="H142" s="1"/>
      <c r="M142" s="1"/>
      <c r="R142" s="3"/>
    </row>
    <row r="143" spans="1:18" ht="16.149999999999999" customHeight="1" thickBot="1">
      <c r="A143" s="1"/>
      <c r="B143" s="274"/>
      <c r="C143" s="275"/>
      <c r="D143" s="275"/>
      <c r="E143" s="275"/>
      <c r="F143" s="275"/>
      <c r="G143" s="276"/>
      <c r="H143" s="1"/>
      <c r="M143" s="1"/>
      <c r="R143" s="3"/>
    </row>
    <row r="144" spans="1:18" ht="15.75">
      <c r="A144" s="1"/>
      <c r="B144" s="284" t="s">
        <v>10</v>
      </c>
      <c r="C144" s="285"/>
      <c r="D144" s="286" t="s">
        <v>11</v>
      </c>
      <c r="E144" s="286"/>
      <c r="F144" s="286"/>
      <c r="G144" s="285"/>
      <c r="H144" s="1"/>
      <c r="M144" s="1"/>
      <c r="R144" s="3"/>
    </row>
    <row r="145" spans="1:22" ht="15.75">
      <c r="A145" s="1"/>
      <c r="B145" s="135" t="s">
        <v>32</v>
      </c>
      <c r="C145" s="27" t="s">
        <v>33</v>
      </c>
      <c r="D145" s="135" t="s">
        <v>57</v>
      </c>
      <c r="E145" s="139" t="s">
        <v>58</v>
      </c>
      <c r="F145" s="139" t="s">
        <v>32</v>
      </c>
      <c r="G145" s="27" t="s">
        <v>168</v>
      </c>
      <c r="H145" s="1"/>
      <c r="M145" s="1"/>
      <c r="R145" s="3"/>
    </row>
    <row r="146" spans="1:22" ht="15.75">
      <c r="A146" s="1"/>
      <c r="B146" s="136">
        <v>50</v>
      </c>
      <c r="C146" s="21" t="s">
        <v>181</v>
      </c>
      <c r="D146" s="140"/>
      <c r="E146" s="141"/>
      <c r="F146" s="141"/>
      <c r="G146" s="18"/>
      <c r="H146" s="1"/>
      <c r="M146" s="1"/>
      <c r="R146" s="3"/>
    </row>
    <row r="147" spans="1:22" ht="15.75">
      <c r="A147" s="1"/>
      <c r="B147" s="137"/>
      <c r="C147" s="18"/>
      <c r="D147" s="140"/>
      <c r="E147" s="141"/>
      <c r="F147" s="141"/>
      <c r="G147" s="18"/>
      <c r="H147" s="1"/>
      <c r="M147" s="1"/>
      <c r="R147" s="3"/>
    </row>
    <row r="148" spans="1:22" ht="15.75">
      <c r="A148" s="1"/>
      <c r="B148" s="137"/>
      <c r="C148" s="18"/>
      <c r="D148" s="140"/>
      <c r="E148" s="141"/>
      <c r="F148" s="141"/>
      <c r="G148" s="18"/>
      <c r="H148" s="1"/>
      <c r="M148" s="1"/>
      <c r="R148" s="3"/>
    </row>
    <row r="149" spans="1:22" ht="15.75">
      <c r="A149" s="1"/>
      <c r="B149" s="137"/>
      <c r="C149" s="18"/>
      <c r="D149" s="140"/>
      <c r="E149" s="141"/>
      <c r="F149" s="141"/>
      <c r="G149" s="18"/>
      <c r="H149" s="1"/>
      <c r="M149" s="1"/>
      <c r="R149" s="3"/>
    </row>
    <row r="150" spans="1:22" ht="15.75">
      <c r="A150" s="1"/>
      <c r="B150" s="137"/>
      <c r="C150" s="18"/>
      <c r="D150" s="140"/>
      <c r="E150" s="141"/>
      <c r="F150" s="141"/>
      <c r="G150" s="18"/>
      <c r="H150" s="1"/>
      <c r="M150" s="1"/>
      <c r="R150" s="3"/>
    </row>
    <row r="151" spans="1:22" ht="15.75">
      <c r="A151" s="1"/>
      <c r="B151" s="137"/>
      <c r="C151" s="18"/>
      <c r="D151" s="140"/>
      <c r="E151" s="141"/>
      <c r="F151" s="141"/>
      <c r="G151" s="18"/>
      <c r="H151" s="1"/>
      <c r="M151" s="1"/>
      <c r="R151" s="3"/>
    </row>
    <row r="152" spans="1:22" ht="15.75">
      <c r="A152" s="1"/>
      <c r="B152" s="137"/>
      <c r="C152" s="18"/>
      <c r="D152" s="140"/>
      <c r="E152" s="141"/>
      <c r="F152" s="141"/>
      <c r="G152" s="18"/>
      <c r="H152" s="1"/>
      <c r="M152" s="1"/>
      <c r="R152" s="3"/>
    </row>
    <row r="153" spans="1:22" ht="15.75">
      <c r="A153" s="1"/>
      <c r="B153" s="137"/>
      <c r="C153" s="18"/>
      <c r="D153" s="140"/>
      <c r="E153" s="141"/>
      <c r="F153" s="141"/>
      <c r="G153" s="18"/>
      <c r="H153" s="1"/>
      <c r="M153" s="1"/>
      <c r="R153" s="3"/>
    </row>
    <row r="154" spans="1:22" ht="15.75">
      <c r="A154" s="1"/>
      <c r="B154" s="137"/>
      <c r="C154" s="18"/>
      <c r="D154" s="140"/>
      <c r="E154" s="141"/>
      <c r="F154" s="141"/>
      <c r="G154" s="18"/>
      <c r="H154" s="1"/>
      <c r="M154" s="1"/>
      <c r="R154" s="3"/>
    </row>
    <row r="155" spans="1:22" ht="15.75">
      <c r="A155" s="1"/>
      <c r="B155" s="137"/>
      <c r="C155" s="18"/>
      <c r="D155" s="140"/>
      <c r="E155" s="141"/>
      <c r="F155" s="141"/>
      <c r="G155" s="18"/>
      <c r="H155" s="1"/>
      <c r="M155" s="1"/>
      <c r="R155" s="3"/>
    </row>
    <row r="156" spans="1:22" ht="15.75">
      <c r="A156" s="1"/>
      <c r="B156" s="137"/>
      <c r="C156" s="18"/>
      <c r="D156" s="140"/>
      <c r="E156" s="141"/>
      <c r="F156" s="141"/>
      <c r="G156" s="18"/>
      <c r="H156" s="1"/>
      <c r="M156" s="1"/>
      <c r="R156" s="3"/>
    </row>
    <row r="157" spans="1:22" ht="15.75">
      <c r="A157" s="1"/>
      <c r="B157" s="137"/>
      <c r="C157" s="18"/>
      <c r="D157" s="140"/>
      <c r="E157" s="141"/>
      <c r="F157" s="141"/>
      <c r="G157" s="18"/>
      <c r="H157" s="1"/>
      <c r="M157" s="1"/>
      <c r="R157" s="3"/>
    </row>
    <row r="158" spans="1:22" ht="15.75">
      <c r="A158" s="1"/>
      <c r="B158" s="137"/>
      <c r="C158" s="18"/>
      <c r="D158" s="140"/>
      <c r="E158" s="141"/>
      <c r="F158" s="141"/>
      <c r="G158" s="18"/>
      <c r="H158" s="1"/>
      <c r="M158" s="1"/>
      <c r="R158" s="3"/>
    </row>
    <row r="159" spans="1:22" ht="16.5" thickBot="1">
      <c r="A159" s="1"/>
      <c r="B159" s="138"/>
      <c r="C159" s="19"/>
      <c r="D159" s="138"/>
      <c r="E159" s="142"/>
      <c r="F159" s="142"/>
      <c r="G159" s="19"/>
      <c r="H159" s="1"/>
      <c r="M159" s="1"/>
      <c r="R159" s="3"/>
    </row>
    <row r="160" spans="1:22" ht="16.5" thickBot="1">
      <c r="A160" s="1"/>
      <c r="B160" s="138">
        <f>SUM(B146:B159)</f>
        <v>50</v>
      </c>
      <c r="C160" s="19" t="s">
        <v>55</v>
      </c>
      <c r="D160" s="138">
        <f>SUM(D146:D159)</f>
        <v>0</v>
      </c>
      <c r="E160" s="138">
        <f>SUM(E146:E159)</f>
        <v>0</v>
      </c>
      <c r="F160" s="138">
        <f>SUM(F146:F159)</f>
        <v>0</v>
      </c>
      <c r="G160" s="19" t="s">
        <v>55</v>
      </c>
      <c r="H160" s="1"/>
      <c r="M160" s="1"/>
      <c r="R160" s="1"/>
      <c r="S160" s="12"/>
      <c r="T160" s="1"/>
      <c r="U160" s="1"/>
      <c r="V160" s="1"/>
    </row>
    <row r="161" spans="1:22" ht="16.5" thickBot="1">
      <c r="A161" s="1"/>
      <c r="B161" s="115"/>
      <c r="C161" s="1"/>
      <c r="D161" s="115"/>
      <c r="E161" s="115"/>
      <c r="F161" s="115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83" t="str">
        <f>AÑO!A28</f>
        <v>Vacaciones</v>
      </c>
      <c r="C162" s="272"/>
      <c r="D162" s="272"/>
      <c r="E162" s="272"/>
      <c r="F162" s="272"/>
      <c r="G162" s="27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74"/>
      <c r="C163" s="275"/>
      <c r="D163" s="275"/>
      <c r="E163" s="275"/>
      <c r="F163" s="275"/>
      <c r="G163" s="27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84" t="s">
        <v>10</v>
      </c>
      <c r="C164" s="285"/>
      <c r="D164" s="286" t="s">
        <v>11</v>
      </c>
      <c r="E164" s="286"/>
      <c r="F164" s="286"/>
      <c r="G164" s="28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5" t="s">
        <v>32</v>
      </c>
      <c r="C165" s="27" t="s">
        <v>33</v>
      </c>
      <c r="D165" s="135" t="s">
        <v>57</v>
      </c>
      <c r="E165" s="139" t="s">
        <v>58</v>
      </c>
      <c r="F165" s="139" t="s">
        <v>32</v>
      </c>
      <c r="G165" s="27" t="s">
        <v>33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6">
        <v>200</v>
      </c>
      <c r="C166" s="21" t="s">
        <v>35</v>
      </c>
      <c r="D166" s="140"/>
      <c r="E166" s="141"/>
      <c r="F166" s="141"/>
      <c r="G166" s="18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7"/>
      <c r="C167" s="18"/>
      <c r="D167" s="140"/>
      <c r="E167" s="141"/>
      <c r="F167" s="141"/>
      <c r="G167" s="1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7"/>
      <c r="C168" s="18"/>
      <c r="D168" s="140"/>
      <c r="E168" s="141"/>
      <c r="F168" s="141"/>
      <c r="G168" s="1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7"/>
      <c r="C169" s="18"/>
      <c r="D169" s="140"/>
      <c r="E169" s="141"/>
      <c r="F169" s="141"/>
      <c r="G169" s="1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7"/>
      <c r="C170" s="18"/>
      <c r="D170" s="140"/>
      <c r="E170" s="141"/>
      <c r="F170" s="141"/>
      <c r="G170" s="1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7"/>
      <c r="C171" s="18"/>
      <c r="D171" s="140"/>
      <c r="E171" s="141"/>
      <c r="F171" s="141"/>
      <c r="G171" s="1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7"/>
      <c r="C172" s="18"/>
      <c r="D172" s="140"/>
      <c r="E172" s="141"/>
      <c r="F172" s="141"/>
      <c r="G172" s="1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7"/>
      <c r="C173" s="18"/>
      <c r="D173" s="140"/>
      <c r="E173" s="141"/>
      <c r="F173" s="141"/>
      <c r="G173" s="1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7"/>
      <c r="C174" s="18"/>
      <c r="D174" s="140"/>
      <c r="E174" s="141"/>
      <c r="F174" s="141"/>
      <c r="G174" s="1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7"/>
      <c r="C175" s="18"/>
      <c r="D175" s="140"/>
      <c r="E175" s="141"/>
      <c r="F175" s="141"/>
      <c r="G175" s="1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7"/>
      <c r="C176" s="18"/>
      <c r="D176" s="140"/>
      <c r="E176" s="141"/>
      <c r="F176" s="141"/>
      <c r="G176" s="1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7"/>
      <c r="C177" s="18"/>
      <c r="D177" s="140"/>
      <c r="E177" s="141"/>
      <c r="F177" s="141"/>
      <c r="G177" s="1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7"/>
      <c r="C178" s="18"/>
      <c r="D178" s="140"/>
      <c r="E178" s="141"/>
      <c r="F178" s="141"/>
      <c r="G178" s="1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8"/>
      <c r="C179" s="19"/>
      <c r="D179" s="138"/>
      <c r="E179" s="142"/>
      <c r="F179" s="142"/>
      <c r="G179" s="1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8">
        <f>SUM(B166:B179)</f>
        <v>200</v>
      </c>
      <c r="C180" s="19" t="s">
        <v>55</v>
      </c>
      <c r="D180" s="138">
        <f>SUM(D166:D179)</f>
        <v>0</v>
      </c>
      <c r="E180" s="138">
        <f>SUM(E166:E179)</f>
        <v>0</v>
      </c>
      <c r="F180" s="138">
        <f>SUM(F166:F179)</f>
        <v>0</v>
      </c>
      <c r="G180" s="19" t="s">
        <v>55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83" t="str">
        <f>AÑO!A29</f>
        <v>Ropa</v>
      </c>
      <c r="C182" s="272"/>
      <c r="D182" s="272"/>
      <c r="E182" s="272"/>
      <c r="F182" s="272"/>
      <c r="G182" s="27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74"/>
      <c r="C183" s="275"/>
      <c r="D183" s="275"/>
      <c r="E183" s="275"/>
      <c r="F183" s="275"/>
      <c r="G183" s="27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84" t="s">
        <v>10</v>
      </c>
      <c r="C184" s="285"/>
      <c r="D184" s="286" t="s">
        <v>11</v>
      </c>
      <c r="E184" s="286"/>
      <c r="F184" s="286"/>
      <c r="G184" s="28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5" t="s">
        <v>32</v>
      </c>
      <c r="C185" s="27" t="s">
        <v>33</v>
      </c>
      <c r="D185" s="135" t="s">
        <v>57</v>
      </c>
      <c r="E185" s="139" t="s">
        <v>58</v>
      </c>
      <c r="F185" s="139" t="s">
        <v>32</v>
      </c>
      <c r="G185" s="27" t="s">
        <v>168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6">
        <v>70</v>
      </c>
      <c r="C186" s="21" t="s">
        <v>183</v>
      </c>
      <c r="D186" s="140"/>
      <c r="E186" s="141"/>
      <c r="F186" s="141"/>
      <c r="G186" s="1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7"/>
      <c r="C187" s="18"/>
      <c r="D187" s="140"/>
      <c r="E187" s="141"/>
      <c r="F187" s="141"/>
      <c r="G187" s="1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7"/>
      <c r="C188" s="18"/>
      <c r="D188" s="140"/>
      <c r="E188" s="141"/>
      <c r="F188" s="141"/>
      <c r="G188" s="18"/>
      <c r="I188" s="1"/>
      <c r="J188" s="1"/>
      <c r="K188" s="1"/>
      <c r="L188" s="1"/>
    </row>
    <row r="189" spans="1:22" ht="15.75">
      <c r="B189" s="137"/>
      <c r="C189" s="18"/>
      <c r="D189" s="140"/>
      <c r="E189" s="141"/>
      <c r="F189" s="141"/>
      <c r="G189" s="18"/>
      <c r="I189" s="1"/>
      <c r="J189" s="1"/>
      <c r="K189" s="1"/>
      <c r="L189" s="1"/>
    </row>
    <row r="190" spans="1:22" ht="15.75">
      <c r="B190" s="137"/>
      <c r="C190" s="18"/>
      <c r="D190" s="140"/>
      <c r="E190" s="141"/>
      <c r="F190" s="141"/>
      <c r="G190" s="18"/>
      <c r="I190" s="1"/>
      <c r="J190" s="1"/>
      <c r="K190" s="1"/>
      <c r="L190" s="1"/>
    </row>
    <row r="191" spans="1:22" ht="15.75">
      <c r="B191" s="137"/>
      <c r="C191" s="18"/>
      <c r="D191" s="140"/>
      <c r="E191" s="141"/>
      <c r="F191" s="141"/>
      <c r="G191" s="18"/>
      <c r="I191" s="1"/>
      <c r="J191" s="1"/>
      <c r="K191" s="1"/>
      <c r="L191" s="1"/>
    </row>
    <row r="192" spans="1:22" ht="15.75">
      <c r="B192" s="137"/>
      <c r="C192" s="18"/>
      <c r="D192" s="140"/>
      <c r="E192" s="141"/>
      <c r="F192" s="141"/>
      <c r="G192" s="18"/>
      <c r="I192" s="1"/>
      <c r="J192" s="1"/>
      <c r="K192" s="1"/>
      <c r="L192" s="1"/>
    </row>
    <row r="193" spans="2:12" ht="15.75">
      <c r="B193" s="137"/>
      <c r="C193" s="18"/>
      <c r="D193" s="140"/>
      <c r="E193" s="141"/>
      <c r="F193" s="141"/>
      <c r="G193" s="18"/>
      <c r="I193" s="1"/>
      <c r="J193" s="1"/>
      <c r="K193" s="1"/>
      <c r="L193" s="1"/>
    </row>
    <row r="194" spans="2:12">
      <c r="B194" s="137"/>
      <c r="C194" s="18"/>
      <c r="D194" s="140"/>
      <c r="E194" s="141"/>
      <c r="F194" s="141"/>
      <c r="G194" s="18"/>
    </row>
    <row r="195" spans="2:12">
      <c r="B195" s="137"/>
      <c r="C195" s="18"/>
      <c r="D195" s="140"/>
      <c r="E195" s="141"/>
      <c r="F195" s="141"/>
      <c r="G195" s="18"/>
    </row>
    <row r="196" spans="2:12">
      <c r="B196" s="137"/>
      <c r="C196" s="18"/>
      <c r="D196" s="140"/>
      <c r="E196" s="141"/>
      <c r="F196" s="141"/>
      <c r="G196" s="18"/>
    </row>
    <row r="197" spans="2:12">
      <c r="B197" s="137"/>
      <c r="C197" s="18"/>
      <c r="D197" s="140"/>
      <c r="E197" s="141"/>
      <c r="F197" s="141"/>
      <c r="G197" s="18"/>
    </row>
    <row r="198" spans="2:12">
      <c r="B198" s="137"/>
      <c r="C198" s="18"/>
      <c r="D198" s="140"/>
      <c r="E198" s="141"/>
      <c r="F198" s="141"/>
      <c r="G198" s="18"/>
    </row>
    <row r="199" spans="2:12" ht="15.75" thickBot="1">
      <c r="B199" s="138"/>
      <c r="C199" s="19"/>
      <c r="D199" s="138"/>
      <c r="E199" s="142"/>
      <c r="F199" s="142"/>
      <c r="G199" s="19"/>
    </row>
    <row r="200" spans="2:12" ht="15.75" thickBot="1">
      <c r="B200" s="138">
        <f>SUM(B186:B199)</f>
        <v>70</v>
      </c>
      <c r="C200" s="19" t="s">
        <v>55</v>
      </c>
      <c r="D200" s="138">
        <f>SUM(D186:D199)</f>
        <v>0</v>
      </c>
      <c r="E200" s="138">
        <f>SUM(E186:E199)</f>
        <v>0</v>
      </c>
      <c r="F200" s="138">
        <f>SUM(F186:F199)</f>
        <v>0</v>
      </c>
      <c r="G200" s="19" t="s">
        <v>55</v>
      </c>
    </row>
    <row r="201" spans="2:12" ht="15.75" thickBot="1">
      <c r="B201" s="5"/>
      <c r="C201" s="3"/>
      <c r="D201" s="5"/>
      <c r="E201" s="5"/>
    </row>
    <row r="202" spans="2:12" ht="14.45" customHeight="1">
      <c r="B202" s="283" t="str">
        <f>AÑO!A30</f>
        <v>Belleza</v>
      </c>
      <c r="C202" s="272"/>
      <c r="D202" s="272"/>
      <c r="E202" s="272"/>
      <c r="F202" s="272"/>
      <c r="G202" s="273"/>
    </row>
    <row r="203" spans="2:12" ht="15" customHeight="1" thickBot="1">
      <c r="B203" s="274"/>
      <c r="C203" s="275"/>
      <c r="D203" s="275"/>
      <c r="E203" s="275"/>
      <c r="F203" s="275"/>
      <c r="G203" s="276"/>
    </row>
    <row r="204" spans="2:12">
      <c r="B204" s="284" t="s">
        <v>10</v>
      </c>
      <c r="C204" s="285"/>
      <c r="D204" s="286" t="s">
        <v>11</v>
      </c>
      <c r="E204" s="286"/>
      <c r="F204" s="286"/>
      <c r="G204" s="285"/>
    </row>
    <row r="205" spans="2:12">
      <c r="B205" s="135" t="s">
        <v>32</v>
      </c>
      <c r="C205" s="27" t="s">
        <v>33</v>
      </c>
      <c r="D205" s="135" t="s">
        <v>57</v>
      </c>
      <c r="E205" s="139" t="s">
        <v>58</v>
      </c>
      <c r="F205" s="139" t="s">
        <v>32</v>
      </c>
      <c r="G205" s="27" t="s">
        <v>168</v>
      </c>
    </row>
    <row r="206" spans="2:12">
      <c r="B206" s="136">
        <v>35</v>
      </c>
      <c r="C206" s="21"/>
      <c r="D206" s="140"/>
      <c r="E206" s="141"/>
      <c r="F206" s="141"/>
      <c r="G206" s="18"/>
    </row>
    <row r="207" spans="2:12">
      <c r="B207" s="137"/>
      <c r="C207" s="18"/>
      <c r="D207" s="140"/>
      <c r="E207" s="141"/>
      <c r="F207" s="141"/>
      <c r="G207" s="18"/>
    </row>
    <row r="208" spans="2:12">
      <c r="B208" s="137"/>
      <c r="C208" s="18"/>
      <c r="D208" s="140"/>
      <c r="E208" s="141"/>
      <c r="F208" s="141"/>
      <c r="G208" s="18"/>
    </row>
    <row r="209" spans="2:7">
      <c r="B209" s="137"/>
      <c r="C209" s="18"/>
      <c r="D209" s="140"/>
      <c r="E209" s="141"/>
      <c r="F209" s="141"/>
      <c r="G209" s="18"/>
    </row>
    <row r="210" spans="2:7">
      <c r="B210" s="137"/>
      <c r="C210" s="18"/>
      <c r="D210" s="140"/>
      <c r="E210" s="141"/>
      <c r="F210" s="141"/>
      <c r="G210" s="18"/>
    </row>
    <row r="211" spans="2:7">
      <c r="B211" s="137"/>
      <c r="C211" s="18"/>
      <c r="D211" s="140"/>
      <c r="E211" s="141"/>
      <c r="F211" s="141"/>
      <c r="G211" s="18"/>
    </row>
    <row r="212" spans="2:7">
      <c r="B212" s="137"/>
      <c r="C212" s="18"/>
      <c r="D212" s="140"/>
      <c r="E212" s="141"/>
      <c r="F212" s="141"/>
      <c r="G212" s="18"/>
    </row>
    <row r="213" spans="2:7">
      <c r="B213" s="137"/>
      <c r="C213" s="18"/>
      <c r="D213" s="140"/>
      <c r="E213" s="141"/>
      <c r="F213" s="141"/>
      <c r="G213" s="18"/>
    </row>
    <row r="214" spans="2:7">
      <c r="B214" s="137"/>
      <c r="C214" s="18"/>
      <c r="D214" s="140"/>
      <c r="E214" s="141"/>
      <c r="F214" s="141"/>
      <c r="G214" s="18"/>
    </row>
    <row r="215" spans="2:7">
      <c r="B215" s="137"/>
      <c r="C215" s="18"/>
      <c r="D215" s="140"/>
      <c r="E215" s="141"/>
      <c r="F215" s="141"/>
      <c r="G215" s="18"/>
    </row>
    <row r="216" spans="2:7">
      <c r="B216" s="137"/>
      <c r="C216" s="18"/>
      <c r="D216" s="140"/>
      <c r="E216" s="141"/>
      <c r="F216" s="141"/>
      <c r="G216" s="18"/>
    </row>
    <row r="217" spans="2:7">
      <c r="B217" s="137"/>
      <c r="C217" s="18"/>
      <c r="D217" s="140"/>
      <c r="E217" s="141"/>
      <c r="F217" s="141"/>
      <c r="G217" s="18"/>
    </row>
    <row r="218" spans="2:7">
      <c r="B218" s="137"/>
      <c r="C218" s="18"/>
      <c r="D218" s="140"/>
      <c r="E218" s="141"/>
      <c r="F218" s="141"/>
      <c r="G218" s="18"/>
    </row>
    <row r="219" spans="2:7" ht="15.75" thickBot="1">
      <c r="B219" s="138"/>
      <c r="C219" s="19"/>
      <c r="D219" s="138"/>
      <c r="E219" s="142"/>
      <c r="F219" s="142"/>
      <c r="G219" s="19"/>
    </row>
    <row r="220" spans="2:7" ht="15.75" thickBot="1">
      <c r="B220" s="138">
        <f>SUM(B206:B219)</f>
        <v>35</v>
      </c>
      <c r="C220" s="19" t="s">
        <v>55</v>
      </c>
      <c r="D220" s="138">
        <f>SUM(D206:D219)</f>
        <v>0</v>
      </c>
      <c r="E220" s="138">
        <f>SUM(E206:E219)</f>
        <v>0</v>
      </c>
      <c r="F220" s="138">
        <f>SUM(F206:F219)</f>
        <v>0</v>
      </c>
      <c r="G220" s="19" t="s">
        <v>55</v>
      </c>
    </row>
    <row r="221" spans="2:7" ht="15.75" thickBot="1">
      <c r="B221" s="5"/>
      <c r="C221" s="3"/>
      <c r="D221" s="5"/>
      <c r="E221" s="5"/>
    </row>
    <row r="222" spans="2:7" ht="14.45" customHeight="1">
      <c r="B222" s="283" t="str">
        <f>AÑO!A31</f>
        <v>Deportes</v>
      </c>
      <c r="C222" s="272"/>
      <c r="D222" s="272"/>
      <c r="E222" s="272"/>
      <c r="F222" s="272"/>
      <c r="G222" s="273"/>
    </row>
    <row r="223" spans="2:7" ht="15" customHeight="1" thickBot="1">
      <c r="B223" s="274"/>
      <c r="C223" s="275"/>
      <c r="D223" s="275"/>
      <c r="E223" s="275"/>
      <c r="F223" s="275"/>
      <c r="G223" s="276"/>
    </row>
    <row r="224" spans="2:7">
      <c r="B224" s="284" t="s">
        <v>10</v>
      </c>
      <c r="C224" s="285"/>
      <c r="D224" s="286" t="s">
        <v>11</v>
      </c>
      <c r="E224" s="286"/>
      <c r="F224" s="286"/>
      <c r="G224" s="285"/>
    </row>
    <row r="225" spans="2:7">
      <c r="B225" s="135" t="s">
        <v>32</v>
      </c>
      <c r="C225" s="27" t="s">
        <v>33</v>
      </c>
      <c r="D225" s="135" t="s">
        <v>57</v>
      </c>
      <c r="E225" s="139" t="s">
        <v>58</v>
      </c>
      <c r="F225" s="139" t="s">
        <v>32</v>
      </c>
      <c r="G225" s="27" t="s">
        <v>33</v>
      </c>
    </row>
    <row r="226" spans="2:7">
      <c r="B226" s="136">
        <v>20</v>
      </c>
      <c r="C226" s="21" t="s">
        <v>45</v>
      </c>
      <c r="D226" s="140"/>
      <c r="E226" s="141"/>
      <c r="F226" s="141"/>
      <c r="G226" s="18" t="s">
        <v>45</v>
      </c>
    </row>
    <row r="227" spans="2:7">
      <c r="B227" s="137"/>
      <c r="C227" s="18" t="s">
        <v>44</v>
      </c>
      <c r="D227" s="140"/>
      <c r="E227" s="141"/>
      <c r="F227" s="141"/>
      <c r="G227" s="18"/>
    </row>
    <row r="228" spans="2:7">
      <c r="B228" s="137"/>
      <c r="C228" s="18"/>
      <c r="D228" s="140"/>
      <c r="E228" s="141"/>
      <c r="F228" s="141"/>
      <c r="G228" s="18"/>
    </row>
    <row r="229" spans="2:7">
      <c r="B229" s="137"/>
      <c r="C229" s="18"/>
      <c r="D229" s="140"/>
      <c r="E229" s="141"/>
      <c r="F229" s="141"/>
      <c r="G229" s="18"/>
    </row>
    <row r="230" spans="2:7">
      <c r="B230" s="137"/>
      <c r="C230" s="18"/>
      <c r="D230" s="140"/>
      <c r="E230" s="141"/>
      <c r="F230" s="141"/>
      <c r="G230" s="18"/>
    </row>
    <row r="231" spans="2:7">
      <c r="B231" s="137"/>
      <c r="C231" s="18"/>
      <c r="D231" s="140"/>
      <c r="E231" s="141"/>
      <c r="F231" s="141"/>
      <c r="G231" s="18"/>
    </row>
    <row r="232" spans="2:7">
      <c r="B232" s="137"/>
      <c r="C232" s="18"/>
      <c r="D232" s="140"/>
      <c r="E232" s="141"/>
      <c r="F232" s="141"/>
      <c r="G232" s="18"/>
    </row>
    <row r="233" spans="2:7">
      <c r="B233" s="137"/>
      <c r="C233" s="18"/>
      <c r="D233" s="140"/>
      <c r="E233" s="141"/>
      <c r="F233" s="141"/>
      <c r="G233" s="18"/>
    </row>
    <row r="234" spans="2:7">
      <c r="B234" s="137"/>
      <c r="C234" s="18"/>
      <c r="D234" s="140"/>
      <c r="E234" s="141"/>
      <c r="F234" s="141"/>
      <c r="G234" s="18"/>
    </row>
    <row r="235" spans="2:7">
      <c r="B235" s="137"/>
      <c r="C235" s="18"/>
      <c r="D235" s="140"/>
      <c r="E235" s="141"/>
      <c r="F235" s="141"/>
      <c r="G235" s="18"/>
    </row>
    <row r="236" spans="2:7">
      <c r="B236" s="137"/>
      <c r="C236" s="18"/>
      <c r="D236" s="140"/>
      <c r="E236" s="141"/>
      <c r="F236" s="141"/>
      <c r="G236" s="18"/>
    </row>
    <row r="237" spans="2:7">
      <c r="B237" s="137"/>
      <c r="C237" s="18"/>
      <c r="D237" s="140"/>
      <c r="E237" s="141"/>
      <c r="F237" s="141"/>
      <c r="G237" s="18"/>
    </row>
    <row r="238" spans="2:7">
      <c r="B238" s="137"/>
      <c r="C238" s="18"/>
      <c r="D238" s="140"/>
      <c r="E238" s="141"/>
      <c r="F238" s="141"/>
      <c r="G238" s="18"/>
    </row>
    <row r="239" spans="2:7" ht="15.75" thickBot="1">
      <c r="B239" s="138"/>
      <c r="C239" s="19"/>
      <c r="D239" s="138"/>
      <c r="E239" s="142"/>
      <c r="F239" s="142"/>
      <c r="G239" s="19"/>
    </row>
    <row r="240" spans="2:7" ht="15.75" thickBot="1">
      <c r="B240" s="138">
        <f>SUM(B226:B239)</f>
        <v>20</v>
      </c>
      <c r="C240" s="19" t="s">
        <v>55</v>
      </c>
      <c r="D240" s="138">
        <f>SUM(D226:D239)</f>
        <v>0</v>
      </c>
      <c r="E240" s="138">
        <f>SUM(E226:E239)</f>
        <v>0</v>
      </c>
      <c r="F240" s="138">
        <f>SUM(F226:F239)</f>
        <v>0</v>
      </c>
      <c r="G240" s="19" t="s">
        <v>55</v>
      </c>
    </row>
    <row r="241" spans="2:7" ht="15.75" thickBot="1">
      <c r="B241" s="5"/>
      <c r="C241" s="3"/>
      <c r="D241" s="5"/>
      <c r="E241" s="5"/>
    </row>
    <row r="242" spans="2:7" ht="14.45" customHeight="1">
      <c r="B242" s="283" t="str">
        <f>AÑO!A32</f>
        <v>Hogar</v>
      </c>
      <c r="C242" s="272"/>
      <c r="D242" s="272"/>
      <c r="E242" s="272"/>
      <c r="F242" s="272"/>
      <c r="G242" s="273"/>
    </row>
    <row r="243" spans="2:7" ht="15" customHeight="1" thickBot="1">
      <c r="B243" s="274"/>
      <c r="C243" s="275"/>
      <c r="D243" s="275"/>
      <c r="E243" s="275"/>
      <c r="F243" s="275"/>
      <c r="G243" s="276"/>
    </row>
    <row r="244" spans="2:7" ht="15" customHeight="1">
      <c r="B244" s="284" t="s">
        <v>10</v>
      </c>
      <c r="C244" s="285"/>
      <c r="D244" s="286" t="s">
        <v>11</v>
      </c>
      <c r="E244" s="286"/>
      <c r="F244" s="286"/>
      <c r="G244" s="285"/>
    </row>
    <row r="245" spans="2:7" ht="15" customHeight="1">
      <c r="B245" s="135" t="s">
        <v>32</v>
      </c>
      <c r="C245" s="27" t="s">
        <v>33</v>
      </c>
      <c r="D245" s="135" t="s">
        <v>57</v>
      </c>
      <c r="E245" s="139" t="s">
        <v>58</v>
      </c>
      <c r="F245" s="139" t="s">
        <v>32</v>
      </c>
      <c r="G245" s="27" t="s">
        <v>168</v>
      </c>
    </row>
    <row r="246" spans="2:7" ht="15" customHeight="1">
      <c r="B246" s="137">
        <v>50</v>
      </c>
      <c r="C246" s="30"/>
      <c r="D246" s="140"/>
      <c r="E246" s="141"/>
      <c r="F246" s="141"/>
      <c r="G246" s="18"/>
    </row>
    <row r="247" spans="2:7" ht="15" customHeight="1">
      <c r="B247" s="137"/>
      <c r="C247" s="18"/>
      <c r="D247" s="140"/>
      <c r="E247" s="141"/>
      <c r="F247" s="141"/>
      <c r="G247" s="18"/>
    </row>
    <row r="248" spans="2:7">
      <c r="B248" s="137"/>
      <c r="C248" s="18"/>
      <c r="D248" s="140"/>
      <c r="E248" s="141"/>
      <c r="F248" s="141"/>
      <c r="G248" s="18"/>
    </row>
    <row r="249" spans="2:7">
      <c r="B249" s="137"/>
      <c r="C249" s="18"/>
      <c r="D249" s="140"/>
      <c r="E249" s="141"/>
      <c r="F249" s="141"/>
      <c r="G249" s="18"/>
    </row>
    <row r="250" spans="2:7">
      <c r="B250" s="137"/>
      <c r="C250" s="18"/>
      <c r="D250" s="140"/>
      <c r="E250" s="141"/>
      <c r="F250" s="141"/>
      <c r="G250" s="18"/>
    </row>
    <row r="251" spans="2:7">
      <c r="B251" s="137"/>
      <c r="C251" s="18"/>
      <c r="D251" s="140"/>
      <c r="E251" s="141"/>
      <c r="F251" s="141"/>
      <c r="G251" s="18"/>
    </row>
    <row r="252" spans="2:7">
      <c r="B252" s="137"/>
      <c r="C252" s="18"/>
      <c r="D252" s="140"/>
      <c r="E252" s="141"/>
      <c r="F252" s="141"/>
      <c r="G252" s="18"/>
    </row>
    <row r="253" spans="2:7">
      <c r="B253" s="137"/>
      <c r="C253" s="18"/>
      <c r="D253" s="140"/>
      <c r="E253" s="141"/>
      <c r="F253" s="141"/>
      <c r="G253" s="18"/>
    </row>
    <row r="254" spans="2:7">
      <c r="B254" s="137"/>
      <c r="C254" s="18"/>
      <c r="D254" s="140"/>
      <c r="E254" s="141"/>
      <c r="F254" s="141"/>
      <c r="G254" s="18"/>
    </row>
    <row r="255" spans="2:7">
      <c r="B255" s="137"/>
      <c r="C255" s="18"/>
      <c r="D255" s="140"/>
      <c r="E255" s="141"/>
      <c r="F255" s="141"/>
      <c r="G255" s="18"/>
    </row>
    <row r="256" spans="2:7">
      <c r="B256" s="137"/>
      <c r="C256" s="18"/>
      <c r="D256" s="140"/>
      <c r="E256" s="141"/>
      <c r="F256" s="141"/>
      <c r="G256" s="18"/>
    </row>
    <row r="257" spans="2:7">
      <c r="B257" s="137"/>
      <c r="C257" s="18"/>
      <c r="D257" s="140"/>
      <c r="E257" s="141"/>
      <c r="F257" s="141"/>
      <c r="G257" s="18"/>
    </row>
    <row r="258" spans="2:7">
      <c r="B258" s="137"/>
      <c r="C258" s="18"/>
      <c r="D258" s="140"/>
      <c r="E258" s="141"/>
      <c r="F258" s="141"/>
      <c r="G258" s="18"/>
    </row>
    <row r="259" spans="2:7" ht="15.75" thickBot="1">
      <c r="B259" s="138"/>
      <c r="C259" s="19"/>
      <c r="D259" s="138"/>
      <c r="E259" s="142"/>
      <c r="F259" s="142"/>
      <c r="G259" s="19"/>
    </row>
    <row r="260" spans="2:7" ht="15.75" thickBot="1">
      <c r="B260" s="138">
        <f>SUM(B246:B259)</f>
        <v>50</v>
      </c>
      <c r="C260" s="19" t="s">
        <v>55</v>
      </c>
      <c r="D260" s="138">
        <f>SUM(D246:D259)</f>
        <v>0</v>
      </c>
      <c r="E260" s="138">
        <f>SUM(E246:E259)</f>
        <v>0</v>
      </c>
      <c r="F260" s="138">
        <f>SUM(F246:F259)</f>
        <v>0</v>
      </c>
      <c r="G260" s="19" t="s">
        <v>55</v>
      </c>
    </row>
    <row r="261" spans="2:7" ht="15.75" thickBot="1">
      <c r="B261" s="5"/>
      <c r="C261" s="3"/>
      <c r="D261" s="5"/>
      <c r="E261" s="5"/>
    </row>
    <row r="262" spans="2:7" ht="14.45" customHeight="1">
      <c r="B262" s="283" t="str">
        <f>AÑO!A33</f>
        <v>Formación</v>
      </c>
      <c r="C262" s="272"/>
      <c r="D262" s="272"/>
      <c r="E262" s="272"/>
      <c r="F262" s="272"/>
      <c r="G262" s="273"/>
    </row>
    <row r="263" spans="2:7" ht="15" customHeight="1" thickBot="1">
      <c r="B263" s="274"/>
      <c r="C263" s="275"/>
      <c r="D263" s="275"/>
      <c r="E263" s="275"/>
      <c r="F263" s="275"/>
      <c r="G263" s="276"/>
    </row>
    <row r="264" spans="2:7">
      <c r="B264" s="284" t="s">
        <v>10</v>
      </c>
      <c r="C264" s="285"/>
      <c r="D264" s="286" t="s">
        <v>11</v>
      </c>
      <c r="E264" s="286"/>
      <c r="F264" s="286"/>
      <c r="G264" s="285"/>
    </row>
    <row r="265" spans="2:7">
      <c r="B265" s="135" t="s">
        <v>32</v>
      </c>
      <c r="C265" s="27" t="s">
        <v>33</v>
      </c>
      <c r="D265" s="135" t="s">
        <v>57</v>
      </c>
      <c r="E265" s="139" t="s">
        <v>58</v>
      </c>
      <c r="F265" s="139" t="s">
        <v>32</v>
      </c>
      <c r="G265" s="27" t="s">
        <v>33</v>
      </c>
    </row>
    <row r="266" spans="2:7">
      <c r="B266" s="136">
        <v>50</v>
      </c>
      <c r="C266" s="21"/>
      <c r="D266" s="140"/>
      <c r="E266" s="141"/>
      <c r="F266" s="141"/>
      <c r="G266" s="18"/>
    </row>
    <row r="267" spans="2:7">
      <c r="B267" s="137"/>
      <c r="C267" s="18"/>
      <c r="D267" s="140"/>
      <c r="E267" s="141"/>
      <c r="F267" s="141"/>
      <c r="G267" s="18"/>
    </row>
    <row r="268" spans="2:7">
      <c r="B268" s="137"/>
      <c r="C268" s="18"/>
      <c r="D268" s="140"/>
      <c r="E268" s="141"/>
      <c r="F268" s="141"/>
      <c r="G268" s="18"/>
    </row>
    <row r="269" spans="2:7">
      <c r="B269" s="137"/>
      <c r="C269" s="18"/>
      <c r="D269" s="140"/>
      <c r="E269" s="141"/>
      <c r="F269" s="141"/>
      <c r="G269" s="18"/>
    </row>
    <row r="270" spans="2:7">
      <c r="B270" s="137"/>
      <c r="C270" s="18"/>
      <c r="D270" s="140"/>
      <c r="E270" s="141"/>
      <c r="F270" s="141"/>
      <c r="G270" s="18"/>
    </row>
    <row r="271" spans="2:7">
      <c r="B271" s="137"/>
      <c r="C271" s="18"/>
      <c r="D271" s="140"/>
      <c r="E271" s="141"/>
      <c r="F271" s="141"/>
      <c r="G271" s="18"/>
    </row>
    <row r="272" spans="2:7">
      <c r="B272" s="137"/>
      <c r="C272" s="18"/>
      <c r="D272" s="140"/>
      <c r="E272" s="141"/>
      <c r="F272" s="141"/>
      <c r="G272" s="18"/>
    </row>
    <row r="273" spans="2:7">
      <c r="B273" s="137"/>
      <c r="C273" s="18"/>
      <c r="D273" s="140"/>
      <c r="E273" s="141"/>
      <c r="F273" s="141"/>
      <c r="G273" s="18"/>
    </row>
    <row r="274" spans="2:7">
      <c r="B274" s="137"/>
      <c r="C274" s="18"/>
      <c r="D274" s="140"/>
      <c r="E274" s="141"/>
      <c r="F274" s="141"/>
      <c r="G274" s="18"/>
    </row>
    <row r="275" spans="2:7">
      <c r="B275" s="137"/>
      <c r="C275" s="18"/>
      <c r="D275" s="140"/>
      <c r="E275" s="141"/>
      <c r="F275" s="141"/>
      <c r="G275" s="18"/>
    </row>
    <row r="276" spans="2:7">
      <c r="B276" s="137"/>
      <c r="C276" s="18"/>
      <c r="D276" s="140"/>
      <c r="E276" s="141"/>
      <c r="F276" s="141"/>
      <c r="G276" s="18"/>
    </row>
    <row r="277" spans="2:7">
      <c r="B277" s="137"/>
      <c r="C277" s="18"/>
      <c r="D277" s="140"/>
      <c r="E277" s="141"/>
      <c r="F277" s="141"/>
      <c r="G277" s="18"/>
    </row>
    <row r="278" spans="2:7">
      <c r="B278" s="137"/>
      <c r="C278" s="18"/>
      <c r="D278" s="140"/>
      <c r="E278" s="141"/>
      <c r="F278" s="141"/>
      <c r="G278" s="18"/>
    </row>
    <row r="279" spans="2:7" ht="15.75" thickBot="1">
      <c r="B279" s="138"/>
      <c r="C279" s="19"/>
      <c r="D279" s="138"/>
      <c r="E279" s="142"/>
      <c r="F279" s="142"/>
      <c r="G279" s="19"/>
    </row>
    <row r="280" spans="2:7" ht="15.75" thickBot="1">
      <c r="B280" s="138">
        <f>SUM(B266:B279)</f>
        <v>50</v>
      </c>
      <c r="C280" s="19" t="s">
        <v>55</v>
      </c>
      <c r="D280" s="138">
        <f>SUM(D266:D279)</f>
        <v>0</v>
      </c>
      <c r="E280" s="138">
        <f>SUM(E266:E279)</f>
        <v>0</v>
      </c>
      <c r="F280" s="138">
        <f>SUM(F266:F279)</f>
        <v>0</v>
      </c>
      <c r="G280" s="19" t="s">
        <v>55</v>
      </c>
    </row>
    <row r="281" spans="2:7" ht="15.75" thickBot="1">
      <c r="B281" s="5"/>
      <c r="C281" s="3"/>
      <c r="D281" s="5"/>
      <c r="E281" s="5"/>
    </row>
    <row r="282" spans="2:7" ht="14.45" customHeight="1">
      <c r="B282" s="283" t="str">
        <f>AÑO!A34</f>
        <v>Regalos</v>
      </c>
      <c r="C282" s="272"/>
      <c r="D282" s="272"/>
      <c r="E282" s="272"/>
      <c r="F282" s="272"/>
      <c r="G282" s="273"/>
    </row>
    <row r="283" spans="2:7" ht="15" customHeight="1" thickBot="1">
      <c r="B283" s="274"/>
      <c r="C283" s="275"/>
      <c r="D283" s="275"/>
      <c r="E283" s="275"/>
      <c r="F283" s="275"/>
      <c r="G283" s="276"/>
    </row>
    <row r="284" spans="2:7">
      <c r="B284" s="284" t="s">
        <v>10</v>
      </c>
      <c r="C284" s="285"/>
      <c r="D284" s="286" t="s">
        <v>11</v>
      </c>
      <c r="E284" s="286"/>
      <c r="F284" s="286"/>
      <c r="G284" s="285"/>
    </row>
    <row r="285" spans="2:7">
      <c r="B285" s="135" t="s">
        <v>32</v>
      </c>
      <c r="C285" s="27" t="s">
        <v>33</v>
      </c>
      <c r="D285" s="135" t="s">
        <v>57</v>
      </c>
      <c r="E285" s="139" t="s">
        <v>58</v>
      </c>
      <c r="F285" s="139" t="s">
        <v>32</v>
      </c>
      <c r="G285" s="27" t="s">
        <v>168</v>
      </c>
    </row>
    <row r="286" spans="2:7">
      <c r="B286" s="136">
        <v>90</v>
      </c>
      <c r="C286" s="21" t="s">
        <v>35</v>
      </c>
      <c r="D286" s="140"/>
      <c r="E286" s="141"/>
      <c r="F286" s="141"/>
      <c r="G286" s="18"/>
    </row>
    <row r="287" spans="2:7">
      <c r="B287" s="137"/>
      <c r="C287" s="18"/>
      <c r="D287" s="140"/>
      <c r="E287" s="141"/>
      <c r="F287" s="141"/>
      <c r="G287" s="18"/>
    </row>
    <row r="288" spans="2:7">
      <c r="B288" s="137"/>
      <c r="C288" s="18"/>
      <c r="D288" s="140"/>
      <c r="E288" s="141"/>
      <c r="F288" s="141"/>
      <c r="G288" s="18"/>
    </row>
    <row r="289" spans="2:7">
      <c r="B289" s="137"/>
      <c r="C289" s="18"/>
      <c r="D289" s="140"/>
      <c r="E289" s="141"/>
      <c r="F289" s="141"/>
      <c r="G289" s="18"/>
    </row>
    <row r="290" spans="2:7">
      <c r="B290" s="137"/>
      <c r="C290" s="18"/>
      <c r="D290" s="140"/>
      <c r="E290" s="141"/>
      <c r="F290" s="141"/>
      <c r="G290" s="18"/>
    </row>
    <row r="291" spans="2:7">
      <c r="B291" s="137"/>
      <c r="C291" s="18"/>
      <c r="D291" s="140"/>
      <c r="E291" s="141"/>
      <c r="F291" s="141"/>
      <c r="G291" s="18"/>
    </row>
    <row r="292" spans="2:7">
      <c r="B292" s="137"/>
      <c r="C292" s="18"/>
      <c r="D292" s="140"/>
      <c r="E292" s="141"/>
      <c r="F292" s="141"/>
      <c r="G292" s="18"/>
    </row>
    <row r="293" spans="2:7">
      <c r="B293" s="137"/>
      <c r="C293" s="18"/>
      <c r="D293" s="140"/>
      <c r="E293" s="141"/>
      <c r="F293" s="141"/>
      <c r="G293" s="18"/>
    </row>
    <row r="294" spans="2:7">
      <c r="B294" s="137"/>
      <c r="C294" s="18"/>
      <c r="D294" s="140"/>
      <c r="E294" s="141"/>
      <c r="F294" s="141"/>
      <c r="G294" s="18"/>
    </row>
    <row r="295" spans="2:7">
      <c r="B295" s="137"/>
      <c r="C295" s="18"/>
      <c r="D295" s="140"/>
      <c r="E295" s="141"/>
      <c r="F295" s="141"/>
      <c r="G295" s="18"/>
    </row>
    <row r="296" spans="2:7">
      <c r="B296" s="137"/>
      <c r="C296" s="18"/>
      <c r="D296" s="140"/>
      <c r="E296" s="141"/>
      <c r="F296" s="141"/>
      <c r="G296" s="18"/>
    </row>
    <row r="297" spans="2:7">
      <c r="B297" s="137"/>
      <c r="C297" s="18"/>
      <c r="D297" s="140"/>
      <c r="E297" s="141"/>
      <c r="F297" s="141"/>
      <c r="G297" s="18"/>
    </row>
    <row r="298" spans="2:7">
      <c r="B298" s="137"/>
      <c r="C298" s="18"/>
      <c r="D298" s="140"/>
      <c r="E298" s="141"/>
      <c r="F298" s="141"/>
      <c r="G298" s="18"/>
    </row>
    <row r="299" spans="2:7" ht="15.75" thickBot="1">
      <c r="B299" s="138"/>
      <c r="C299" s="19"/>
      <c r="D299" s="138"/>
      <c r="E299" s="142"/>
      <c r="F299" s="142"/>
      <c r="G299" s="19"/>
    </row>
    <row r="300" spans="2:7" ht="15.75" thickBot="1">
      <c r="B300" s="138">
        <f>SUM(B286:B299)</f>
        <v>90</v>
      </c>
      <c r="C300" s="19" t="s">
        <v>55</v>
      </c>
      <c r="D300" s="138">
        <f>SUM(D286:D299)</f>
        <v>0</v>
      </c>
      <c r="E300" s="138">
        <f>SUM(E286:E299)</f>
        <v>0</v>
      </c>
      <c r="F300" s="138">
        <f>SUM(F286:F299)</f>
        <v>0</v>
      </c>
      <c r="G300" s="19" t="s">
        <v>55</v>
      </c>
    </row>
    <row r="301" spans="2:7" ht="15.75" thickBot="1">
      <c r="B301" s="5"/>
      <c r="C301" s="3"/>
      <c r="D301" s="5"/>
      <c r="E301" s="5"/>
    </row>
    <row r="302" spans="2:7" ht="14.45" customHeight="1">
      <c r="B302" s="283" t="str">
        <f>AÑO!A35</f>
        <v>Salud</v>
      </c>
      <c r="C302" s="272"/>
      <c r="D302" s="272"/>
      <c r="E302" s="272"/>
      <c r="F302" s="272"/>
      <c r="G302" s="273"/>
    </row>
    <row r="303" spans="2:7" ht="15" customHeight="1" thickBot="1">
      <c r="B303" s="274"/>
      <c r="C303" s="275"/>
      <c r="D303" s="275"/>
      <c r="E303" s="275"/>
      <c r="F303" s="275"/>
      <c r="G303" s="276"/>
    </row>
    <row r="304" spans="2:7">
      <c r="B304" s="284" t="s">
        <v>10</v>
      </c>
      <c r="C304" s="285"/>
      <c r="D304" s="286" t="s">
        <v>11</v>
      </c>
      <c r="E304" s="286"/>
      <c r="F304" s="286"/>
      <c r="G304" s="285"/>
    </row>
    <row r="305" spans="2:7">
      <c r="B305" s="135" t="s">
        <v>32</v>
      </c>
      <c r="C305" s="27" t="s">
        <v>33</v>
      </c>
      <c r="D305" s="135" t="s">
        <v>57</v>
      </c>
      <c r="E305" s="139" t="s">
        <v>58</v>
      </c>
      <c r="F305" s="139" t="s">
        <v>32</v>
      </c>
      <c r="G305" s="27" t="s">
        <v>168</v>
      </c>
    </row>
    <row r="306" spans="2:7">
      <c r="B306" s="136">
        <v>100</v>
      </c>
      <c r="C306" s="21" t="s">
        <v>178</v>
      </c>
      <c r="D306" s="140"/>
      <c r="E306" s="141"/>
      <c r="F306" s="141"/>
      <c r="G306" s="18"/>
    </row>
    <row r="307" spans="2:7">
      <c r="B307" s="137">
        <v>15</v>
      </c>
      <c r="C307" s="30"/>
      <c r="D307" s="140"/>
      <c r="E307" s="141"/>
      <c r="F307" s="141"/>
      <c r="G307" s="18"/>
    </row>
    <row r="308" spans="2:7">
      <c r="B308" s="137"/>
      <c r="C308" s="30"/>
      <c r="D308" s="140"/>
      <c r="E308" s="141"/>
      <c r="F308" s="141"/>
      <c r="G308" s="18"/>
    </row>
    <row r="309" spans="2:7">
      <c r="B309" s="137"/>
      <c r="C309" s="18"/>
      <c r="D309" s="140"/>
      <c r="E309" s="141"/>
      <c r="F309" s="141"/>
      <c r="G309" s="18"/>
    </row>
    <row r="310" spans="2:7">
      <c r="B310" s="137"/>
      <c r="C310" s="18"/>
      <c r="D310" s="140"/>
      <c r="E310" s="141"/>
      <c r="F310" s="141"/>
      <c r="G310" s="18"/>
    </row>
    <row r="311" spans="2:7">
      <c r="B311" s="137"/>
      <c r="C311" s="18"/>
      <c r="D311" s="140"/>
      <c r="E311" s="141"/>
      <c r="F311" s="141"/>
      <c r="G311" s="18"/>
    </row>
    <row r="312" spans="2:7">
      <c r="B312" s="137"/>
      <c r="C312" s="18"/>
      <c r="D312" s="140"/>
      <c r="E312" s="141"/>
      <c r="F312" s="141"/>
      <c r="G312" s="18"/>
    </row>
    <row r="313" spans="2:7">
      <c r="B313" s="137"/>
      <c r="C313" s="18"/>
      <c r="D313" s="140"/>
      <c r="E313" s="141"/>
      <c r="F313" s="141"/>
      <c r="G313" s="18"/>
    </row>
    <row r="314" spans="2:7">
      <c r="B314" s="137"/>
      <c r="C314" s="18"/>
      <c r="D314" s="140"/>
      <c r="E314" s="141"/>
      <c r="F314" s="141"/>
      <c r="G314" s="18"/>
    </row>
    <row r="315" spans="2:7">
      <c r="B315" s="137"/>
      <c r="C315" s="18"/>
      <c r="D315" s="140"/>
      <c r="E315" s="141"/>
      <c r="F315" s="141"/>
      <c r="G315" s="18"/>
    </row>
    <row r="316" spans="2:7">
      <c r="B316" s="137"/>
      <c r="C316" s="18"/>
      <c r="D316" s="140"/>
      <c r="E316" s="141"/>
      <c r="F316" s="141"/>
      <c r="G316" s="18"/>
    </row>
    <row r="317" spans="2:7">
      <c r="B317" s="137"/>
      <c r="C317" s="18"/>
      <c r="D317" s="140"/>
      <c r="E317" s="141"/>
      <c r="F317" s="141"/>
      <c r="G317" s="18"/>
    </row>
    <row r="318" spans="2:7">
      <c r="B318" s="137"/>
      <c r="C318" s="18"/>
      <c r="D318" s="140"/>
      <c r="E318" s="141"/>
      <c r="F318" s="141"/>
      <c r="G318" s="18"/>
    </row>
    <row r="319" spans="2:7" ht="15.75" thickBot="1">
      <c r="B319" s="138"/>
      <c r="C319" s="19"/>
      <c r="D319" s="138"/>
      <c r="E319" s="142"/>
      <c r="F319" s="142"/>
      <c r="G319" s="19"/>
    </row>
    <row r="320" spans="2:7" ht="15.75" thickBot="1">
      <c r="B320" s="138">
        <f>SUM(B306:B319)</f>
        <v>115</v>
      </c>
      <c r="C320" s="19" t="s">
        <v>55</v>
      </c>
      <c r="D320" s="138">
        <f>SUM(D306:D319)</f>
        <v>0</v>
      </c>
      <c r="E320" s="138">
        <f>SUM(E306:E319)</f>
        <v>0</v>
      </c>
      <c r="F320" s="138">
        <f>SUM(F306:F319)</f>
        <v>0</v>
      </c>
      <c r="G320" s="19" t="s">
        <v>55</v>
      </c>
    </row>
    <row r="321" spans="2:7" ht="15.75" thickBot="1"/>
    <row r="322" spans="2:7" ht="14.45" customHeight="1">
      <c r="B322" s="283" t="str">
        <f>AÑO!A36</f>
        <v>Martina</v>
      </c>
      <c r="C322" s="272"/>
      <c r="D322" s="272"/>
      <c r="E322" s="272"/>
      <c r="F322" s="272"/>
      <c r="G322" s="273"/>
    </row>
    <row r="323" spans="2:7" ht="15" customHeight="1" thickBot="1">
      <c r="B323" s="274"/>
      <c r="C323" s="275"/>
      <c r="D323" s="275"/>
      <c r="E323" s="275"/>
      <c r="F323" s="275"/>
      <c r="G323" s="276"/>
    </row>
    <row r="324" spans="2:7">
      <c r="B324" s="284" t="s">
        <v>10</v>
      </c>
      <c r="C324" s="285"/>
      <c r="D324" s="286" t="s">
        <v>11</v>
      </c>
      <c r="E324" s="286"/>
      <c r="F324" s="286"/>
      <c r="G324" s="285"/>
    </row>
    <row r="325" spans="2:7">
      <c r="B325" s="135" t="s">
        <v>32</v>
      </c>
      <c r="C325" s="27" t="s">
        <v>33</v>
      </c>
      <c r="D325" s="135" t="s">
        <v>57</v>
      </c>
      <c r="E325" s="139" t="s">
        <v>58</v>
      </c>
      <c r="F325" s="139" t="s">
        <v>32</v>
      </c>
      <c r="G325" s="27" t="s">
        <v>168</v>
      </c>
    </row>
    <row r="326" spans="2:7">
      <c r="B326" s="136">
        <v>90</v>
      </c>
      <c r="C326" s="21"/>
      <c r="D326" s="140"/>
      <c r="E326" s="141"/>
      <c r="F326" s="141"/>
      <c r="G326" s="18"/>
    </row>
    <row r="327" spans="2:7">
      <c r="B327" s="137"/>
      <c r="C327" s="18"/>
      <c r="D327" s="140"/>
      <c r="E327" s="141"/>
      <c r="F327" s="141"/>
      <c r="G327" s="18"/>
    </row>
    <row r="328" spans="2:7">
      <c r="B328" s="137"/>
      <c r="C328" s="18"/>
      <c r="D328" s="140"/>
      <c r="E328" s="141"/>
      <c r="F328" s="141"/>
      <c r="G328" s="18"/>
    </row>
    <row r="329" spans="2:7">
      <c r="B329" s="137"/>
      <c r="C329" s="18"/>
      <c r="D329" s="140"/>
      <c r="E329" s="141"/>
      <c r="F329" s="141"/>
      <c r="G329" s="18"/>
    </row>
    <row r="330" spans="2:7">
      <c r="B330" s="137"/>
      <c r="C330" s="18"/>
      <c r="D330" s="140"/>
      <c r="E330" s="141"/>
      <c r="F330" s="141"/>
      <c r="G330" s="18"/>
    </row>
    <row r="331" spans="2:7">
      <c r="B331" s="137"/>
      <c r="C331" s="18"/>
      <c r="D331" s="140"/>
      <c r="E331" s="141"/>
      <c r="F331" s="141"/>
      <c r="G331" s="18"/>
    </row>
    <row r="332" spans="2:7">
      <c r="B332" s="137"/>
      <c r="C332" s="18"/>
      <c r="D332" s="140"/>
      <c r="E332" s="141"/>
      <c r="F332" s="141"/>
      <c r="G332" s="18"/>
    </row>
    <row r="333" spans="2:7">
      <c r="B333" s="137"/>
      <c r="C333" s="18"/>
      <c r="D333" s="140"/>
      <c r="E333" s="141"/>
      <c r="F333" s="141"/>
      <c r="G333" s="18"/>
    </row>
    <row r="334" spans="2:7">
      <c r="B334" s="137"/>
      <c r="C334" s="18"/>
      <c r="D334" s="140"/>
      <c r="E334" s="141"/>
      <c r="F334" s="141"/>
      <c r="G334" s="18"/>
    </row>
    <row r="335" spans="2:7">
      <c r="B335" s="137"/>
      <c r="C335" s="18"/>
      <c r="D335" s="140"/>
      <c r="E335" s="141"/>
      <c r="F335" s="141"/>
      <c r="G335" s="18"/>
    </row>
    <row r="336" spans="2:7">
      <c r="B336" s="137"/>
      <c r="C336" s="18"/>
      <c r="D336" s="140"/>
      <c r="E336" s="141"/>
      <c r="F336" s="141"/>
      <c r="G336" s="18"/>
    </row>
    <row r="337" spans="2:7">
      <c r="B337" s="137"/>
      <c r="C337" s="18"/>
      <c r="D337" s="140"/>
      <c r="E337" s="141"/>
      <c r="F337" s="141"/>
      <c r="G337" s="18"/>
    </row>
    <row r="338" spans="2:7">
      <c r="B338" s="137"/>
      <c r="C338" s="18"/>
      <c r="D338" s="140"/>
      <c r="E338" s="141"/>
      <c r="F338" s="141"/>
      <c r="G338" s="18"/>
    </row>
    <row r="339" spans="2:7" ht="15.75" thickBot="1">
      <c r="B339" s="138"/>
      <c r="C339" s="19"/>
      <c r="D339" s="138"/>
      <c r="E339" s="142"/>
      <c r="F339" s="142"/>
      <c r="G339" s="19"/>
    </row>
    <row r="340" spans="2:7" ht="15.75" thickBot="1">
      <c r="B340" s="138">
        <f>SUM(B326:B339)</f>
        <v>90</v>
      </c>
      <c r="C340" s="19" t="s">
        <v>55</v>
      </c>
      <c r="D340" s="138">
        <f>SUM(D326:D339)</f>
        <v>0</v>
      </c>
      <c r="E340" s="138">
        <f>SUM(E326:E339)</f>
        <v>0</v>
      </c>
      <c r="F340" s="138">
        <f>SUM(F326:F339)</f>
        <v>0</v>
      </c>
      <c r="G340" s="19" t="s">
        <v>55</v>
      </c>
    </row>
    <row r="341" spans="2:7" ht="15.75" thickBot="1">
      <c r="B341" s="5"/>
      <c r="C341" s="3"/>
      <c r="D341" s="5"/>
      <c r="E341" s="5"/>
    </row>
    <row r="342" spans="2:7" ht="14.45" customHeight="1">
      <c r="B342" s="283" t="str">
        <f>AÑO!A37</f>
        <v>Impuestos</v>
      </c>
      <c r="C342" s="272"/>
      <c r="D342" s="272"/>
      <c r="E342" s="272"/>
      <c r="F342" s="272"/>
      <c r="G342" s="273"/>
    </row>
    <row r="343" spans="2:7" ht="15" customHeight="1" thickBot="1">
      <c r="B343" s="274"/>
      <c r="C343" s="275"/>
      <c r="D343" s="275"/>
      <c r="E343" s="275"/>
      <c r="F343" s="275"/>
      <c r="G343" s="276"/>
    </row>
    <row r="344" spans="2:7">
      <c r="B344" s="284" t="s">
        <v>10</v>
      </c>
      <c r="C344" s="285"/>
      <c r="D344" s="286" t="s">
        <v>11</v>
      </c>
      <c r="E344" s="286"/>
      <c r="F344" s="286"/>
      <c r="G344" s="285"/>
    </row>
    <row r="345" spans="2:7">
      <c r="B345" s="135" t="s">
        <v>32</v>
      </c>
      <c r="C345" s="27" t="s">
        <v>33</v>
      </c>
      <c r="D345" s="135" t="s">
        <v>57</v>
      </c>
      <c r="E345" s="139" t="s">
        <v>58</v>
      </c>
      <c r="F345" s="139" t="s">
        <v>32</v>
      </c>
      <c r="G345" s="27" t="s">
        <v>168</v>
      </c>
    </row>
    <row r="346" spans="2:7">
      <c r="B346" s="136">
        <v>45</v>
      </c>
      <c r="C346" s="21" t="s">
        <v>206</v>
      </c>
      <c r="D346" s="140"/>
      <c r="E346" s="141"/>
      <c r="F346" s="141"/>
      <c r="G346" s="18"/>
    </row>
    <row r="347" spans="2:7">
      <c r="B347" s="137"/>
      <c r="C347" s="18"/>
      <c r="D347" s="140"/>
      <c r="E347" s="141"/>
      <c r="F347" s="141"/>
      <c r="G347" s="18"/>
    </row>
    <row r="348" spans="2:7">
      <c r="B348" s="137"/>
      <c r="C348" s="18"/>
      <c r="D348" s="140"/>
      <c r="E348" s="141"/>
      <c r="F348" s="141"/>
      <c r="G348" s="18"/>
    </row>
    <row r="349" spans="2:7">
      <c r="B349" s="137"/>
      <c r="C349" s="18"/>
      <c r="D349" s="140"/>
      <c r="E349" s="141"/>
      <c r="F349" s="141"/>
      <c r="G349" s="18"/>
    </row>
    <row r="350" spans="2:7">
      <c r="B350" s="137"/>
      <c r="C350" s="18"/>
      <c r="D350" s="140"/>
      <c r="E350" s="141"/>
      <c r="F350" s="141"/>
      <c r="G350" s="18"/>
    </row>
    <row r="351" spans="2:7">
      <c r="B351" s="137"/>
      <c r="C351" s="18"/>
      <c r="D351" s="140"/>
      <c r="E351" s="141"/>
      <c r="F351" s="141"/>
      <c r="G351" s="18"/>
    </row>
    <row r="352" spans="2:7">
      <c r="B352" s="137"/>
      <c r="C352" s="18"/>
      <c r="D352" s="140"/>
      <c r="E352" s="141"/>
      <c r="F352" s="141"/>
      <c r="G352" s="18"/>
    </row>
    <row r="353" spans="2:7">
      <c r="B353" s="137"/>
      <c r="C353" s="18"/>
      <c r="D353" s="140"/>
      <c r="E353" s="141"/>
      <c r="F353" s="141"/>
      <c r="G353" s="18"/>
    </row>
    <row r="354" spans="2:7">
      <c r="B354" s="137"/>
      <c r="C354" s="18"/>
      <c r="D354" s="140"/>
      <c r="E354" s="141"/>
      <c r="F354" s="141"/>
      <c r="G354" s="18"/>
    </row>
    <row r="355" spans="2:7">
      <c r="B355" s="137"/>
      <c r="C355" s="18"/>
      <c r="D355" s="140"/>
      <c r="E355" s="141"/>
      <c r="F355" s="141"/>
      <c r="G355" s="18"/>
    </row>
    <row r="356" spans="2:7">
      <c r="B356" s="137"/>
      <c r="C356" s="18"/>
      <c r="D356" s="140"/>
      <c r="E356" s="141"/>
      <c r="F356" s="141"/>
      <c r="G356" s="18"/>
    </row>
    <row r="357" spans="2:7">
      <c r="B357" s="137"/>
      <c r="C357" s="18"/>
      <c r="D357" s="140"/>
      <c r="E357" s="141"/>
      <c r="F357" s="141"/>
      <c r="G357" s="18"/>
    </row>
    <row r="358" spans="2:7">
      <c r="B358" s="137"/>
      <c r="C358" s="18"/>
      <c r="D358" s="140"/>
      <c r="E358" s="141"/>
      <c r="F358" s="141"/>
      <c r="G358" s="18"/>
    </row>
    <row r="359" spans="2:7" ht="15.75" thickBot="1">
      <c r="B359" s="138"/>
      <c r="C359" s="19"/>
      <c r="D359" s="138"/>
      <c r="E359" s="142"/>
      <c r="F359" s="142"/>
      <c r="G359" s="19"/>
    </row>
    <row r="360" spans="2:7" ht="15.75" thickBot="1">
      <c r="B360" s="138">
        <f>SUM(B346:B359)</f>
        <v>45</v>
      </c>
      <c r="C360" s="19" t="s">
        <v>55</v>
      </c>
      <c r="D360" s="138">
        <f>SUM(D346:D359)</f>
        <v>0</v>
      </c>
      <c r="E360" s="138">
        <f>SUM(E346:E359)</f>
        <v>0</v>
      </c>
      <c r="F360" s="138">
        <f>SUM(F346:F359)</f>
        <v>0</v>
      </c>
      <c r="G360" s="19" t="s">
        <v>55</v>
      </c>
    </row>
    <row r="361" spans="2:7" ht="15.75" thickBot="1">
      <c r="B361" s="5"/>
      <c r="C361" s="3"/>
      <c r="D361" s="5"/>
      <c r="E361" s="5"/>
    </row>
    <row r="362" spans="2:7" ht="14.45" customHeight="1">
      <c r="B362" s="283" t="str">
        <f>AÑO!A38</f>
        <v>Gastos Curros</v>
      </c>
      <c r="C362" s="272"/>
      <c r="D362" s="272"/>
      <c r="E362" s="272"/>
      <c r="F362" s="272"/>
      <c r="G362" s="273"/>
    </row>
    <row r="363" spans="2:7" ht="15" customHeight="1" thickBot="1">
      <c r="B363" s="274"/>
      <c r="C363" s="275"/>
      <c r="D363" s="275"/>
      <c r="E363" s="275"/>
      <c r="F363" s="275"/>
      <c r="G363" s="276"/>
    </row>
    <row r="364" spans="2:7">
      <c r="B364" s="284" t="s">
        <v>10</v>
      </c>
      <c r="C364" s="285"/>
      <c r="D364" s="286" t="s">
        <v>11</v>
      </c>
      <c r="E364" s="286"/>
      <c r="F364" s="286"/>
      <c r="G364" s="285"/>
    </row>
    <row r="365" spans="2:7">
      <c r="B365" s="135" t="s">
        <v>32</v>
      </c>
      <c r="C365" s="27" t="s">
        <v>33</v>
      </c>
      <c r="D365" s="135" t="s">
        <v>57</v>
      </c>
      <c r="E365" s="139" t="s">
        <v>58</v>
      </c>
      <c r="F365" s="139" t="s">
        <v>32</v>
      </c>
      <c r="G365" s="27" t="s">
        <v>168</v>
      </c>
    </row>
    <row r="366" spans="2:7">
      <c r="B366" s="136">
        <v>70</v>
      </c>
      <c r="C366" s="21" t="s">
        <v>35</v>
      </c>
      <c r="D366" s="140"/>
      <c r="E366" s="141"/>
      <c r="F366" s="141"/>
      <c r="G366" s="34" t="s">
        <v>70</v>
      </c>
    </row>
    <row r="367" spans="2:7">
      <c r="B367" s="137"/>
      <c r="C367" s="18"/>
      <c r="D367" s="140"/>
      <c r="E367" s="141"/>
      <c r="F367" s="141"/>
      <c r="G367" s="34"/>
    </row>
    <row r="368" spans="2:7">
      <c r="B368" s="137"/>
      <c r="C368" s="18"/>
      <c r="D368" s="140"/>
      <c r="E368" s="141"/>
      <c r="F368" s="141"/>
      <c r="G368" s="18"/>
    </row>
    <row r="369" spans="2:7">
      <c r="B369" s="137"/>
      <c r="C369" s="18"/>
      <c r="D369" s="140"/>
      <c r="E369" s="141"/>
      <c r="F369" s="141"/>
      <c r="G369" s="18"/>
    </row>
    <row r="370" spans="2:7">
      <c r="B370" s="137"/>
      <c r="C370" s="18"/>
      <c r="D370" s="140"/>
      <c r="E370" s="141"/>
      <c r="F370" s="141"/>
      <c r="G370" s="18"/>
    </row>
    <row r="371" spans="2:7">
      <c r="B371" s="137"/>
      <c r="C371" s="18"/>
      <c r="D371" s="140"/>
      <c r="E371" s="141"/>
      <c r="F371" s="141"/>
      <c r="G371" s="18"/>
    </row>
    <row r="372" spans="2:7">
      <c r="B372" s="137"/>
      <c r="C372" s="18"/>
      <c r="D372" s="140"/>
      <c r="E372" s="141"/>
      <c r="F372" s="141"/>
      <c r="G372" s="18"/>
    </row>
    <row r="373" spans="2:7">
      <c r="B373" s="137"/>
      <c r="C373" s="18"/>
      <c r="D373" s="140"/>
      <c r="E373" s="141"/>
      <c r="F373" s="141"/>
      <c r="G373" s="18"/>
    </row>
    <row r="374" spans="2:7">
      <c r="B374" s="137"/>
      <c r="C374" s="18"/>
      <c r="D374" s="140"/>
      <c r="E374" s="141"/>
      <c r="F374" s="141"/>
      <c r="G374" s="18"/>
    </row>
    <row r="375" spans="2:7">
      <c r="B375" s="137"/>
      <c r="C375" s="18"/>
      <c r="D375" s="140"/>
      <c r="E375" s="141"/>
      <c r="F375" s="141"/>
      <c r="G375" s="18"/>
    </row>
    <row r="376" spans="2:7">
      <c r="B376" s="137"/>
      <c r="C376" s="18"/>
      <c r="D376" s="140"/>
      <c r="E376" s="141"/>
      <c r="F376" s="141"/>
      <c r="G376" s="18"/>
    </row>
    <row r="377" spans="2:7">
      <c r="B377" s="137"/>
      <c r="C377" s="18"/>
      <c r="D377" s="140"/>
      <c r="E377" s="141"/>
      <c r="F377" s="141"/>
      <c r="G377" s="18"/>
    </row>
    <row r="378" spans="2:7">
      <c r="B378" s="137"/>
      <c r="C378" s="18"/>
      <c r="D378" s="140"/>
      <c r="E378" s="141"/>
      <c r="F378" s="141"/>
      <c r="G378" s="18"/>
    </row>
    <row r="379" spans="2:7" ht="15.75" thickBot="1">
      <c r="B379" s="138"/>
      <c r="C379" s="19"/>
      <c r="D379" s="138"/>
      <c r="E379" s="142"/>
      <c r="F379" s="142"/>
      <c r="G379" s="19"/>
    </row>
    <row r="380" spans="2:7" ht="15.75" thickBot="1">
      <c r="B380" s="138">
        <f>SUM(B366:B379)</f>
        <v>70</v>
      </c>
      <c r="C380" s="19" t="s">
        <v>55</v>
      </c>
      <c r="D380" s="138">
        <f>SUM(D366:D379)</f>
        <v>0</v>
      </c>
      <c r="E380" s="138">
        <f>SUM(E366:E379)</f>
        <v>0</v>
      </c>
      <c r="F380" s="138">
        <f>SUM(F366:F379)</f>
        <v>0</v>
      </c>
      <c r="G380" s="19" t="s">
        <v>55</v>
      </c>
    </row>
    <row r="381" spans="2:7" ht="15.75" thickBot="1">
      <c r="B381" s="5"/>
      <c r="C381" s="3"/>
      <c r="D381" s="5"/>
      <c r="E381" s="5"/>
    </row>
    <row r="382" spans="2:7" ht="14.45" customHeight="1">
      <c r="B382" s="283" t="str">
        <f>AÑO!A39</f>
        <v>Dreamed Holidays</v>
      </c>
      <c r="C382" s="272"/>
      <c r="D382" s="272"/>
      <c r="E382" s="272"/>
      <c r="F382" s="272"/>
      <c r="G382" s="273"/>
    </row>
    <row r="383" spans="2:7" ht="15" customHeight="1" thickBot="1">
      <c r="B383" s="274"/>
      <c r="C383" s="275"/>
      <c r="D383" s="275"/>
      <c r="E383" s="275"/>
      <c r="F383" s="275"/>
      <c r="G383" s="276"/>
    </row>
    <row r="384" spans="2:7">
      <c r="B384" s="284" t="s">
        <v>10</v>
      </c>
      <c r="C384" s="285"/>
      <c r="D384" s="286" t="s">
        <v>11</v>
      </c>
      <c r="E384" s="286"/>
      <c r="F384" s="286"/>
      <c r="G384" s="285"/>
    </row>
    <row r="385" spans="2:7">
      <c r="B385" s="135" t="s">
        <v>32</v>
      </c>
      <c r="C385" s="27" t="s">
        <v>33</v>
      </c>
      <c r="D385" s="135" t="s">
        <v>57</v>
      </c>
      <c r="E385" s="139" t="s">
        <v>58</v>
      </c>
      <c r="F385" s="139" t="s">
        <v>32</v>
      </c>
      <c r="G385" s="27" t="s">
        <v>33</v>
      </c>
    </row>
    <row r="386" spans="2:7">
      <c r="B386" s="136">
        <v>20</v>
      </c>
      <c r="C386" s="21"/>
      <c r="D386" s="140"/>
      <c r="E386" s="141"/>
      <c r="F386" s="141"/>
      <c r="G386" s="18"/>
    </row>
    <row r="387" spans="2:7">
      <c r="B387" s="137"/>
      <c r="C387" s="18"/>
      <c r="D387" s="140"/>
      <c r="E387" s="141"/>
      <c r="F387" s="141"/>
      <c r="G387" s="18"/>
    </row>
    <row r="388" spans="2:7">
      <c r="B388" s="137"/>
      <c r="C388" s="18"/>
      <c r="D388" s="140"/>
      <c r="E388" s="141"/>
      <c r="F388" s="141"/>
      <c r="G388" s="18"/>
    </row>
    <row r="389" spans="2:7">
      <c r="B389" s="137"/>
      <c r="C389" s="18"/>
      <c r="D389" s="140"/>
      <c r="E389" s="141"/>
      <c r="F389" s="141"/>
      <c r="G389" s="18"/>
    </row>
    <row r="390" spans="2:7">
      <c r="B390" s="137"/>
      <c r="C390" s="18"/>
      <c r="D390" s="140"/>
      <c r="E390" s="141"/>
      <c r="F390" s="141"/>
      <c r="G390" s="18"/>
    </row>
    <row r="391" spans="2:7">
      <c r="B391" s="137"/>
      <c r="C391" s="18"/>
      <c r="D391" s="140"/>
      <c r="E391" s="141"/>
      <c r="F391" s="141"/>
      <c r="G391" s="18"/>
    </row>
    <row r="392" spans="2:7">
      <c r="B392" s="137"/>
      <c r="C392" s="18"/>
      <c r="D392" s="140"/>
      <c r="E392" s="141"/>
      <c r="F392" s="141"/>
      <c r="G392" s="18"/>
    </row>
    <row r="393" spans="2:7">
      <c r="B393" s="137"/>
      <c r="C393" s="18"/>
      <c r="D393" s="140"/>
      <c r="E393" s="141"/>
      <c r="F393" s="141"/>
      <c r="G393" s="18"/>
    </row>
    <row r="394" spans="2:7">
      <c r="B394" s="137"/>
      <c r="C394" s="18"/>
      <c r="D394" s="140"/>
      <c r="E394" s="141"/>
      <c r="F394" s="141"/>
      <c r="G394" s="18"/>
    </row>
    <row r="395" spans="2:7">
      <c r="B395" s="137"/>
      <c r="C395" s="18"/>
      <c r="D395" s="140"/>
      <c r="E395" s="141"/>
      <c r="F395" s="141"/>
      <c r="G395" s="18"/>
    </row>
    <row r="396" spans="2:7">
      <c r="B396" s="137"/>
      <c r="C396" s="18"/>
      <c r="D396" s="140"/>
      <c r="E396" s="141"/>
      <c r="F396" s="141"/>
      <c r="G396" s="18"/>
    </row>
    <row r="397" spans="2:7">
      <c r="B397" s="137"/>
      <c r="C397" s="18"/>
      <c r="D397" s="140"/>
      <c r="E397" s="141"/>
      <c r="F397" s="141"/>
      <c r="G397" s="18"/>
    </row>
    <row r="398" spans="2:7">
      <c r="B398" s="137"/>
      <c r="C398" s="18"/>
      <c r="D398" s="140"/>
      <c r="E398" s="141"/>
      <c r="F398" s="141"/>
      <c r="G398" s="18"/>
    </row>
    <row r="399" spans="2:7" ht="15.75" thickBot="1">
      <c r="B399" s="138"/>
      <c r="C399" s="19"/>
      <c r="D399" s="138"/>
      <c r="E399" s="142"/>
      <c r="F399" s="142"/>
      <c r="G399" s="19"/>
    </row>
    <row r="400" spans="2:7" ht="15.75" thickBot="1">
      <c r="B400" s="138">
        <f>SUM(B386:B399)</f>
        <v>20</v>
      </c>
      <c r="C400" s="19" t="s">
        <v>55</v>
      </c>
      <c r="D400" s="138">
        <f>SUM(D386:D399)</f>
        <v>0</v>
      </c>
      <c r="E400" s="138">
        <f>SUM(E386:E399)</f>
        <v>0</v>
      </c>
      <c r="F400" s="138">
        <f>SUM(F386:F399)</f>
        <v>0</v>
      </c>
      <c r="G400" s="19" t="s">
        <v>55</v>
      </c>
    </row>
    <row r="401" spans="2:7" ht="15.75" thickBot="1">
      <c r="B401" s="5"/>
      <c r="C401" s="3"/>
      <c r="D401" s="5"/>
      <c r="E401" s="5"/>
    </row>
    <row r="402" spans="2:7" ht="14.45" customHeight="1">
      <c r="B402" s="283" t="str">
        <f>AÑO!A40</f>
        <v>Financieros</v>
      </c>
      <c r="C402" s="272"/>
      <c r="D402" s="272"/>
      <c r="E402" s="272"/>
      <c r="F402" s="272"/>
      <c r="G402" s="273"/>
    </row>
    <row r="403" spans="2:7" ht="15" customHeight="1" thickBot="1">
      <c r="B403" s="274"/>
      <c r="C403" s="275"/>
      <c r="D403" s="275"/>
      <c r="E403" s="275"/>
      <c r="F403" s="275"/>
      <c r="G403" s="276"/>
    </row>
    <row r="404" spans="2:7">
      <c r="B404" s="284" t="s">
        <v>10</v>
      </c>
      <c r="C404" s="285"/>
      <c r="D404" s="286" t="s">
        <v>11</v>
      </c>
      <c r="E404" s="286"/>
      <c r="F404" s="286"/>
      <c r="G404" s="285"/>
    </row>
    <row r="405" spans="2:7">
      <c r="B405" s="135" t="s">
        <v>32</v>
      </c>
      <c r="C405" s="27" t="s">
        <v>33</v>
      </c>
      <c r="D405" s="135" t="s">
        <v>57</v>
      </c>
      <c r="E405" s="139" t="s">
        <v>58</v>
      </c>
      <c r="F405" s="139" t="s">
        <v>32</v>
      </c>
      <c r="G405" s="27" t="s">
        <v>33</v>
      </c>
    </row>
    <row r="406" spans="2:7">
      <c r="B406" s="136">
        <v>20</v>
      </c>
      <c r="C406" s="21"/>
      <c r="D406" s="140"/>
      <c r="E406" s="141"/>
      <c r="F406" s="141"/>
      <c r="G406" s="18"/>
    </row>
    <row r="407" spans="2:7">
      <c r="B407" s="137"/>
      <c r="C407" s="18"/>
      <c r="D407" s="140"/>
      <c r="E407" s="141"/>
      <c r="F407" s="141"/>
      <c r="G407" s="18"/>
    </row>
    <row r="408" spans="2:7">
      <c r="B408" s="137"/>
      <c r="C408" s="18"/>
      <c r="D408" s="140"/>
      <c r="E408" s="141"/>
      <c r="F408" s="141"/>
      <c r="G408" s="18"/>
    </row>
    <row r="409" spans="2:7">
      <c r="B409" s="137"/>
      <c r="C409" s="18"/>
      <c r="D409" s="140"/>
      <c r="E409" s="141"/>
      <c r="F409" s="141"/>
      <c r="G409" s="18"/>
    </row>
    <row r="410" spans="2:7">
      <c r="B410" s="137"/>
      <c r="C410" s="18"/>
      <c r="D410" s="140"/>
      <c r="E410" s="141"/>
      <c r="F410" s="141"/>
      <c r="G410" s="18"/>
    </row>
    <row r="411" spans="2:7">
      <c r="B411" s="137"/>
      <c r="C411" s="18"/>
      <c r="D411" s="140"/>
      <c r="E411" s="141"/>
      <c r="F411" s="141"/>
      <c r="G411" s="18"/>
    </row>
    <row r="412" spans="2:7">
      <c r="B412" s="137"/>
      <c r="C412" s="18"/>
      <c r="D412" s="140"/>
      <c r="E412" s="141"/>
      <c r="F412" s="141"/>
      <c r="G412" s="18"/>
    </row>
    <row r="413" spans="2:7">
      <c r="B413" s="137"/>
      <c r="C413" s="18"/>
      <c r="D413" s="140"/>
      <c r="E413" s="141"/>
      <c r="F413" s="141"/>
      <c r="G413" s="18"/>
    </row>
    <row r="414" spans="2:7">
      <c r="B414" s="137"/>
      <c r="C414" s="18"/>
      <c r="D414" s="140"/>
      <c r="E414" s="141"/>
      <c r="F414" s="141"/>
      <c r="G414" s="18"/>
    </row>
    <row r="415" spans="2:7">
      <c r="B415" s="137"/>
      <c r="C415" s="18"/>
      <c r="D415" s="140"/>
      <c r="E415" s="141"/>
      <c r="F415" s="141"/>
      <c r="G415" s="18"/>
    </row>
    <row r="416" spans="2:7">
      <c r="B416" s="137"/>
      <c r="C416" s="18"/>
      <c r="D416" s="140"/>
      <c r="E416" s="141"/>
      <c r="F416" s="141"/>
      <c r="G416" s="18"/>
    </row>
    <row r="417" spans="1:7">
      <c r="B417" s="137"/>
      <c r="C417" s="18"/>
      <c r="D417" s="140"/>
      <c r="E417" s="141"/>
      <c r="F417" s="141"/>
      <c r="G417" s="18"/>
    </row>
    <row r="418" spans="1:7">
      <c r="B418" s="137"/>
      <c r="C418" s="18"/>
      <c r="D418" s="140"/>
      <c r="E418" s="141"/>
      <c r="F418" s="141"/>
      <c r="G418" s="18"/>
    </row>
    <row r="419" spans="1:7" ht="15.75" thickBot="1">
      <c r="B419" s="138"/>
      <c r="C419" s="19"/>
      <c r="D419" s="138"/>
      <c r="E419" s="142"/>
      <c r="F419" s="142"/>
      <c r="G419" s="19"/>
    </row>
    <row r="420" spans="1:7" ht="15.75" thickBot="1">
      <c r="B420" s="138">
        <f>SUM(B406:B419)</f>
        <v>20</v>
      </c>
      <c r="C420" s="19" t="s">
        <v>55</v>
      </c>
      <c r="D420" s="138">
        <f>SUM(D406:D419)</f>
        <v>0</v>
      </c>
      <c r="E420" s="138">
        <f>SUM(E406:E419)</f>
        <v>0</v>
      </c>
      <c r="F420" s="138">
        <f>SUM(F406:F419)</f>
        <v>0</v>
      </c>
      <c r="G420" s="19" t="s">
        <v>55</v>
      </c>
    </row>
    <row r="421" spans="1:7" ht="15.75" thickBot="1">
      <c r="B421" s="5"/>
      <c r="C421" s="3"/>
      <c r="D421" s="5"/>
      <c r="E421" s="5"/>
    </row>
    <row r="422" spans="1:7" ht="14.45" customHeight="1">
      <c r="B422" s="283" t="str">
        <f>AÑO!A41</f>
        <v>Ahorros Colchón</v>
      </c>
      <c r="C422" s="289"/>
      <c r="D422" s="289"/>
      <c r="E422" s="289"/>
      <c r="F422" s="289"/>
      <c r="G422" s="290"/>
    </row>
    <row r="423" spans="1:7" ht="15" customHeight="1" thickBot="1">
      <c r="B423" s="291"/>
      <c r="C423" s="292"/>
      <c r="D423" s="292"/>
      <c r="E423" s="292"/>
      <c r="F423" s="292"/>
      <c r="G423" s="293"/>
    </row>
    <row r="424" spans="1:7">
      <c r="B424" s="284" t="s">
        <v>10</v>
      </c>
      <c r="C424" s="285"/>
      <c r="D424" s="286" t="s">
        <v>11</v>
      </c>
      <c r="E424" s="286"/>
      <c r="F424" s="286"/>
      <c r="G424" s="285"/>
    </row>
    <row r="425" spans="1:7">
      <c r="A425" s="92" t="s">
        <v>243</v>
      </c>
      <c r="B425" s="135" t="s">
        <v>32</v>
      </c>
      <c r="C425" s="27" t="s">
        <v>33</v>
      </c>
      <c r="D425" s="135" t="s">
        <v>57</v>
      </c>
      <c r="E425" s="139" t="s">
        <v>58</v>
      </c>
      <c r="F425" s="139" t="s">
        <v>32</v>
      </c>
      <c r="G425" s="27" t="s">
        <v>33</v>
      </c>
    </row>
    <row r="426" spans="1:7" ht="15.75">
      <c r="A426" s="115">
        <v>3900</v>
      </c>
      <c r="B426" s="137">
        <f>AÑO!AE17 -A426</f>
        <v>-3900</v>
      </c>
      <c r="C426" s="21" t="s">
        <v>205</v>
      </c>
      <c r="D426" s="140"/>
      <c r="E426" s="141"/>
      <c r="F426" s="141"/>
      <c r="G426" s="18"/>
    </row>
    <row r="427" spans="1:7">
      <c r="A427" s="116"/>
      <c r="B427" s="137"/>
      <c r="C427" s="18"/>
      <c r="D427" s="140"/>
      <c r="E427" s="141"/>
      <c r="F427" s="141"/>
      <c r="G427" s="18"/>
    </row>
    <row r="428" spans="1:7">
      <c r="A428" s="116"/>
      <c r="B428" s="137"/>
      <c r="C428" s="18"/>
      <c r="D428" s="140"/>
      <c r="E428" s="141"/>
      <c r="F428" s="141"/>
      <c r="G428" s="18"/>
    </row>
    <row r="429" spans="1:7">
      <c r="A429" s="116"/>
      <c r="B429" s="137"/>
      <c r="C429" s="18"/>
      <c r="D429" s="140"/>
      <c r="E429" s="141"/>
      <c r="F429" s="141"/>
      <c r="G429" s="18"/>
    </row>
    <row r="430" spans="1:7">
      <c r="A430" s="116"/>
      <c r="B430" s="137"/>
      <c r="C430" s="18"/>
      <c r="D430" s="140"/>
      <c r="E430" s="141"/>
      <c r="F430" s="141"/>
      <c r="G430" s="18"/>
    </row>
    <row r="431" spans="1:7">
      <c r="B431" s="137"/>
      <c r="C431" s="18"/>
      <c r="D431" s="140"/>
      <c r="E431" s="141"/>
      <c r="F431" s="141"/>
      <c r="G431" s="18"/>
    </row>
    <row r="432" spans="1:7">
      <c r="B432" s="137"/>
      <c r="C432" s="18"/>
      <c r="D432" s="140"/>
      <c r="E432" s="141"/>
      <c r="F432" s="141"/>
      <c r="G432" s="18"/>
    </row>
    <row r="433" spans="2:7">
      <c r="B433" s="137"/>
      <c r="C433" s="18"/>
      <c r="D433" s="140"/>
      <c r="E433" s="141"/>
      <c r="F433" s="141"/>
      <c r="G433" s="18"/>
    </row>
    <row r="434" spans="2:7">
      <c r="B434" s="137"/>
      <c r="C434" s="18"/>
      <c r="D434" s="140"/>
      <c r="E434" s="141"/>
      <c r="F434" s="141"/>
      <c r="G434" s="18"/>
    </row>
    <row r="435" spans="2:7">
      <c r="B435" s="137"/>
      <c r="C435" s="18"/>
      <c r="D435" s="140"/>
      <c r="E435" s="141"/>
      <c r="F435" s="141"/>
      <c r="G435" s="18"/>
    </row>
    <row r="436" spans="2:7">
      <c r="B436" s="137"/>
      <c r="C436" s="18"/>
      <c r="D436" s="140"/>
      <c r="E436" s="141"/>
      <c r="F436" s="141"/>
      <c r="G436" s="18"/>
    </row>
    <row r="437" spans="2:7">
      <c r="B437" s="137"/>
      <c r="C437" s="18"/>
      <c r="D437" s="140"/>
      <c r="E437" s="141"/>
      <c r="F437" s="141"/>
      <c r="G437" s="18"/>
    </row>
    <row r="438" spans="2:7">
      <c r="B438" s="137"/>
      <c r="C438" s="18"/>
      <c r="D438" s="140"/>
      <c r="E438" s="141"/>
      <c r="F438" s="141"/>
      <c r="G438" s="18"/>
    </row>
    <row r="439" spans="2:7" ht="15.75" thickBot="1">
      <c r="B439" s="138"/>
      <c r="C439" s="19"/>
      <c r="D439" s="138"/>
      <c r="E439" s="142"/>
      <c r="F439" s="142"/>
      <c r="G439" s="19"/>
    </row>
    <row r="440" spans="2:7" ht="15.75" thickBot="1">
      <c r="B440" s="138">
        <f>SUM(B426:B439)</f>
        <v>-3900</v>
      </c>
      <c r="C440" s="19" t="s">
        <v>55</v>
      </c>
      <c r="D440" s="138">
        <f>SUM(D426:D439)</f>
        <v>0</v>
      </c>
      <c r="E440" s="138">
        <f>SUM(E426:E439)</f>
        <v>0</v>
      </c>
      <c r="F440" s="138">
        <f>SUM(F426:F439)</f>
        <v>0</v>
      </c>
      <c r="G440" s="19" t="s">
        <v>55</v>
      </c>
    </row>
    <row r="441" spans="2:7" ht="15.75" thickBot="1">
      <c r="B441" s="5"/>
      <c r="C441" s="3"/>
      <c r="D441" s="5"/>
      <c r="E441" s="5"/>
    </row>
    <row r="442" spans="2:7" ht="14.45" customHeight="1">
      <c r="B442" s="283" t="str">
        <f>AÑO!A42</f>
        <v>Dinero Bloqueado</v>
      </c>
      <c r="C442" s="289"/>
      <c r="D442" s="289"/>
      <c r="E442" s="289"/>
      <c r="F442" s="289"/>
      <c r="G442" s="290"/>
    </row>
    <row r="443" spans="2:7" ht="15" customHeight="1" thickBot="1">
      <c r="B443" s="291"/>
      <c r="C443" s="292"/>
      <c r="D443" s="292"/>
      <c r="E443" s="292"/>
      <c r="F443" s="292"/>
      <c r="G443" s="293"/>
    </row>
    <row r="444" spans="2:7">
      <c r="B444" s="284" t="s">
        <v>10</v>
      </c>
      <c r="C444" s="285"/>
      <c r="D444" s="286" t="s">
        <v>11</v>
      </c>
      <c r="E444" s="286"/>
      <c r="F444" s="286"/>
      <c r="G444" s="285"/>
    </row>
    <row r="445" spans="2:7">
      <c r="B445" s="135" t="s">
        <v>32</v>
      </c>
      <c r="C445" s="27" t="s">
        <v>33</v>
      </c>
      <c r="D445" s="135" t="s">
        <v>57</v>
      </c>
      <c r="E445" s="139" t="s">
        <v>58</v>
      </c>
      <c r="F445" s="139" t="s">
        <v>32</v>
      </c>
      <c r="G445" s="27" t="s">
        <v>33</v>
      </c>
    </row>
    <row r="446" spans="2:7">
      <c r="B446" s="136"/>
      <c r="C446" s="21"/>
      <c r="D446" s="140"/>
      <c r="E446" s="141"/>
      <c r="F446" s="141"/>
      <c r="G446" s="18"/>
    </row>
    <row r="447" spans="2:7">
      <c r="B447" s="137"/>
      <c r="C447" s="18"/>
      <c r="D447" s="140"/>
      <c r="E447" s="141"/>
      <c r="F447" s="141"/>
      <c r="G447" s="18"/>
    </row>
    <row r="448" spans="2:7">
      <c r="B448" s="137"/>
      <c r="C448" s="18"/>
      <c r="D448" s="140"/>
      <c r="E448" s="141"/>
      <c r="F448" s="141"/>
      <c r="G448" s="18"/>
    </row>
    <row r="449" spans="2:7">
      <c r="B449" s="137"/>
      <c r="C449" s="18"/>
      <c r="D449" s="140"/>
      <c r="E449" s="141"/>
      <c r="F449" s="141"/>
      <c r="G449" s="18"/>
    </row>
    <row r="450" spans="2:7">
      <c r="B450" s="137"/>
      <c r="C450" s="18"/>
      <c r="D450" s="140"/>
      <c r="E450" s="141"/>
      <c r="F450" s="141"/>
      <c r="G450" s="18"/>
    </row>
    <row r="451" spans="2:7">
      <c r="B451" s="137"/>
      <c r="C451" s="18"/>
      <c r="D451" s="140"/>
      <c r="E451" s="141"/>
      <c r="F451" s="141"/>
      <c r="G451" s="18"/>
    </row>
    <row r="452" spans="2:7">
      <c r="B452" s="137"/>
      <c r="C452" s="18"/>
      <c r="D452" s="140"/>
      <c r="E452" s="141"/>
      <c r="F452" s="141"/>
      <c r="G452" s="18"/>
    </row>
    <row r="453" spans="2:7">
      <c r="B453" s="137"/>
      <c r="C453" s="18"/>
      <c r="D453" s="140"/>
      <c r="E453" s="141"/>
      <c r="F453" s="141"/>
      <c r="G453" s="18"/>
    </row>
    <row r="454" spans="2:7">
      <c r="B454" s="137"/>
      <c r="C454" s="18"/>
      <c r="D454" s="140"/>
      <c r="E454" s="141"/>
      <c r="F454" s="141"/>
      <c r="G454" s="18"/>
    </row>
    <row r="455" spans="2:7">
      <c r="B455" s="137"/>
      <c r="C455" s="18"/>
      <c r="D455" s="140"/>
      <c r="E455" s="141"/>
      <c r="F455" s="141"/>
      <c r="G455" s="18"/>
    </row>
    <row r="456" spans="2:7">
      <c r="B456" s="137"/>
      <c r="C456" s="18"/>
      <c r="D456" s="140"/>
      <c r="E456" s="141"/>
      <c r="F456" s="141"/>
      <c r="G456" s="18"/>
    </row>
    <row r="457" spans="2:7">
      <c r="B457" s="137"/>
      <c r="C457" s="18"/>
      <c r="D457" s="140"/>
      <c r="E457" s="141"/>
      <c r="F457" s="141"/>
      <c r="G457" s="18"/>
    </row>
    <row r="458" spans="2:7">
      <c r="B458" s="137"/>
      <c r="C458" s="18"/>
      <c r="D458" s="140"/>
      <c r="E458" s="141"/>
      <c r="F458" s="141"/>
      <c r="G458" s="18"/>
    </row>
    <row r="459" spans="2:7" ht="15.75" thickBot="1">
      <c r="B459" s="138"/>
      <c r="C459" s="19"/>
      <c r="D459" s="138"/>
      <c r="E459" s="142"/>
      <c r="F459" s="142"/>
      <c r="G459" s="19"/>
    </row>
    <row r="460" spans="2:7" ht="15.75" thickBot="1">
      <c r="B460" s="138">
        <f>SUM(B446:B459)</f>
        <v>0</v>
      </c>
      <c r="C460" s="19" t="s">
        <v>55</v>
      </c>
      <c r="D460" s="138">
        <f>SUM(D446:D459)</f>
        <v>0</v>
      </c>
      <c r="E460" s="138">
        <f>SUM(E446:E459)</f>
        <v>0</v>
      </c>
      <c r="F460" s="138">
        <f>SUM(F446:F459)</f>
        <v>0</v>
      </c>
      <c r="G460" s="19" t="s">
        <v>55</v>
      </c>
    </row>
    <row r="461" spans="2:7" ht="15.75" thickBot="1">
      <c r="B461" s="5"/>
      <c r="C461" s="3"/>
      <c r="D461" s="5"/>
      <c r="E461" s="5"/>
    </row>
    <row r="462" spans="2:7" ht="14.45" customHeight="1">
      <c r="B462" s="283" t="str">
        <f>AÑO!A43</f>
        <v>Cartama Finanazas</v>
      </c>
      <c r="C462" s="289"/>
      <c r="D462" s="289"/>
      <c r="E462" s="289"/>
      <c r="F462" s="289"/>
      <c r="G462" s="290"/>
    </row>
    <row r="463" spans="2:7" ht="15" customHeight="1" thickBot="1">
      <c r="B463" s="291"/>
      <c r="C463" s="292"/>
      <c r="D463" s="292"/>
      <c r="E463" s="292"/>
      <c r="F463" s="292"/>
      <c r="G463" s="293"/>
    </row>
    <row r="464" spans="2:7">
      <c r="B464" s="284" t="s">
        <v>10</v>
      </c>
      <c r="C464" s="285"/>
      <c r="D464" s="286" t="s">
        <v>11</v>
      </c>
      <c r="E464" s="286"/>
      <c r="F464" s="286"/>
      <c r="G464" s="285"/>
    </row>
    <row r="465" spans="1:7">
      <c r="A465" s="92" t="s">
        <v>191</v>
      </c>
      <c r="B465" s="135" t="s">
        <v>32</v>
      </c>
      <c r="C465" s="27" t="s">
        <v>33</v>
      </c>
      <c r="D465" s="135" t="s">
        <v>57</v>
      </c>
      <c r="E465" s="139" t="s">
        <v>58</v>
      </c>
      <c r="F465" s="139" t="s">
        <v>32</v>
      </c>
      <c r="G465" s="27" t="s">
        <v>33</v>
      </c>
    </row>
    <row r="466" spans="1:7" ht="15.75">
      <c r="A466" s="115">
        <f>'07'!A466+(B466-SUM(D466:F466))</f>
        <v>546</v>
      </c>
      <c r="B466" s="137">
        <v>25</v>
      </c>
      <c r="C466" s="18" t="s">
        <v>180</v>
      </c>
      <c r="D466" s="140"/>
      <c r="E466" s="141"/>
      <c r="F466" s="141"/>
      <c r="G466" s="18"/>
    </row>
    <row r="467" spans="1:7" ht="15.75">
      <c r="A467" s="115">
        <f>'07'!A467+(B467-SUM(D467:F467))</f>
        <v>215</v>
      </c>
      <c r="B467" s="137">
        <v>20</v>
      </c>
      <c r="C467" s="18" t="s">
        <v>192</v>
      </c>
      <c r="D467" s="140"/>
      <c r="E467" s="141"/>
      <c r="F467" s="141"/>
      <c r="G467" s="18"/>
    </row>
    <row r="468" spans="1:7" ht="15.75">
      <c r="A468" s="115">
        <f>'07'!A468+(B468-SUM(D468:F468))</f>
        <v>55</v>
      </c>
      <c r="B468" s="137">
        <v>5</v>
      </c>
      <c r="C468" s="18" t="s">
        <v>193</v>
      </c>
      <c r="D468" s="140"/>
      <c r="E468" s="141"/>
      <c r="F468" s="141"/>
      <c r="G468" s="18"/>
    </row>
    <row r="469" spans="1:7">
      <c r="B469" s="137"/>
      <c r="C469" s="18"/>
      <c r="D469" s="140"/>
      <c r="E469" s="141"/>
      <c r="F469" s="141"/>
      <c r="G469" s="18"/>
    </row>
    <row r="470" spans="1:7">
      <c r="B470" s="137"/>
      <c r="C470" s="18"/>
      <c r="D470" s="140"/>
      <c r="E470" s="141"/>
      <c r="F470" s="141"/>
      <c r="G470" s="18"/>
    </row>
    <row r="471" spans="1:7">
      <c r="B471" s="137"/>
      <c r="C471" s="18"/>
      <c r="D471" s="140"/>
      <c r="E471" s="141"/>
      <c r="F471" s="141"/>
      <c r="G471" s="18"/>
    </row>
    <row r="472" spans="1:7">
      <c r="B472" s="137"/>
      <c r="C472" s="18"/>
      <c r="D472" s="140"/>
      <c r="E472" s="141"/>
      <c r="F472" s="141"/>
      <c r="G472" s="18"/>
    </row>
    <row r="473" spans="1:7">
      <c r="B473" s="137"/>
      <c r="C473" s="18"/>
      <c r="D473" s="140"/>
      <c r="E473" s="141"/>
      <c r="F473" s="141"/>
      <c r="G473" s="18"/>
    </row>
    <row r="474" spans="1:7">
      <c r="B474" s="137"/>
      <c r="C474" s="18"/>
      <c r="D474" s="140"/>
      <c r="E474" s="141"/>
      <c r="F474" s="141"/>
      <c r="G474" s="18"/>
    </row>
    <row r="475" spans="1:7">
      <c r="B475" s="137"/>
      <c r="C475" s="18"/>
      <c r="D475" s="140"/>
      <c r="E475" s="141"/>
      <c r="F475" s="141"/>
      <c r="G475" s="18"/>
    </row>
    <row r="476" spans="1:7">
      <c r="B476" s="137"/>
      <c r="C476" s="18"/>
      <c r="D476" s="140"/>
      <c r="E476" s="141"/>
      <c r="F476" s="141"/>
      <c r="G476" s="18"/>
    </row>
    <row r="477" spans="1:7">
      <c r="B477" s="137"/>
      <c r="C477" s="18"/>
      <c r="D477" s="140"/>
      <c r="E477" s="141"/>
      <c r="F477" s="141"/>
      <c r="G477" s="18"/>
    </row>
    <row r="478" spans="1:7">
      <c r="B478" s="137"/>
      <c r="C478" s="18"/>
      <c r="D478" s="140"/>
      <c r="E478" s="141"/>
      <c r="F478" s="141"/>
      <c r="G478" s="18"/>
    </row>
    <row r="479" spans="1:7" ht="15.75" thickBot="1">
      <c r="B479" s="138"/>
      <c r="C479" s="19"/>
      <c r="D479" s="138"/>
      <c r="E479" s="142"/>
      <c r="F479" s="142"/>
      <c r="G479" s="19"/>
    </row>
    <row r="480" spans="1:7" ht="15.75" thickBot="1">
      <c r="A480" s="116">
        <f>SUM(A466:A468)</f>
        <v>816</v>
      </c>
      <c r="B480" s="138">
        <f>SUM(B466:B479)</f>
        <v>50</v>
      </c>
      <c r="C480" s="19" t="s">
        <v>55</v>
      </c>
      <c r="D480" s="138">
        <f>SUM(D466:D479)</f>
        <v>0</v>
      </c>
      <c r="E480" s="138">
        <f>SUM(E466:E479)</f>
        <v>0</v>
      </c>
      <c r="F480" s="138">
        <f>SUM(F466:F479)</f>
        <v>0</v>
      </c>
      <c r="G480" s="19" t="s">
        <v>55</v>
      </c>
    </row>
    <row r="481" spans="2:7" ht="15.75" thickBot="1"/>
    <row r="482" spans="2:7" ht="14.45" customHeight="1">
      <c r="B482" s="283" t="str">
        <f>AÑO!A44</f>
        <v>NULO</v>
      </c>
      <c r="C482" s="289"/>
      <c r="D482" s="289"/>
      <c r="E482" s="289"/>
      <c r="F482" s="289"/>
      <c r="G482" s="290"/>
    </row>
    <row r="483" spans="2:7" ht="15" customHeight="1" thickBot="1">
      <c r="B483" s="291"/>
      <c r="C483" s="292"/>
      <c r="D483" s="292"/>
      <c r="E483" s="292"/>
      <c r="F483" s="292"/>
      <c r="G483" s="293"/>
    </row>
    <row r="484" spans="2:7">
      <c r="B484" s="284" t="s">
        <v>10</v>
      </c>
      <c r="C484" s="285"/>
      <c r="D484" s="286" t="s">
        <v>11</v>
      </c>
      <c r="E484" s="286"/>
      <c r="F484" s="286"/>
      <c r="G484" s="285"/>
    </row>
    <row r="485" spans="2:7">
      <c r="B485" s="135" t="s">
        <v>32</v>
      </c>
      <c r="C485" s="27" t="s">
        <v>33</v>
      </c>
      <c r="D485" s="135" t="s">
        <v>57</v>
      </c>
      <c r="E485" s="139" t="s">
        <v>58</v>
      </c>
      <c r="F485" s="139" t="s">
        <v>32</v>
      </c>
      <c r="G485" s="27" t="s">
        <v>33</v>
      </c>
    </row>
    <row r="486" spans="2:7">
      <c r="B486" s="136"/>
      <c r="C486" s="21"/>
      <c r="D486" s="140"/>
      <c r="E486" s="141"/>
      <c r="F486" s="141"/>
      <c r="G486" s="18"/>
    </row>
    <row r="487" spans="2:7">
      <c r="B487" s="137"/>
      <c r="C487" s="18"/>
      <c r="D487" s="140"/>
      <c r="E487" s="141"/>
      <c r="F487" s="141"/>
      <c r="G487" s="18"/>
    </row>
    <row r="488" spans="2:7">
      <c r="B488" s="137"/>
      <c r="C488" s="18"/>
      <c r="D488" s="140"/>
      <c r="E488" s="141"/>
      <c r="F488" s="141"/>
      <c r="G488" s="18"/>
    </row>
    <row r="489" spans="2:7">
      <c r="B489" s="137"/>
      <c r="C489" s="18"/>
      <c r="D489" s="140"/>
      <c r="E489" s="141"/>
      <c r="F489" s="141"/>
      <c r="G489" s="18"/>
    </row>
    <row r="490" spans="2:7">
      <c r="B490" s="137"/>
      <c r="C490" s="18"/>
      <c r="D490" s="140"/>
      <c r="E490" s="141"/>
      <c r="F490" s="141"/>
      <c r="G490" s="18"/>
    </row>
    <row r="491" spans="2:7">
      <c r="B491" s="137"/>
      <c r="C491" s="18"/>
      <c r="D491" s="140"/>
      <c r="E491" s="141"/>
      <c r="F491" s="141"/>
      <c r="G491" s="18"/>
    </row>
    <row r="492" spans="2:7">
      <c r="B492" s="137"/>
      <c r="C492" s="18"/>
      <c r="D492" s="140"/>
      <c r="E492" s="141"/>
      <c r="F492" s="141"/>
      <c r="G492" s="18"/>
    </row>
    <row r="493" spans="2:7">
      <c r="B493" s="137"/>
      <c r="C493" s="18"/>
      <c r="D493" s="140"/>
      <c r="E493" s="141"/>
      <c r="F493" s="141"/>
      <c r="G493" s="18"/>
    </row>
    <row r="494" spans="2:7">
      <c r="B494" s="137"/>
      <c r="C494" s="18"/>
      <c r="D494" s="140"/>
      <c r="E494" s="141"/>
      <c r="F494" s="141"/>
      <c r="G494" s="18"/>
    </row>
    <row r="495" spans="2:7">
      <c r="B495" s="137"/>
      <c r="C495" s="18"/>
      <c r="D495" s="140"/>
      <c r="E495" s="141"/>
      <c r="F495" s="141"/>
      <c r="G495" s="18"/>
    </row>
    <row r="496" spans="2:7">
      <c r="B496" s="137"/>
      <c r="C496" s="18"/>
      <c r="D496" s="140"/>
      <c r="E496" s="141"/>
      <c r="F496" s="141"/>
      <c r="G496" s="18"/>
    </row>
    <row r="497" spans="2:7">
      <c r="B497" s="137"/>
      <c r="C497" s="18"/>
      <c r="D497" s="140"/>
      <c r="E497" s="141"/>
      <c r="F497" s="141"/>
      <c r="G497" s="18"/>
    </row>
    <row r="498" spans="2:7">
      <c r="B498" s="137"/>
      <c r="C498" s="18"/>
      <c r="D498" s="140"/>
      <c r="E498" s="141"/>
      <c r="F498" s="141"/>
      <c r="G498" s="18"/>
    </row>
    <row r="499" spans="2:7" ht="15.75" thickBot="1">
      <c r="B499" s="138"/>
      <c r="C499" s="19"/>
      <c r="D499" s="138"/>
      <c r="E499" s="142"/>
      <c r="F499" s="142"/>
      <c r="G499" s="19"/>
    </row>
    <row r="500" spans="2:7" ht="15.75" thickBot="1">
      <c r="B500" s="138">
        <f>SUM(B486:B499)</f>
        <v>0</v>
      </c>
      <c r="C500" s="19" t="s">
        <v>55</v>
      </c>
      <c r="D500" s="138">
        <f>SUM(D486:D499)</f>
        <v>0</v>
      </c>
      <c r="E500" s="138">
        <f>SUM(E486:E499)</f>
        <v>0</v>
      </c>
      <c r="F500" s="138">
        <f>SUM(F486:F499)</f>
        <v>0</v>
      </c>
      <c r="G500" s="19" t="s">
        <v>55</v>
      </c>
    </row>
    <row r="501" spans="2:7" ht="15.75" thickBot="1">
      <c r="B501" s="5"/>
      <c r="C501" s="3"/>
      <c r="D501" s="5"/>
      <c r="E501" s="5"/>
    </row>
    <row r="502" spans="2:7" ht="14.45" customHeight="1">
      <c r="B502" s="283" t="str">
        <f>AÑO!A45</f>
        <v>OTROS</v>
      </c>
      <c r="C502" s="289"/>
      <c r="D502" s="289"/>
      <c r="E502" s="289"/>
      <c r="F502" s="289"/>
      <c r="G502" s="290"/>
    </row>
    <row r="503" spans="2:7" ht="15" customHeight="1" thickBot="1">
      <c r="B503" s="291"/>
      <c r="C503" s="292"/>
      <c r="D503" s="292"/>
      <c r="E503" s="292"/>
      <c r="F503" s="292"/>
      <c r="G503" s="293"/>
    </row>
    <row r="504" spans="2:7">
      <c r="B504" s="284" t="s">
        <v>10</v>
      </c>
      <c r="C504" s="285"/>
      <c r="D504" s="286" t="s">
        <v>11</v>
      </c>
      <c r="E504" s="286"/>
      <c r="F504" s="286"/>
      <c r="G504" s="285"/>
    </row>
    <row r="505" spans="2:7">
      <c r="B505" s="135" t="s">
        <v>32</v>
      </c>
      <c r="C505" s="27" t="s">
        <v>33</v>
      </c>
      <c r="D505" s="135" t="s">
        <v>57</v>
      </c>
      <c r="E505" s="139" t="s">
        <v>58</v>
      </c>
      <c r="F505" s="139" t="s">
        <v>32</v>
      </c>
      <c r="G505" s="27" t="s">
        <v>33</v>
      </c>
    </row>
    <row r="506" spans="2:7">
      <c r="B506" s="136"/>
      <c r="C506" s="21"/>
      <c r="D506" s="140"/>
      <c r="E506" s="141"/>
      <c r="F506" s="141"/>
      <c r="G506" s="18"/>
    </row>
    <row r="507" spans="2:7">
      <c r="B507" s="137"/>
      <c r="C507" s="18"/>
      <c r="D507" s="140"/>
      <c r="E507" s="141"/>
      <c r="F507" s="141"/>
      <c r="G507" s="18"/>
    </row>
    <row r="508" spans="2:7">
      <c r="B508" s="137"/>
      <c r="C508" s="18"/>
      <c r="D508" s="140"/>
      <c r="E508" s="141"/>
      <c r="F508" s="141"/>
      <c r="G508" s="18"/>
    </row>
    <row r="509" spans="2:7">
      <c r="B509" s="137"/>
      <c r="C509" s="18"/>
      <c r="D509" s="140"/>
      <c r="E509" s="141"/>
      <c r="F509" s="141"/>
      <c r="G509" s="18"/>
    </row>
    <row r="510" spans="2:7">
      <c r="B510" s="137"/>
      <c r="C510" s="18"/>
      <c r="D510" s="140"/>
      <c r="E510" s="141"/>
      <c r="F510" s="141"/>
      <c r="G510" s="18"/>
    </row>
    <row r="511" spans="2:7">
      <c r="B511" s="137"/>
      <c r="C511" s="18"/>
      <c r="D511" s="140"/>
      <c r="E511" s="141"/>
      <c r="F511" s="141"/>
      <c r="G511" s="18"/>
    </row>
    <row r="512" spans="2:7">
      <c r="B512" s="137"/>
      <c r="C512" s="18"/>
      <c r="D512" s="140"/>
      <c r="E512" s="141"/>
      <c r="F512" s="141"/>
      <c r="G512" s="18"/>
    </row>
    <row r="513" spans="2:7">
      <c r="B513" s="137"/>
      <c r="C513" s="18"/>
      <c r="D513" s="140"/>
      <c r="E513" s="141"/>
      <c r="F513" s="141"/>
      <c r="G513" s="18"/>
    </row>
    <row r="514" spans="2:7">
      <c r="B514" s="137"/>
      <c r="C514" s="18"/>
      <c r="D514" s="140"/>
      <c r="E514" s="141"/>
      <c r="F514" s="141"/>
      <c r="G514" s="18"/>
    </row>
    <row r="515" spans="2:7">
      <c r="B515" s="137"/>
      <c r="C515" s="18"/>
      <c r="D515" s="140"/>
      <c r="E515" s="141"/>
      <c r="F515" s="141"/>
      <c r="G515" s="18"/>
    </row>
    <row r="516" spans="2:7">
      <c r="B516" s="137"/>
      <c r="C516" s="18"/>
      <c r="D516" s="140"/>
      <c r="E516" s="141"/>
      <c r="F516" s="141"/>
      <c r="G516" s="18"/>
    </row>
    <row r="517" spans="2:7">
      <c r="B517" s="137"/>
      <c r="C517" s="18"/>
      <c r="D517" s="140"/>
      <c r="E517" s="141"/>
      <c r="F517" s="141"/>
      <c r="G517" s="18"/>
    </row>
    <row r="518" spans="2:7">
      <c r="B518" s="137"/>
      <c r="C518" s="18"/>
      <c r="D518" s="140"/>
      <c r="E518" s="141"/>
      <c r="F518" s="141"/>
      <c r="G518" s="18"/>
    </row>
    <row r="519" spans="2:7" ht="15.75" thickBot="1">
      <c r="B519" s="138"/>
      <c r="C519" s="19"/>
      <c r="D519" s="138"/>
      <c r="E519" s="142"/>
      <c r="F519" s="142"/>
      <c r="G519" s="19"/>
    </row>
    <row r="520" spans="2:7" ht="15.75" thickBot="1">
      <c r="B520" s="138">
        <f>SUM(B506:B519)</f>
        <v>0</v>
      </c>
      <c r="C520" s="19" t="s">
        <v>55</v>
      </c>
      <c r="D520" s="138">
        <f>SUM(D506:D519)</f>
        <v>0</v>
      </c>
      <c r="E520" s="138">
        <f>SUM(E506:E519)</f>
        <v>0</v>
      </c>
      <c r="F520" s="138">
        <f>SUM(F506:F519)</f>
        <v>0</v>
      </c>
      <c r="G520" s="19" t="s">
        <v>55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25B33536-A1A6-42DF-8A2E-FEBE594C426A}"/>
    <hyperlink ref="I22:L23" location="'2018'!C7:F7" display="INGRESOS" xr:uid="{343B8017-4996-4522-AE94-FA8E849016C2}"/>
    <hyperlink ref="I2" location="Trimestre!C39:F40" display="TELÉFONO" xr:uid="{824CC013-9B91-4ED7-B267-020A186E4A2C}"/>
    <hyperlink ref="I2:L3" location="'2018'!AU4:AX4" display="SALDO REAL" xr:uid="{5512899F-2BF7-46B8-9CE8-287C8CC891B3}"/>
    <hyperlink ref="B2" location="Trimestre!C25:F26" display="HIPOTECA" xr:uid="{17AA083D-5DDF-4D02-A983-52620C3EAAFE}"/>
    <hyperlink ref="B2:G3" location="'2018'!AU20:AX20" display="'2018'!AU20:AX20" xr:uid="{5413B4DF-D939-44E3-8365-463D17FD6CC9}"/>
    <hyperlink ref="B22" location="Trimestre!C25:F26" display="HIPOTECA" xr:uid="{23F64631-0389-4C7C-9C23-F7EB92872641}"/>
    <hyperlink ref="B22:G23" location="'2018'!AU21:AX21" display="'2018'!AU21:AX21" xr:uid="{C4FB6BB6-86DC-4FF3-8D2F-A74FA2FF553B}"/>
    <hyperlink ref="B42" location="Trimestre!C25:F26" display="HIPOTECA" xr:uid="{DBC89A14-892C-4FCB-9E91-2FC55562BE68}"/>
    <hyperlink ref="B42:G43" location="'2018'!AU22:AX22" display="'2018'!AU22:AX22" xr:uid="{24E5719C-91EE-4DA8-8B16-CD3486D70D54}"/>
    <hyperlink ref="B62" location="Trimestre!C25:F26" display="HIPOTECA" xr:uid="{B0F7D833-B72E-481D-B63E-9C6363F06A97}"/>
    <hyperlink ref="B62:G63" location="'2018'!AU23:AX23" display="'2018'!AU23:AX23" xr:uid="{37E10349-91F5-4314-B421-77A11BE6D21B}"/>
    <hyperlink ref="B82" location="Trimestre!C25:F26" display="HIPOTECA" xr:uid="{437CFF06-1343-47F7-B17D-A11393CB0390}"/>
    <hyperlink ref="B82:G83" location="'2018'!AU24:AX24" display="'2018'!AU24:AX24" xr:uid="{67BE319E-DF06-4DE0-9E95-BD04E3640ABF}"/>
    <hyperlink ref="B102" location="Trimestre!C25:F26" display="HIPOTECA" xr:uid="{FE65A3AC-D0C6-4E3A-A275-7428DC3E8F27}"/>
    <hyperlink ref="B102:G103" location="'2018'!AU25:AX25" display="'2018'!AU25:AX25" xr:uid="{CC537ABC-FAD2-4DC8-8397-31134A68F272}"/>
    <hyperlink ref="B122" location="Trimestre!C25:F26" display="HIPOTECA" xr:uid="{142093C1-C926-4BF2-85DA-71501EAECD02}"/>
    <hyperlink ref="B122:G123" location="'2018'!AU26:AX26" display="'2018'!AU26:AX26" xr:uid="{6F4007A0-8162-4AA8-94ED-8519AFDE8948}"/>
    <hyperlink ref="B142" location="Trimestre!C25:F26" display="HIPOTECA" xr:uid="{62D9B5F7-4CBC-4FAF-9F35-9ADA22A9D3E2}"/>
    <hyperlink ref="B142:G143" location="'2018'!AU27:AX27" display="'2018'!AU27:AX27" xr:uid="{155C861D-0813-4EE6-8E7A-F5E7A1D69CEB}"/>
    <hyperlink ref="B162" location="Trimestre!C25:F26" display="HIPOTECA" xr:uid="{87277A57-D581-41E0-A7EA-A1309A12B047}"/>
    <hyperlink ref="B162:G163" location="'2018'!AU28:AX28" display="'2018'!AU28:AX28" xr:uid="{ED74A912-E1D9-4261-BA95-5695800A0CE1}"/>
    <hyperlink ref="B182" location="Trimestre!C25:F26" display="HIPOTECA" xr:uid="{06D6552F-023A-4B2F-BE71-7D8AB23D7317}"/>
    <hyperlink ref="B182:G183" location="'2018'!AU29:AX29" display="'2018'!AU29:AX29" xr:uid="{1854D768-3252-474C-B817-0F10BE4A8B81}"/>
    <hyperlink ref="B202" location="Trimestre!C25:F26" display="HIPOTECA" xr:uid="{D8A92F71-A1F9-4159-94EF-563A90D797E8}"/>
    <hyperlink ref="B202:G203" location="'2018'!AU30:AX30" display="'2018'!AU30:AX30" xr:uid="{3A1D7FD3-9BBA-4289-A8FB-6EC27E761256}"/>
    <hyperlink ref="B222" location="Trimestre!C25:F26" display="HIPOTECA" xr:uid="{69F857B6-FE61-402F-B589-CE3FED781FFB}"/>
    <hyperlink ref="B222:G223" location="'2018'!AU31:AX31" display="'2018'!AU31:AX31" xr:uid="{3BDD3984-3D8B-47DB-86A5-9F2EC5C0D197}"/>
    <hyperlink ref="B242" location="Trimestre!C25:F26" display="HIPOTECA" xr:uid="{216181D4-250B-44E0-A356-027EDAA2B6F1}"/>
    <hyperlink ref="B242:G243" location="'2018'!AU32:AX32" display="'2018'!AU32:AX32" xr:uid="{AFD4ED30-408E-40A9-91E0-EF64502A0759}"/>
    <hyperlink ref="B262" location="Trimestre!C25:F26" display="HIPOTECA" xr:uid="{8740FC76-8740-4B13-9723-0A5B01EA4745}"/>
    <hyperlink ref="B262:G263" location="'2018'!AU33:AX33" display="'2018'!AU33:AX33" xr:uid="{F0784B18-B26A-4183-A6A0-B8EEB5AE9C17}"/>
    <hyperlink ref="B282" location="Trimestre!C25:F26" display="HIPOTECA" xr:uid="{FCF61C6A-2F87-4286-A43A-C21D0BE0D680}"/>
    <hyperlink ref="B282:G283" location="'2018'!AU34:AX34" display="'2018'!AU34:AX34" xr:uid="{4768C330-2B88-46EE-B935-E125F5A3F624}"/>
    <hyperlink ref="B302" location="Trimestre!C25:F26" display="HIPOTECA" xr:uid="{97084ABD-9E48-4482-AD31-B8776C9EF580}"/>
    <hyperlink ref="B302:G303" location="'2018'!AU35:AX35" display="'2018'!AU35:AX35" xr:uid="{4BFCE62E-838D-4FE5-90EA-A3342E41347F}"/>
    <hyperlink ref="B322" location="Trimestre!C25:F26" display="HIPOTECA" xr:uid="{2CB60C10-FFC9-4BBB-81DA-747B8355ABF2}"/>
    <hyperlink ref="B322:G323" location="'2018'!AU36:AX36" display="'2018'!AU36:AX36" xr:uid="{DEC10D3E-BB2C-458E-82B4-E3A120C22882}"/>
    <hyperlink ref="B342" location="Trimestre!C25:F26" display="HIPOTECA" xr:uid="{BB066EB0-7B9C-43B3-B625-FC3E36B323AD}"/>
    <hyperlink ref="B342:G343" location="'2018'!AU37:AX37" display="'2018'!AU37:AX37" xr:uid="{33FB01B0-0CAF-42C6-8AF4-C5D3B4970591}"/>
    <hyperlink ref="B362" location="Trimestre!C25:F26" display="HIPOTECA" xr:uid="{FC0B3743-8733-4A24-8140-41FA62834F09}"/>
    <hyperlink ref="B362:G363" location="'2018'!AU38:AX38" display="'2018'!AU38:AX38" xr:uid="{2F3F6D0F-540E-4227-AB04-FB11B2C2EC64}"/>
    <hyperlink ref="B382" location="Trimestre!C25:F26" display="HIPOTECA" xr:uid="{50176367-E35E-492F-9D1F-445E4B61F6AF}"/>
    <hyperlink ref="B382:G383" location="'2018'!AU39:AX39" display="'2018'!AU39:AX39" xr:uid="{5E3F7001-0463-415E-AE4A-1EC207064F9A}"/>
    <hyperlink ref="B402" location="Trimestre!C25:F26" display="HIPOTECA" xr:uid="{00DC0FC0-9929-4BD6-9183-062F7CC1B96F}"/>
    <hyperlink ref="B402:G403" location="'2018'!AU40:AX40" display="'2018'!AU40:AX40" xr:uid="{ED9A3AEC-730D-47E5-A619-FF5806CBFCD2}"/>
    <hyperlink ref="B422" location="Trimestre!C25:F26" display="HIPOTECA" xr:uid="{A78A6608-825C-4B47-BE55-51DCDDF744D4}"/>
    <hyperlink ref="B422:G423" location="'2018'!AU41:AX41" display="'2018'!AU41:AX41" xr:uid="{EC65239A-3932-490D-B5DD-AE3941B0454E}"/>
    <hyperlink ref="B442" location="Trimestre!C25:F26" display="HIPOTECA" xr:uid="{F7E64142-9232-410F-95E8-A2EEE068A76E}"/>
    <hyperlink ref="B442:G443" location="'2018'!AU42:AX42" display="'2018'!AU42:AX42" xr:uid="{DC856B6B-F7B7-426A-A1EB-32FDFE538A7B}"/>
    <hyperlink ref="B462" location="Trimestre!C25:F26" display="HIPOTECA" xr:uid="{60BEEC12-A5E4-4E81-9612-1456E9309D8F}"/>
    <hyperlink ref="B462:G463" location="'2018'!AU43:AX43" display="'2018'!AU43:AX43" xr:uid="{56E4ECED-D196-4395-BDAD-8E8A0E9164B6}"/>
    <hyperlink ref="B482" location="Trimestre!C25:F26" display="HIPOTECA" xr:uid="{B23216C2-A413-47E8-B6FB-AFBB00EF4269}"/>
    <hyperlink ref="B482:G483" location="'2018'!AU44:AX44" display="'2018'!AU44:AX44" xr:uid="{6D8EBA2D-C211-4F34-AB4B-BFFB5CB40570}"/>
    <hyperlink ref="B502" location="Trimestre!C25:F26" display="HIPOTECA" xr:uid="{FC51ED21-9DB8-4B6A-A6BA-91795AF02E20}"/>
    <hyperlink ref="B502:G503" location="'2018'!AU45:AX45" display="'2018'!AU45:AX45" xr:uid="{E773A680-6EB4-4AE3-9E42-12A02BE20CE2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2018-11-21T16:45:55Z</dcterms:modified>
</cp:coreProperties>
</file>