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ABDA1128-317E-4836-80FD-570AC18ECB35}" xr6:coauthVersionLast="36" xr6:coauthVersionMax="36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0" i="3" l="1"/>
  <c r="S39" i="3"/>
  <c r="B7" i="6"/>
  <c r="B12" i="6" s="1"/>
  <c r="J29" i="3"/>
  <c r="C3" i="6" l="1"/>
  <c r="D3" i="6" s="1"/>
  <c r="C5" i="6"/>
  <c r="D5" i="6" s="1"/>
  <c r="C4" i="6"/>
  <c r="D4" i="6" s="1"/>
  <c r="C6" i="6"/>
  <c r="D6" i="6" s="1"/>
  <c r="B3" i="6" l="1"/>
  <c r="B4" i="6" l="1"/>
  <c r="P20" i="3" l="1"/>
  <c r="Q20" i="3"/>
  <c r="F20" i="3"/>
  <c r="R20" i="3" l="1"/>
  <c r="B5" i="2" l="1"/>
  <c r="A28" i="3"/>
  <c r="G38" i="3"/>
  <c r="G35" i="3" l="1"/>
  <c r="G36" i="3"/>
  <c r="G37" i="3"/>
  <c r="Q19" i="3" l="1"/>
  <c r="R19" i="3" s="1"/>
  <c r="P19" i="3"/>
  <c r="C7" i="6" l="1"/>
  <c r="U35" i="3"/>
  <c r="B15" i="4" l="1"/>
  <c r="R18" i="3" l="1"/>
  <c r="O25" i="3" l="1"/>
  <c r="N25" i="3"/>
  <c r="M25" i="3"/>
  <c r="L25" i="3"/>
  <c r="R3" i="3"/>
  <c r="S3" i="3"/>
  <c r="S25" i="3" s="1"/>
  <c r="R12" i="3"/>
  <c r="Q13" i="3"/>
  <c r="R25" i="3" l="1"/>
  <c r="K25" i="3"/>
  <c r="J25" i="3"/>
  <c r="I25" i="3"/>
  <c r="H25" i="3" l="1"/>
  <c r="B13" i="3" l="1"/>
  <c r="B18" i="1" l="1"/>
  <c r="B16" i="1"/>
  <c r="B5" i="1" l="1"/>
  <c r="B17" i="1" s="1"/>
  <c r="B15" i="1" s="1"/>
  <c r="B19" i="2"/>
  <c r="A29" i="3" l="1"/>
  <c r="F29" i="3"/>
  <c r="E29" i="3"/>
  <c r="B29" i="3"/>
  <c r="E16" i="4"/>
  <c r="B7" i="4"/>
  <c r="E13" i="4" s="1"/>
  <c r="E17" i="4" s="1"/>
  <c r="B5" i="4"/>
  <c r="I4" i="4"/>
  <c r="I5" i="4" s="1"/>
  <c r="D29" i="3" l="1"/>
  <c r="D13" i="3"/>
  <c r="G29" i="3"/>
  <c r="E6" i="4"/>
  <c r="E5" i="4"/>
  <c r="E3" i="4"/>
  <c r="E4" i="4"/>
  <c r="H29" i="3" l="1"/>
  <c r="L29" i="3"/>
  <c r="E11" i="4"/>
  <c r="E18" i="4" s="1"/>
  <c r="M29" i="3" l="1"/>
  <c r="N29" i="3"/>
  <c r="I29" i="3"/>
  <c r="K29" i="3" l="1"/>
  <c r="P36" i="3" s="1"/>
  <c r="O29" i="3"/>
  <c r="P29" i="3"/>
  <c r="Q29" i="3"/>
  <c r="F28" i="3"/>
  <c r="E28" i="3"/>
  <c r="B28" i="3"/>
  <c r="A27" i="3"/>
  <c r="E16" i="2"/>
  <c r="B12" i="2"/>
  <c r="B7" i="2"/>
  <c r="D28" i="3"/>
  <c r="I4" i="2"/>
  <c r="I5" i="2" s="1"/>
  <c r="R29" i="3" l="1"/>
  <c r="P37" i="3"/>
  <c r="P38" i="3" s="1"/>
  <c r="L28" i="3"/>
  <c r="S29" i="3"/>
  <c r="E5" i="2"/>
  <c r="G28" i="3"/>
  <c r="H28" i="3"/>
  <c r="E6" i="2"/>
  <c r="E3" i="2"/>
  <c r="E4" i="2"/>
  <c r="E13" i="2"/>
  <c r="E17" i="2" s="1"/>
  <c r="I28" i="3" l="1"/>
  <c r="J28" i="3"/>
  <c r="M28" i="3"/>
  <c r="N28" i="3"/>
  <c r="R30" i="3"/>
  <c r="S30" i="3" s="1"/>
  <c r="E11" i="2"/>
  <c r="E18" i="2" s="1"/>
  <c r="B12" i="1"/>
  <c r="B27" i="3"/>
  <c r="F27" i="3"/>
  <c r="E27" i="3"/>
  <c r="P28" i="3" l="1"/>
  <c r="O28" i="3"/>
  <c r="K28" i="3"/>
  <c r="D27" i="3"/>
  <c r="H27" i="3" s="1"/>
  <c r="F3" i="3"/>
  <c r="G3" i="3" s="1"/>
  <c r="R28" i="3" l="1"/>
  <c r="S28" i="3" s="1"/>
  <c r="Q28" i="3"/>
  <c r="L27" i="3"/>
  <c r="I27" i="3"/>
  <c r="J27" i="3" s="1"/>
  <c r="K27" i="3" s="1"/>
  <c r="E16" i="1"/>
  <c r="M27" i="3" l="1"/>
  <c r="P27" i="3" s="1"/>
  <c r="I4" i="1"/>
  <c r="N27" i="3" l="1"/>
  <c r="Q27" i="3" s="1"/>
  <c r="B7" i="1"/>
  <c r="G27" i="3" s="1"/>
  <c r="O27" i="3" l="1"/>
  <c r="E6" i="1"/>
  <c r="E13" i="1"/>
  <c r="E17" i="1" s="1"/>
  <c r="E3" i="1"/>
  <c r="E4" i="1"/>
  <c r="E5" i="1"/>
  <c r="R27" i="3" l="1"/>
  <c r="S27" i="3" s="1"/>
  <c r="E11" i="1"/>
  <c r="E18" i="1" s="1"/>
  <c r="I5" i="1"/>
</calcChain>
</file>

<file path=xl/sharedStrings.xml><?xml version="1.0" encoding="utf-8"?>
<sst xmlns="http://schemas.openxmlformats.org/spreadsheetml/2006/main" count="227" uniqueCount="124">
  <si>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</si>
  <si>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</si>
  <si>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</si>
  <si>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</si>
  <si>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</si>
  <si>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</si>
  <si>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</si>
  <si>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</si>
  <si>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</si>
  <si>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</si>
  <si>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</si>
  <si>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</si>
  <si>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</si>
  <si>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</si>
  <si>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</si>
  <si>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</si>
  <si>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</si>
  <si>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</si>
  <si>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</si>
  <si>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</si>
  <si>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</si>
  <si>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</si>
  <si>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</si>
  <si>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</si>
  <si>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</si>
  <si>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</si>
  <si>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</si>
  <si>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</si>
  <si>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</si>
  <si>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</si>
  <si>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</si>
  <si>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</si>
  <si>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</si>
  <si>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</si>
  <si>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</si>
  <si>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</si>
  <si>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</si>
  <si>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</si>
  <si>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</si>
  <si>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</si>
  <si>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</si>
  <si>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</si>
  <si>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</si>
  <si>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</si>
  <si>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</si>
  <si>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</si>
  <si>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</si>
  <si>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</si>
  <si>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</si>
  <si>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</si>
  <si>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</si>
  <si>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</si>
  <si>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</si>
  <si>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</si>
  <si>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</si>
  <si>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</si>
  <si>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</si>
  <si>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</si>
  <si>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</si>
  <si>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</si>
  <si>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</si>
  <si>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</si>
  <si>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</si>
  <si>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</si>
  <si>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</si>
  <si>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</si>
  <si>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</si>
  <si>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</si>
  <si>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</si>
  <si>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</si>
  <si>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</si>
  <si>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</si>
  <si>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</si>
  <si>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</si>
  <si>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</si>
  <si>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</si>
  <si>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</si>
  <si>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</si>
  <si>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</si>
  <si>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</si>
  <si>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</si>
  <si>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</si>
  <si>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</si>
  <si>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</si>
  <si>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</si>
  <si>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</si>
  <si>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</si>
  <si>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</si>
  <si>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</si>
  <si>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</si>
  <si>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</si>
  <si>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</si>
  <si>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</si>
  <si>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</si>
  <si>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</si>
  <si>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</si>
  <si>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</si>
  <si>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</si>
  <si>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</si>
  <si>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</si>
  <si>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</si>
  <si>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</si>
  <si>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</si>
  <si>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</si>
  <si>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</si>
  <si>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</si>
  <si>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</si>
  <si>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</si>
  <si>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</si>
  <si>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</si>
  <si>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</si>
  <si>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</si>
  <si>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</si>
  <si>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</si>
  <si>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</si>
  <si>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</si>
  <si>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</si>
  <si>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Enero/2019</t>
  </si>
  <si>
    <t>Custodia de acciones  ITX.MC 2018</t>
  </si>
  <si>
    <t>Coche</t>
  </si>
  <si>
    <t>Entre 25 y 27.5</t>
  </si>
  <si>
    <t>Inditex</t>
  </si>
  <si>
    <t>BMW</t>
  </si>
  <si>
    <t>Entre 68 y 74.5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</si>
</sst>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J11" sqref="J1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67.52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74.52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0.10367298578199047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75.318559999999991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tabSelected="1" topLeftCell="F28" zoomScaleNormal="100" workbookViewId="0">
      <selection activeCell="R43" sqref="R43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118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v>-2.1800000000000002</v>
      </c>
      <c r="S22" s="10"/>
      <c r="T22" t="s">
        <v>117</v>
      </c>
    </row>
    <row r="23" spans="1:21" x14ac:dyDescent="0.25">
      <c r="A23" s="7"/>
      <c r="B23" s="8"/>
      <c r="C23" s="8"/>
      <c r="D23" s="14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21" x14ac:dyDescent="0.25">
      <c r="H25" s="15">
        <f t="shared" ref="H25:O25" si="0">SUM(H3:H24)</f>
        <v>17571.839999999997</v>
      </c>
      <c r="I25" s="15">
        <f t="shared" si="0"/>
        <v>42.26</v>
      </c>
      <c r="J25" s="15">
        <f t="shared" si="0"/>
        <v>13.75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R25" s="15">
        <f>SUM(R3:R24)</f>
        <v>3225.1656679999996</v>
      </c>
      <c r="S25" s="16">
        <f>SUM(S3:S24)</f>
        <v>3.7548916419551364</v>
      </c>
    </row>
    <row r="26" spans="1:21" x14ac:dyDescent="0.25">
      <c r="H26" s="52"/>
      <c r="I26" s="52"/>
      <c r="J26" s="52"/>
      <c r="K26" s="52"/>
      <c r="L26" s="52"/>
      <c r="M26" s="52"/>
      <c r="N26" s="52"/>
      <c r="O26" s="52"/>
      <c r="R26" s="52"/>
      <c r="S26" s="51"/>
      <c r="T26" s="51"/>
      <c r="U26">
        <v>0.24199999999999999</v>
      </c>
    </row>
    <row r="27" spans="1:21" x14ac:dyDescent="0.25">
      <c r="A27" s="39" t="str">
        <f>'Operacion 1'!B$3</f>
        <v>ABI.BR</v>
      </c>
      <c r="B27" s="8">
        <f>'Operacion 1'!B$2</f>
        <v>42234</v>
      </c>
      <c r="C27" s="8"/>
      <c r="D27" s="14">
        <f>'Operacion 1'!B$5</f>
        <v>62</v>
      </c>
      <c r="E27" s="9">
        <f>'Operacion 1'!B$4</f>
        <v>89</v>
      </c>
      <c r="F27" s="9">
        <f>'Operacion 1'!B$6</f>
        <v>120</v>
      </c>
      <c r="G27" s="10">
        <f>'Operacion 1'!B$7</f>
        <v>0.348314606741573</v>
      </c>
      <c r="H27" s="9">
        <f>(E27*D27)</f>
        <v>5518</v>
      </c>
      <c r="I27" s="9">
        <f>IF((H27*0.005)&lt;20,20,(H27*0.005))</f>
        <v>27.59</v>
      </c>
      <c r="J27" s="9">
        <f>SUM(H27:I27)*0.0027</f>
        <v>14.973093</v>
      </c>
      <c r="K27" s="9">
        <f>SUM(H27:J27)</f>
        <v>5560.5630929999998</v>
      </c>
      <c r="L27" s="9">
        <f>D27*F27</f>
        <v>7440</v>
      </c>
      <c r="M27" s="9">
        <f>IF((L27*0.005)&lt;20,-20,-(L27*0.005))</f>
        <v>-37.200000000000003</v>
      </c>
      <c r="N27" s="9">
        <f>-(SUM(L27:M27)*0.0027)</f>
        <v>-19.987560000000002</v>
      </c>
      <c r="O27" s="9">
        <f>SUM(L27:N27)</f>
        <v>7382.8124400000006</v>
      </c>
      <c r="P27" s="9">
        <f>I27-M27</f>
        <v>64.790000000000006</v>
      </c>
      <c r="Q27" s="9">
        <f>J27-N27</f>
        <v>34.960653000000001</v>
      </c>
      <c r="R27" s="9">
        <f t="shared" ref="R27:R28" si="1">O27-K27</f>
        <v>1822.2493470000009</v>
      </c>
      <c r="S27" s="10">
        <f>R27/K27</f>
        <v>0.32770949929404947</v>
      </c>
      <c r="T27" t="s">
        <v>111</v>
      </c>
      <c r="U27" t="s">
        <v>113</v>
      </c>
    </row>
    <row r="28" spans="1:21" x14ac:dyDescent="0.25">
      <c r="A28" s="39" t="str">
        <f>'Operacion 2'!B$3</f>
        <v>BMV.DE</v>
      </c>
      <c r="B28" s="8">
        <f>'Operacion 2'!B$2</f>
        <v>42471</v>
      </c>
      <c r="C28" s="8"/>
      <c r="D28" s="14">
        <f>'Operacion 2'!B$5</f>
        <v>60</v>
      </c>
      <c r="E28" s="9">
        <f>'Operacion 2'!B$4</f>
        <v>67.52</v>
      </c>
      <c r="F28" s="9">
        <f>'Operacion 2'!B$6</f>
        <v>74.52</v>
      </c>
      <c r="G28" s="10">
        <f>'Operacion 2'!B$7</f>
        <v>0.10367298578199047</v>
      </c>
      <c r="H28" s="9">
        <f t="shared" ref="H28:H29" si="2">E28*D28</f>
        <v>4051.2</v>
      </c>
      <c r="I28" s="9">
        <f>IF((H28*(0.0075+0.0008))&lt;30,30,(H28*(0.0075+0.0008)))</f>
        <v>33.624960000000002</v>
      </c>
      <c r="J28" s="9">
        <f>H28*0.0035</f>
        <v>14.1792</v>
      </c>
      <c r="K28" s="9">
        <f t="shared" ref="K28:K29" si="3">SUM(H28:J28)</f>
        <v>4099.0041599999995</v>
      </c>
      <c r="L28" s="9">
        <f t="shared" ref="L28:L29" si="4">D28*F28</f>
        <v>4471.2</v>
      </c>
      <c r="M28" s="9">
        <f>IF((L28*(0.0075+0.0008))&lt;30,-30,-(L28*(0.0075+0.0008)))</f>
        <v>-37.110959999999999</v>
      </c>
      <c r="N28" s="9">
        <f>-(L28*0.0035)</f>
        <v>-15.6492</v>
      </c>
      <c r="O28" s="9">
        <f t="shared" ref="O28:O29" si="5">SUM(L28:N28)</f>
        <v>4418.43984</v>
      </c>
      <c r="P28" s="9">
        <f t="shared" ref="P28:P29" si="6">I28-M28</f>
        <v>70.735919999999993</v>
      </c>
      <c r="Q28" s="9">
        <f t="shared" ref="Q28:Q29" si="7">J28-N28</f>
        <v>29.828400000000002</v>
      </c>
      <c r="R28" s="9">
        <f t="shared" si="1"/>
        <v>319.4356800000005</v>
      </c>
      <c r="S28" s="10">
        <f t="shared" ref="S28" si="8">R28/K28</f>
        <v>7.7930069726984741E-2</v>
      </c>
      <c r="T28" t="s">
        <v>110</v>
      </c>
      <c r="U28" t="s">
        <v>113</v>
      </c>
    </row>
    <row r="29" spans="1:21" x14ac:dyDescent="0.25">
      <c r="A29" s="39" t="str">
        <f>'Operacion 3'!B3</f>
        <v>ITX.MC</v>
      </c>
      <c r="B29" s="8">
        <f>'Operacion 3'!B$2</f>
        <v>43154</v>
      </c>
      <c r="C29" s="8"/>
      <c r="D29" s="14">
        <f>'Operacion 3'!B$5</f>
        <v>196</v>
      </c>
      <c r="E29" s="9">
        <f>'Operacion 3'!B$4</f>
        <v>25.98</v>
      </c>
      <c r="F29" s="9">
        <f>'Operacion 3'!B$6</f>
        <v>30.57</v>
      </c>
      <c r="G29" s="10">
        <f>'Operacion 3'!B$7</f>
        <v>0.1766743648960738</v>
      </c>
      <c r="H29" s="9">
        <f t="shared" si="2"/>
        <v>5092.08</v>
      </c>
      <c r="I29" s="9">
        <f>IF((H29*(0.0075+0.0008))&lt;30,30,(H29*(0.0075+0.0008)))</f>
        <v>42.264263999999997</v>
      </c>
      <c r="J29" s="9">
        <f>H29*0.0027</f>
        <v>13.748616</v>
      </c>
      <c r="K29" s="9">
        <f t="shared" si="3"/>
        <v>5148.0928800000002</v>
      </c>
      <c r="L29" s="9">
        <f t="shared" si="4"/>
        <v>5991.72</v>
      </c>
      <c r="M29" s="9">
        <f>IF((L29*(0.0075+0.0008))&lt;30,-30,-(L29*(0.0075+0.0008)))</f>
        <v>-49.731276000000001</v>
      </c>
      <c r="N29" s="9">
        <f>-(L29*0.0035)</f>
        <v>-20.971020000000003</v>
      </c>
      <c r="O29" s="9">
        <f t="shared" si="5"/>
        <v>5921.0177039999999</v>
      </c>
      <c r="P29" s="9">
        <f t="shared" si="6"/>
        <v>91.995540000000005</v>
      </c>
      <c r="Q29" s="9">
        <f t="shared" si="7"/>
        <v>34.719636000000001</v>
      </c>
      <c r="R29" s="9">
        <f>O29-K29</f>
        <v>772.92482399999972</v>
      </c>
      <c r="S29" s="10">
        <f>R29/K29</f>
        <v>0.1501380884177054</v>
      </c>
      <c r="T29" t="s">
        <v>58</v>
      </c>
      <c r="U29" t="s">
        <v>113</v>
      </c>
    </row>
    <row r="30" spans="1:21" x14ac:dyDescent="0.25">
      <c r="R30" s="56">
        <f>R29+SUM(R19:R22)</f>
        <v>819.13482399999975</v>
      </c>
      <c r="S30" s="10">
        <f>R30/K29</f>
        <v>0.15911422794687413</v>
      </c>
    </row>
    <row r="31" spans="1:21" x14ac:dyDescent="0.25">
      <c r="D31" s="48"/>
      <c r="H31" s="48" t="s">
        <v>59</v>
      </c>
      <c r="I31" s="48"/>
      <c r="J31" s="48" t="s">
        <v>62</v>
      </c>
      <c r="K31" s="48"/>
      <c r="L31" s="48"/>
      <c r="M31" s="48"/>
      <c r="N31" s="48"/>
      <c r="O31" s="48"/>
      <c r="R31" s="48"/>
    </row>
    <row r="32" spans="1:21" x14ac:dyDescent="0.25">
      <c r="F32" s="5"/>
      <c r="G32" s="48"/>
    </row>
    <row r="33" spans="3:22" x14ac:dyDescent="0.25">
      <c r="T33" t="s">
        <v>70</v>
      </c>
      <c r="U33">
        <v>24</v>
      </c>
    </row>
    <row r="34" spans="3:22" x14ac:dyDescent="0.25">
      <c r="H34" s="5"/>
      <c r="I34" s="5"/>
      <c r="J34" s="5"/>
      <c r="K34" s="5"/>
      <c r="L34" s="5"/>
      <c r="M34" s="5"/>
      <c r="N34" s="5"/>
      <c r="O34" s="5"/>
      <c r="P34" s="5"/>
      <c r="R34" s="5"/>
      <c r="T34" t="s">
        <v>68</v>
      </c>
      <c r="U34">
        <v>30.57</v>
      </c>
      <c r="V34" t="s">
        <v>115</v>
      </c>
    </row>
    <row r="35" spans="3:22" x14ac:dyDescent="0.25">
      <c r="D35" t="s">
        <v>64</v>
      </c>
      <c r="E35">
        <v>74.89</v>
      </c>
      <c r="F35">
        <v>52</v>
      </c>
      <c r="G35" s="10">
        <f>1-(F35/E35)</f>
        <v>0.30564828415008682</v>
      </c>
      <c r="N35">
        <v>6769.84</v>
      </c>
      <c r="O35">
        <v>74.459999999999994</v>
      </c>
      <c r="P35" s="5">
        <v>6695.38</v>
      </c>
      <c r="S35" s="10"/>
      <c r="T35" t="s">
        <v>69</v>
      </c>
      <c r="U35" s="3">
        <f>(U34/U33)-1</f>
        <v>0.27374999999999994</v>
      </c>
      <c r="V35" t="s">
        <v>83</v>
      </c>
    </row>
    <row r="36" spans="3:22" x14ac:dyDescent="0.25">
      <c r="D36" t="s">
        <v>63</v>
      </c>
      <c r="E36">
        <v>182.08</v>
      </c>
      <c r="F36">
        <v>126</v>
      </c>
      <c r="G36" s="10">
        <f>1-(F36/E36)</f>
        <v>0.30799648506151145</v>
      </c>
      <c r="H36" s="5"/>
      <c r="I36" s="5"/>
      <c r="J36" s="5"/>
      <c r="K36" s="5"/>
      <c r="L36" s="5"/>
      <c r="M36" s="5"/>
      <c r="N36" s="5"/>
      <c r="O36" s="5"/>
      <c r="P36" s="5">
        <f>P35-K29</f>
        <v>1547.28712</v>
      </c>
      <c r="R36" s="5"/>
    </row>
    <row r="37" spans="3:22" x14ac:dyDescent="0.25">
      <c r="D37" t="s">
        <v>65</v>
      </c>
      <c r="E37">
        <v>93.54</v>
      </c>
      <c r="F37">
        <v>65</v>
      </c>
      <c r="G37" s="10">
        <f>1-(F37/E37)</f>
        <v>0.30511011332050464</v>
      </c>
      <c r="H37" s="9"/>
      <c r="I37" s="9"/>
      <c r="J37" s="9"/>
      <c r="K37" s="5"/>
      <c r="P37" s="56">
        <f>P36*0.1</f>
        <v>154.728712</v>
      </c>
    </row>
    <row r="38" spans="3:22" x14ac:dyDescent="0.25">
      <c r="C38" t="s">
        <v>109</v>
      </c>
      <c r="E38">
        <v>20</v>
      </c>
      <c r="F38">
        <v>14</v>
      </c>
      <c r="G38" s="10">
        <f>1-(F38/E38)</f>
        <v>0.30000000000000004</v>
      </c>
      <c r="P38" s="56">
        <f>P36-P37</f>
        <v>1392.5584079999999</v>
      </c>
      <c r="R38" s="43"/>
    </row>
    <row r="39" spans="3:22" x14ac:dyDescent="0.25">
      <c r="F39" s="5"/>
      <c r="R39" s="9"/>
      <c r="S39">
        <f>(0.00242*12)</f>
        <v>2.9039999999999996E-2</v>
      </c>
    </row>
    <row r="40" spans="3:22" x14ac:dyDescent="0.25">
      <c r="O40" s="9"/>
      <c r="R40" s="45"/>
      <c r="S40">
        <f>4700*S39</f>
        <v>136.48799999999997</v>
      </c>
    </row>
    <row r="41" spans="3:22" x14ac:dyDescent="0.25">
      <c r="P41" s="3"/>
      <c r="R41" s="50"/>
      <c r="S41" s="48"/>
      <c r="T41" s="5"/>
    </row>
    <row r="42" spans="3:22" ht="15.75" x14ac:dyDescent="0.25">
      <c r="F42" s="5"/>
      <c r="Q42" t="s">
        <v>121</v>
      </c>
      <c r="R42" s="57" t="s">
        <v>120</v>
      </c>
      <c r="S42" s="49"/>
      <c r="T42" s="5"/>
    </row>
    <row r="43" spans="3:22" x14ac:dyDescent="0.25">
      <c r="E43" s="5"/>
      <c r="F43" s="5"/>
      <c r="Q43" t="s">
        <v>122</v>
      </c>
      <c r="R43" s="57" t="s">
        <v>123</v>
      </c>
    </row>
    <row r="44" spans="3:22" x14ac:dyDescent="0.25">
      <c r="E44" s="5"/>
      <c r="F44" s="5"/>
      <c r="G44" s="5"/>
      <c r="R44" s="5"/>
      <c r="T44" s="5"/>
    </row>
    <row r="45" spans="3:22" x14ac:dyDescent="0.25">
      <c r="R45" s="43"/>
    </row>
    <row r="46" spans="3:22" x14ac:dyDescent="0.25">
      <c r="R46" s="44"/>
    </row>
    <row r="47" spans="3:22" x14ac:dyDescent="0.25">
      <c r="R47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L5" sqref="L5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838.33</f>
        <v>838.33</v>
      </c>
      <c r="C3" s="3">
        <f>B3/B$7</f>
        <v>0.2045540500642945</v>
      </c>
      <c r="D3" s="56">
        <f>D$7*C3</f>
        <v>0</v>
      </c>
    </row>
    <row r="4" spans="1:5" x14ac:dyDescent="0.25">
      <c r="A4" t="s">
        <v>79</v>
      </c>
      <c r="B4" s="56">
        <f>1220</f>
        <v>1220</v>
      </c>
      <c r="C4" s="3">
        <f t="shared" ref="C4:C6" si="0">B4/B$7</f>
        <v>0.29768222666305544</v>
      </c>
      <c r="D4" s="56">
        <f t="shared" ref="D4:D6" si="1">D$7*C4</f>
        <v>0</v>
      </c>
    </row>
    <row r="5" spans="1:5" x14ac:dyDescent="0.25">
      <c r="A5" t="s">
        <v>80</v>
      </c>
      <c r="B5" s="56">
        <v>300</v>
      </c>
      <c r="C5" s="3">
        <f t="shared" si="0"/>
        <v>7.3200547540095598E-2</v>
      </c>
      <c r="D5" s="56">
        <f t="shared" si="1"/>
        <v>0</v>
      </c>
    </row>
    <row r="6" spans="1:5" x14ac:dyDescent="0.25">
      <c r="A6" t="s">
        <v>119</v>
      </c>
      <c r="B6" s="56">
        <v>1740</v>
      </c>
      <c r="C6" s="3">
        <f t="shared" si="0"/>
        <v>0.42456317573255448</v>
      </c>
      <c r="D6" s="56">
        <f t="shared" si="1"/>
        <v>0</v>
      </c>
    </row>
    <row r="7" spans="1:5" x14ac:dyDescent="0.25">
      <c r="A7" t="s">
        <v>54</v>
      </c>
      <c r="B7" s="56">
        <f>SUM(B3:B6)</f>
        <v>4098.33</v>
      </c>
      <c r="C7" s="3">
        <f>SUM(C4:C6)</f>
        <v>0.7954459499357055</v>
      </c>
      <c r="D7" s="56">
        <v>0</v>
      </c>
      <c r="E7" t="s">
        <v>84</v>
      </c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9190.41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8" sqref="A8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2019-02-25T16:39:42Z</dcterms:modified>
</cp:coreProperties>
</file>