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08" yWindow="12852" windowWidth="22116" windowHeight="13176" activeTab="12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96" i="1" l="1"/>
  <c r="F366" i="13" l="1"/>
  <c r="AT95" i="1" l="1"/>
  <c r="A108" i="13"/>
  <c r="L55" i="13"/>
  <c r="B307" i="13" s="1"/>
  <c r="A427" i="13" l="1"/>
  <c r="D7" i="19"/>
  <c r="B3" i="19"/>
  <c r="P32" i="18"/>
  <c r="A109" i="13"/>
  <c r="L56" i="12"/>
  <c r="F366" i="12" l="1"/>
  <c r="B299" i="13" l="1"/>
  <c r="B130" i="13"/>
  <c r="B467" i="13"/>
  <c r="B256" i="13"/>
  <c r="B257" i="13"/>
  <c r="A359" i="13" l="1"/>
  <c r="A358" i="13"/>
  <c r="A346" i="13"/>
  <c r="A299" i="13"/>
  <c r="A286" i="13"/>
  <c r="A256" i="13"/>
  <c r="A246" i="13"/>
  <c r="A130" i="13"/>
  <c r="A129" i="13"/>
  <c r="A126" i="13"/>
  <c r="A79" i="13"/>
  <c r="A360" i="13" l="1"/>
  <c r="A300" i="13"/>
  <c r="B308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40" i="13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80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2"/>
  <c r="A12" i="13" s="1"/>
  <c r="A12" i="11"/>
  <c r="A28" i="11"/>
  <c r="A28" i="12" s="1"/>
  <c r="A28" i="13" s="1"/>
  <c r="A467" i="9"/>
  <c r="A467" i="10" s="1"/>
  <c r="A79" i="12"/>
  <c r="A80" i="12" s="1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7" i="11" l="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9" i="11"/>
  <c r="A109" i="12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60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<sst xmlns="http://schemas.openxmlformats.org/spreadsheetml/2006/main" count="5902" uniqueCount="968">
  <si>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</si>
  <si>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</si>
  <si>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</si>
  <si>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</si>
  <si>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</si>
  <si>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</si>
  <si>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</si>
  <si>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</si>
  <si>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</si>
  <si>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</si>
  <si>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</si>
  <si>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</si>
  <si>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</si>
  <si>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</si>
  <si>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</si>
  <si>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</si>
  <si>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</si>
  <si>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</si>
  <si>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</si>
  <si>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</si>
  <si>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</si>
  <si>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</si>
  <si>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</si>
  <si>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</si>
  <si>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</si>
  <si>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</si>
  <si>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</si>
  <si>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</si>
  <si>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</si>
  <si>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</si>
  <si>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</si>
  <si>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</si>
  <si>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</si>
  <si>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</si>
  <si>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</si>
  <si>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</si>
  <si>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</si>
  <si>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</si>
  <si>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</si>
  <si>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</si>
  <si>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</si>
  <si>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</si>
  <si>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</si>
  <si>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</si>
  <si>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</si>
  <si>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</si>
  <si>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</si>
  <si>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</si>
  <si>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</si>
  <si>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</si>
  <si>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</si>
  <si>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</si>
  <si>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</si>
  <si>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</si>
  <si>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</si>
  <si>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</si>
  <si>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</si>
  <si>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</si>
  <si>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</si>
  <si>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</si>
  <si>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</si>
  <si>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</si>
  <si>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</si>
  <si>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</si>
  <si>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</si>
  <si>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</si>
  <si>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</si>
  <si>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</si>
  <si>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</si>
  <si>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</si>
  <si>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</si>
  <si>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</si>
  <si>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</si>
  <si>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</si>
  <si>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</si>
  <si>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</si>
  <si>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</si>
  <si>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</si>
  <si>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</si>
  <si>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</si>
  <si>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</si>
  <si>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</si>
  <si>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</si>
  <si>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</si>
  <si>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</si>
  <si>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</si>
  <si>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</si>
  <si>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</si>
  <si>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</si>
  <si>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</si>
  <si>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</si>
  <si>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</si>
  <si>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</si>
  <si>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</si>
  <si>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</si>
  <si>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</si>
  <si>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</si>
  <si>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</si>
  <si>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</si>
  <si>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</si>
  <si>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</si>
  <si>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</si>
  <si>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</si>
  <si>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</si>
  <si>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</si>
  <si>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</si>
  <si>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</si>
  <si>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</si>
  <si>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</si>
  <si>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</si>
  <si>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</si>
  <si>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</si>
  <si>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</si>
  <si>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</si>
  <si>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</si>
  <si>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</si>
  <si>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</si>
  <si>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</si>
  <si>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</si>
  <si>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</si>
  <si>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</si>
  <si>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</si>
  <si>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</si>
  <si>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</si>
  <si>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</si>
  <si>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</si>
  <si>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</si>
  <si>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</si>
  <si>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</si>
  <si>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</si>
  <si>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</si>
  <si>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</si>
  <si>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</si>
  <si>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</si>
  <si>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</si>
  <si>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</si>
  <si>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</si>
  <si>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</si>
  <si>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</si>
  <si>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</si>
  <si>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</si>
  <si>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</si>
  <si>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</si>
  <si>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</si>
  <si>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</si>
  <si>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</si>
  <si>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</si>
  <si>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</si>
  <si>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</si>
  <si>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</si>
  <si>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</si>
  <si>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</si>
  <si>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</si>
  <si>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</si>
  <si>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</si>
  <si>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</si>
  <si>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</si>
  <si>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</si>
  <si>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</si>
  <si>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</si>
  <si>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</si>
  <si>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</si>
  <si>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</si>
  <si>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</si>
  <si>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</si>
  <si>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</si>
  <si>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</si>
  <si>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</si>
  <si>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</si>
  <si>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</si>
  <si>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</si>
  <si>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</si>
  <si>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</si>
  <si>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</si>
  <si>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</si>
  <si>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</si>
  <si>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</si>
  <si>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</si>
  <si>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</si>
  <si>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</si>
  <si>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</si>
  <si>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</si>
  <si>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</si>
  <si>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</si>
  <si>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</si>
  <si>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</si>
  <si>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</si>
  <si>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</si>
  <si>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</si>
  <si>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</si>
  <si>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</si>
  <si>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</si>
  <si>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</si>
  <si>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</si>
  <si>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</si>
  <si>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</si>
  <si>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</si>
  <si>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</si>
  <si>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</si>
  <si>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</si>
  <si>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</si>
  <si>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</si>
  <si>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</si>
  <si>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</si>
  <si>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</si>
  <si>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</si>
  <si>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</si>
  <si>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</si>
  <si>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</si>
  <si>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</si>
  <si>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</si>
  <si>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</si>
  <si>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</si>
  <si>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</si>
  <si>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</si>
  <si>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</si>
  <si>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</si>
  <si>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</si>
  <si>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</si>
  <si>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</si>
  <si>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</si>
  <si>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</si>
  <si>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</si>
  <si>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</si>
  <si>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</si>
  <si>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</si>
  <si>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</si>
  <si>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</si>
  <si>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</si>
  <si>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</si>
  <si>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</si>
  <si>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</si>
  <si>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</si>
  <si>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</si>
  <si>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</si>
  <si>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</si>
  <si>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</si>
  <si>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</si>
  <si>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</si>
  <si>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</si>
  <si>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</si>
  <si>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</si>
  <si>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</si>
  <si>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</si>
  <si>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</si>
  <si>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</si>
  <si>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</si>
  <si>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</si>
  <si>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</si>
  <si>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</si>
  <si>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</si>
  <si>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</si>
  <si>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</si>
  <si>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</si>
  <si>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</si>
  <si>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</si>
  <si>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</si>
  <si>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</si>
  <si>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</si>
  <si>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</si>
  <si>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</si>
  <si>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</si>
  <si>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</si>
  <si>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</si>
  <si>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</si>
  <si>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</si>
  <si>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</si>
  <si>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</si>
  <si>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</si>
  <si>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</si>
  <si>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</si>
  <si>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</si>
  <si>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</si>
  <si>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</si>
  <si>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</si>
  <si>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</si>
  <si>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</si>
  <si>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</si>
  <si>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</si>
  <si>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</si>
  <si>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</si>
  <si>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</si>
  <si>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</si>
  <si>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</si>
  <si>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</si>
  <si>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</si>
  <si>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</si>
  <si>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</si>
  <si>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</si>
  <si>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</si>
  <si>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</si>
  <si>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</si>
  <si>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</si>
  <si>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</si>
  <si>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</si>
  <si>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</si>
  <si>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</si>
  <si>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</si>
  <si>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</si>
  <si>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</si>
  <si>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</si>
  <si>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</si>
  <si>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</si>
  <si>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</si>
  <si>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</si>
  <si>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</si>
  <si>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</si>
  <si>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</si>
  <si>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</si>
  <si>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</si>
  <si>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</si>
  <si>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</si>
  <si>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</si>
  <si>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</si>
  <si>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</si>
  <si>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</si>
  <si>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</si>
  <si>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</si>
  <si>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</si>
  <si>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</si>
  <si>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</si>
  <si>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</si>
  <si>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</si>
  <si>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</si>
  <si>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</si>
  <si>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</si>
  <si>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</si>
  <si>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</si>
  <si>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</si>
  <si>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</si>
  <si>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</si>
  <si>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</si>
  <si>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</si>
  <si>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</si>
  <si>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</si>
  <si>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</si>
  <si>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</si>
  <si>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</si>
  <si>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</si>
  <si>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</si>
  <si>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</si>
  <si>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</si>
  <si>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</si>
  <si>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</si>
  <si>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</si>
  <si>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</si>
  <si>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</si>
  <si>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</si>
  <si>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</si>
  <si>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</si>
  <si>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</si>
  <si>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</si>
  <si>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</si>
  <si>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</si>
  <si>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</si>
  <si>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</si>
  <si>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</si>
  <si>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</si>
  <si>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</si>
  <si>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</si>
  <si>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</si>
  <si>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</si>
  <si>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</si>
  <si>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</si>
  <si>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</si>
  <si>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</si>
  <si>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</si>
  <si>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</si>
  <si>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</si>
  <si>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</si>
  <si>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</si>
  <si>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</si>
  <si>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</si>
  <si>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</si>
  <si>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</si>
  <si>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</si>
  <si>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</si>
  <si>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</si>
  <si>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</si>
  <si>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</si>
  <si>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</si>
  <si>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</si>
  <si>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</si>
  <si>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</si>
  <si>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</si>
  <si>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</si>
  <si>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</si>
  <si>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</si>
  <si>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</si>
  <si>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</si>
  <si>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</si>
  <si>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</si>
  <si>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</si>
  <si>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</si>
  <si>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</si>
  <si>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</si>
  <si>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</si>
  <si>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</si>
  <si>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</si>
  <si>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</si>
  <si>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</si>
  <si>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</si>
  <si>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</si>
  <si>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</si>
  <si>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</si>
  <si>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</si>
  <si>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</si>
  <si>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</si>
  <si>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</si>
  <si>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</si>
  <si>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</si>
  <si>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</si>
  <si>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</si>
  <si>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</si>
  <si>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</si>
  <si>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</si>
  <si>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</si>
  <si>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</si>
  <si>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</si>
  <si>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</si>
  <si>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</si>
  <si>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</si>
  <si>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</si>
  <si>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</si>
  <si>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</si>
  <si>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</si>
  <si>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</si>
  <si>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</si>
  <si>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</si>
  <si>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</si>
  <si>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</si>
  <si>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</si>
  <si>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</si>
  <si>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</si>
  <si>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</si>
  <si>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</si>
  <si>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</si>
  <si>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</si>
  <si>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</si>
  <si>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</si>
  <si>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</si>
  <si>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</si>
  <si>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</si>
  <si>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</si>
  <si>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</si>
  <si>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</si>
  <si>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</si>
  <si>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</si>
  <si>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</si>
  <si>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</si>
  <si>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</si>
  <si>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</si>
  <si>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</si>
  <si>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</si>
  <si>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</si>
  <si>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</si>
  <si>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</si>
  <si>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</si>
  <si>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</si>
  <si>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</si>
  <si>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</si>
  <si>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</si>
  <si>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</si>
  <si>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</si>
  <si>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</si>
  <si>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</si>
  <si>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</si>
  <si>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</si>
  <si>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</si>
  <si>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</si>
  <si>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</si>
  <si>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</si>
  <si>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</si>
  <si>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</si>
  <si>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</si>
  <si>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</si>
  <si>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</si>
  <si>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</si>
  <si>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</si>
  <si>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</si>
  <si>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</si>
  <si>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</si>
  <si>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</si>
  <si>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</si>
  <si>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</si>
  <si>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</si>
  <si>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</si>
  <si>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</si>
  <si>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</si>
  <si>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</si>
  <si>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</si>
  <si>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</si>
  <si>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</si>
  <si>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</si>
  <si>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</si>
  <si>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</si>
  <si>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</si>
  <si>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</si>
  <si>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</si>
  <si>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</si>
  <si>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</si>
  <si>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</si>
  <si>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</si>
  <si>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</si>
  <si>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</si>
  <si>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</si>
  <si>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</si>
  <si>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</si>
  <si>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</si>
  <si>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</si>
  <si>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</si>
  <si>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</si>
  <si>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</si>
  <si>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</si>
  <si>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</si>
  <si>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</si>
  <si>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</si>
  <si>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</si>
  <si>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</si>
  <si>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</si>
  <si>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</si>
  <si>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</si>
  <si>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</si>
  <si>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</si>
  <si>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</si>
  <si>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</si>
  <si>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</si>
  <si>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</si>
  <si>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</si>
  <si>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</si>
  <si>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</si>
  <si>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</si>
  <si>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</si>
  <si>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</si>
  <si>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</si>
  <si>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</si>
  <si>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</si>
  <si>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</si>
  <si>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</si>
  <si>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</si>
  <si>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</si>
  <si>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</si>
  <si>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</si>
  <si>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</si>
  <si>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</si>
  <si>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</si>
  <si>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</si>
  <si>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</si>
  <si>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</si>
  <si>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</si>
  <si>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</si>
  <si>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</si>
  <si>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</si>
  <si>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</si>
  <si>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</si>
  <si>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</si>
  <si>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</si>
  <si>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</si>
  <si>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</si>
  <si>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</si>
  <si>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</si>
  <si>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</si>
  <si>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</si>
  <si>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</si>
  <si>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</si>
  <si>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</si>
  <si>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</si>
  <si>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</si>
  <si>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</si>
  <si>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</si>
  <si>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</si>
  <si>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</si>
  <si>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</si>
  <si>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</si>
  <si>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</si>
  <si>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</si>
  <si>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</si>
  <si>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</si>
  <si>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</si>
  <si>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</si>
  <si>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</si>
  <si>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</si>
  <si>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</si>
  <si>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</si>
  <si>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</si>
  <si>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</si>
  <si>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</si>
  <si>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</si>
  <si>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</si>
  <si>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</si>
  <si>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</si>
  <si>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</si>
  <si>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</si>
  <si>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</si>
  <si>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</si>
  <si>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</si>
  <si>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</si>
  <si>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</si>
  <si>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</si>
  <si>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</si>
  <si>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</si>
  <si>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</si>
  <si>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</si>
  <si>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</si>
  <si>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</si>
  <si>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</si>
  <si>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</si>
  <si>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</si>
  <si>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</si>
  <si>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</si>
  <si>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</si>
  <si>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</si>
  <si>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</si>
  <si>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</si>
  <si>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</si>
  <si>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</si>
  <si>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</si>
  <si>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</si>
  <si>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</si>
  <si>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</si>
  <si>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</si>
  <si>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</si>
  <si>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</si>
  <si>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</si>
  <si>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</si>
  <si>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</si>
  <si>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</si>
  <si>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</si>
  <si>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</si>
  <si>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</si>
  <si>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</si>
  <si>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</si>
  <si>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</si>
  <si>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</si>
  <si>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</si>
  <si>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</si>
  <si>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</si>
  <si>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</si>
  <si>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</si>
  <si>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</si>
  <si>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</si>
  <si>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</si>
  <si>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</si>
  <si>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</si>
  <si>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</si>
  <si>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</si>
  <si>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</si>
  <si>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</si>
  <si>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</si>
  <si>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</si>
  <si>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</si>
  <si>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</si>
  <si>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</si>
  <si>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</si>
  <si>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</si>
  <si>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</si>
  <si>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</si>
  <si>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</si>
  <si>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</si>
  <si>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</si>
  <si>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</si>
  <si>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</si>
  <si>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</si>
  <si>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</si>
  <si>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</si>
  <si>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</si>
  <si>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</si>
  <si>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</si>
  <si>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</si>
  <si>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</si>
  <si>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</si>
  <si>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</si>
  <si>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</si>
  <si>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</si>
  <si>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</si>
  <si>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</si>
  <si>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</si>
  <si>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</si>
  <si>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</si>
  <si>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</si>
  <si>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</si>
  <si>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</si>
  <si>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</si>
  <si>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</si>
  <si>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</si>
  <si>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</si>
  <si>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</si>
  <si>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</si>
  <si>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</si>
  <si>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</si>
  <si>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</si>
  <si>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</si>
  <si>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</si>
  <si>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</si>
  <si>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</si>
  <si>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</si>
  <si>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</si>
  <si>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</si>
  <si>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</si>
  <si>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</si>
  <si>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</si>
  <si>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</si>
  <si>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</si>
  <si>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</si>
  <si>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</si>
  <si>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</si>
  <si>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</si>
  <si>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</si>
  <si>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</si>
  <si>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</si>
  <si>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</si>
  <si>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</si>
  <si>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</si>
  <si>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</si>
  <si>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</si>
  <si>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</si>
  <si>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</si>
  <si>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</si>
  <si>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</si>
  <si>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</si>
  <si>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</si>
  <si>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</si>
  <si>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</si>
  <si>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</si>
  <si>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</si>
  <si>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</si>
  <si>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</si>
  <si>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</si>
  <si>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</si>
  <si>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</si>
  <si>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</si>
  <si>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</si>
  <si>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</si>
  <si>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</si>
  <si>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</si>
  <si>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</si>
  <si>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</si>
  <si>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</si>
  <si>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</si>
  <si>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</si>
  <si>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</si>
  <si>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</si>
  <si>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</si>
  <si>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</si>
  <si>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</si>
  <si>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</si>
  <si>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</si>
  <si>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</si>
  <si>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</si>
  <si>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</si>
  <si>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</si>
  <si>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</si>
  <si>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</si>
  <si>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</si>
  <si>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</si>
  <si>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</si>
  <si>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</si>
  <si>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</si>
  <si>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</si>
  <si>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</si>
  <si>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</si>
  <si>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</si>
  <si>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</si>
  <si>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</si>
  <si>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</si>
  <si>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</si>
  <si>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</si>
  <si>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</si>
  <si>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</si>
  <si>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</si>
  <si>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</si>
  <si>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</si>
  <si>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</si>
  <si>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</si>
  <si>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</si>
  <si>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</si>
  <si>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</si>
  <si>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</si>
  <si>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</si>
  <si>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</si>
  <si>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</si>
  <si>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</si>
  <si>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</si>
  <si>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</si>
  <si>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</si>
  <si>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</si>
  <si>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</si>
  <si>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</si>
  <si>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</si>
  <si>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</si>
  <si>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</si>
  <si>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</si>
  <si>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</si>
  <si>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</si>
  <si>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</si>
  <si>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</si>
  <si>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</si>
  <si>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</si>
  <si>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</si>
  <si>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</si>
  <si>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</si>
  <si>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</si>
  <si>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</si>
  <si>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</si>
  <si>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</si>
  <si>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</si>
  <si>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</si>
  <si>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</si>
  <si>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</si>
  <si>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</si>
  <si>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</si>
  <si>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</si>
  <si>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</si>
  <si>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</si>
  <si>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</si>
  <si>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</si>
  <si>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</si>
  <si>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</si>
  <si>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</si>
  <si>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</si>
  <si>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</si>
  <si>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</si>
  <si>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</si>
  <si>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</si>
  <si>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</si>
  <si>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</si>
  <si>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</si>
  <si>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</si>
  <si>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</si>
  <si>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</si>
  <si>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</si>
  <si>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</si>
  <si>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</si>
  <si>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</si>
  <si>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</si>
  <si>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</si>
  <si>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</si>
  <si>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</si>
  <si>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</si>
  <si>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</si>
  <si>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</si>
  <si>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</si>
  <si>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</si>
  <si>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</si>
  <si>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</si>
  <si>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</si>
  <si>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</si>
  <si>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</si>
  <si>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</si>
  <si>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</si>
  <si>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</si>
  <si>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</si>
  <si>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</si>
  <si>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</si>
  <si>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</si>
  <si>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</si>
  <si>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</si>
  <si>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</si>
  <si>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</si>
  <si>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</si>
  <si>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</si>
  <si>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</si>
  <si>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</si>
  <si>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</si>
  <si>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</si>
  <si>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</si>
  <si>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</si>
  <si>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</si>
  <si>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</si>
  <si>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</si>
  <si>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</si>
  <si>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</si>
  <si>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</si>
  <si>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</si>
  <si>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</si>
  <si>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</si>
  <si>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</si>
  <si>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</si>
  <si>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</si>
  <si>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</si>
  <si>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</si>
  <si>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</si>
  <si>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</si>
  <si>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</si>
  <si>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</si>
  <si>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</si>
  <si>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</si>
  <si>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</si>
  <si>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</si>
  <si>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</si>
  <si>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</si>
  <si>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</si>
  <si>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</si>
  <si>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</si>
  <si>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</si>
  <si>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</si>
  <si>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</si>
  <si>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</si>
  <si>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</si>
  <si>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</si>
  <si>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</si>
  <si>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</si>
  <si>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</si>
  <si>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</si>
  <si>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</si>
  <si>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</si>
  <si>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</si>
  <si>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</si>
  <si>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</si>
  <si>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</si>
  <si>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</si>
  <si>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</si>
  <si>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</si>
  <si>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</si>
  <si>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</si>
  <si>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</si>
  <si>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</si>
  <si>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</si>
  <si>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</si>
  <si>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</si>
  <si>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</si>
  <si>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</si>
  <si>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</si>
  <si>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</si>
  <si>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</si>
  <si>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</si>
  <si>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</si>
  <si>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</si>
  <si>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</si>
  <si>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</si>
  <si>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</si>
  <si>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</si>
  <si>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</si>
  <si>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</si>
  <si>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</si>
  <si>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</si>
  <si>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</si>
  <si>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</si>
  <si>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</si>
  <si>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</si>
  <si>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</si>
  <si>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</si>
  <si>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</si>
  <si>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</si>
  <si>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</si>
  <si>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</si>
  <si>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</si>
  <si>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</si>
  <si>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</si>
  <si>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</si>
  <si>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</si>
  <si>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</si>
  <si>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</si>
  <si>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</si>
  <si>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</si>
  <si>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</si>
  <si>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</si>
  <si>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</si>
  <si>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</si>
  <si>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</si>
  <si>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</si>
  <si>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</si>
  <si>
    <t>05/12 Delhaize</t>
  </si>
  <si>
    <t>06/12 Lidl</t>
  </si>
  <si>
    <t>08/12 Trafic</t>
  </si>
  <si>
    <t>06/12 Action</t>
  </si>
  <si>
    <t>06/12 Hema</t>
  </si>
  <si>
    <t>09/02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</si>
</sst>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8" formatCode="&quot;€&quot;#,##0.00;[Red]\-&quot;€&quot;#,##0.00"/>
    <numFmt numFmtId="43" formatCode="_-* #,##0.00_-;\-* #,##0.00_-;_-* &quot;-&quot;??_-;_-@_-"/>
    <numFmt numFmtId="164" formatCode="#,##0\ &quot;€&quot;;[Red]\-#,##0\ &quot;€&quot;"/>
    <numFmt numFmtId="165" formatCode="#,##0.00\ &quot;€&quot;;[Red]\-#,##0.00\ &quot;€&quot;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8" fontId="1" fillId="0" borderId="0" xfId="0" applyNumberFormat="1" applyFont="1"/>
    <xf numFmtId="168" fontId="1" fillId="0" borderId="0" xfId="0" applyNumberFormat="1" applyFont="1"/>
    <xf numFmtId="8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8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8" fontId="0" fillId="0" borderId="82" xfId="0" applyNumberFormat="1" applyBorder="1"/>
    <xf numFmtId="8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43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165" fontId="1" fillId="0" borderId="0" xfId="0" applyNumberFormat="1" applyFont="1"/>
    <xf numFmtId="165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165" fontId="0" fillId="0" borderId="101" xfId="0" applyNumberFormat="1" applyBorder="1" applyAlignment="1">
      <alignment horizontal="center"/>
    </xf>
    <xf numFmtId="165" fontId="15" fillId="0" borderId="101" xfId="0" applyNumberFormat="1" applyFont="1" applyBorder="1" applyAlignment="1">
      <alignment horizontal="center"/>
    </xf>
    <xf numFmtId="165" fontId="0" fillId="0" borderId="102" xfId="0" applyNumberFormat="1" applyBorder="1" applyAlignment="1">
      <alignment horizontal="center"/>
    </xf>
    <xf numFmtId="165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164" fontId="1" fillId="0" borderId="0" xfId="0" applyNumberFormat="1" applyFont="1"/>
    <xf numFmtId="165" fontId="10" fillId="0" borderId="0" xfId="0" applyNumberFormat="1" applyFont="1"/>
    <xf numFmtId="165" fontId="17" fillId="0" borderId="77" xfId="0" applyNumberFormat="1" applyFont="1" applyBorder="1"/>
    <xf numFmtId="165" fontId="0" fillId="0" borderId="76" xfId="0" applyNumberFormat="1" applyBorder="1"/>
    <xf numFmtId="165" fontId="0" fillId="0" borderId="77" xfId="0" applyNumberFormat="1" applyBorder="1"/>
    <xf numFmtId="165" fontId="0" fillId="0" borderId="81" xfId="0" applyNumberFormat="1" applyBorder="1"/>
    <xf numFmtId="165" fontId="0" fillId="0" borderId="80" xfId="0" applyNumberFormat="1" applyBorder="1"/>
    <xf numFmtId="165" fontId="1" fillId="0" borderId="0" xfId="0" applyNumberFormat="1" applyFont="1" applyAlignment="1">
      <alignment vertical="top"/>
    </xf>
    <xf numFmtId="165" fontId="2" fillId="0" borderId="50" xfId="0" applyNumberFormat="1" applyFont="1" applyBorder="1" applyAlignment="1">
      <alignment horizontal="center" vertical="center"/>
    </xf>
    <xf numFmtId="165" fontId="2" fillId="0" borderId="51" xfId="0" applyNumberFormat="1" applyFont="1" applyBorder="1"/>
    <xf numFmtId="165" fontId="2" fillId="0" borderId="52" xfId="0" applyNumberFormat="1" applyFont="1" applyBorder="1" applyAlignment="1">
      <alignment vertical="center"/>
    </xf>
    <xf numFmtId="165" fontId="2" fillId="0" borderId="53" xfId="0" applyNumberFormat="1" applyFont="1" applyBorder="1"/>
    <xf numFmtId="165" fontId="2" fillId="0" borderId="46" xfId="0" applyNumberFormat="1" applyFont="1" applyBorder="1" applyAlignment="1">
      <alignment horizontal="center" vertical="center"/>
    </xf>
    <xf numFmtId="165" fontId="2" fillId="0" borderId="52" xfId="0" applyNumberFormat="1" applyFont="1" applyBorder="1"/>
    <xf numFmtId="165" fontId="2" fillId="0" borderId="11" xfId="0" applyNumberFormat="1" applyFont="1" applyBorder="1"/>
    <xf numFmtId="165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165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165" fontId="2" fillId="5" borderId="18" xfId="0" applyNumberFormat="1" applyFont="1" applyFill="1" applyBorder="1" applyAlignment="1"/>
    <xf numFmtId="165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165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165" fontId="2" fillId="9" borderId="46" xfId="0" applyNumberFormat="1" applyFont="1" applyFill="1" applyBorder="1" applyAlignment="1"/>
    <xf numFmtId="165" fontId="2" fillId="9" borderId="24" xfId="0" applyNumberFormat="1" applyFont="1" applyFill="1" applyBorder="1" applyAlignment="1"/>
    <xf numFmtId="165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165" fontId="2" fillId="5" borderId="42" xfId="0" applyNumberFormat="1" applyFont="1" applyFill="1" applyBorder="1" applyAlignment="1">
      <alignment horizontal="right"/>
    </xf>
    <xf numFmtId="165" fontId="2" fillId="5" borderId="13" xfId="0" applyNumberFormat="1" applyFont="1" applyFill="1" applyBorder="1" applyAlignment="1"/>
    <xf numFmtId="165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165" fontId="2" fillId="9" borderId="21" xfId="0" applyNumberFormat="1" applyFont="1" applyFill="1" applyBorder="1" applyAlignment="1">
      <alignment horizontal="right"/>
    </xf>
    <xf numFmtId="165" fontId="2" fillId="5" borderId="47" xfId="0" applyNumberFormat="1" applyFont="1" applyFill="1" applyBorder="1" applyAlignment="1"/>
    <xf numFmtId="165" fontId="2" fillId="9" borderId="27" xfId="0" applyNumberFormat="1" applyFont="1" applyFill="1" applyBorder="1" applyAlignment="1"/>
    <xf numFmtId="165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165" fontId="2" fillId="5" borderId="11" xfId="0" applyNumberFormat="1" applyFont="1" applyFill="1" applyBorder="1" applyAlignment="1"/>
    <xf numFmtId="165" fontId="2" fillId="9" borderId="28" xfId="0" applyNumberFormat="1" applyFont="1" applyFill="1" applyBorder="1" applyAlignment="1"/>
    <xf numFmtId="165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165" fontId="2" fillId="5" borderId="58" xfId="0" applyNumberFormat="1" applyFont="1" applyFill="1" applyBorder="1" applyAlignment="1">
      <alignment horizontal="right"/>
    </xf>
    <xf numFmtId="165" fontId="2" fillId="5" borderId="24" xfId="0" applyNumberFormat="1" applyFont="1" applyFill="1" applyBorder="1" applyAlignment="1"/>
    <xf numFmtId="165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165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165" fontId="2" fillId="9" borderId="61" xfId="0" applyNumberFormat="1" applyFont="1" applyFill="1" applyBorder="1" applyAlignment="1"/>
    <xf numFmtId="165" fontId="2" fillId="9" borderId="62" xfId="0" applyNumberFormat="1" applyFont="1" applyFill="1" applyBorder="1" applyAlignment="1"/>
    <xf numFmtId="165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165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165" fontId="2" fillId="9" borderId="107" xfId="0" applyNumberFormat="1" applyFont="1" applyFill="1" applyBorder="1" applyAlignment="1"/>
    <xf numFmtId="165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165" fontId="1" fillId="5" borderId="20" xfId="0" applyNumberFormat="1" applyFont="1" applyFill="1" applyBorder="1"/>
    <xf numFmtId="165" fontId="1" fillId="9" borderId="21" xfId="0" applyNumberFormat="1" applyFont="1" applyFill="1" applyBorder="1"/>
    <xf numFmtId="165" fontId="1" fillId="5" borderId="21" xfId="0" applyNumberFormat="1" applyFont="1" applyFill="1" applyBorder="1"/>
    <xf numFmtId="165" fontId="1" fillId="9" borderId="21" xfId="0" applyNumberFormat="1" applyFont="1" applyFill="1" applyBorder="1" applyAlignment="1">
      <alignment horizontal="right"/>
    </xf>
    <xf numFmtId="165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8" fontId="2" fillId="0" borderId="114" xfId="0" applyNumberFormat="1" applyFont="1" applyBorder="1" applyAlignment="1"/>
    <xf numFmtId="8" fontId="2" fillId="0" borderId="115" xfId="0" applyNumberFormat="1" applyFont="1" applyBorder="1" applyAlignment="1"/>
    <xf numFmtId="8" fontId="2" fillId="0" borderId="116" xfId="0" applyNumberFormat="1" applyFont="1" applyBorder="1" applyAlignment="1"/>
    <xf numFmtId="8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165" fontId="2" fillId="12" borderId="10" xfId="0" applyNumberFormat="1" applyFont="1" applyFill="1" applyBorder="1"/>
    <xf numFmtId="165" fontId="2" fillId="12" borderId="15" xfId="0" applyNumberFormat="1" applyFont="1" applyFill="1" applyBorder="1"/>
    <xf numFmtId="165" fontId="2" fillId="12" borderId="9" xfId="0" applyNumberFormat="1" applyFont="1" applyFill="1" applyBorder="1"/>
    <xf numFmtId="165" fontId="2" fillId="12" borderId="16" xfId="0" applyNumberFormat="1" applyFont="1" applyFill="1" applyBorder="1"/>
    <xf numFmtId="165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165" fontId="1" fillId="5" borderId="20" xfId="0" applyNumberFormat="1" applyFont="1" applyFill="1" applyBorder="1" applyAlignment="1"/>
    <xf numFmtId="165" fontId="1" fillId="9" borderId="21" xfId="0" applyNumberFormat="1" applyFont="1" applyFill="1" applyBorder="1" applyAlignment="1"/>
    <xf numFmtId="165" fontId="1" fillId="5" borderId="21" xfId="0" applyNumberFormat="1" applyFont="1" applyFill="1" applyBorder="1" applyAlignment="1"/>
    <xf numFmtId="165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165" fontId="1" fillId="9" borderId="4" xfId="0" applyNumberFormat="1" applyFont="1" applyFill="1" applyBorder="1" applyAlignment="1">
      <alignment horizontal="right"/>
    </xf>
    <xf numFmtId="165" fontId="2" fillId="0" borderId="115" xfId="0" applyNumberFormat="1" applyFont="1" applyBorder="1" applyAlignment="1"/>
    <xf numFmtId="165" fontId="2" fillId="0" borderId="121" xfId="0" applyNumberFormat="1" applyFont="1" applyBorder="1" applyAlignment="1"/>
    <xf numFmtId="165" fontId="2" fillId="0" borderId="114" xfId="0" applyNumberFormat="1" applyFont="1" applyBorder="1" applyAlignment="1"/>
    <xf numFmtId="165" fontId="2" fillId="0" borderId="116" xfId="0" applyNumberFormat="1" applyFont="1" applyBorder="1" applyAlignment="1"/>
    <xf numFmtId="165" fontId="2" fillId="0" borderId="53" xfId="0" applyNumberFormat="1" applyFont="1" applyBorder="1" applyAlignment="1">
      <alignment vertical="center"/>
    </xf>
    <xf numFmtId="165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65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5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165" fontId="0" fillId="17" borderId="131" xfId="0" applyNumberFormat="1" applyFill="1" applyBorder="1"/>
    <xf numFmtId="165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165" fontId="0" fillId="17" borderId="95" xfId="0" applyNumberFormat="1" applyFill="1" applyBorder="1"/>
    <xf numFmtId="165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165" fontId="0" fillId="0" borderId="0" xfId="0" applyNumberFormat="1" applyFill="1" applyBorder="1"/>
    <xf numFmtId="178" fontId="0" fillId="17" borderId="0" xfId="0" applyNumberFormat="1" applyFill="1" applyBorder="1"/>
    <xf numFmtId="165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165" fontId="0" fillId="0" borderId="128" xfId="0" applyNumberFormat="1" applyFill="1" applyBorder="1"/>
    <xf numFmtId="165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165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165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165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165" fontId="0" fillId="18" borderId="0" xfId="0" applyNumberFormat="1" applyFill="1"/>
    <xf numFmtId="178" fontId="0" fillId="0" borderId="0" xfId="0" applyNumberFormat="1"/>
    <xf numFmtId="8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165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165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165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165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165" fontId="0" fillId="0" borderId="0" xfId="0" applyNumberFormat="1" applyBorder="1"/>
    <xf numFmtId="0" fontId="0" fillId="0" borderId="0" xfId="0" applyBorder="1"/>
    <xf numFmtId="0" fontId="0" fillId="0" borderId="129" xfId="0" applyBorder="1"/>
    <xf numFmtId="165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164" fontId="0" fillId="0" borderId="95" xfId="0" applyNumberFormat="1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165" fontId="2" fillId="11" borderId="6" xfId="0" applyNumberFormat="1" applyFont="1" applyFill="1" applyBorder="1" applyAlignment="1">
      <alignment horizontal="right"/>
    </xf>
    <xf numFmtId="165" fontId="2" fillId="11" borderId="5" xfId="0" applyNumberFormat="1" applyFont="1" applyFill="1" applyBorder="1" applyAlignment="1">
      <alignment horizontal="right"/>
    </xf>
    <xf numFmtId="165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165" fontId="2" fillId="9" borderId="58" xfId="0" applyNumberFormat="1" applyFont="1" applyFill="1" applyBorder="1" applyAlignment="1">
      <alignment horizontal="right"/>
    </xf>
    <xf numFmtId="165" fontId="2" fillId="9" borderId="123" xfId="0" applyNumberFormat="1" applyFont="1" applyFill="1" applyBorder="1" applyAlignment="1">
      <alignment horizontal="right"/>
    </xf>
    <xf numFmtId="165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165" fontId="1" fillId="0" borderId="6" xfId="0" quotePrefix="1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165" fontId="2" fillId="5" borderId="109" xfId="0" applyNumberFormat="1" applyFont="1" applyFill="1" applyBorder="1" applyAlignment="1">
      <alignment horizontal="right"/>
    </xf>
    <xf numFmtId="165" fontId="2" fillId="5" borderId="36" xfId="0" applyNumberFormat="1" applyFont="1" applyFill="1" applyBorder="1" applyAlignment="1">
      <alignment horizontal="right"/>
    </xf>
    <xf numFmtId="165" fontId="2" fillId="5" borderId="110" xfId="0" applyNumberFormat="1" applyFont="1" applyFill="1" applyBorder="1" applyAlignment="1">
      <alignment horizontal="right"/>
    </xf>
    <xf numFmtId="165" fontId="2" fillId="5" borderId="58" xfId="0" applyNumberFormat="1" applyFont="1" applyFill="1" applyBorder="1" applyAlignment="1">
      <alignment horizontal="right"/>
    </xf>
    <xf numFmtId="165" fontId="2" fillId="5" borderId="123" xfId="0" applyNumberFormat="1" applyFont="1" applyFill="1" applyBorder="1" applyAlignment="1">
      <alignment horizontal="right"/>
    </xf>
    <xf numFmtId="165" fontId="2" fillId="5" borderId="23" xfId="0" applyNumberFormat="1" applyFont="1" applyFill="1" applyBorder="1" applyAlignment="1">
      <alignment horizontal="right"/>
    </xf>
    <xf numFmtId="165" fontId="2" fillId="5" borderId="111" xfId="0" applyNumberFormat="1" applyFont="1" applyFill="1" applyBorder="1" applyAlignment="1">
      <alignment horizontal="right"/>
    </xf>
    <xf numFmtId="165" fontId="2" fillId="5" borderId="124" xfId="0" applyNumberFormat="1" applyFont="1" applyFill="1" applyBorder="1" applyAlignment="1">
      <alignment horizontal="right"/>
    </xf>
    <xf numFmtId="165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165" fontId="2" fillId="0" borderId="49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55" xfId="0" applyNumberFormat="1" applyFont="1" applyBorder="1" applyAlignment="1">
      <alignment horizontal="right"/>
    </xf>
    <xf numFmtId="165" fontId="2" fillId="0" borderId="40" xfId="0" applyNumberFormat="1" applyFont="1" applyBorder="1" applyAlignment="1">
      <alignment horizontal="right"/>
    </xf>
    <xf numFmtId="165" fontId="2" fillId="0" borderId="12" xfId="0" applyNumberFormat="1" applyFont="1" applyBorder="1" applyAlignment="1">
      <alignment horizontal="right"/>
    </xf>
    <xf numFmtId="165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165" fontId="2" fillId="0" borderId="56" xfId="0" applyNumberFormat="1" applyFont="1" applyBorder="1" applyAlignment="1">
      <alignment horizontal="right"/>
    </xf>
    <xf numFmtId="165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165" fontId="2" fillId="0" borderId="126" xfId="0" applyNumberFormat="1" applyFont="1" applyBorder="1" applyAlignment="1">
      <alignment horizontal="right"/>
    </xf>
    <xf numFmtId="165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6"/>
  <sheetViews>
    <sheetView topLeftCell="A19" zoomScaleNormal="100" workbookViewId="0">
      <pane xSplit="1" topLeftCell="AO1" activePane="topRight" state="frozen"/>
      <selection pane="topRight" activeCell="AU22" sqref="AU22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10.5546875" customWidth="1"/>
    <col min="22" max="23" width="11" customWidth="1"/>
    <col min="24" max="24" width="10.5546875" customWidth="1"/>
    <col min="25" max="25" width="10.109375" customWidth="1"/>
    <col min="26" max="26" width="11.44140625" customWidth="1"/>
    <col min="27" max="28" width="11" customWidth="1"/>
    <col min="29" max="29" width="10.33203125" customWidth="1"/>
    <col min="30" max="30" width="11.109375" customWidth="1"/>
    <col min="31" max="31" width="11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1.109375" customWidth="1"/>
    <col min="41" max="41" width="10.5546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71</v>
      </c>
      <c r="T4" s="382"/>
      <c r="U4" s="382"/>
      <c r="V4" s="383"/>
      <c r="W4" s="381" t="s">
        <v>70</v>
      </c>
      <c r="X4" s="382"/>
      <c r="Y4" s="382"/>
      <c r="Z4" s="383"/>
      <c r="AA4" s="381" t="s">
        <v>72</v>
      </c>
      <c r="AB4" s="382"/>
      <c r="AC4" s="382"/>
      <c r="AD4" s="383"/>
      <c r="AE4" s="381" t="s">
        <v>73</v>
      </c>
      <c r="AF4" s="382"/>
      <c r="AG4" s="382"/>
      <c r="AH4" s="383"/>
      <c r="AI4" s="381" t="s">
        <v>75</v>
      </c>
      <c r="AJ4" s="382"/>
      <c r="AK4" s="382"/>
      <c r="AL4" s="383"/>
      <c r="AM4" s="381" t="s">
        <v>77</v>
      </c>
      <c r="AN4" s="382"/>
      <c r="AO4" s="382"/>
      <c r="AP4" s="383"/>
      <c r="AQ4" s="381" t="s">
        <v>79</v>
      </c>
      <c r="AR4" s="382"/>
      <c r="AS4" s="382"/>
      <c r="AT4" s="383"/>
      <c r="AU4" s="381" t="s">
        <v>84</v>
      </c>
      <c r="AV4" s="382"/>
      <c r="AW4" s="382"/>
      <c r="AX4" s="383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390">
        <f>'01'!K19</f>
        <v>26383.54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30103.380000000005</v>
      </c>
      <c r="AR5" s="388"/>
      <c r="AS5" s="388"/>
      <c r="AT5" s="389"/>
      <c r="AU5" s="387">
        <f>'12'!K19</f>
        <v>30685.880000000005</v>
      </c>
      <c r="AV5" s="388"/>
      <c r="AW5" s="388"/>
      <c r="AX5" s="389"/>
      <c r="AZ5" s="6"/>
      <c r="BA5" s="7"/>
      <c r="BB5" s="1"/>
      <c r="BC5" s="1"/>
    </row>
    <row r="6" spans="1:55" ht="16.8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384" t="s">
        <v>229</v>
      </c>
      <c r="D7" s="385"/>
      <c r="E7" s="385"/>
      <c r="F7" s="386"/>
      <c r="G7" s="384" t="s">
        <v>229</v>
      </c>
      <c r="H7" s="385"/>
      <c r="I7" s="385"/>
      <c r="J7" s="386"/>
      <c r="K7" s="384" t="s">
        <v>229</v>
      </c>
      <c r="L7" s="385"/>
      <c r="M7" s="385"/>
      <c r="N7" s="386"/>
      <c r="O7" s="384" t="s">
        <v>229</v>
      </c>
      <c r="P7" s="385"/>
      <c r="Q7" s="385"/>
      <c r="R7" s="386"/>
      <c r="S7" s="384" t="s">
        <v>229</v>
      </c>
      <c r="T7" s="385"/>
      <c r="U7" s="385"/>
      <c r="V7" s="386"/>
      <c r="W7" s="384" t="s">
        <v>229</v>
      </c>
      <c r="X7" s="385"/>
      <c r="Y7" s="385"/>
      <c r="Z7" s="386"/>
      <c r="AA7" s="384" t="s">
        <v>229</v>
      </c>
      <c r="AB7" s="385"/>
      <c r="AC7" s="385"/>
      <c r="AD7" s="386"/>
      <c r="AE7" s="384" t="s">
        <v>229</v>
      </c>
      <c r="AF7" s="385"/>
      <c r="AG7" s="385"/>
      <c r="AH7" s="386"/>
      <c r="AI7" s="384" t="s">
        <v>229</v>
      </c>
      <c r="AJ7" s="385"/>
      <c r="AK7" s="385"/>
      <c r="AL7" s="386"/>
      <c r="AM7" s="384" t="s">
        <v>229</v>
      </c>
      <c r="AN7" s="385"/>
      <c r="AO7" s="385"/>
      <c r="AP7" s="386"/>
      <c r="AQ7" s="384" t="s">
        <v>229</v>
      </c>
      <c r="AR7" s="385"/>
      <c r="AS7" s="385"/>
      <c r="AT7" s="386"/>
      <c r="AU7" s="384" t="s">
        <v>229</v>
      </c>
      <c r="AV7" s="385"/>
      <c r="AW7" s="385"/>
      <c r="AX7" s="386"/>
      <c r="AZ7" s="9" t="s">
        <v>231</v>
      </c>
      <c r="BA7" s="13" t="s">
        <v>188</v>
      </c>
      <c r="BB7" s="1"/>
      <c r="BC7" s="1"/>
    </row>
    <row r="8" spans="1:55" ht="15.6">
      <c r="A8" s="206" t="s">
        <v>211</v>
      </c>
      <c r="B8" s="192">
        <v>33389.54</v>
      </c>
      <c r="C8" s="391">
        <f>SUM('01'!L25:'01'!L29)</f>
        <v>2593.46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2588.0700000000002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6">
      <c r="A9" s="189" t="s">
        <v>212</v>
      </c>
      <c r="B9" s="193">
        <v>5835.74</v>
      </c>
      <c r="C9" s="378">
        <f>SUM('01'!L30:'01'!L34)</f>
        <v>655.59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302.78999999999996</v>
      </c>
      <c r="AR9" s="379"/>
      <c r="AS9" s="379"/>
      <c r="AT9" s="380"/>
      <c r="AU9" s="378">
        <f>SUM('12'!L30:'12'!L34)</f>
        <v>71</v>
      </c>
      <c r="AV9" s="379"/>
      <c r="AW9" s="379"/>
      <c r="AX9" s="380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6">
      <c r="A10" s="190" t="s">
        <v>217</v>
      </c>
      <c r="B10" s="194">
        <v>2731.18</v>
      </c>
      <c r="C10" s="378">
        <f>SUM('01'!L35:'01'!L39)</f>
        <v>120.85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6">
      <c r="A11" s="189" t="s">
        <v>213</v>
      </c>
      <c r="B11" s="193">
        <v>2906.88</v>
      </c>
      <c r="C11" s="378">
        <f>SUM('01'!L40:'01'!L44)</f>
        <v>3.87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42.84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503.15</v>
      </c>
      <c r="BA11" s="112">
        <f t="shared" ca="1" si="0"/>
        <v>41.929166666666667</v>
      </c>
      <c r="BB11" s="1"/>
      <c r="BC11" s="1"/>
    </row>
    <row r="12" spans="1:55" ht="15.6">
      <c r="A12" s="190" t="s">
        <v>23</v>
      </c>
      <c r="B12" s="194">
        <v>3325.31</v>
      </c>
      <c r="C12" s="378">
        <f>SUM('01'!L45:'01'!L49)</f>
        <v>137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430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6">
      <c r="A13" s="189" t="s">
        <v>214</v>
      </c>
      <c r="B13" s="195">
        <v>3443.8099999999995</v>
      </c>
      <c r="C13" s="378">
        <f>SUM('01'!L50:'01'!L54)</f>
        <v>95.8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95.8</v>
      </c>
      <c r="AR13" s="379"/>
      <c r="AS13" s="379"/>
      <c r="AT13" s="380"/>
      <c r="AU13" s="378">
        <f>SUM('12'!L50:'12'!L54)</f>
        <v>273.07</v>
      </c>
      <c r="AV13" s="379"/>
      <c r="AW13" s="379"/>
      <c r="AX13" s="380"/>
      <c r="AZ13" s="212">
        <f t="shared" si="1"/>
        <v>6746.5700000000006</v>
      </c>
      <c r="BA13" s="112">
        <f t="shared" ca="1" si="0"/>
        <v>562.21416666666676</v>
      </c>
      <c r="BB13" s="1"/>
      <c r="BC13" s="1"/>
    </row>
    <row r="14" spans="1:55" ht="15.6">
      <c r="A14" s="190" t="s">
        <v>215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57.08</v>
      </c>
      <c r="AN14" s="395"/>
      <c r="AO14" s="395"/>
      <c r="AP14" s="396"/>
      <c r="AQ14" s="394">
        <f>SUM('11'!L55:'11'!L59)</f>
        <v>466.40999999999997</v>
      </c>
      <c r="AR14" s="395"/>
      <c r="AS14" s="395"/>
      <c r="AT14" s="396"/>
      <c r="AU14" s="394">
        <f>SUM('12'!L55:'12'!L59)</f>
        <v>100.91</v>
      </c>
      <c r="AV14" s="395"/>
      <c r="AW14" s="395"/>
      <c r="AX14" s="396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6">
      <c r="A15" s="189" t="s">
        <v>216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647.88</v>
      </c>
      <c r="AR15" s="379"/>
      <c r="AS15" s="379"/>
      <c r="AT15" s="380"/>
      <c r="AU15" s="378">
        <f>SUM('12'!L60:'12'!L64)</f>
        <v>574.16999999999996</v>
      </c>
      <c r="AV15" s="379"/>
      <c r="AW15" s="379"/>
      <c r="AX15" s="380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2" thickBot="1">
      <c r="A16" s="191" t="s">
        <v>42</v>
      </c>
      <c r="B16" s="196">
        <v>2018.96</v>
      </c>
      <c r="C16" s="378">
        <f>SUM('01'!L65:'01'!L69)</f>
        <v>85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374">
        <f>SUM(C8:C16)</f>
        <v>3691.57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3972.5899999999997</v>
      </c>
      <c r="AN17" s="375"/>
      <c r="AO17" s="375"/>
      <c r="AP17" s="376"/>
      <c r="AQ17" s="374">
        <f>SUM(AQ8:AQ16)</f>
        <v>4573.79</v>
      </c>
      <c r="AR17" s="375"/>
      <c r="AS17" s="375"/>
      <c r="AT17" s="376"/>
      <c r="AU17" s="374">
        <f>SUM(AU8:AU16)</f>
        <v>1019.15</v>
      </c>
      <c r="AV17" s="375"/>
      <c r="AW17" s="375"/>
      <c r="AX17" s="376"/>
      <c r="AZ17" s="227">
        <f>SUM(AZ8:AZ16)</f>
        <v>54743.44</v>
      </c>
      <c r="BA17" s="112">
        <f ca="1">AZ17/BC$17</f>
        <v>4561.9533333333338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173</v>
      </c>
      <c r="AV18" s="377"/>
      <c r="AW18" s="377"/>
      <c r="AX18" s="377"/>
      <c r="AZ18" s="131">
        <f>(2500*13)+(600*12)+(550*12)+(95*12)</f>
        <v>47440</v>
      </c>
      <c r="BA18" s="131">
        <f ca="1">12*BA17</f>
        <v>54743.44</v>
      </c>
      <c r="BB18" s="1"/>
      <c r="BC18" s="1"/>
    </row>
    <row r="19" spans="1:62" ht="16.8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6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12</v>
      </c>
      <c r="AX20" s="145">
        <f t="shared" ref="AX20:AX45" si="13">AT20+AV20-AW20</f>
        <v>994.92999999999961</v>
      </c>
      <c r="AZ20" s="123">
        <f t="shared" ref="AZ20:AZ27" si="14">E20+I20+M20+Q20+U20+Y20+AC20+AG20+AK20+AO20+AS20+AW20</f>
        <v>6149.68</v>
      </c>
      <c r="BA20" s="21">
        <f t="shared" ref="BA20:BA45" si="15">AZ20/AZ$46</f>
        <v>0.12121560944072349</v>
      </c>
      <c r="BB20" s="22">
        <f>_xlfn.RANK.EQ(BA20,$BA$20:$BA$45,)</f>
        <v>2</v>
      </c>
      <c r="BC20" s="22">
        <f t="shared" ref="BC20:BC45" ca="1" si="16">AZ20/BC$17</f>
        <v>512.47333333333336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0.12244063662081384</v>
      </c>
      <c r="BG20" s="22">
        <f ca="1">_xlfn.RANK.EQ(BF20,$BF$20:$BF$45,)</f>
        <v>2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546.15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0.25542384306985144</v>
      </c>
      <c r="BB21" s="22">
        <f t="shared" ref="BB21:BB45" si="20">_xlfn.RANK.EQ(BA21,$BA$20:$BA$45,)</f>
        <v>1</v>
      </c>
      <c r="BC21" s="22">
        <f t="shared" ca="1" si="16"/>
        <v>1079.8766666666668</v>
      </c>
      <c r="BE21" s="224">
        <f t="shared" ca="1" si="17"/>
        <v>13806</v>
      </c>
      <c r="BF21" s="21">
        <f t="shared" ca="1" si="18"/>
        <v>0.25245793713205916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847.47999999999956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200.05999999999997</v>
      </c>
      <c r="AX22" s="156">
        <f t="shared" si="13"/>
        <v>392.99</v>
      </c>
      <c r="AZ22" s="157">
        <f t="shared" si="14"/>
        <v>3654.3099999999995</v>
      </c>
      <c r="BA22" s="21">
        <f t="shared" si="15"/>
        <v>7.2029668817780793E-2</v>
      </c>
      <c r="BB22" s="22">
        <f t="shared" si="20"/>
        <v>5</v>
      </c>
      <c r="BC22" s="22">
        <f t="shared" ca="1" si="16"/>
        <v>304.52583333333331</v>
      </c>
      <c r="BE22" s="225">
        <f t="shared" ca="1" si="17"/>
        <v>3801.23</v>
      </c>
      <c r="BF22" s="21">
        <f t="shared" ca="1" si="18"/>
        <v>6.9509683062762367E-2</v>
      </c>
      <c r="BG22" s="22">
        <f t="shared" ca="1" si="21"/>
        <v>6</v>
      </c>
      <c r="BH22" s="22">
        <f t="shared" ca="1" si="19"/>
        <v>316.76916666666665</v>
      </c>
      <c r="BJ22" s="225">
        <f t="shared" ca="1" si="22"/>
        <v>146.91999999999985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3.8609279094245608E-2</v>
      </c>
      <c r="BB23" s="22">
        <f t="shared" si="20"/>
        <v>8</v>
      </c>
      <c r="BC23" s="22">
        <f t="shared" ca="1" si="16"/>
        <v>163.23166666666665</v>
      </c>
      <c r="BE23" s="224">
        <f t="shared" ca="1" si="17"/>
        <v>2280</v>
      </c>
      <c r="BF23" s="21">
        <f t="shared" ca="1" si="18"/>
        <v>4.1692314693690773E-2</v>
      </c>
      <c r="BG23" s="22">
        <f t="shared" ca="1" si="21"/>
        <v>9</v>
      </c>
      <c r="BH23" s="22">
        <f t="shared" ca="1" si="19"/>
        <v>190</v>
      </c>
      <c r="BJ23" s="224">
        <f t="shared" ca="1" si="22"/>
        <v>321.22000000000003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87</v>
      </c>
      <c r="AX24" s="156">
        <f t="shared" si="13"/>
        <v>315.97000000000003</v>
      </c>
      <c r="AZ24" s="157">
        <f t="shared" si="14"/>
        <v>1594.0300000000002</v>
      </c>
      <c r="BA24" s="21">
        <f t="shared" si="15"/>
        <v>3.141973532229262E-2</v>
      </c>
      <c r="BB24" s="22">
        <f t="shared" si="20"/>
        <v>11</v>
      </c>
      <c r="BC24" s="22">
        <f t="shared" ca="1" si="16"/>
        <v>132.83583333333334</v>
      </c>
      <c r="BE24" s="225">
        <f t="shared" ca="1" si="17"/>
        <v>1910</v>
      </c>
      <c r="BF24" s="21">
        <f t="shared" ca="1" si="18"/>
        <v>3.4926456607433938E-2</v>
      </c>
      <c r="BG24" s="22">
        <f t="shared" ca="1" si="21"/>
        <v>11</v>
      </c>
      <c r="BH24" s="22">
        <f t="shared" ca="1" si="19"/>
        <v>159.16666666666666</v>
      </c>
      <c r="BJ24" s="225">
        <f t="shared" ca="1" si="22"/>
        <v>315.97000000000003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378.83000000000004</v>
      </c>
      <c r="AX25" s="151">
        <f t="shared" si="13"/>
        <v>4323.5915974244963</v>
      </c>
      <c r="AZ25" s="152">
        <f t="shared" si="14"/>
        <v>4438.5800000000008</v>
      </c>
      <c r="BA25" s="21">
        <f t="shared" si="15"/>
        <v>8.7488321303125782E-2</v>
      </c>
      <c r="BB25" s="22">
        <f t="shared" si="20"/>
        <v>4</v>
      </c>
      <c r="BC25" s="22">
        <f t="shared" ca="1" si="16"/>
        <v>369.88166666666672</v>
      </c>
      <c r="BE25" s="224">
        <f t="shared" ca="1" si="17"/>
        <v>5599.6215974244988</v>
      </c>
      <c r="BF25" s="21">
        <f t="shared" ca="1" si="18"/>
        <v>0.10239525693219721</v>
      </c>
      <c r="BG25" s="22">
        <f t="shared" ca="1" si="21"/>
        <v>3</v>
      </c>
      <c r="BH25" s="22">
        <f t="shared" ca="1" si="19"/>
        <v>466.63513311870821</v>
      </c>
      <c r="BJ25" s="224">
        <f t="shared" ca="1" si="22"/>
        <v>1161.0415974244979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1.232738196139033E-2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1.1821051242866844E-2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8.1808039674060879E-3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9.8744955853478159E-3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6.7018768700698172E-2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7.4608031422300922E-2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46.47</v>
      </c>
      <c r="AX29" s="160">
        <f t="shared" si="13"/>
        <v>0.57999999999998408</v>
      </c>
      <c r="AZ29" s="152">
        <f t="shared" si="23"/>
        <v>1068.4099999999999</v>
      </c>
      <c r="BA29" s="21">
        <f t="shared" si="15"/>
        <v>2.105930215597614E-2</v>
      </c>
      <c r="BB29" s="22">
        <f t="shared" si="20"/>
        <v>13</v>
      </c>
      <c r="BC29" s="22">
        <f t="shared" ca="1" si="16"/>
        <v>89.03416666666665</v>
      </c>
      <c r="BE29" s="224">
        <f t="shared" ca="1" si="17"/>
        <v>1115.6600000000001</v>
      </c>
      <c r="BF29" s="21">
        <f t="shared" ca="1" si="18"/>
        <v>2.0401073601387303E-2</v>
      </c>
      <c r="BG29" s="22">
        <f t="shared" ca="1" si="21"/>
        <v>14</v>
      </c>
      <c r="BH29" s="22">
        <f t="shared" ca="1" si="19"/>
        <v>92.971666666666678</v>
      </c>
      <c r="BJ29" s="224">
        <f t="shared" ca="1" si="22"/>
        <v>47.249999999999915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7.2815935852909531E-3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8.4116073504814717E-3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4.7558413195252034E-3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4.3886647045990289E-3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3.7966507271343937E-2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4.7220752194280041E-2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8.8380632876960755E-2</v>
      </c>
      <c r="BB33" s="22">
        <f t="shared" si="20"/>
        <v>3</v>
      </c>
      <c r="BC33" s="22">
        <f t="shared" ca="1" si="16"/>
        <v>373.6541666666667</v>
      </c>
      <c r="BE33" s="224">
        <f t="shared" ca="1" si="17"/>
        <v>4671.9400000000005</v>
      </c>
      <c r="BF33" s="21">
        <f t="shared" ca="1" si="18"/>
        <v>8.5431575750018293E-2</v>
      </c>
      <c r="BG33" s="22">
        <f t="shared" ca="1" si="21"/>
        <v>4</v>
      </c>
      <c r="BH33" s="22">
        <f t="shared" ca="1" si="19"/>
        <v>389.32833333333338</v>
      </c>
      <c r="BJ33" s="224">
        <f t="shared" ca="1" si="22"/>
        <v>188.09000000000026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316</v>
      </c>
      <c r="AX34" s="161">
        <f t="shared" si="13"/>
        <v>-2.540000000000191</v>
      </c>
      <c r="AZ34" s="152">
        <f t="shared" si="23"/>
        <v>1613.5500000000002</v>
      </c>
      <c r="BA34" s="21">
        <f t="shared" si="15"/>
        <v>3.180449171551681E-2</v>
      </c>
      <c r="BB34" s="22">
        <f t="shared" si="20"/>
        <v>10</v>
      </c>
      <c r="BC34" s="22">
        <f t="shared" ca="1" si="16"/>
        <v>134.46250000000001</v>
      </c>
      <c r="BE34" s="225">
        <f t="shared" ca="1" si="17"/>
        <v>1509.4099999999999</v>
      </c>
      <c r="BF34" s="21">
        <f t="shared" ca="1" si="18"/>
        <v>2.7601226632370083E-2</v>
      </c>
      <c r="BG34" s="22">
        <f t="shared" ca="1" si="21"/>
        <v>12</v>
      </c>
      <c r="BH34" s="22">
        <f t="shared" ca="1" si="19"/>
        <v>125.78416666666665</v>
      </c>
      <c r="BJ34" s="225">
        <f t="shared" ca="1" si="22"/>
        <v>-104.1400000000001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206</v>
      </c>
      <c r="AX35" s="187">
        <f t="shared" si="13"/>
        <v>1534.8600000000006</v>
      </c>
      <c r="AZ35" s="188">
        <f t="shared" si="23"/>
        <v>2508.5699999999997</v>
      </c>
      <c r="BA35" s="21">
        <f t="shared" si="15"/>
        <v>4.9446124249508214E-2</v>
      </c>
      <c r="BB35" s="22">
        <f t="shared" si="20"/>
        <v>7</v>
      </c>
      <c r="BC35" s="22">
        <f t="shared" ca="1" si="16"/>
        <v>209.04749999999999</v>
      </c>
      <c r="BE35" s="224">
        <f t="shared" ca="1" si="17"/>
        <v>2553.83</v>
      </c>
      <c r="BF35" s="21">
        <f t="shared" ca="1" si="18"/>
        <v>4.6699598260608911E-2</v>
      </c>
      <c r="BG35" s="22">
        <f t="shared" ca="1" si="21"/>
        <v>8</v>
      </c>
      <c r="BH35" s="22">
        <f t="shared" ca="1" si="19"/>
        <v>212.81916666666666</v>
      </c>
      <c r="BJ35" s="224">
        <f t="shared" ca="1" si="22"/>
        <v>45.260000000000218</v>
      </c>
    </row>
    <row r="36" spans="1:62" ht="15.6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2.5120926253710572E-2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3.9662008684725657E-2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894.5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9.7953222137684461E-3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1.123315303347993E-2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16.7</v>
      </c>
      <c r="AX38" s="156">
        <f t="shared" si="13"/>
        <v>188.00000000000009</v>
      </c>
      <c r="AZ38" s="157">
        <f t="shared" si="23"/>
        <v>696.2</v>
      </c>
      <c r="BA38" s="21">
        <f t="shared" si="15"/>
        <v>1.3722715213252022E-2</v>
      </c>
      <c r="BB38" s="22">
        <f t="shared" si="20"/>
        <v>14</v>
      </c>
      <c r="BC38" s="22">
        <f t="shared" ca="1" si="16"/>
        <v>58.016666666666673</v>
      </c>
      <c r="BE38" s="225">
        <f t="shared" ca="1" si="17"/>
        <v>845</v>
      </c>
      <c r="BF38" s="21">
        <f t="shared" ca="1" si="18"/>
        <v>1.5451756980775748E-2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148.80000000000007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5.5641098104156341E-3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50</v>
      </c>
      <c r="AW40" s="166">
        <f>SUM('12'!D420:F420)</f>
        <v>2.3199999999999998</v>
      </c>
      <c r="AX40" s="156">
        <f t="shared" si="13"/>
        <v>1520.9861040380199</v>
      </c>
      <c r="AZ40" s="157">
        <f t="shared" si="23"/>
        <v>175.10000000000002</v>
      </c>
      <c r="BA40" s="21">
        <f t="shared" si="15"/>
        <v>3.4513752281534462E-3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891.57610403801925</v>
      </c>
      <c r="BF40" s="21">
        <f t="shared" ca="1" si="18"/>
        <v>1.6303452413564862E-2</v>
      </c>
      <c r="BG40" s="22">
        <f t="shared" ca="1" si="21"/>
        <v>15</v>
      </c>
      <c r="BH40" s="22">
        <f t="shared" ca="1" si="19"/>
        <v>74.298008669834942</v>
      </c>
      <c r="BJ40" s="225">
        <f t="shared" ca="1" si="22"/>
        <v>716.47610403801946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-3005.93</v>
      </c>
      <c r="AW41" s="165">
        <f>SUM('12'!D440:F440)</f>
        <v>0</v>
      </c>
      <c r="AX41" s="151">
        <f t="shared" si="13"/>
        <v>4701.010000000002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-3848.9899999999966</v>
      </c>
      <c r="BF41" s="21">
        <f t="shared" ca="1" si="18"/>
        <v>-7.0383027338977514E-2</v>
      </c>
      <c r="BG41" s="22">
        <f t="shared" ca="1" si="21"/>
        <v>26</v>
      </c>
      <c r="BH41" s="22">
        <f t="shared" ca="1" si="19"/>
        <v>-320.74916666666638</v>
      </c>
      <c r="BJ41" s="224">
        <f t="shared" ca="1" si="22"/>
        <v>-3848.9899999999961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3.6206483812942324E-5</v>
      </c>
      <c r="BG42" s="22">
        <f t="shared" ca="1" si="21"/>
        <v>24</v>
      </c>
      <c r="BH42" s="22">
        <f t="shared" ca="1" si="19"/>
        <v>0.16500000000000151</v>
      </c>
      <c r="BJ42" s="225">
        <f t="shared" ca="1" si="22"/>
        <v>1.9800000000004729</v>
      </c>
    </row>
    <row r="43" spans="1:62" ht="15.6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9.8554404002097248E-3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2.1794825565588906E-2</v>
      </c>
      <c r="BG43" s="22">
        <f t="shared" ca="1" si="21"/>
        <v>13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3.6463158392695942E-3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4.5715257339573221E-4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1019.1499999999997</v>
      </c>
      <c r="AW46" s="219">
        <f>SUM(AW20:AW45)</f>
        <v>1368.55</v>
      </c>
      <c r="AX46" s="220">
        <f>SUM(AX20:AX45)</f>
        <v>30336.477679999996</v>
      </c>
      <c r="AZ46" s="227">
        <f>SUM(AZ20:AZ45)</f>
        <v>50733.399999999994</v>
      </c>
      <c r="BA46" s="1"/>
      <c r="BB46" s="1"/>
      <c r="BC46" s="124">
        <f ca="1">SUM(BC20:BC45)</f>
        <v>4227.7833333333338</v>
      </c>
      <c r="BE46" s="227">
        <f ca="1">SUM(BE20:BE45)</f>
        <v>54686.337680000011</v>
      </c>
      <c r="BF46" s="1"/>
      <c r="BG46" s="1"/>
      <c r="BH46" s="124">
        <f ca="1">SUM(BH20:BH45)</f>
        <v>4557.1948066666673</v>
      </c>
      <c r="BJ46" s="227">
        <f ca="1">SUM(BJ20:BJ45)</f>
        <v>3952.9376800000055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-349.4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50733.400000000009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200.05999999999997</v>
      </c>
      <c r="AX50" s="119" t="s">
        <v>834</v>
      </c>
      <c r="AZ50" s="119"/>
    </row>
    <row r="51" spans="1:62" ht="1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72" t="s">
        <v>234</v>
      </c>
      <c r="E54" s="373"/>
      <c r="F54" s="98"/>
      <c r="G54" s="95">
        <v>43497</v>
      </c>
      <c r="H54" s="372" t="s">
        <v>269</v>
      </c>
      <c r="I54" s="373"/>
      <c r="J54" s="100">
        <v>500</v>
      </c>
      <c r="K54" s="95">
        <v>43539</v>
      </c>
      <c r="L54" s="365" t="s">
        <v>256</v>
      </c>
      <c r="M54" s="366"/>
      <c r="N54" s="100">
        <v>70</v>
      </c>
      <c r="O54" s="95"/>
      <c r="P54" s="367"/>
      <c r="Q54" s="368"/>
      <c r="R54" s="102"/>
      <c r="S54" s="95">
        <v>43594</v>
      </c>
      <c r="T54" s="365" t="s">
        <v>242</v>
      </c>
      <c r="U54" s="366"/>
      <c r="V54" s="103"/>
      <c r="W54" s="95">
        <v>43624</v>
      </c>
      <c r="X54" s="365" t="s">
        <v>153</v>
      </c>
      <c r="Y54" s="366"/>
      <c r="Z54" s="104">
        <v>10</v>
      </c>
      <c r="AA54" s="95"/>
      <c r="AB54" s="351" t="s">
        <v>475</v>
      </c>
      <c r="AC54" s="352"/>
      <c r="AD54" s="239">
        <v>15</v>
      </c>
      <c r="AE54" s="95"/>
      <c r="AF54" s="351" t="s">
        <v>475</v>
      </c>
      <c r="AG54" s="352"/>
      <c r="AH54" s="239">
        <v>14</v>
      </c>
      <c r="AI54" s="95"/>
      <c r="AJ54" s="351" t="s">
        <v>475</v>
      </c>
      <c r="AK54" s="352"/>
      <c r="AL54" s="239">
        <v>15</v>
      </c>
      <c r="AM54" s="95"/>
      <c r="AN54" s="351" t="s">
        <v>475</v>
      </c>
      <c r="AO54" s="352"/>
      <c r="AP54" s="239">
        <v>11</v>
      </c>
      <c r="AQ54" s="95"/>
      <c r="AR54" s="351" t="s">
        <v>475</v>
      </c>
      <c r="AS54" s="352"/>
      <c r="AT54" s="239">
        <v>7</v>
      </c>
      <c r="AU54" s="95"/>
      <c r="AV54" s="351" t="s">
        <v>475</v>
      </c>
      <c r="AW54" s="352"/>
      <c r="AX54" s="239">
        <v>2</v>
      </c>
    </row>
    <row r="55" spans="1:62">
      <c r="C55" s="96"/>
      <c r="D55" s="342" t="s">
        <v>235</v>
      </c>
      <c r="E55" s="343"/>
      <c r="F55" s="98">
        <v>121.4</v>
      </c>
      <c r="G55" s="96">
        <v>43516</v>
      </c>
      <c r="H55" s="342" t="s">
        <v>310</v>
      </c>
      <c r="I55" s="343"/>
      <c r="J55" s="100"/>
      <c r="K55" s="96">
        <v>43553</v>
      </c>
      <c r="L55" s="342" t="s">
        <v>296</v>
      </c>
      <c r="M55" s="343"/>
      <c r="N55" s="100">
        <v>4421.9399999999996</v>
      </c>
      <c r="O55" s="96">
        <v>43565</v>
      </c>
      <c r="P55" s="342" t="s">
        <v>322</v>
      </c>
      <c r="Q55" s="343"/>
      <c r="R55" s="100">
        <v>10</v>
      </c>
      <c r="S55" s="96">
        <v>43607</v>
      </c>
      <c r="T55" s="342" t="s">
        <v>310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>
        <v>43666</v>
      </c>
      <c r="AB55" s="342" t="s">
        <v>234</v>
      </c>
      <c r="AC55" s="343"/>
      <c r="AD55" s="100"/>
      <c r="AE55" s="96">
        <v>43682</v>
      </c>
      <c r="AF55" s="342" t="s">
        <v>322</v>
      </c>
      <c r="AG55" s="343"/>
      <c r="AH55" s="100">
        <v>10</v>
      </c>
      <c r="AI55" s="96">
        <v>43711</v>
      </c>
      <c r="AJ55" s="342" t="s">
        <v>322</v>
      </c>
      <c r="AK55" s="343"/>
      <c r="AL55" s="100" t="s">
        <v>779</v>
      </c>
      <c r="AM55" s="96">
        <v>43740</v>
      </c>
      <c r="AN55" s="357" t="s">
        <v>153</v>
      </c>
      <c r="AO55" s="358"/>
      <c r="AP55" s="100">
        <v>10</v>
      </c>
      <c r="AQ55" s="96">
        <v>43798</v>
      </c>
      <c r="AR55" s="342" t="s">
        <v>153</v>
      </c>
      <c r="AS55" s="343"/>
      <c r="AT55" s="100">
        <v>10</v>
      </c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322</v>
      </c>
      <c r="I56" s="343"/>
      <c r="J56" s="100">
        <v>10</v>
      </c>
      <c r="K56" s="96">
        <v>43529</v>
      </c>
      <c r="L56" s="342" t="s">
        <v>324</v>
      </c>
      <c r="M56" s="343"/>
      <c r="N56" s="100">
        <v>3362.6</v>
      </c>
      <c r="O56" s="96">
        <v>43576</v>
      </c>
      <c r="P56" s="351" t="s">
        <v>234</v>
      </c>
      <c r="Q56" s="352"/>
      <c r="R56" s="102"/>
      <c r="S56" s="96">
        <v>43615</v>
      </c>
      <c r="T56" s="342" t="s">
        <v>234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>
        <v>43703</v>
      </c>
      <c r="AF56" s="342" t="s">
        <v>151</v>
      </c>
      <c r="AG56" s="343"/>
      <c r="AH56" s="100">
        <v>10</v>
      </c>
      <c r="AI56" s="96">
        <v>43498</v>
      </c>
      <c r="AJ56" s="357" t="s">
        <v>234</v>
      </c>
      <c r="AK56" s="358"/>
      <c r="AL56" s="100"/>
      <c r="AM56" s="96">
        <v>43769</v>
      </c>
      <c r="AN56" s="357" t="s">
        <v>153</v>
      </c>
      <c r="AO56" s="358"/>
      <c r="AP56" s="100" t="s">
        <v>779</v>
      </c>
      <c r="AQ56" s="96">
        <v>43791</v>
      </c>
      <c r="AR56" s="342" t="s">
        <v>933</v>
      </c>
      <c r="AS56" s="343"/>
      <c r="AT56" s="100">
        <v>10</v>
      </c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351</v>
      </c>
      <c r="I57" s="343"/>
      <c r="J57" s="100"/>
      <c r="K57" s="96">
        <v>43533</v>
      </c>
      <c r="L57" s="342" t="s">
        <v>234</v>
      </c>
      <c r="M57" s="343"/>
      <c r="N57" s="100"/>
      <c r="O57" s="96">
        <v>43578</v>
      </c>
      <c r="P57" s="369" t="s">
        <v>388</v>
      </c>
      <c r="Q57" s="370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63"/>
      <c r="AC57" s="364"/>
      <c r="AD57" s="100"/>
      <c r="AE57" s="96"/>
      <c r="AF57" s="342"/>
      <c r="AG57" s="343"/>
      <c r="AH57" s="100"/>
      <c r="AI57" s="96">
        <v>43733</v>
      </c>
      <c r="AJ57" s="357" t="s">
        <v>151</v>
      </c>
      <c r="AK57" s="358"/>
      <c r="AL57" s="100">
        <v>10</v>
      </c>
      <c r="AM57" s="96">
        <v>43762</v>
      </c>
      <c r="AN57" s="357" t="s">
        <v>151</v>
      </c>
      <c r="AO57" s="358"/>
      <c r="AP57" s="100" t="s">
        <v>779</v>
      </c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242</v>
      </c>
      <c r="E58" s="343"/>
      <c r="F58" s="98"/>
      <c r="G58" s="96"/>
      <c r="H58" s="342"/>
      <c r="I58" s="343"/>
      <c r="J58" s="100"/>
      <c r="K58" s="96">
        <v>43536</v>
      </c>
      <c r="L58" s="342" t="s">
        <v>242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63"/>
      <c r="AC58" s="364"/>
      <c r="AD58" s="100"/>
      <c r="AE58" s="96"/>
      <c r="AF58" s="342"/>
      <c r="AG58" s="343"/>
      <c r="AH58" s="100"/>
      <c r="AI58" s="96"/>
      <c r="AJ58" s="353"/>
      <c r="AK58" s="354"/>
      <c r="AL58" s="100"/>
      <c r="AM58" s="96">
        <v>43749</v>
      </c>
      <c r="AN58" s="357" t="s">
        <v>234</v>
      </c>
      <c r="AO58" s="358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270</v>
      </c>
      <c r="E59" s="343"/>
      <c r="F59" s="98">
        <v>50</v>
      </c>
      <c r="G59" s="96"/>
      <c r="H59" s="342"/>
      <c r="I59" s="343"/>
      <c r="J59" s="100"/>
      <c r="K59" s="96"/>
      <c r="L59" s="342" t="s">
        <v>384</v>
      </c>
      <c r="M59" s="343"/>
      <c r="N59" s="100">
        <f>3.1+10.5</f>
        <v>13.6</v>
      </c>
      <c r="O59" s="96"/>
      <c r="P59" s="342"/>
      <c r="Q59" s="343"/>
      <c r="R59" s="100"/>
      <c r="S59" s="96"/>
      <c r="T59" s="357"/>
      <c r="U59" s="358"/>
      <c r="V59" s="100"/>
      <c r="W59" s="96"/>
      <c r="X59" s="357"/>
      <c r="Y59" s="358"/>
      <c r="Z59" s="100"/>
      <c r="AA59" s="96"/>
      <c r="AB59" s="357"/>
      <c r="AC59" s="358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59" t="s">
        <v>875</v>
      </c>
      <c r="AO59" s="360"/>
      <c r="AP59" s="100">
        <v>3352.93</v>
      </c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289</v>
      </c>
      <c r="E60" s="343"/>
      <c r="F60" s="98"/>
      <c r="G60" s="96"/>
      <c r="H60" s="342"/>
      <c r="I60" s="343"/>
      <c r="J60" s="100"/>
      <c r="K60" s="235">
        <v>43549</v>
      </c>
      <c r="L60" s="369" t="s">
        <v>388</v>
      </c>
      <c r="M60" s="370"/>
      <c r="N60" s="236">
        <v>15</v>
      </c>
      <c r="O60" s="96"/>
      <c r="P60" s="342"/>
      <c r="Q60" s="343"/>
      <c r="R60" s="100"/>
      <c r="S60" s="96"/>
      <c r="T60" s="357"/>
      <c r="U60" s="358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57"/>
      <c r="AG60" s="358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291</v>
      </c>
      <c r="E61" s="343"/>
      <c r="F61" s="98">
        <v>40</v>
      </c>
      <c r="G61" s="96"/>
      <c r="H61" s="342"/>
      <c r="I61" s="343"/>
      <c r="J61" s="100"/>
      <c r="K61" s="96"/>
      <c r="L61" s="371"/>
      <c r="M61" s="343"/>
      <c r="N61" s="100"/>
      <c r="O61" s="96"/>
      <c r="P61" s="342"/>
      <c r="Q61" s="343"/>
      <c r="R61" s="100"/>
      <c r="S61" s="96"/>
      <c r="T61" s="357"/>
      <c r="U61" s="358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57"/>
      <c r="U62" s="358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57"/>
      <c r="U63" s="358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57"/>
      <c r="U64" s="358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57"/>
      <c r="U65" s="358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564</v>
      </c>
      <c r="U70" s="343"/>
      <c r="V70" s="100">
        <v>3742.92</v>
      </c>
      <c r="W70" s="96"/>
      <c r="X70" s="342" t="s">
        <v>562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1" t="s">
        <v>565</v>
      </c>
      <c r="U71" s="362"/>
      <c r="V71" s="101">
        <v>1872.17</v>
      </c>
      <c r="W71" s="97"/>
      <c r="X71" s="361" t="s">
        <v>563</v>
      </c>
      <c r="Y71" s="362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32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8</v>
      </c>
      <c r="D75">
        <f>C75*D74</f>
        <v>25.806451612903224</v>
      </c>
      <c r="Z75" s="111"/>
    </row>
    <row r="76" spans="1:50">
      <c r="D76">
        <f>D75-D73</f>
        <v>-6.1935483870967758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B22:G40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  <hyperlink ref="S22" location="'05'!B42:G60" display="ABRIL"/>
    <hyperlink ref="S21" location="'05'!B22:G40" display="ABRIL"/>
    <hyperlink ref="S20" location="'05'!B2:G20" display="ABRIL"/>
    <hyperlink ref="C7:F7" location="'01'!I22:L69" display="INGRESADO"/>
    <hyperlink ref="G7:J7" location="'02'!I22:L69" display="INGRESADO"/>
    <hyperlink ref="K7:N7" location="'03'!I22:L69" display="INGRESADO"/>
    <hyperlink ref="O7:R7" location="'04'!I22:L69" display="INGRESADO"/>
    <hyperlink ref="S7:V7" location="'05'!I22:L69" display="INGRESADO"/>
    <hyperlink ref="W7:Z7" location="'06'!I22:L69" display="INGRESADO"/>
    <hyperlink ref="AA7:AD7" location="'07'!I22:L69" display="INGRESADO"/>
    <hyperlink ref="AE7:AH7" location="'08'!I22:L69" display="INGRESADO"/>
    <hyperlink ref="AI7:AL7" location="'09'!I22:L69" display="INGRESADO"/>
    <hyperlink ref="AM7:AP7" location="'10'!I22:L69" display="INGRESADO"/>
    <hyperlink ref="AQ7:AT7" location="'11'!I22:L69" display="INGRESADO"/>
    <hyperlink ref="AU7:AX7" location="'12'!I22:L69" display="INGRESADO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6" workbookViewId="0">
      <selection activeCell="I22" sqref="I22:L2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3839.35</v>
      </c>
      <c r="L5" s="424"/>
      <c r="M5" s="1"/>
      <c r="N5" s="1"/>
      <c r="R5" s="3"/>
    </row>
    <row r="6" spans="1:22" ht="15.6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7236.18</v>
      </c>
      <c r="L7" s="426"/>
      <c r="M7" s="1"/>
      <c r="N7" s="1"/>
      <c r="R7" s="3"/>
    </row>
    <row r="8" spans="1:22" ht="15.6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6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105+50</f>
        <v>155</v>
      </c>
      <c r="L11" s="426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2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2573.7399999999998</v>
      </c>
      <c r="M25" s="1"/>
      <c r="R25" s="3"/>
    </row>
    <row r="26" spans="1:18" ht="15.6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799</v>
      </c>
      <c r="K35" s="406"/>
      <c r="L35" s="231">
        <v>48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789</v>
      </c>
      <c r="K45" s="406"/>
      <c r="L45" s="231">
        <v>100</v>
      </c>
      <c r="M45" s="1"/>
      <c r="R45" s="3"/>
    </row>
    <row r="46" spans="1:18" ht="15.6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03"/>
      <c r="J46" s="407" t="s">
        <v>831</v>
      </c>
      <c r="K46" s="408"/>
      <c r="L46" s="229">
        <v>100</v>
      </c>
      <c r="M46" s="1"/>
      <c r="R46" s="3"/>
    </row>
    <row r="47" spans="1:18" ht="15.6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02" t="str">
        <f>AÑO!A13</f>
        <v>Gubernamental</v>
      </c>
      <c r="J50" s="405" t="s">
        <v>797</v>
      </c>
      <c r="K50" s="406"/>
      <c r="L50" s="231">
        <v>1072.33</v>
      </c>
      <c r="M50" s="112"/>
      <c r="R50" s="3"/>
    </row>
    <row r="51" spans="1:18" ht="15.6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798</v>
      </c>
      <c r="K60" s="406"/>
      <c r="L60" s="231">
        <v>676.35</v>
      </c>
      <c r="M60" s="1">
        <f>550+103.67+22.59</f>
        <v>676.26</v>
      </c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6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2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6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6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6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6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6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" thickBot="1">
      <c r="B241" s="5"/>
      <c r="C241" s="3"/>
      <c r="D241" s="5"/>
      <c r="E241" s="5"/>
    </row>
    <row r="242" spans="1:9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9" ht="15" customHeight="1" thickBot="1">
      <c r="B243" s="418"/>
      <c r="C243" s="419"/>
      <c r="D243" s="419"/>
      <c r="E243" s="419"/>
      <c r="F243" s="419"/>
      <c r="G243" s="420"/>
    </row>
    <row r="244" spans="1:9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6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6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6">
      <c r="A250" s="112"/>
      <c r="B250" s="134"/>
      <c r="C250" s="16"/>
      <c r="D250" s="137"/>
      <c r="E250" s="138"/>
      <c r="F250" s="138"/>
      <c r="G250" s="16"/>
    </row>
    <row r="251" spans="1:9" ht="15.6">
      <c r="A251" s="112"/>
      <c r="B251" s="134"/>
      <c r="C251" s="16"/>
      <c r="D251" s="137"/>
      <c r="E251" s="138"/>
      <c r="F251" s="138"/>
      <c r="G251" s="16"/>
    </row>
    <row r="252" spans="1:9" ht="15.6">
      <c r="A252" s="112"/>
      <c r="B252" s="134"/>
      <c r="C252" s="16"/>
      <c r="D252" s="137"/>
      <c r="E252" s="138"/>
      <c r="F252" s="138"/>
      <c r="G252" s="16"/>
    </row>
    <row r="253" spans="1:9" ht="15.6">
      <c r="A253" s="112"/>
      <c r="B253" s="134"/>
      <c r="C253" s="16"/>
      <c r="D253" s="137"/>
      <c r="E253" s="138"/>
      <c r="F253" s="138"/>
      <c r="G253" s="16"/>
    </row>
    <row r="254" spans="1:9" ht="15.6">
      <c r="A254" s="112"/>
      <c r="B254" s="134"/>
      <c r="C254" s="16"/>
      <c r="D254" s="137"/>
      <c r="E254" s="138"/>
      <c r="F254" s="138"/>
      <c r="G254" s="16"/>
    </row>
    <row r="255" spans="1:9" ht="15.6">
      <c r="A255" s="112"/>
      <c r="B255" s="134"/>
      <c r="C255" s="16"/>
      <c r="D255" s="137"/>
      <c r="E255" s="138"/>
      <c r="F255" s="138"/>
      <c r="G255" s="16"/>
    </row>
    <row r="256" spans="1:9" ht="15.6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6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6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" thickBot="1"/>
    <row r="322" spans="2:9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9" ht="15" customHeight="1" thickBot="1">
      <c r="B323" s="435"/>
      <c r="C323" s="436"/>
      <c r="D323" s="436"/>
      <c r="E323" s="436"/>
      <c r="F323" s="436"/>
      <c r="G323" s="437"/>
    </row>
    <row r="324" spans="2:9">
      <c r="B324" s="428" t="s">
        <v>8</v>
      </c>
      <c r="C324" s="429"/>
      <c r="D324" s="428" t="s">
        <v>9</v>
      </c>
      <c r="E324" s="430"/>
      <c r="F324" s="430"/>
      <c r="G324" s="429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I4:AL5" display="SALDO REAL"/>
    <hyperlink ref="I22" location="Trimestre!C39:F40" display="TELÉFONO"/>
    <hyperlink ref="I22:L23" location="AÑO!AI7:AL17" display="INGRESOS"/>
    <hyperlink ref="B2" location="Trimestre!C25:F26" display="HIPOTECA"/>
    <hyperlink ref="B2:G3" location="AÑO!AI20:AL20" display="AÑO!AI20:AL20"/>
    <hyperlink ref="B22" location="Trimestre!C25:F26" display="HIPOTECA"/>
    <hyperlink ref="B22:G23" location="AÑO!AI21:AL21" display="AÑO!AI21:AL21"/>
    <hyperlink ref="B42" location="Trimestre!C25:F26" display="HIPOTECA"/>
    <hyperlink ref="B42:G43" location="AÑO!AI22:AL22" display="AÑO!AI22:AL22"/>
    <hyperlink ref="B62" location="Trimestre!C25:F26" display="HIPOTECA"/>
    <hyperlink ref="B62:G63" location="AÑO!AI23:AL23" display="AÑO!AI23:AL23"/>
    <hyperlink ref="B82" location="Trimestre!C25:F26" display="HIPOTECA"/>
    <hyperlink ref="B82:G83" location="AÑO!AI24:AL24" display="AÑO!AI24:AL24"/>
    <hyperlink ref="B102" location="Trimestre!C25:F26" display="HIPOTECA"/>
    <hyperlink ref="B102:G103" location="AÑO!AI25:AL25" display="AÑO!AI25:AL25"/>
    <hyperlink ref="B122" location="Trimestre!C25:F26" display="HIPOTECA"/>
    <hyperlink ref="B122:G123" location="AÑO!AI26:AL26" display="AÑO!AI26:AL26"/>
    <hyperlink ref="B142" location="Trimestre!C25:F26" display="HIPOTECA"/>
    <hyperlink ref="B142:G143" location="AÑO!AI27:AL27" display="AÑO!AI27:AL27"/>
    <hyperlink ref="B162" location="Trimestre!C25:F26" display="HIPOTECA"/>
    <hyperlink ref="B162:G163" location="AÑO!AI28:AL28" display="AÑO!AI28:AL28"/>
    <hyperlink ref="B182" location="Trimestre!C25:F26" display="HIPOTECA"/>
    <hyperlink ref="B182:G183" location="AÑO!AI29:AL29" display="AÑO!AI29:AL29"/>
    <hyperlink ref="B202" location="Trimestre!C25:F26" display="HIPOTECA"/>
    <hyperlink ref="B202:G203" location="AÑO!AI30:AL30" display="AÑO!AI30:AL30"/>
    <hyperlink ref="B222" location="Trimestre!C25:F26" display="HIPOTECA"/>
    <hyperlink ref="B222:G223" location="AÑO!AI31:AL31" display="AÑO!AI31:AL31"/>
    <hyperlink ref="B242" location="Trimestre!C25:F26" display="HIPOTECA"/>
    <hyperlink ref="B242:G243" location="AÑO!AI32:AL32" display="AÑO!AI32:AL32"/>
    <hyperlink ref="B262" location="Trimestre!C25:F26" display="HIPOTECA"/>
    <hyperlink ref="B262:G263" location="AÑO!AI33:AL33" display="AÑO!AI33:AL33"/>
    <hyperlink ref="B282" location="Trimestre!C25:F26" display="HIPOTECA"/>
    <hyperlink ref="B282:G283" location="AÑO!AI34:AL34" display="AÑO!AI34:AL34"/>
    <hyperlink ref="B302" location="Trimestre!C25:F26" display="HIPOTECA"/>
    <hyperlink ref="B302:G303" location="AÑO!AI35:AL35" display="AÑO!AI35:AL35"/>
    <hyperlink ref="B322" location="Trimestre!C25:F26" display="HIPOTECA"/>
    <hyperlink ref="B322:G323" location="AÑO!AI36:AL36" display="AÑO!AI36:AL36"/>
    <hyperlink ref="B342" location="Trimestre!C25:F26" display="HIPOTECA"/>
    <hyperlink ref="B342:G343" location="AÑO!AI37:AL37" display="AÑO!AI37:AL37"/>
    <hyperlink ref="B362" location="Trimestre!C25:F26" display="HIPOTECA"/>
    <hyperlink ref="B362:G363" location="AÑO!AI38:AL38" display="AÑO!AI38:AL38"/>
    <hyperlink ref="B382" location="Trimestre!C25:F26" display="HIPOTECA"/>
    <hyperlink ref="B382:G383" location="AÑO!AI39:AL39" display="AÑO!AI39:AL39"/>
    <hyperlink ref="B402" location="Trimestre!C25:F26" display="HIPOTECA"/>
    <hyperlink ref="B402:G403" location="AÑO!AI40:AL40" display="AÑO!AI40:AL40"/>
    <hyperlink ref="B422" location="Trimestre!C25:F26" display="HIPOTECA"/>
    <hyperlink ref="B422:G423" location="AÑO!AI41:AL41" display="AÑO!AI41:AL41"/>
    <hyperlink ref="B442" location="Trimestre!C25:F26" display="HIPOTECA"/>
    <hyperlink ref="B442:G443" location="AÑO!AI42:AL42" display="AÑO!AI42:AL42"/>
    <hyperlink ref="B462" location="Trimestre!C25:F26" display="HIPOTECA"/>
    <hyperlink ref="B462:G463" location="AÑO!AI43:AL43" display="AÑO!AI43:AL43"/>
    <hyperlink ref="B482" location="Trimestre!C25:F26" display="HIPOTECA"/>
    <hyperlink ref="B482:G483" location="AÑO!AI44:AL44" display="AÑO!AI44:AL44"/>
    <hyperlink ref="B502" location="Trimestre!C25:F26" display="HIPOTECA"/>
    <hyperlink ref="B502:G503" location="AÑO!AI45:AL45" display="AÑO!AI45:AL45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8" workbookViewId="0">
      <selection activeCell="L55" sqref="L55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2" style="89" bestFit="1" customWidth="1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3984.38</v>
      </c>
      <c r="L5" s="426"/>
      <c r="M5" s="1"/>
      <c r="N5" s="1"/>
      <c r="R5" s="3"/>
    </row>
    <row r="6" spans="1:22" ht="15.6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8003.5599999999995</v>
      </c>
      <c r="L7" s="426"/>
      <c r="M7" s="1"/>
      <c r="N7" s="1"/>
      <c r="R7" s="3"/>
    </row>
    <row r="8" spans="1:22" ht="15.6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157.43</v>
      </c>
      <c r="L9" s="426"/>
      <c r="M9" s="1"/>
      <c r="N9" s="1"/>
      <c r="R9" s="3"/>
    </row>
    <row r="10" spans="1:22" ht="15.6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60+20</f>
        <v>80</v>
      </c>
      <c r="L11" s="426"/>
      <c r="M11" s="1"/>
      <c r="N11" s="1"/>
      <c r="R11" s="3"/>
    </row>
    <row r="12" spans="1:22" ht="15.6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30089.47</v>
      </c>
      <c r="L19" s="441"/>
      <c r="M19" s="1"/>
      <c r="N19" s="1"/>
      <c r="R19" s="3"/>
    </row>
    <row r="20" spans="1:18" ht="16.2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6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374.86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30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860</v>
      </c>
      <c r="K32" s="408"/>
      <c r="L32" s="229">
        <f>10.59</f>
        <v>10.59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327</v>
      </c>
      <c r="K33" s="408"/>
      <c r="L33" s="229">
        <v>183.6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0.89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863</v>
      </c>
      <c r="K42" s="408"/>
      <c r="L42" s="229">
        <v>52.06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02" t="str">
        <f>AÑO!A13</f>
        <v>Gubernamental</v>
      </c>
      <c r="J50" s="405" t="s">
        <v>797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02" t="str">
        <f>AÑO!A14</f>
        <v>Mutualite/DKV</v>
      </c>
      <c r="J55" s="405" t="s">
        <v>465</v>
      </c>
      <c r="K55" s="406"/>
      <c r="L55" s="231">
        <f>14.27+14.27+14.27+14.27</f>
        <v>57.08</v>
      </c>
      <c r="M55" s="1"/>
      <c r="R55" s="3"/>
    </row>
    <row r="56" spans="1:18" ht="15.6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2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6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6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6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6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6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6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6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6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6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6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6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6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6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6.2" thickBot="1">
      <c r="A259" s="112"/>
      <c r="B259" s="135"/>
      <c r="C259" s="17"/>
      <c r="D259" s="135"/>
      <c r="E259" s="139"/>
      <c r="F259" s="139"/>
      <c r="G259" s="17"/>
    </row>
    <row r="260" spans="1:9" ht="16.2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" thickBot="1">
      <c r="B261" s="5"/>
      <c r="C261" s="3"/>
      <c r="D261" s="5"/>
      <c r="E261" s="5"/>
    </row>
    <row r="262" spans="1:9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6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6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6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M4:AP5" display="SALDO REAL"/>
    <hyperlink ref="I22" location="Trimestre!C39:F40" display="TELÉFONO"/>
    <hyperlink ref="I22:L23" location="AÑO!AM7:AP17" display="INGRESOS"/>
    <hyperlink ref="B2" location="Trimestre!C25:F26" display="HIPOTECA"/>
    <hyperlink ref="B2:G3" location="AÑO!AM20:AP20" display="AÑO!AM20:AP20"/>
    <hyperlink ref="B22" location="Trimestre!C25:F26" display="HIPOTECA"/>
    <hyperlink ref="B22:G23" location="AÑO!AM21:AP21" display="AÑO!AM21:AP21"/>
    <hyperlink ref="B42" location="Trimestre!C25:F26" display="HIPOTECA"/>
    <hyperlink ref="B42:G43" location="AÑO!AM22:AP22" display="AÑO!AM22:AP22"/>
    <hyperlink ref="B62" location="Trimestre!C25:F26" display="HIPOTECA"/>
    <hyperlink ref="B62:G63" location="AÑO!AM23:AP23" display="AÑO!AM23:AP23"/>
    <hyperlink ref="B82" location="Trimestre!C25:F26" display="HIPOTECA"/>
    <hyperlink ref="B82:G83" location="AÑO!AM24:AP24" display="AÑO!AM24:AP24"/>
    <hyperlink ref="B102" location="Trimestre!C25:F26" display="HIPOTECA"/>
    <hyperlink ref="B102:G103" location="AÑO!AM25:AP25" display="AÑO!AM25:AP25"/>
    <hyperlink ref="B122" location="Trimestre!C25:F26" display="HIPOTECA"/>
    <hyperlink ref="B122:G123" location="AÑO!AM26:AP26" display="AÑO!AM26:AP26"/>
    <hyperlink ref="B142" location="Trimestre!C25:F26" display="HIPOTECA"/>
    <hyperlink ref="B142:G143" location="AÑO!AM27:AP27" display="AÑO!AM27:AP27"/>
    <hyperlink ref="B162" location="Trimestre!C25:F26" display="HIPOTECA"/>
    <hyperlink ref="B162:G163" location="AÑO!AM28:AP28" display="AÑO!AM28:AP28"/>
    <hyperlink ref="B182" location="Trimestre!C25:F26" display="HIPOTECA"/>
    <hyperlink ref="B182:G183" location="AÑO!AM29:AP29" display="AÑO!AM29:AP29"/>
    <hyperlink ref="B202" location="Trimestre!C25:F26" display="HIPOTECA"/>
    <hyperlink ref="B202:G203" location="AÑO!AM30:AP30" display="AÑO!AM30:AP30"/>
    <hyperlink ref="B222" location="Trimestre!C25:F26" display="HIPOTECA"/>
    <hyperlink ref="B222:G223" location="AÑO!AM31:AP31" display="AÑO!AM31:AP31"/>
    <hyperlink ref="B242" location="Trimestre!C25:F26" display="HIPOTECA"/>
    <hyperlink ref="B242:G243" location="AÑO!AM32:AP32" display="AÑO!AM32:AP32"/>
    <hyperlink ref="B262" location="Trimestre!C25:F26" display="HIPOTECA"/>
    <hyperlink ref="B262:G263" location="AÑO!AM33:AP33" display="AÑO!AM33:AP33"/>
    <hyperlink ref="B282" location="Trimestre!C25:F26" display="HIPOTECA"/>
    <hyperlink ref="B282:G283" location="AÑO!AM34:AP34" display="AÑO!AM34:AP34"/>
    <hyperlink ref="B302" location="Trimestre!C25:F26" display="HIPOTECA"/>
    <hyperlink ref="B302:G303" location="AÑO!AM35:AP35" display="AÑO!AM35:AP35"/>
    <hyperlink ref="B322" location="Trimestre!C25:F26" display="HIPOTECA"/>
    <hyperlink ref="B322:G323" location="AÑO!AM36:AP36" display="AÑO!AM36:AP36"/>
    <hyperlink ref="B342" location="Trimestre!C25:F26" display="HIPOTECA"/>
    <hyperlink ref="B342:G343" location="AÑO!AM37:AP37" display="AÑO!AM37:AP37"/>
    <hyperlink ref="B362" location="Trimestre!C25:F26" display="HIPOTECA"/>
    <hyperlink ref="B362:G363" location="AÑO!AM38:AP38" display="AÑO!AM38:AP38"/>
    <hyperlink ref="B382" location="Trimestre!C25:F26" display="HIPOTECA"/>
    <hyperlink ref="B382:G383" location="AÑO!AM39:AP39" display="AÑO!AM39:AP39"/>
    <hyperlink ref="B402" location="Trimestre!C25:F26" display="HIPOTECA"/>
    <hyperlink ref="B402:G403" location="AÑO!AM40:AP40" display="AÑO!AM40:AP40"/>
    <hyperlink ref="B422" location="Trimestre!C25:F26" display="HIPOTECA"/>
    <hyperlink ref="B422:G423" location="AÑO!AM41:AP41" display="AÑO!AM41:AP41"/>
    <hyperlink ref="B442" location="Trimestre!C25:F26" display="HIPOTECA"/>
    <hyperlink ref="B442:G443" location="AÑO!AM42:AP42" display="AÑO!AM42:AP42"/>
    <hyperlink ref="B462" location="Trimestre!C25:F26" display="HIPOTECA"/>
    <hyperlink ref="B462:G463" location="AÑO!AM43:AP43" display="AÑO!AM43:AP43"/>
    <hyperlink ref="B482" location="Trimestre!C25:F26" display="HIPOTECA"/>
    <hyperlink ref="B482:G483" location="AÑO!AM44:AP44" display="AÑO!AM44:AP44"/>
    <hyperlink ref="B502" location="Trimestre!C25:F26" display="HIPOTECA"/>
    <hyperlink ref="B502:G503" location="AÑO!AM45:AP45" display="AÑO!AM45:AP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" workbookViewId="0">
      <selection activeCell="E9" sqref="E9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4501.8900000000003</v>
      </c>
      <c r="L5" s="424"/>
      <c r="M5" s="1"/>
      <c r="N5" s="1"/>
      <c r="R5" s="3"/>
    </row>
    <row r="6" spans="1:22" ht="15.6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6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7374.65</f>
        <v>7374.65</v>
      </c>
      <c r="L7" s="426"/>
      <c r="M7" s="1"/>
      <c r="N7" s="1"/>
      <c r="R7" s="3"/>
    </row>
    <row r="8" spans="1:22" ht="15.6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6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f>4292.78+2.31</f>
        <v>4295.09</v>
      </c>
      <c r="L9" s="426"/>
      <c r="M9" s="1"/>
      <c r="N9" s="1"/>
      <c r="R9" s="3"/>
    </row>
    <row r="10" spans="1:22" ht="15.6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40+70</f>
        <v>110</v>
      </c>
      <c r="L11" s="426"/>
      <c r="M11" s="1"/>
      <c r="N11" s="1"/>
      <c r="R11" s="3"/>
    </row>
    <row r="12" spans="1:22" ht="15.6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6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30103.380000000005</v>
      </c>
      <c r="L19" s="441"/>
      <c r="M19" s="1"/>
      <c r="N19" s="1"/>
      <c r="R19" s="3"/>
    </row>
    <row r="20" spans="1:18" ht="16.2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2588.0700000000002</v>
      </c>
      <c r="M25" s="1"/>
      <c r="R25" s="3"/>
    </row>
    <row r="26" spans="1:18" ht="15.6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151.59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687</v>
      </c>
      <c r="K31" s="408"/>
      <c r="L31" s="229">
        <v>151.19999999999999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899</v>
      </c>
      <c r="K40" s="406"/>
      <c r="L40" s="231">
        <f>21.42+21.42</f>
        <v>42.84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905</v>
      </c>
      <c r="K45" s="406"/>
      <c r="L45" s="231">
        <v>30</v>
      </c>
      <c r="M45" s="1"/>
      <c r="R45" s="3"/>
    </row>
    <row r="46" spans="1:18" ht="15.6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03"/>
      <c r="J46" s="407" t="s">
        <v>920</v>
      </c>
      <c r="K46" s="408"/>
      <c r="L46" s="229">
        <v>250</v>
      </c>
      <c r="M46" s="1"/>
      <c r="R46" s="3"/>
    </row>
    <row r="47" spans="1:18" ht="15.6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03"/>
      <c r="J47" s="407" t="s">
        <v>921</v>
      </c>
      <c r="K47" s="408"/>
      <c r="L47" s="229">
        <v>150</v>
      </c>
      <c r="M47" s="1"/>
      <c r="R47" s="3"/>
    </row>
    <row r="48" spans="1:18" ht="15.6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02" t="str">
        <f>AÑO!A13</f>
        <v>Gubernamental</v>
      </c>
      <c r="J50" s="405" t="s">
        <v>910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02" t="str">
        <f>AÑO!A14</f>
        <v>Mutualite/DKV</v>
      </c>
      <c r="J55" s="405" t="s">
        <v>909</v>
      </c>
      <c r="K55" s="406"/>
      <c r="L55" s="231">
        <v>300</v>
      </c>
      <c r="M55" s="1"/>
      <c r="R55" s="3"/>
    </row>
    <row r="56" spans="1:18" ht="15.6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03"/>
      <c r="J56" s="407" t="s">
        <v>688</v>
      </c>
      <c r="K56" s="408"/>
      <c r="L56" s="229">
        <f>20.27+14.27+21.94+14.27+22.27+38.17+35.22</f>
        <v>166.41</v>
      </c>
      <c r="M56" s="1"/>
      <c r="R56" s="3"/>
    </row>
    <row r="57" spans="1:18" ht="15.6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902</v>
      </c>
      <c r="K60" s="406"/>
      <c r="L60" s="231">
        <v>647.88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6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6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6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6">
      <c r="A258" s="112"/>
      <c r="B258" s="134"/>
      <c r="C258" s="16"/>
      <c r="D258" s="137"/>
      <c r="E258" s="138"/>
      <c r="F258" s="138"/>
      <c r="G258" s="16"/>
    </row>
    <row r="259" spans="1:9" ht="16.2" thickBot="1">
      <c r="A259" s="112"/>
      <c r="B259" s="135"/>
      <c r="C259" s="17"/>
      <c r="D259" s="135"/>
      <c r="E259" s="139"/>
      <c r="F259" s="139"/>
      <c r="G259" s="17"/>
    </row>
    <row r="260" spans="1:9" ht="16.2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" thickBot="1">
      <c r="B261" s="5"/>
      <c r="C261" s="3"/>
      <c r="D261" s="5"/>
      <c r="E261" s="5"/>
    </row>
    <row r="262" spans="1:9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" thickBot="1">
      <c r="B319" s="135"/>
      <c r="C319" s="17"/>
      <c r="D319" s="135"/>
      <c r="E319" s="139"/>
      <c r="F319" s="139"/>
      <c r="G319" s="17"/>
    </row>
    <row r="320" spans="2:8" ht="1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2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Q4:AT5" display="SALDO REAL"/>
    <hyperlink ref="I22" location="Trimestre!C39:F40" display="TELÉFONO"/>
    <hyperlink ref="I22:L23" location="AÑO!AQ7:AT17" display="INGRESOS"/>
    <hyperlink ref="B2" location="Trimestre!C25:F26" display="HIPOTECA"/>
    <hyperlink ref="B2:G3" location="AÑO!AQ20:AT20" display="AÑO!AQ20:AT20"/>
    <hyperlink ref="B22" location="Trimestre!C25:F26" display="HIPOTECA"/>
    <hyperlink ref="B22:G23" location="AÑO!AQ21:AT21" display="AÑO!AQ21:AT21"/>
    <hyperlink ref="B42" location="Trimestre!C25:F26" display="HIPOTECA"/>
    <hyperlink ref="B42:G43" location="AÑO!AQ22:AT22" display="AÑO!AQ22:AT22"/>
    <hyperlink ref="B62" location="Trimestre!C25:F26" display="HIPOTECA"/>
    <hyperlink ref="B62:G63" location="AÑO!AQ23:AT23" display="AÑO!AQ23:AT23"/>
    <hyperlink ref="B82" location="Trimestre!C25:F26" display="HIPOTECA"/>
    <hyperlink ref="B82:G83" location="AÑO!AQ24:AT24" display="AÑO!AQ24:AT24"/>
    <hyperlink ref="B102" location="Trimestre!C25:F26" display="HIPOTECA"/>
    <hyperlink ref="B102:G103" location="AÑO!AQ25:AT25" display="AÑO!AQ25:AT25"/>
    <hyperlink ref="B122" location="Trimestre!C25:F26" display="HIPOTECA"/>
    <hyperlink ref="B122:G123" location="AÑO!AQ26:AT26" display="AÑO!AQ26:AT26"/>
    <hyperlink ref="B142" location="Trimestre!C25:F26" display="HIPOTECA"/>
    <hyperlink ref="B142:G143" location="AÑO!AQ27:AT27" display="AÑO!AQ27:AT27"/>
    <hyperlink ref="B162" location="Trimestre!C25:F26" display="HIPOTECA"/>
    <hyperlink ref="B162:G163" location="AÑO!AQ28:AT28" display="AÑO!AQ28:AT28"/>
    <hyperlink ref="B182" location="Trimestre!C25:F26" display="HIPOTECA"/>
    <hyperlink ref="B182:G183" location="AÑO!AQ29:AT29" display="AÑO!AQ29:AT29"/>
    <hyperlink ref="B202" location="Trimestre!C25:F26" display="HIPOTECA"/>
    <hyperlink ref="B202:G203" location="AÑO!AQ30:AT30" display="AÑO!AQ30:AT30"/>
    <hyperlink ref="B222" location="Trimestre!C25:F26" display="HIPOTECA"/>
    <hyperlink ref="B222:G223" location="AÑO!AQ31:AT31" display="AÑO!AQ31:AT31"/>
    <hyperlink ref="B242" location="Trimestre!C25:F26" display="HIPOTECA"/>
    <hyperlink ref="B242:G243" location="AÑO!AQ32:AT32" display="AÑO!AQ32:AT32"/>
    <hyperlink ref="B262" location="Trimestre!C25:F26" display="HIPOTECA"/>
    <hyperlink ref="B262:G263" location="AÑO!AQ33:AT33" display="AÑO!AQ33:AT33"/>
    <hyperlink ref="B282" location="Trimestre!C25:F26" display="HIPOTECA"/>
    <hyperlink ref="B282:G283" location="AÑO!AQ34:AT34" display="AÑO!AQ34:AT34"/>
    <hyperlink ref="B302" location="Trimestre!C25:F26" display="HIPOTECA"/>
    <hyperlink ref="B302:G303" location="AÑO!AQ35:AT35" display="AÑO!AQ35:AT35"/>
    <hyperlink ref="B322" location="Trimestre!C25:F26" display="HIPOTECA"/>
    <hyperlink ref="B322:G323" location="AÑO!AQ36:AT36" display="AÑO!AQ36:AT36"/>
    <hyperlink ref="B342" location="Trimestre!C25:F26" display="HIPOTECA"/>
    <hyperlink ref="B342:G343" location="AÑO!AQ37:AT37" display="AÑO!AQ37:AT37"/>
    <hyperlink ref="B362" location="Trimestre!C25:F26" display="HIPOTECA"/>
    <hyperlink ref="B362:G363" location="AÑO!AQ38:AT38" display="AÑO!AQ38:AT38"/>
    <hyperlink ref="B382" location="Trimestre!C25:F26" display="HIPOTECA"/>
    <hyperlink ref="B382:G383" location="AÑO!AQ39:AT39" display="AÑO!AQ39:AT39"/>
    <hyperlink ref="B402" location="Trimestre!C25:F26" display="HIPOTECA"/>
    <hyperlink ref="B402:G403" location="AÑO!AQ40:AT40" display="AÑO!AQ40:AT40"/>
    <hyperlink ref="B422" location="Trimestre!C25:F26" display="HIPOTECA"/>
    <hyperlink ref="B422:G423" location="AÑO!AQ41:AT41" display="AÑO!AQ41:AT41"/>
    <hyperlink ref="B442" location="Trimestre!C25:F26" display="HIPOTECA"/>
    <hyperlink ref="B442:G443" location="AÑO!AQ42:AT42" display="AÑO!AQ42:AT42"/>
    <hyperlink ref="B462" location="Trimestre!C25:F26" display="HIPOTECA"/>
    <hyperlink ref="B462:G463" location="AÑO!AQ43:AT43" display="AÑO!AQ43:AT43"/>
    <hyperlink ref="B482" location="Trimestre!C25:F26" display="HIPOTECA"/>
    <hyperlink ref="B482:G483" location="AÑO!AQ44:AT44" display="AÑO!AQ44:AT44"/>
    <hyperlink ref="B502" location="Trimestre!C25:F26" display="HIPOTECA"/>
    <hyperlink ref="B502:G503" location="AÑO!AQ45:AT45" display="AÑO!AQ45:AT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abSelected="1" topLeftCell="A81" workbookViewId="0">
      <selection activeCell="D88" sqref="D88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5609</v>
      </c>
      <c r="L5" s="424"/>
      <c r="M5" s="1"/>
      <c r="N5" s="1"/>
      <c r="R5" s="3"/>
    </row>
    <row r="6" spans="1:22" ht="15.6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6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6749.51</v>
      </c>
      <c r="L7" s="426"/>
      <c r="M7" s="1"/>
      <c r="N7" s="1"/>
      <c r="R7" s="3"/>
    </row>
    <row r="8" spans="1:22" ht="15.6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6307.51</v>
      </c>
      <c r="L8" s="426"/>
      <c r="M8" s="1"/>
      <c r="N8" s="1"/>
      <c r="R8" s="3"/>
    </row>
    <row r="9" spans="1:22" ht="15.6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4335.62</v>
      </c>
      <c r="L9" s="426"/>
      <c r="M9" s="1"/>
      <c r="N9" s="1"/>
      <c r="R9" s="3"/>
    </row>
    <row r="10" spans="1:22" ht="15.6">
      <c r="A10" s="112">
        <f>'11'!A10+(B10-SUM(D10:F10))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>
        <v>170</v>
      </c>
      <c r="L11" s="426"/>
      <c r="M11" s="1"/>
      <c r="N11" s="1"/>
      <c r="R11" s="3"/>
    </row>
    <row r="12" spans="1:22" ht="15.6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6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30685.880000000005</v>
      </c>
      <c r="L19" s="441"/>
      <c r="M19" s="1"/>
      <c r="N19" s="1"/>
      <c r="R19" s="3"/>
    </row>
    <row r="20" spans="1:18" ht="16.2" thickBot="1">
      <c r="A20" s="112">
        <f>SUM(A6:A15)</f>
        <v>1006.9300000000001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12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/>
      <c r="M25" s="1"/>
      <c r="R25" s="3"/>
    </row>
    <row r="26" spans="1:18" ht="15.6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71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1.85</v>
      </c>
      <c r="E49" s="138"/>
      <c r="F49" s="138"/>
      <c r="G49" s="16" t="s">
        <v>962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35.19</v>
      </c>
      <c r="E50" s="138"/>
      <c r="F50" s="138"/>
      <c r="G50" s="16" t="s">
        <v>963</v>
      </c>
      <c r="H50" s="1"/>
      <c r="I50" s="402" t="str">
        <f>AÑO!A13</f>
        <v>Gubernamental</v>
      </c>
      <c r="J50" s="405" t="s">
        <v>910</v>
      </c>
      <c r="K50" s="406"/>
      <c r="L50" s="231">
        <v>273.07</v>
      </c>
      <c r="M50" s="1"/>
      <c r="R50" s="3"/>
    </row>
    <row r="51" spans="1:18" ht="15.6">
      <c r="A51" s="1"/>
      <c r="B51" s="134"/>
      <c r="C51" s="16"/>
      <c r="D51" s="137">
        <v>28.54</v>
      </c>
      <c r="E51" s="138"/>
      <c r="F51" s="138"/>
      <c r="G51" s="16" t="s">
        <v>965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688</v>
      </c>
      <c r="K55" s="406"/>
      <c r="L55" s="231">
        <f>18.04+82.87</f>
        <v>100.91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200.05999999999997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954</v>
      </c>
      <c r="K60" s="406"/>
      <c r="L60" s="231">
        <v>574.16999999999996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6">
      <c r="A87" s="1"/>
      <c r="B87" s="134"/>
      <c r="C87" s="16"/>
      <c r="D87" s="137">
        <v>50.11</v>
      </c>
      <c r="E87" s="138"/>
      <c r="F87" s="138"/>
      <c r="G87" s="16" t="s">
        <v>967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150</v>
      </c>
      <c r="C100" s="17" t="s">
        <v>53</v>
      </c>
      <c r="D100" s="135">
        <f>SUM(D86:D99)</f>
        <v>87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1.0200000000000529</v>
      </c>
      <c r="B107" s="134">
        <v>69</v>
      </c>
      <c r="C107" s="18" t="s">
        <v>45</v>
      </c>
      <c r="D107" s="137">
        <v>70.36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6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289.54999999999995</v>
      </c>
      <c r="B120" s="135">
        <f>SUM(B106:B119)</f>
        <v>457.47</v>
      </c>
      <c r="C120" s="17" t="s">
        <v>53</v>
      </c>
      <c r="D120" s="135">
        <f>SUM(D106:D119)</f>
        <v>378.83000000000004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80</v>
      </c>
      <c r="C186" s="19" t="s">
        <v>942</v>
      </c>
      <c r="D186" s="137">
        <v>35.97</v>
      </c>
      <c r="E186" s="138"/>
      <c r="F186" s="138"/>
      <c r="G186" s="16" t="s">
        <v>964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25</v>
      </c>
      <c r="C187" s="16"/>
      <c r="D187" s="137">
        <v>10.5</v>
      </c>
      <c r="E187" s="138"/>
      <c r="F187" s="138"/>
      <c r="G187" s="16" t="s">
        <v>966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105</v>
      </c>
      <c r="C200" s="17" t="s">
        <v>53</v>
      </c>
      <c r="D200" s="135">
        <f>SUM(D186:D199)</f>
        <v>46.47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6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40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6">
      <c r="A287" s="112"/>
      <c r="B287" s="134"/>
      <c r="C287" s="16"/>
      <c r="D287" s="137"/>
      <c r="E287" s="138"/>
      <c r="F287" s="138"/>
      <c r="G287" s="16"/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2" thickBot="1">
      <c r="A300" s="112">
        <f>SUM(A286:A299)</f>
        <v>-2.540000000000191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/>
      <c r="C308" s="27"/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230.91</v>
      </c>
      <c r="C320" s="17" t="s">
        <v>53</v>
      </c>
      <c r="D320" s="135">
        <f>SUM(D306:D319)</f>
        <v>6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2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4.5+4+3.5+4.7</f>
        <v>16.7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16.7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AÑO!AU17</f>
        <v>1019.15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-3005.93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-3005.93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6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U4:AX5" display="SALDO REAL"/>
    <hyperlink ref="I22" location="Trimestre!C39:F40" display="TELÉFONO"/>
    <hyperlink ref="I22:L23" location="AÑO!AU7:AX17" display="INGRESOS"/>
    <hyperlink ref="B2" location="Trimestre!C25:F26" display="HIPOTECA"/>
    <hyperlink ref="B2:G3" location="AÑO!AU20:AX20" display="AÑO!AU20:AX20"/>
    <hyperlink ref="B22" location="Trimestre!C25:F26" display="HIPOTECA"/>
    <hyperlink ref="B22:G23" location="AÑO!AU21:AX21" display="AÑO!AU21:AX21"/>
    <hyperlink ref="B42" location="Trimestre!C25:F26" display="HIPOTECA"/>
    <hyperlink ref="B42:G43" location="AÑO!AU22:AX22" display="AÑO!AU22:AX22"/>
    <hyperlink ref="B62" location="Trimestre!C25:F26" display="HIPOTECA"/>
    <hyperlink ref="B62:G63" location="AÑO!AU23:AX23" display="AÑO!AU23:AX23"/>
    <hyperlink ref="B82" location="Trimestre!C25:F26" display="HIPOTECA"/>
    <hyperlink ref="B82:G83" location="AÑO!AU24:AX24" display="AÑO!AU24:AX24"/>
    <hyperlink ref="B102" location="Trimestre!C25:F26" display="HIPOTECA"/>
    <hyperlink ref="B102:G103" location="AÑO!AU25:AX25" display="AÑO!AU25:AX25"/>
    <hyperlink ref="B122" location="Trimestre!C25:F26" display="HIPOTECA"/>
    <hyperlink ref="B122:G123" location="AÑO!AU26:AX26" display="AÑO!AU26:AX26"/>
    <hyperlink ref="B142" location="Trimestre!C25:F26" display="HIPOTECA"/>
    <hyperlink ref="B142:G143" location="AÑO!AU27:AX27" display="AÑO!AU27:AX27"/>
    <hyperlink ref="B162" location="Trimestre!C25:F26" display="HIPOTECA"/>
    <hyperlink ref="B162:G163" location="AÑO!AU28:AX28" display="AÑO!AU28:AX28"/>
    <hyperlink ref="B182" location="Trimestre!C25:F26" display="HIPOTECA"/>
    <hyperlink ref="B182:G183" location="AÑO!AU29:AX29" display="AÑO!AU29:AX29"/>
    <hyperlink ref="B202" location="Trimestre!C25:F26" display="HIPOTECA"/>
    <hyperlink ref="B202:G203" location="AÑO!AU30:AX30" display="AÑO!AU30:AX30"/>
    <hyperlink ref="B222" location="Trimestre!C25:F26" display="HIPOTECA"/>
    <hyperlink ref="B222:G223" location="AÑO!AU31:AX31" display="AÑO!AU31:AX31"/>
    <hyperlink ref="B242" location="Trimestre!C25:F26" display="HIPOTECA"/>
    <hyperlink ref="B242:G243" location="AÑO!AU32:AX32" display="AÑO!AU32:AX32"/>
    <hyperlink ref="B262" location="Trimestre!C25:F26" display="HIPOTECA"/>
    <hyperlink ref="B262:G263" location="AÑO!AU33:AX33" display="AÑO!AU33:AX33"/>
    <hyperlink ref="B282" location="Trimestre!C25:F26" display="HIPOTECA"/>
    <hyperlink ref="B282:G283" location="AÑO!AU34:AX34" display="AÑO!AU34:AX34"/>
    <hyperlink ref="B302" location="Trimestre!C25:F26" display="HIPOTECA"/>
    <hyperlink ref="B302:G303" location="AÑO!AU35:AX35" display="AÑO!AU35:AX35"/>
    <hyperlink ref="B322" location="Trimestre!C25:F26" display="HIPOTECA"/>
    <hyperlink ref="B322:G323" location="AÑO!AU36:AX36" display="AÑO!AU36:AX36"/>
    <hyperlink ref="B342" location="Trimestre!C25:F26" display="HIPOTECA"/>
    <hyperlink ref="B342:G343" location="AÑO!AU37:AX37" display="AÑO!AU37:AX37"/>
    <hyperlink ref="B362" location="Trimestre!C25:F26" display="HIPOTECA"/>
    <hyperlink ref="B362:G363" location="AÑO!AU38:AX38" display="AÑO!AU38:AX38"/>
    <hyperlink ref="B382" location="Trimestre!C25:F26" display="HIPOTECA"/>
    <hyperlink ref="B382:G383" location="AÑO!AU39:AX39" display="AÑO!AU39:AX39"/>
    <hyperlink ref="B402" location="Trimestre!C25:F26" display="HIPOTECA"/>
    <hyperlink ref="B402:G403" location="AÑO!AU40:AX40" display="AÑO!AU40:AX40"/>
    <hyperlink ref="B422" location="Trimestre!C25:F26" display="HIPOTECA"/>
    <hyperlink ref="B422:G423" location="AÑO!AU41:AX41" display="AÑO!AU41:AX41"/>
    <hyperlink ref="B442" location="Trimestre!C25:F26" display="HIPOTECA"/>
    <hyperlink ref="B442:G443" location="AÑO!AU42:AX42" display="AÑO!AU42:AX42"/>
    <hyperlink ref="B462" location="Trimestre!C25:F26" display="HIPOTECA"/>
    <hyperlink ref="B462:G463" location="AÑO!AU43:AX43" display="AÑO!AU43:AX43"/>
    <hyperlink ref="B482" location="Trimestre!C25:F26" display="HIPOTECA"/>
    <hyperlink ref="B482:G483" location="AÑO!AU44:AX44" display="AÑO!AU44:AX44"/>
    <hyperlink ref="B502" location="Trimestre!C25:F26" display="HIPOTECA"/>
    <hyperlink ref="B502:G503" location="AÑO!AU45:AX45" display="AÑO!AU45:AX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13" workbookViewId="0">
      <selection activeCell="E27" sqref="E27"/>
    </sheetView>
  </sheetViews>
  <sheetFormatPr baseColWidth="10" defaultColWidth="11" defaultRowHeight="14.4"/>
  <cols>
    <col min="3" max="3" width="14.109375" customWidth="1"/>
    <col min="4" max="4" width="18" customWidth="1"/>
    <col min="8" max="8" width="17.6640625" bestFit="1" customWidth="1"/>
    <col min="11" max="11" width="12" bestFit="1" customWidth="1"/>
  </cols>
  <sheetData>
    <row r="1" spans="1:5" ht="15" thickBot="1">
      <c r="A1" s="90">
        <v>258.47000000000003</v>
      </c>
    </row>
    <row r="2" spans="1:5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H20" sqref="H20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14" max="15" width="12" bestFit="1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19" workbookViewId="0">
      <selection activeCell="I82" sqref="I82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8" max="8" width="8.44140625" bestFit="1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14" max="14" width="11.332031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opLeftCell="I13" workbookViewId="0">
      <selection activeCell="P33" sqref="P33"/>
    </sheetView>
  </sheetViews>
  <sheetFormatPr baseColWidth="10" defaultColWidth="11.44140625" defaultRowHeight="14.4"/>
  <cols>
    <col min="3" max="3" width="19.109375" customWidth="1"/>
    <col min="4" max="4" width="14.109375" style="46" customWidth="1"/>
    <col min="5" max="5" width="20.109375" customWidth="1"/>
    <col min="6" max="6" width="18.33203125" customWidth="1"/>
    <col min="7" max="7" width="17" customWidth="1"/>
    <col min="8" max="8" width="16" customWidth="1"/>
    <col min="9" max="9" width="17.33203125" customWidth="1"/>
    <col min="10" max="10" width="14.44140625" customWidth="1"/>
    <col min="11" max="11" width="18.33203125" customWidth="1"/>
    <col min="12" max="12" width="16.6640625" customWidth="1"/>
    <col min="13" max="13" width="17" customWidth="1"/>
    <col min="14" max="14" width="13.6640625" customWidth="1"/>
    <col min="18" max="18" width="12.88671875" customWidth="1"/>
    <col min="19" max="19" width="34.44140625" customWidth="1"/>
    <col min="20" max="20" width="23.88671875" customWidth="1"/>
    <col min="21" max="21" width="15.109375" customWidth="1"/>
    <col min="22" max="22" width="24.109375" customWidth="1"/>
    <col min="23" max="23" width="12" bestFit="1" customWidth="1"/>
    <col min="24" max="24" width="14.6640625" customWidth="1"/>
    <col min="25" max="25" width="16" customWidth="1"/>
    <col min="28" max="28" width="12.6640625" bestFit="1" customWidth="1"/>
    <col min="29" max="29" width="16.109375" customWidth="1"/>
    <col min="30" max="30" width="15.33203125" customWidth="1"/>
    <col min="31" max="31" width="12.6640625" bestFit="1" customWidth="1"/>
  </cols>
  <sheetData>
    <row r="1" spans="1:27">
      <c r="A1" s="240" t="s">
        <v>500</v>
      </c>
      <c r="B1" s="240"/>
      <c r="C1" s="241"/>
      <c r="D1" s="320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1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2">
        <f ca="1">_xlfn.DAYS(K3,F3)</f>
        <v>1601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43810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2">
        <f ca="1">_xlfn.DAYS(K4,F4)</f>
        <v>205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43810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40"/>
    </row>
    <row r="5" spans="1:27">
      <c r="A5" s="262" t="s">
        <v>515</v>
      </c>
      <c r="B5" s="262" t="s">
        <v>516</v>
      </c>
      <c r="C5" s="263">
        <v>5100</v>
      </c>
      <c r="D5" s="322">
        <f ca="1">_xlfn.DAYS(K5,F5)</f>
        <v>656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43810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534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517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503</v>
      </c>
      <c r="B12" s="290" t="s">
        <v>504</v>
      </c>
      <c r="C12" s="290" t="s">
        <v>505</v>
      </c>
      <c r="D12" s="324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9" t="s">
        <v>603</v>
      </c>
      <c r="U12" s="339" t="s">
        <v>780</v>
      </c>
      <c r="X12" s="330" t="s">
        <v>530</v>
      </c>
      <c r="Y12" s="330" t="s">
        <v>531</v>
      </c>
      <c r="Z12" s="330" t="s">
        <v>532</v>
      </c>
      <c r="AA12" s="330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3.5714285714285712E-2</v>
      </c>
      <c r="Y13" s="119">
        <f ca="1">X13*E13</f>
        <v>143.54531964285715</v>
      </c>
      <c r="Z13" s="38"/>
    </row>
    <row r="14" spans="1:27">
      <c r="A14" s="262" t="s">
        <v>513</v>
      </c>
      <c r="B14" s="262" t="s">
        <v>518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3.1682027649769587E-2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8.0645161290322578E-3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0.50057603686635943</v>
      </c>
      <c r="Y19" s="119">
        <f t="shared" ca="1" si="3"/>
        <v>2214.2480014285716</v>
      </c>
    </row>
    <row r="20" spans="1:25">
      <c r="A20" s="262" t="s">
        <v>513</v>
      </c>
      <c r="B20" s="262" t="s">
        <v>521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0.36405529953917048</v>
      </c>
      <c r="Y20" s="119">
        <f t="shared" ca="1" si="3"/>
        <v>218.65161290322581</v>
      </c>
    </row>
    <row r="21" spans="1:25">
      <c r="A21" s="262" t="s">
        <v>513</v>
      </c>
      <c r="B21" s="262" t="s">
        <v>521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0.16589861751152074</v>
      </c>
      <c r="Y25" s="119">
        <f t="shared" ca="1" si="3"/>
        <v>100.86025869124424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2">
        <f t="shared" ca="1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43810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0.37788018433179721</v>
      </c>
      <c r="Y28" s="119">
        <f t="shared" ca="1" si="3"/>
        <v>1945.3622864516128</v>
      </c>
    </row>
    <row r="29" spans="1:25">
      <c r="A29" s="262" t="s">
        <v>515</v>
      </c>
      <c r="B29" s="262" t="s">
        <v>516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1.2672811059907835E-2</v>
      </c>
      <c r="Y33" s="119">
        <f t="shared" ca="1" si="3"/>
        <v>52.327636175115209</v>
      </c>
    </row>
    <row r="34" spans="1:27">
      <c r="A34" s="262" t="s">
        <v>515</v>
      </c>
      <c r="B34" s="262" t="s">
        <v>516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8.5829493087557607E-2</v>
      </c>
      <c r="Y35" s="119">
        <f t="shared" ca="1" si="3"/>
        <v>350.93507035714288</v>
      </c>
    </row>
    <row r="36" spans="1:27">
      <c r="A36" s="262" t="s">
        <v>515</v>
      </c>
      <c r="B36" s="262" t="s">
        <v>516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2747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4211.4295229999998</v>
      </c>
      <c r="Q42" s="315"/>
      <c r="R42" s="326">
        <f ca="1">SUM(R13:R41)</f>
        <v>4.0363722784209823</v>
      </c>
      <c r="S42" s="317"/>
      <c r="X42" s="327">
        <f ca="1">SUM(X13:X41)</f>
        <v>1.5823732718894008</v>
      </c>
      <c r="Y42" s="328">
        <f ca="1">SUM(Y13:Y41)</f>
        <v>5025.9301856497696</v>
      </c>
      <c r="Z42" s="329">
        <f ca="1">P42/Y42</f>
        <v>0.83794031501365385</v>
      </c>
      <c r="AA42" s="329">
        <f ca="1">Z42/(D$43/365)</f>
        <v>0.17617984733870026</v>
      </c>
    </row>
    <row r="43" spans="1:27">
      <c r="C43" s="119" t="s">
        <v>567</v>
      </c>
      <c r="D43" s="46">
        <f ca="1">_xlfn.DAYS(TODAY(),F13)</f>
        <v>1736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539</v>
      </c>
      <c r="U62" s="41" t="s">
        <v>540</v>
      </c>
      <c r="V62" s="38"/>
    </row>
    <row r="63" spans="3:29" ht="15.6">
      <c r="G63" s="38"/>
      <c r="S63" t="s">
        <v>541</v>
      </c>
      <c r="T63" s="309" t="s">
        <v>542</v>
      </c>
      <c r="U63" s="310"/>
      <c r="V63" s="38"/>
    </row>
    <row r="64" spans="3:29">
      <c r="F64" s="38"/>
      <c r="G64" s="38"/>
      <c r="S64" t="s">
        <v>543</v>
      </c>
      <c r="T64" s="309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1">
        <v>43587</v>
      </c>
      <c r="T66" s="306"/>
    </row>
    <row r="67" spans="6:22">
      <c r="K67" t="s">
        <v>548</v>
      </c>
      <c r="T67" s="312"/>
    </row>
    <row r="68" spans="6:22">
      <c r="K68" t="s">
        <v>549</v>
      </c>
      <c r="M68" t="s">
        <v>148</v>
      </c>
      <c r="T68" s="309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31" workbookViewId="0">
      <selection activeCell="F43" sqref="F43"/>
    </sheetView>
  </sheetViews>
  <sheetFormatPr baseColWidth="10" defaultColWidth="8.88671875" defaultRowHeight="14.4"/>
  <cols>
    <col min="1" max="1" width="18" customWidth="1"/>
    <col min="2" max="2" width="12" customWidth="1"/>
    <col min="3" max="3" width="11.109375" customWidth="1"/>
    <col min="4" max="4" width="26" customWidth="1"/>
    <col min="5" max="5" width="13.109375" customWidth="1"/>
    <col min="6" max="6" width="12" bestFit="1" customWidth="1"/>
  </cols>
  <sheetData>
    <row r="1" spans="1:5">
      <c r="A1" s="448" t="s">
        <v>573</v>
      </c>
      <c r="B1" s="448"/>
      <c r="C1" s="448"/>
      <c r="D1" s="448"/>
      <c r="E1" s="448"/>
    </row>
    <row r="2" spans="1:5">
      <c r="A2" s="332" t="s">
        <v>569</v>
      </c>
      <c r="B2" s="333" t="s">
        <v>88</v>
      </c>
      <c r="C2" s="333" t="s">
        <v>570</v>
      </c>
      <c r="D2" s="333" t="s">
        <v>571</v>
      </c>
      <c r="E2" s="270"/>
    </row>
    <row r="3" spans="1:5">
      <c r="A3" s="334" t="s">
        <v>52</v>
      </c>
      <c r="B3" s="335">
        <f>1520</f>
        <v>1520</v>
      </c>
      <c r="C3" s="305">
        <f>B3/B$7</f>
        <v>0.42768711311198648</v>
      </c>
      <c r="D3" s="335">
        <f>D$7*C3</f>
        <v>0</v>
      </c>
      <c r="E3" s="275"/>
    </row>
    <row r="4" spans="1:5">
      <c r="A4" s="334" t="s">
        <v>26</v>
      </c>
      <c r="B4" s="335">
        <v>1484</v>
      </c>
      <c r="C4" s="305">
        <f t="shared" ref="C4:C6" si="0">B4/B$7</f>
        <v>0.41755768148564998</v>
      </c>
      <c r="D4" s="335">
        <f t="shared" ref="D4:D6" si="1">D$7*C4</f>
        <v>0</v>
      </c>
      <c r="E4" s="275"/>
    </row>
    <row r="5" spans="1:5">
      <c r="A5" s="334" t="s">
        <v>171</v>
      </c>
      <c r="B5" s="335">
        <v>550</v>
      </c>
      <c r="C5" s="305">
        <f t="shared" si="0"/>
        <v>0.15475520540236354</v>
      </c>
      <c r="D5" s="335">
        <f t="shared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si="1"/>
        <v>0</v>
      </c>
      <c r="E6" s="275"/>
    </row>
    <row r="7" spans="1:5">
      <c r="A7" s="334" t="s">
        <v>5</v>
      </c>
      <c r="B7" s="335">
        <f>SUM(B3:B6)</f>
        <v>3554</v>
      </c>
      <c r="C7" s="305">
        <f>SUM(C3:C6)</f>
        <v>1</v>
      </c>
      <c r="D7" s="276">
        <f>0</f>
        <v>0</v>
      </c>
      <c r="E7" s="275" t="s">
        <v>572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602</v>
      </c>
      <c r="B15" s="446"/>
      <c r="C15" s="446"/>
      <c r="D15" s="446"/>
      <c r="E15" s="446"/>
    </row>
    <row r="17" spans="1:4">
      <c r="A17" s="331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1" t="s">
        <v>582</v>
      </c>
      <c r="B30" s="331" t="s">
        <v>583</v>
      </c>
      <c r="C30" s="331" t="s">
        <v>584</v>
      </c>
      <c r="D30" s="331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workbookViewId="0">
      <selection activeCell="I54" sqref="I54"/>
    </sheetView>
  </sheetViews>
  <sheetFormatPr baseColWidth="10" defaultColWidth="8" defaultRowHeight="14.4"/>
  <cols>
    <col min="1" max="1" width="15.109375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22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>
        <v>2018</v>
      </c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3">
        <v>2901.68</v>
      </c>
      <c r="L5" s="424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5">
        <v>620.05999999999995</v>
      </c>
      <c r="L6" s="426"/>
      <c r="M6" s="1" t="s">
        <v>165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5">
        <v>8035.29</v>
      </c>
      <c r="L7" s="426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5">
        <v>659.39</v>
      </c>
      <c r="L9" s="426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5">
        <f>240+35</f>
        <v>275</v>
      </c>
      <c r="L11" s="426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1">
        <f>SUM(K5:K18)</f>
        <v>26383.54</v>
      </c>
      <c r="L19" s="432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12"/>
      <c r="I22" s="415" t="s">
        <v>6</v>
      </c>
      <c r="J22" s="416"/>
      <c r="K22" s="416"/>
      <c r="L22" s="417"/>
      <c r="M22" s="1"/>
      <c r="N22" s="113">
        <f>K19-N19</f>
        <v>89.970000000004802</v>
      </c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12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12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6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2" t="str">
        <f>AÑO!A8</f>
        <v>Manolo Salario</v>
      </c>
      <c r="J25" s="405" t="s">
        <v>290</v>
      </c>
      <c r="K25" s="406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3"/>
      <c r="J26" s="407"/>
      <c r="K26" s="408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3"/>
      <c r="J27" s="407"/>
      <c r="K27" s="408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02" t="str">
        <f>AÑO!A9</f>
        <v>Rocío Salario</v>
      </c>
      <c r="J30" s="405" t="s">
        <v>237</v>
      </c>
      <c r="K30" s="406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403"/>
      <c r="J31" s="407" t="s">
        <v>255</v>
      </c>
      <c r="K31" s="408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403"/>
      <c r="J32" s="414" t="s">
        <v>266</v>
      </c>
      <c r="K32" s="408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402" t="s">
        <v>217</v>
      </c>
      <c r="J35" s="405" t="s">
        <v>305</v>
      </c>
      <c r="K35" s="406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2" t="str">
        <f>AÑO!A11</f>
        <v>Finanazas</v>
      </c>
      <c r="J40" s="405" t="s">
        <v>238</v>
      </c>
      <c r="K40" s="406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403"/>
      <c r="J41" s="407" t="s">
        <v>239</v>
      </c>
      <c r="K41" s="408"/>
      <c r="L41" s="229">
        <v>1.87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12"/>
      <c r="I42" s="403"/>
      <c r="J42" s="407" t="s">
        <v>268</v>
      </c>
      <c r="K42" s="408"/>
      <c r="L42" s="229">
        <v>0.02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12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12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2" t="str">
        <f>AÑO!A12</f>
        <v>Regalos</v>
      </c>
      <c r="J45" s="405" t="s">
        <v>298</v>
      </c>
      <c r="K45" s="406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03"/>
      <c r="J46" s="407"/>
      <c r="K46" s="408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11"/>
      <c r="J49" s="412"/>
      <c r="K49" s="413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02" t="str">
        <f>AÑO!A13</f>
        <v>Gubernamental</v>
      </c>
      <c r="J50" s="405" t="s">
        <v>258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11"/>
      <c r="J54" s="412"/>
      <c r="K54" s="413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12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12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12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2" t="str">
        <f>AÑO!A16</f>
        <v>Otros</v>
      </c>
      <c r="J65" s="405" t="s">
        <v>295</v>
      </c>
      <c r="K65" s="406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03"/>
      <c r="J66" s="407"/>
      <c r="K66" s="408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03"/>
      <c r="J68" s="407"/>
      <c r="K68" s="408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04"/>
      <c r="J69" s="409"/>
      <c r="K69" s="410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12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12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6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12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12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12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12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12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12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12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  <c r="H202" s="112"/>
    </row>
    <row r="203" spans="2:12" ht="15" customHeight="1" thickBot="1">
      <c r="B203" s="418"/>
      <c r="C203" s="419"/>
      <c r="D203" s="419"/>
      <c r="E203" s="419"/>
      <c r="F203" s="419"/>
      <c r="G203" s="420"/>
      <c r="H203" s="112"/>
    </row>
    <row r="204" spans="2:12" ht="15.6">
      <c r="B204" s="428" t="s">
        <v>8</v>
      </c>
      <c r="C204" s="429"/>
      <c r="D204" s="430" t="s">
        <v>9</v>
      </c>
      <c r="E204" s="430"/>
      <c r="F204" s="430"/>
      <c r="G204" s="429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427" t="str">
        <f>AÑO!A31</f>
        <v>Deportes</v>
      </c>
      <c r="C222" s="416"/>
      <c r="D222" s="416"/>
      <c r="E222" s="416"/>
      <c r="F222" s="416"/>
      <c r="G222" s="417"/>
      <c r="H222" s="112"/>
    </row>
    <row r="223" spans="2:8" ht="15" customHeight="1" thickBot="1">
      <c r="B223" s="418"/>
      <c r="C223" s="419"/>
      <c r="D223" s="419"/>
      <c r="E223" s="419"/>
      <c r="F223" s="419"/>
      <c r="G223" s="420"/>
      <c r="H223" s="112"/>
    </row>
    <row r="224" spans="2:8" ht="15.6">
      <c r="B224" s="428" t="s">
        <v>8</v>
      </c>
      <c r="C224" s="429"/>
      <c r="D224" s="430" t="s">
        <v>9</v>
      </c>
      <c r="E224" s="430"/>
      <c r="F224" s="430"/>
      <c r="G224" s="429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427" t="str">
        <f>AÑO!A32</f>
        <v>Hogar</v>
      </c>
      <c r="C242" s="416"/>
      <c r="D242" s="416"/>
      <c r="E242" s="416"/>
      <c r="F242" s="416"/>
      <c r="G242" s="417"/>
      <c r="H242" s="112"/>
    </row>
    <row r="243" spans="2:8" ht="15" customHeight="1" thickBot="1">
      <c r="B243" s="418"/>
      <c r="C243" s="419"/>
      <c r="D243" s="419"/>
      <c r="E243" s="419"/>
      <c r="F243" s="419"/>
      <c r="G243" s="420"/>
      <c r="H243" s="112"/>
    </row>
    <row r="244" spans="2:8" ht="15" customHeight="1">
      <c r="B244" s="428" t="s">
        <v>8</v>
      </c>
      <c r="C244" s="429"/>
      <c r="D244" s="430" t="s">
        <v>9</v>
      </c>
      <c r="E244" s="430"/>
      <c r="F244" s="430"/>
      <c r="G244" s="42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427" t="str">
        <f>AÑO!A33</f>
        <v>Formación</v>
      </c>
      <c r="C262" s="416"/>
      <c r="D262" s="416"/>
      <c r="E262" s="416"/>
      <c r="F262" s="416"/>
      <c r="G262" s="417"/>
      <c r="H262" s="112"/>
    </row>
    <row r="263" spans="2:8" ht="15" customHeight="1" thickBot="1">
      <c r="B263" s="418"/>
      <c r="C263" s="419"/>
      <c r="D263" s="419"/>
      <c r="E263" s="419"/>
      <c r="F263" s="419"/>
      <c r="G263" s="420"/>
      <c r="H263" s="112"/>
    </row>
    <row r="264" spans="2:8" ht="15.6">
      <c r="B264" s="428" t="s">
        <v>8</v>
      </c>
      <c r="C264" s="429"/>
      <c r="D264" s="430" t="s">
        <v>9</v>
      </c>
      <c r="E264" s="430"/>
      <c r="F264" s="430"/>
      <c r="G264" s="429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  <c r="H282" s="112"/>
    </row>
    <row r="283" spans="2:8" ht="15" customHeight="1" thickBot="1">
      <c r="B283" s="418"/>
      <c r="C283" s="419"/>
      <c r="D283" s="419"/>
      <c r="E283" s="419"/>
      <c r="F283" s="419"/>
      <c r="G283" s="420"/>
      <c r="H283" s="112"/>
    </row>
    <row r="284" spans="2:8" ht="15.6">
      <c r="B284" s="428" t="s">
        <v>8</v>
      </c>
      <c r="C284" s="429"/>
      <c r="D284" s="430" t="s">
        <v>9</v>
      </c>
      <c r="E284" s="430"/>
      <c r="F284" s="430"/>
      <c r="G284" s="429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6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  <c r="H302" s="112"/>
    </row>
    <row r="303" spans="2:8" ht="15" customHeight="1" thickBot="1">
      <c r="B303" s="418"/>
      <c r="C303" s="419"/>
      <c r="D303" s="419"/>
      <c r="E303" s="419"/>
      <c r="F303" s="419"/>
      <c r="G303" s="420"/>
      <c r="H303" s="112"/>
    </row>
    <row r="304" spans="2:8" ht="15.6">
      <c r="B304" s="428" t="s">
        <v>8</v>
      </c>
      <c r="C304" s="429"/>
      <c r="D304" s="430" t="s">
        <v>9</v>
      </c>
      <c r="E304" s="430"/>
      <c r="F304" s="430"/>
      <c r="G304" s="429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6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427" t="str">
        <f>AÑO!A36</f>
        <v>Nenas</v>
      </c>
      <c r="C322" s="416"/>
      <c r="D322" s="416"/>
      <c r="E322" s="416"/>
      <c r="F322" s="416"/>
      <c r="G322" s="417"/>
      <c r="H322" s="112"/>
    </row>
    <row r="323" spans="2:8" ht="15" customHeight="1" thickBot="1">
      <c r="B323" s="418"/>
      <c r="C323" s="419"/>
      <c r="D323" s="419"/>
      <c r="E323" s="419"/>
      <c r="F323" s="419"/>
      <c r="G323" s="420"/>
      <c r="H323" s="112"/>
    </row>
    <row r="324" spans="2:8" ht="15.6">
      <c r="B324" s="428" t="s">
        <v>8</v>
      </c>
      <c r="C324" s="429"/>
      <c r="D324" s="430" t="s">
        <v>9</v>
      </c>
      <c r="E324" s="430"/>
      <c r="F324" s="430"/>
      <c r="G324" s="429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427" t="str">
        <f>AÑO!A37</f>
        <v>Impuestos</v>
      </c>
      <c r="C342" s="416"/>
      <c r="D342" s="416"/>
      <c r="E342" s="416"/>
      <c r="F342" s="416"/>
      <c r="G342" s="417"/>
      <c r="H342" s="112"/>
    </row>
    <row r="343" spans="2:8" ht="15" customHeight="1" thickBot="1">
      <c r="B343" s="418"/>
      <c r="C343" s="419"/>
      <c r="D343" s="419"/>
      <c r="E343" s="419"/>
      <c r="F343" s="419"/>
      <c r="G343" s="420"/>
      <c r="H343" s="112"/>
    </row>
    <row r="344" spans="2:8" ht="15.6">
      <c r="B344" s="428" t="s">
        <v>8</v>
      </c>
      <c r="C344" s="429"/>
      <c r="D344" s="430" t="s">
        <v>9</v>
      </c>
      <c r="E344" s="430"/>
      <c r="F344" s="430"/>
      <c r="G344" s="429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6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427" t="str">
        <f>AÑO!A38</f>
        <v>Gastos Curros</v>
      </c>
      <c r="C362" s="416"/>
      <c r="D362" s="416"/>
      <c r="E362" s="416"/>
      <c r="F362" s="416"/>
      <c r="G362" s="417"/>
      <c r="H362" s="112"/>
    </row>
    <row r="363" spans="2:8" ht="15" customHeight="1" thickBot="1">
      <c r="B363" s="418"/>
      <c r="C363" s="419"/>
      <c r="D363" s="419"/>
      <c r="E363" s="419"/>
      <c r="F363" s="419"/>
      <c r="G363" s="420"/>
      <c r="H363" s="112"/>
    </row>
    <row r="364" spans="2:8" ht="15.6">
      <c r="B364" s="428" t="s">
        <v>8</v>
      </c>
      <c r="C364" s="429"/>
      <c r="D364" s="430" t="s">
        <v>9</v>
      </c>
      <c r="E364" s="430"/>
      <c r="F364" s="430"/>
      <c r="G364" s="429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427" t="str">
        <f>AÑO!A39</f>
        <v>Dreamed Holidays</v>
      </c>
      <c r="C382" s="416"/>
      <c r="D382" s="416"/>
      <c r="E382" s="416"/>
      <c r="F382" s="416"/>
      <c r="G382" s="417"/>
      <c r="H382" s="112"/>
    </row>
    <row r="383" spans="2:8" ht="15" customHeight="1" thickBot="1">
      <c r="B383" s="418"/>
      <c r="C383" s="419"/>
      <c r="D383" s="419"/>
      <c r="E383" s="419"/>
      <c r="F383" s="419"/>
      <c r="G383" s="420"/>
      <c r="H383" s="112"/>
    </row>
    <row r="384" spans="2:8" ht="15.6">
      <c r="B384" s="428" t="s">
        <v>8</v>
      </c>
      <c r="C384" s="429"/>
      <c r="D384" s="430" t="s">
        <v>9</v>
      </c>
      <c r="E384" s="430"/>
      <c r="F384" s="430"/>
      <c r="G384" s="429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427" t="str">
        <f>AÑO!A40</f>
        <v>Financieros</v>
      </c>
      <c r="C402" s="416"/>
      <c r="D402" s="416"/>
      <c r="E402" s="416"/>
      <c r="F402" s="416"/>
      <c r="G402" s="417"/>
      <c r="H402" s="112"/>
    </row>
    <row r="403" spans="2:8" ht="15" customHeight="1" thickBot="1">
      <c r="B403" s="418"/>
      <c r="C403" s="419"/>
      <c r="D403" s="419"/>
      <c r="E403" s="419"/>
      <c r="F403" s="419"/>
      <c r="G403" s="420"/>
      <c r="H403" s="112"/>
    </row>
    <row r="404" spans="2:8" ht="15.6">
      <c r="B404" s="428" t="s">
        <v>8</v>
      </c>
      <c r="C404" s="429"/>
      <c r="D404" s="430" t="s">
        <v>9</v>
      </c>
      <c r="E404" s="430"/>
      <c r="F404" s="430"/>
      <c r="G404" s="429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6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  <c r="H422" s="112"/>
    </row>
    <row r="423" spans="1:8" ht="15" customHeight="1" thickBot="1">
      <c r="B423" s="435"/>
      <c r="C423" s="436"/>
      <c r="D423" s="436"/>
      <c r="E423" s="436"/>
      <c r="F423" s="436"/>
      <c r="G423" s="437"/>
      <c r="H423" s="112"/>
    </row>
    <row r="424" spans="1:8" ht="15.6">
      <c r="B424" s="428" t="s">
        <v>8</v>
      </c>
      <c r="C424" s="429"/>
      <c r="D424" s="430" t="s">
        <v>9</v>
      </c>
      <c r="E424" s="430"/>
      <c r="F424" s="430"/>
      <c r="G424" s="429"/>
      <c r="H424" s="112"/>
    </row>
    <row r="425" spans="1:8" ht="15.6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427" t="str">
        <f>AÑO!A42</f>
        <v>Dinero Bloqueado</v>
      </c>
      <c r="C442" s="433"/>
      <c r="D442" s="433"/>
      <c r="E442" s="433"/>
      <c r="F442" s="433"/>
      <c r="G442" s="434"/>
      <c r="H442" s="112"/>
    </row>
    <row r="443" spans="2:8" ht="15" customHeight="1" thickBot="1">
      <c r="B443" s="435"/>
      <c r="C443" s="436"/>
      <c r="D443" s="436"/>
      <c r="E443" s="436"/>
      <c r="F443" s="436"/>
      <c r="G443" s="437"/>
      <c r="H443" s="112"/>
    </row>
    <row r="444" spans="2:8" ht="15.6">
      <c r="B444" s="428" t="s">
        <v>8</v>
      </c>
      <c r="C444" s="429"/>
      <c r="D444" s="430" t="s">
        <v>9</v>
      </c>
      <c r="E444" s="430"/>
      <c r="F444" s="430"/>
      <c r="G444" s="429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427" t="str">
        <f>AÑO!A43</f>
        <v>Cartama Finanazas</v>
      </c>
      <c r="C462" s="433"/>
      <c r="D462" s="433"/>
      <c r="E462" s="433"/>
      <c r="F462" s="433"/>
      <c r="G462" s="434"/>
      <c r="H462" s="112"/>
    </row>
    <row r="463" spans="2:8" ht="15" customHeight="1" thickBot="1">
      <c r="B463" s="435"/>
      <c r="C463" s="436"/>
      <c r="D463" s="436"/>
      <c r="E463" s="436"/>
      <c r="F463" s="436"/>
      <c r="G463" s="437"/>
      <c r="H463" s="112"/>
    </row>
    <row r="464" spans="2:8" ht="15.6">
      <c r="B464" s="428" t="s">
        <v>8</v>
      </c>
      <c r="C464" s="429"/>
      <c r="D464" s="430" t="s">
        <v>9</v>
      </c>
      <c r="E464" s="430"/>
      <c r="F464" s="430"/>
      <c r="G464" s="429"/>
      <c r="H464" s="112"/>
    </row>
    <row r="465" spans="1:8" ht="15.6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6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427" t="str">
        <f>AÑO!A44</f>
        <v>NULO</v>
      </c>
      <c r="C482" s="433"/>
      <c r="D482" s="433"/>
      <c r="E482" s="433"/>
      <c r="F482" s="433"/>
      <c r="G482" s="434"/>
      <c r="H482" s="112"/>
    </row>
    <row r="483" spans="2:8" ht="15" customHeight="1" thickBot="1">
      <c r="B483" s="435"/>
      <c r="C483" s="436"/>
      <c r="D483" s="436"/>
      <c r="E483" s="436"/>
      <c r="F483" s="436"/>
      <c r="G483" s="437"/>
      <c r="H483" s="112"/>
    </row>
    <row r="484" spans="2:8" ht="15.6">
      <c r="B484" s="428" t="s">
        <v>8</v>
      </c>
      <c r="C484" s="429"/>
      <c r="D484" s="430" t="s">
        <v>9</v>
      </c>
      <c r="E484" s="430"/>
      <c r="F484" s="430"/>
      <c r="G484" s="429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427" t="str">
        <f>AÑO!A45</f>
        <v>OTROS</v>
      </c>
      <c r="C502" s="433"/>
      <c r="D502" s="433"/>
      <c r="E502" s="433"/>
      <c r="F502" s="433"/>
      <c r="G502" s="434"/>
      <c r="H502" s="112"/>
    </row>
    <row r="503" spans="2:8" ht="15" customHeight="1" thickBot="1">
      <c r="B503" s="435"/>
      <c r="C503" s="436"/>
      <c r="D503" s="436"/>
      <c r="E503" s="436"/>
      <c r="F503" s="436"/>
      <c r="G503" s="437"/>
      <c r="H503" s="112"/>
    </row>
    <row r="504" spans="2:8" ht="15.6">
      <c r="B504" s="428" t="s">
        <v>8</v>
      </c>
      <c r="C504" s="429"/>
      <c r="D504" s="430" t="s">
        <v>9</v>
      </c>
      <c r="E504" s="430"/>
      <c r="F504" s="430"/>
      <c r="G504" s="429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/>
    <hyperlink ref="I22:L23" location="AÑO!C7:F17" display="INGRESOS"/>
    <hyperlink ref="I2" location="Trimestre!C39:F40" display="TELÉFONO"/>
    <hyperlink ref="I2:L3" location="AÑO!C4:F5" display="SALDO REAL"/>
    <hyperlink ref="B2" location="Trimestre!C25:F26" display="HIPOTECA"/>
    <hyperlink ref="B2:G3" location="AÑO!C20:F20" display="AÑO!C20:F20"/>
    <hyperlink ref="B22" location="Trimestre!C25:F26" display="HIPOTECA"/>
    <hyperlink ref="B22:G23" location="AÑO!C21:F21" display="AÑO!C21:F21"/>
    <hyperlink ref="B42" location="Trimestre!C25:F26" display="HIPOTECA"/>
    <hyperlink ref="B42:G43" location="AÑO!C22:F22" display="AÑO!C22:F22"/>
    <hyperlink ref="B62" location="Trimestre!C25:F26" display="HIPOTECA"/>
    <hyperlink ref="B62:G63" location="AÑO!C23:F23" display="AÑO!C23:F23"/>
    <hyperlink ref="B82" location="Trimestre!C25:F26" display="HIPOTECA"/>
    <hyperlink ref="B82:G83" location="AÑO!C24:F24" display="AÑO!C24:F24"/>
    <hyperlink ref="B102" location="Trimestre!C25:F26" display="HIPOTECA"/>
    <hyperlink ref="B102:G103" location="AÑO!C25:F25" display="AÑO!C25:F25"/>
    <hyperlink ref="B122" location="Trimestre!C25:F26" display="HIPOTECA"/>
    <hyperlink ref="B122:G123" location="AÑO!C26:F26" display="AÑO!C26:F26"/>
    <hyperlink ref="B142" location="Trimestre!C25:F26" display="HIPOTECA"/>
    <hyperlink ref="B142:G143" location="AÑO!C27:F27" display="AÑO!C27:F27"/>
    <hyperlink ref="B162" location="Trimestre!C25:F26" display="HIPOTECA"/>
    <hyperlink ref="B162:G163" location="AÑO!C28:F28" display="AÑO!C28:F28"/>
    <hyperlink ref="B182" location="Trimestre!C25:F26" display="HIPOTECA"/>
    <hyperlink ref="B182:G183" location="AÑO!C29:F29" display="AÑO!C29:F29"/>
    <hyperlink ref="B202" location="Trimestre!C25:F26" display="HIPOTECA"/>
    <hyperlink ref="B202:G203" location="AÑO!C30:F30" display="AÑO!C30:F30"/>
    <hyperlink ref="B222" location="Trimestre!C25:F26" display="HIPOTECA"/>
    <hyperlink ref="B222:G223" location="AÑO!C31:F31" display="AÑO!C31:F31"/>
    <hyperlink ref="B242" location="Trimestre!C25:F26" display="HIPOTECA"/>
    <hyperlink ref="B242:G243" location="AÑO!C32:F32" display="AÑO!C32:F32"/>
    <hyperlink ref="B262" location="Trimestre!C25:F26" display="HIPOTECA"/>
    <hyperlink ref="B282" location="Trimestre!C25:F26" display="HIPOTECA"/>
    <hyperlink ref="B282:G283" location="AÑO!C34:F34" display="AÑO!C34:F34"/>
    <hyperlink ref="B302" location="Trimestre!C25:F26" display="HIPOTECA"/>
    <hyperlink ref="B302:G303" location="AÑO!C35:F35" display="AÑO!C35:F35"/>
    <hyperlink ref="B322" location="Trimestre!C25:F26" display="HIPOTECA"/>
    <hyperlink ref="B322:G323" location="AÑO!C36:F36" display="AÑO!C36:F36"/>
    <hyperlink ref="B342" location="Trimestre!C25:F26" display="HIPOTECA"/>
    <hyperlink ref="B342:G343" location="AÑO!C37:F37" display="AÑO!C37:F37"/>
    <hyperlink ref="B362" location="Trimestre!C25:F26" display="HIPOTECA"/>
    <hyperlink ref="B362:G363" location="AÑO!C38:F38" display="AÑO!C38:F38"/>
    <hyperlink ref="B382" location="Trimestre!C25:F26" display="HIPOTECA"/>
    <hyperlink ref="B382:G383" location="AÑO!C39:F39" display="AÑO!C39:F39"/>
    <hyperlink ref="B402" location="Trimestre!C25:F26" display="HIPOTECA"/>
    <hyperlink ref="B402:G403" location="AÑO!C40:F40" display="AÑO!C40:F40"/>
    <hyperlink ref="B422" location="Trimestre!C25:F26" display="HIPOTECA"/>
    <hyperlink ref="B422:G423" location="AÑO!C41:F41" display="AÑO!C41:F41"/>
    <hyperlink ref="B442" location="Trimestre!C25:F26" display="HIPOTECA"/>
    <hyperlink ref="B442:G443" location="AÑO!C42:F42" display="AÑO!C42:F42"/>
    <hyperlink ref="B462" location="Trimestre!C25:F26" display="HIPOTECA"/>
    <hyperlink ref="B462:G463" location="AÑO!C43:F43" display="AÑO!C43:F43"/>
    <hyperlink ref="B482" location="Trimestre!C25:F26" display="HIPOTECA"/>
    <hyperlink ref="B482:G483" location="AÑO!C44:F44" display="AÑO!C44:F44"/>
    <hyperlink ref="B502" location="Trimestre!C25:F26" display="HIPOTECA"/>
    <hyperlink ref="B502:G503" location="AÑO!C45:F45" display="AÑO!C45:F45"/>
    <hyperlink ref="B262:G263" location="AÑO!C33:F33" display="AÑO!C33:F33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4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2397.48-4.45</f>
        <v>2393.0300000000002</v>
      </c>
      <c r="L5" s="424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>
        <f>7340.23-4.45</f>
        <v>7335.78</v>
      </c>
      <c r="L7" s="426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7001.87</v>
      </c>
      <c r="L8" s="426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669.52</v>
      </c>
      <c r="L9" s="426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160+155</f>
        <v>315</v>
      </c>
      <c r="L11" s="426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25229.379999999997</v>
      </c>
      <c r="L19" s="432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313</v>
      </c>
      <c r="K30" s="406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318</v>
      </c>
      <c r="K31" s="408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313</v>
      </c>
      <c r="K33" s="408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03"/>
      <c r="J46" s="407"/>
      <c r="K46" s="408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03"/>
      <c r="J47" s="407"/>
      <c r="K47" s="408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03"/>
      <c r="J48" s="407"/>
      <c r="K48" s="408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03"/>
      <c r="J51" s="407"/>
      <c r="K51" s="408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03"/>
      <c r="J52" s="407"/>
      <c r="K52" s="408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03"/>
      <c r="J53" s="407"/>
      <c r="K53" s="408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2" t="str">
        <f>AÑO!A15</f>
        <v>Alquiler Cartama</v>
      </c>
      <c r="J60" s="405" t="s">
        <v>314</v>
      </c>
      <c r="K60" s="406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03"/>
      <c r="J66" s="407"/>
      <c r="K66" s="408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03"/>
      <c r="J67" s="407"/>
      <c r="K67" s="408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03"/>
      <c r="J68" s="407"/>
      <c r="K68" s="408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04"/>
      <c r="J69" s="409"/>
      <c r="K69" s="410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30" t="s">
        <v>9</v>
      </c>
      <c r="E424" s="430"/>
      <c r="F424" s="430"/>
      <c r="G424" s="42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6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/>
    <hyperlink ref="I22:L23" location="AÑO!G7:J17" display="INGRESOS"/>
    <hyperlink ref="I2" location="Trimestre!C39:F40" display="TELÉFONO"/>
    <hyperlink ref="I2:L3" location="AÑO!G4:J5" display="SALDO REAL"/>
    <hyperlink ref="B2" location="Trimestre!C25:F26" display="HIPOTECA"/>
    <hyperlink ref="B2:G3" location="AÑO!G20:J20" display="AÑO!G20:J20"/>
    <hyperlink ref="B22" location="Trimestre!C25:F26" display="HIPOTECA"/>
    <hyperlink ref="B22:G23" location="AÑO!G21:J21" display="AÑO!G21:J21"/>
    <hyperlink ref="B42" location="Trimestre!C25:F26" display="HIPOTECA"/>
    <hyperlink ref="B42:G43" location="AÑO!G22:J22" display="AÑO!G22:J22"/>
    <hyperlink ref="B62" location="Trimestre!C25:F26" display="HIPOTECA"/>
    <hyperlink ref="B62:G63" location="AÑO!G23:J23" display="AÑO!G23:J23"/>
    <hyperlink ref="B82" location="Trimestre!C25:F26" display="HIPOTECA"/>
    <hyperlink ref="B82:G83" location="AÑO!G24:J24" display="AÑO!G24:J24"/>
    <hyperlink ref="B102" location="Trimestre!C25:F26" display="HIPOTECA"/>
    <hyperlink ref="B102:G103" location="AÑO!G25:J25" display="AÑO!G25:J25"/>
    <hyperlink ref="B122" location="Trimestre!C25:F26" display="HIPOTECA"/>
    <hyperlink ref="B122:G123" location="AÑO!G26:J26" display="AÑO!G26:J26"/>
    <hyperlink ref="B142" location="Trimestre!C25:F26" display="HIPOTECA"/>
    <hyperlink ref="B142:G143" location="AÑO!G27:J27" display="AÑO!G27:J27"/>
    <hyperlink ref="B162" location="Trimestre!C25:F26" display="HIPOTECA"/>
    <hyperlink ref="B162:G163" location="AÑO!G28:J28" display="AÑO!G28:J28"/>
    <hyperlink ref="B182" location="Trimestre!C25:F26" display="HIPOTECA"/>
    <hyperlink ref="B182:G183" location="AÑO!G29:J29" display="AÑO!G29:J29"/>
    <hyperlink ref="B202" location="Trimestre!C25:F26" display="HIPOTECA"/>
    <hyperlink ref="B202:G203" location="AÑO!G30:J30" display="AÑO!G30:J30"/>
    <hyperlink ref="B222" location="Trimestre!C25:F26" display="HIPOTECA"/>
    <hyperlink ref="B222:G223" location="AÑO!G31:J31" display="AÑO!G31:J31"/>
    <hyperlink ref="B242" location="Trimestre!C25:F26" display="HIPOTECA"/>
    <hyperlink ref="B242:G243" location="AÑO!G32:J32" display="AÑO!G32:J32"/>
    <hyperlink ref="B262" location="Trimestre!C25:F26" display="HIPOTECA"/>
    <hyperlink ref="B262:G263" location="AÑO!G33:J33" display="AÑO!G33:J33"/>
    <hyperlink ref="B282" location="Trimestre!C25:F26" display="HIPOTECA"/>
    <hyperlink ref="B282:G283" location="AÑO!G34:J34" display="AÑO!G34:J34"/>
    <hyperlink ref="B302" location="Trimestre!C25:F26" display="HIPOTECA"/>
    <hyperlink ref="B302:G303" location="AÑO!G35:J35" display="AÑO!G35:J35"/>
    <hyperlink ref="B322" location="Trimestre!C25:F26" display="HIPOTECA"/>
    <hyperlink ref="B322:G323" location="AÑO!G36:J36" display="AÑO!G36:J36"/>
    <hyperlink ref="B342" location="Trimestre!C25:F26" display="HIPOTECA"/>
    <hyperlink ref="B342:G343" location="AÑO!G37:J37" display="AÑO!G37:J37"/>
    <hyperlink ref="B362" location="Trimestre!C25:F26" display="HIPOTECA"/>
    <hyperlink ref="B362:G363" location="AÑO!G38:J38" display="AÑO!G38:J38"/>
    <hyperlink ref="B382" location="Trimestre!C25:F26" display="HIPOTECA"/>
    <hyperlink ref="B382:G383" location="AÑO!G39:J39" display="AÑO!G39:J39"/>
    <hyperlink ref="B402" location="Trimestre!C25:F26" display="HIPOTECA"/>
    <hyperlink ref="B402:G403" location="AÑO!G40:J40" display="AÑO!G40:J40"/>
    <hyperlink ref="B422" location="Trimestre!C25:F26" display="HIPOTECA"/>
    <hyperlink ref="B422:G423" location="AÑO!G41:J41" display="AÑO!G41:J41"/>
    <hyperlink ref="B442" location="Trimestre!C25:F26" display="HIPOTECA"/>
    <hyperlink ref="B442:G443" location="AÑO!G42:J42" display="AÑO!G42:J42"/>
    <hyperlink ref="B462" location="Trimestre!C25:F26" display="HIPOTECA"/>
    <hyperlink ref="B462:G463" location="AÑO!G43:J43" display="AÑO!G43:J43"/>
    <hyperlink ref="B482" location="Trimestre!C25:F26" display="HIPOTECA"/>
    <hyperlink ref="B482:G483" location="AÑO!G44:J44" display="AÑO!G44:J44"/>
    <hyperlink ref="B502" location="Trimestre!C25:F26" display="HIPOTECA"/>
    <hyperlink ref="B502:G503" location="AÑO!G45:J45" display="AÑO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1559.34</v>
      </c>
      <c r="L5" s="424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5">
        <v>8577.0300000000007</v>
      </c>
      <c r="L7" s="426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5">
        <v>4167.34</v>
      </c>
      <c r="L9" s="426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255</v>
      </c>
      <c r="L11" s="426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25574.760000000002</v>
      </c>
      <c r="L19" s="432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237</v>
      </c>
      <c r="K31" s="408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6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378</v>
      </c>
      <c r="K45" s="406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03"/>
      <c r="J46" s="407" t="s">
        <v>160</v>
      </c>
      <c r="K46" s="408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03"/>
      <c r="J47" s="407"/>
      <c r="K47" s="408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03"/>
      <c r="J48" s="407"/>
      <c r="K48" s="408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02" t="str">
        <f>AÑO!A13</f>
        <v>Gubernamental</v>
      </c>
      <c r="J50" s="405" t="s">
        <v>258</v>
      </c>
      <c r="K50" s="406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03"/>
      <c r="J51" s="407" t="s">
        <v>416</v>
      </c>
      <c r="K51" s="408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03"/>
      <c r="J52" s="407"/>
      <c r="K52" s="408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03"/>
      <c r="J53" s="407"/>
      <c r="K53" s="408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02" t="str">
        <f>AÑO!A14</f>
        <v>Mutualite/DKV</v>
      </c>
      <c r="J55" s="438" t="str">
        <f>G306</f>
        <v>12/03 Chirec</v>
      </c>
      <c r="K55" s="406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365</v>
      </c>
      <c r="K60" s="406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6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03"/>
      <c r="J66" s="407"/>
      <c r="K66" s="408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03"/>
      <c r="J67" s="407"/>
      <c r="K67" s="408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03"/>
      <c r="J68" s="407"/>
      <c r="K68" s="408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04"/>
      <c r="J69" s="409"/>
      <c r="K69" s="410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8" ht="15" customHeight="1" thickBot="1">
      <c r="B243" s="418"/>
      <c r="C243" s="419"/>
      <c r="D243" s="419"/>
      <c r="E243" s="419"/>
      <c r="F243" s="419"/>
      <c r="G243" s="420"/>
    </row>
    <row r="244" spans="1:8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30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/>
    <hyperlink ref="I22:L23" location="AÑO!K7:N17" display="INGRESOS"/>
    <hyperlink ref="I2" location="Trimestre!C39:F40" display="TELÉFONO"/>
    <hyperlink ref="I2:L3" location="AÑO!K4:N5" display="SALDO REAL"/>
    <hyperlink ref="B2" location="Trimestre!C25:F26" display="HIPOTECA"/>
    <hyperlink ref="B2:G3" location="AÑO!K20:N20" display="AÑO!K20:N20"/>
    <hyperlink ref="B22" location="Trimestre!C25:F26" display="HIPOTECA"/>
    <hyperlink ref="B22:G23" location="AÑO!K21:N21" display="AÑO!K21:N21"/>
    <hyperlink ref="B42" location="Trimestre!C25:F26" display="HIPOTECA"/>
    <hyperlink ref="B42:G43" location="AÑO!K22:N22" display="AÑO!K22:N22"/>
    <hyperlink ref="B62" location="Trimestre!C25:F26" display="HIPOTECA"/>
    <hyperlink ref="B62:G63" location="AÑO!K23:N23" display="AÑO!K23:N23"/>
    <hyperlink ref="B82" location="Trimestre!C25:F26" display="HIPOTECA"/>
    <hyperlink ref="B82:G83" location="AÑO!K24:N24" display="AÑO!K24:N24"/>
    <hyperlink ref="B102" location="Trimestre!C25:F26" display="HIPOTECA"/>
    <hyperlink ref="B102:G103" location="AÑO!K25:N25" display="AÑO!K25:N25"/>
    <hyperlink ref="B122" location="Trimestre!C25:F26" display="HIPOTECA"/>
    <hyperlink ref="B122:G123" location="AÑO!K26:N26" display="AÑO!K26:N26"/>
    <hyperlink ref="B142" location="Trimestre!C25:F26" display="HIPOTECA"/>
    <hyperlink ref="B142:G143" location="AÑO!K27:N27" display="AÑO!K27:N27"/>
    <hyperlink ref="B162" location="Trimestre!C25:F26" display="HIPOTECA"/>
    <hyperlink ref="B162:G163" location="AÑO!K28:N28" display="AÑO!K28:N28"/>
    <hyperlink ref="B182" location="Trimestre!C25:F26" display="HIPOTECA"/>
    <hyperlink ref="B182:G183" location="AÑO!K29:N29" display="AÑO!K29:N29"/>
    <hyperlink ref="B202" location="Trimestre!C25:F26" display="HIPOTECA"/>
    <hyperlink ref="B202:G203" location="AÑO!K30:N30" display="AÑO!K30:N30"/>
    <hyperlink ref="B222" location="Trimestre!C25:F26" display="HIPOTECA"/>
    <hyperlink ref="B222:G223" location="AÑO!K31:N31" display="AÑO!K31:N31"/>
    <hyperlink ref="B242" location="Trimestre!C25:F26" display="HIPOTECA"/>
    <hyperlink ref="B242:G243" location="AÑO!K32:N32" display="AÑO!K32:N32"/>
    <hyperlink ref="B262" location="Trimestre!C25:F26" display="HIPOTECA"/>
    <hyperlink ref="B262:G263" location="AÑO!K33:N33" display="AÑO!K33:N33"/>
    <hyperlink ref="B282" location="Trimestre!C25:F26" display="HIPOTECA"/>
    <hyperlink ref="B282:G283" location="AÑO!K34:N34" display="AÑO!K34:N34"/>
    <hyperlink ref="B302" location="Trimestre!C25:F26" display="HIPOTECA"/>
    <hyperlink ref="B302:G303" location="AÑO!K35:N35" display="AÑO!K35:N35"/>
    <hyperlink ref="B322" location="Trimestre!C25:F26" display="HIPOTECA"/>
    <hyperlink ref="B322:G323" location="AÑO!K36:N36" display="AÑO!K36:N36"/>
    <hyperlink ref="B342" location="Trimestre!C25:F26" display="HIPOTECA"/>
    <hyperlink ref="B342:G343" location="AÑO!K37:N37" display="AÑO!K37:N37"/>
    <hyperlink ref="B362" location="Trimestre!C25:F26" display="HIPOTECA"/>
    <hyperlink ref="B362:G363" location="AÑO!K38:N38" display="AÑO!K38:N38"/>
    <hyperlink ref="B382" location="Trimestre!C25:F26" display="HIPOTECA"/>
    <hyperlink ref="B382:G383" location="AÑO!K39:N39" display="AÑO!K39:N39"/>
    <hyperlink ref="B402" location="Trimestre!C25:F26" display="HIPOTECA"/>
    <hyperlink ref="B402:G403" location="AÑO!K40:N40" display="AÑO!K40:N40"/>
    <hyperlink ref="B422" location="Trimestre!C25:F26" display="HIPOTECA"/>
    <hyperlink ref="B422:G423" location="AÑO!K41:N41" display="AÑO!K41:N41"/>
    <hyperlink ref="B442" location="Trimestre!C25:F26" display="HIPOTECA"/>
    <hyperlink ref="B442:G443" location="AÑO!K42:N42" display="AÑO!K42:N42"/>
    <hyperlink ref="B462" location="Trimestre!C25:F26" display="HIPOTECA"/>
    <hyperlink ref="B462:G463" location="AÑO!K43:N43" display="AÑO!K43:N43"/>
    <hyperlink ref="B482" location="Trimestre!C25:F26" display="HIPOTECA"/>
    <hyperlink ref="B482:G483" location="AÑO!K44:N44" display="AÑO!K44:N44"/>
    <hyperlink ref="B502" location="Trimestre!C25:F26" display="HIPOTECA"/>
    <hyperlink ref="B502:G503" location="AÑO!K45:N45" display="AÑO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861.84</v>
      </c>
      <c r="L5" s="424"/>
      <c r="M5" s="1"/>
      <c r="N5" s="1"/>
      <c r="R5" s="3"/>
    </row>
    <row r="6" spans="1:22" ht="15.6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10075.709999999999</v>
      </c>
      <c r="L7" s="426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35.96</v>
      </c>
      <c r="L9" s="426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370</v>
      </c>
      <c r="L11" s="426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5092.08+4084.2</f>
        <v>9176.2799999999988</v>
      </c>
      <c r="L12" s="426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2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361</v>
      </c>
      <c r="K30" s="406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204.23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423</v>
      </c>
      <c r="K40" s="406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443</v>
      </c>
      <c r="K41" s="408"/>
      <c r="L41" s="229">
        <v>352.82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60</v>
      </c>
      <c r="K42" s="408"/>
      <c r="L42" s="229">
        <v>0.02</v>
      </c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 t="s">
        <v>460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432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8" t="str">
        <f>'03'!G307</f>
        <v>22/03 Chirec</v>
      </c>
      <c r="K55" s="406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39" t="str">
        <f>'03'!G309</f>
        <v>26/03 Ginecologa</v>
      </c>
      <c r="K56" s="408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447</v>
      </c>
      <c r="K57" s="408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6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6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2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28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O4:R5" display="SALDO REAL"/>
    <hyperlink ref="B2" location="Trimestre!C25:F26" display="HIPOTECA"/>
    <hyperlink ref="B2:G3" location="AÑO!O20:R20" display="AÑO!O20:R20"/>
    <hyperlink ref="I22" location="Trimestre!C39:F40" display="TELÉFONO"/>
    <hyperlink ref="I22:L23" location="AÑO!O7:R17" display="INGRESOS"/>
    <hyperlink ref="B22" location="Trimestre!C25:F26" display="HIPOTECA"/>
    <hyperlink ref="B22:G23" location="AÑO!O21:R21" display="AÑO!O21:R21"/>
    <hyperlink ref="B42" location="Trimestre!C25:F26" display="HIPOTECA"/>
    <hyperlink ref="B42:G43" location="AÑO!O22:R22" display="AÑO!O22:R22"/>
    <hyperlink ref="B62" location="Trimestre!C25:F26" display="HIPOTECA"/>
    <hyperlink ref="B62:G63" location="AÑO!O23:R23" display="AÑO!O23:R23"/>
    <hyperlink ref="B82" location="Trimestre!C25:F26" display="HIPOTECA"/>
    <hyperlink ref="B82:G83" location="AÑO!O24:R24" display="AÑO!O24:R24"/>
    <hyperlink ref="B102" location="Trimestre!C25:F26" display="HIPOTECA"/>
    <hyperlink ref="B102:G103" location="AÑO!O25:R25" display="AÑO!O25:R25"/>
    <hyperlink ref="B122" location="Trimestre!C25:F26" display="HIPOTECA"/>
    <hyperlink ref="B122:G123" location="AÑO!O26:R26" display="AÑO!O26:R26"/>
    <hyperlink ref="B142" location="Trimestre!C25:F26" display="HIPOTECA"/>
    <hyperlink ref="B142:G143" location="AÑO!O27:R27" display="AÑO!O27:R27"/>
    <hyperlink ref="B162" location="Trimestre!C25:F26" display="HIPOTECA"/>
    <hyperlink ref="B162:G163" location="AÑO!O28:R28" display="AÑO!O28:R28"/>
    <hyperlink ref="B182" location="Trimestre!C25:F26" display="HIPOTECA"/>
    <hyperlink ref="B182:G183" location="AÑO!O29:R29" display="AÑO!O29:R29"/>
    <hyperlink ref="B202" location="Trimestre!C25:F26" display="HIPOTECA"/>
    <hyperlink ref="B202:G203" location="AÑO!O30:R30" display="AÑO!O30:R30"/>
    <hyperlink ref="B222" location="Trimestre!C25:F26" display="HIPOTECA"/>
    <hyperlink ref="B222:G223" location="AÑO!O31:R31" display="AÑO!O31:R31"/>
    <hyperlink ref="B242" location="Trimestre!C25:F26" display="HIPOTECA"/>
    <hyperlink ref="B242:G243" location="AÑO!O32:R32" display="AÑO!O32:R32"/>
    <hyperlink ref="B262" location="Trimestre!C25:F26" display="HIPOTECA"/>
    <hyperlink ref="B262:G263" location="AÑO!O33:R33" display="AÑO!O33:R33"/>
    <hyperlink ref="B282" location="Trimestre!C25:F26" display="HIPOTECA"/>
    <hyperlink ref="B282:G283" location="AÑO!O34:R34" display="AÑO!O34:R34"/>
    <hyperlink ref="B302" location="Trimestre!C25:F26" display="HIPOTECA"/>
    <hyperlink ref="B302:G303" location="AÑO!O35:R35" display="AÑO!O35:R35"/>
    <hyperlink ref="B322" location="Trimestre!C25:F26" display="HIPOTECA"/>
    <hyperlink ref="B322:G323" location="AÑO!O36:R36" display="AÑO!O36:R36"/>
    <hyperlink ref="B342" location="Trimestre!C25:F26" display="HIPOTECA"/>
    <hyperlink ref="B342:G343" location="AÑO!O37:R37" display="AÑO!O37:R37"/>
    <hyperlink ref="B362" location="Trimestre!C25:F26" display="HIPOTECA"/>
    <hyperlink ref="B362:G363" location="AÑO!O38:R38" display="AÑO!O38:R38"/>
    <hyperlink ref="B382" location="Trimestre!C25:F26" display="HIPOTECA"/>
    <hyperlink ref="B382:G383" location="AÑO!O39:R39" display="AÑO!O39:R39"/>
    <hyperlink ref="B402" location="Trimestre!C25:F26" display="HIPOTECA"/>
    <hyperlink ref="B402:G403" location="AÑO!O40:R40" display="AÑO!O40:R40"/>
    <hyperlink ref="B422" location="Trimestre!C25:F26" display="HIPOTECA"/>
    <hyperlink ref="B422:G423" location="AÑO!O41:R41" display="AÑO!O41:R41"/>
    <hyperlink ref="B442" location="Trimestre!C25:F26" display="HIPOTECA"/>
    <hyperlink ref="B442:G443" location="AÑO!O42:R42" display="AÑO!O42:R42"/>
    <hyperlink ref="B462" location="Trimestre!C25:F26" display="HIPOTECA"/>
    <hyperlink ref="B462:G463" location="AÑO!O43:R43" display="AÑO!O43:R43"/>
    <hyperlink ref="B482" location="Trimestre!C25:F26" display="HIPOTECA"/>
    <hyperlink ref="B482:G483" location="AÑO!O44:R44" display="AÑO!O44:R44"/>
    <hyperlink ref="B502" location="Trimestre!C25:F26" display="HIPOTECA"/>
    <hyperlink ref="B502:G503" location="AÑO!O45:R45" display="AÑO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3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1773.93</v>
      </c>
      <c r="L5" s="424"/>
      <c r="M5" s="1"/>
      <c r="N5" s="1"/>
      <c r="R5" s="3"/>
    </row>
    <row r="6" spans="1:22" ht="15.6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7144.52</v>
      </c>
      <c r="L7" s="426"/>
      <c r="M7" s="1"/>
      <c r="N7" s="1"/>
      <c r="R7" s="3"/>
    </row>
    <row r="8" spans="1:22" ht="15.6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10005.620000000001</v>
      </c>
      <c r="L8" s="426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514.82000000000005</v>
      </c>
      <c r="L9" s="426"/>
      <c r="M9" s="1"/>
      <c r="N9" s="1"/>
      <c r="R9" s="3"/>
    </row>
    <row r="10" spans="1:22" ht="15.6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210</f>
        <v>210</v>
      </c>
      <c r="L11" s="426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2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4448.8500000000004</v>
      </c>
      <c r="M25" s="1"/>
      <c r="R25" s="3"/>
    </row>
    <row r="26" spans="1:18" ht="15.6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358.14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361</v>
      </c>
      <c r="K31" s="408"/>
      <c r="L31" s="229">
        <v>40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180.03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119.85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471</v>
      </c>
      <c r="K40" s="406"/>
      <c r="L40" s="231">
        <v>45.86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02" t="str">
        <f>AÑO!A13</f>
        <v>Gubernamental</v>
      </c>
      <c r="J50" s="405" t="s">
        <v>482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02" t="str">
        <f>AÑO!A14</f>
        <v>Mutualite/DKV</v>
      </c>
      <c r="J55" s="405" t="s">
        <v>476</v>
      </c>
      <c r="K55" s="406"/>
      <c r="L55" s="231">
        <v>17.350000000000001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6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6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6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6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6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6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2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2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  <c r="F261" s="237"/>
      <c r="G261" s="238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7"/>
      <c r="G281" s="238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7"/>
      <c r="G301" s="238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" thickBot="1">
      <c r="B321" s="237"/>
      <c r="C321" s="238"/>
      <c r="D321" s="237"/>
      <c r="E321" s="237"/>
      <c r="F321" s="237"/>
      <c r="G321" s="238"/>
    </row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7"/>
      <c r="G341" s="238"/>
    </row>
    <row r="342" spans="2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7"/>
      <c r="G361" s="238"/>
    </row>
    <row r="362" spans="2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" thickBot="1">
      <c r="B381" s="5"/>
      <c r="C381" s="3"/>
      <c r="D381" s="5"/>
      <c r="E381" s="5"/>
      <c r="F381" s="237"/>
      <c r="G381" s="238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7"/>
      <c r="G401" s="238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  <c r="F421" s="237"/>
      <c r="G421" s="238"/>
    </row>
    <row r="422" spans="1:8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28" t="s">
        <v>9</v>
      </c>
      <c r="E424" s="430"/>
      <c r="F424" s="430"/>
      <c r="G424" s="429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6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6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S4:V5" display="SALDO REAL"/>
    <hyperlink ref="B2" location="Trimestre!C25:F26" display="HIPOTECA"/>
    <hyperlink ref="B2:G3" location="AÑO!S20:V20" display="AÑO!S20:V20"/>
    <hyperlink ref="I22" location="Trimestre!C39:F40" display="TELÉFONO"/>
    <hyperlink ref="I22:L23" location="AÑO!S7:V17" display="INGRESOS"/>
    <hyperlink ref="B22" location="Trimestre!C25:F26" display="HIPOTECA"/>
    <hyperlink ref="B22:G23" location="AÑO!S21:V21" display="AÑO!S21:V21"/>
    <hyperlink ref="B42" location="Trimestre!C25:F26" display="HIPOTECA"/>
    <hyperlink ref="B42:G43" location="AÑO!S22:V22" display="AÑO!S22:V22"/>
    <hyperlink ref="B62" location="Trimestre!C25:F26" display="HIPOTECA"/>
    <hyperlink ref="B62:G63" location="AÑO!S23:V23" display="AÑO!S23:V23"/>
    <hyperlink ref="B82" location="Trimestre!C25:F26" display="HIPOTECA"/>
    <hyperlink ref="B82:G83" location="AÑO!S24:V24" display="AÑO!S24:V24"/>
    <hyperlink ref="B102" location="Trimestre!C25:F26" display="HIPOTECA"/>
    <hyperlink ref="B102:G103" location="AÑO!S25:V25" display="AÑO!S25:V25"/>
    <hyperlink ref="B122" location="Trimestre!C25:F26" display="HIPOTECA"/>
    <hyperlink ref="B122:G123" location="AÑO!S26:V26" display="AÑO!S26:V26"/>
    <hyperlink ref="B142" location="Trimestre!C25:F26" display="HIPOTECA"/>
    <hyperlink ref="B142:G143" location="AÑO!S27:V27" display="AÑO!S27:V27"/>
    <hyperlink ref="B162" location="Trimestre!C25:F26" display="HIPOTECA"/>
    <hyperlink ref="B162:G163" location="AÑO!S28:V28" display="AÑO!S28:V28"/>
    <hyperlink ref="B182" location="Trimestre!C25:F26" display="HIPOTECA"/>
    <hyperlink ref="B182:G183" location="AÑO!S29:V29" display="AÑO!S29:V29"/>
    <hyperlink ref="B202" location="Trimestre!C25:F26" display="HIPOTECA"/>
    <hyperlink ref="B202:G203" location="AÑO!S30:V30" display="AÑO!S30:V30"/>
    <hyperlink ref="B222" location="Trimestre!C25:F26" display="HIPOTECA"/>
    <hyperlink ref="B222:G223" location="AÑO!S31:V31" display="AÑO!S31:V31"/>
    <hyperlink ref="B242" location="Trimestre!C25:F26" display="HIPOTECA"/>
    <hyperlink ref="B242:G243" location="AÑO!S32:V32" display="AÑO!S32:V32"/>
    <hyperlink ref="B262" location="Trimestre!C25:F26" display="HIPOTECA"/>
    <hyperlink ref="B262:G263" location="AÑO!S33:V33" display="AÑO!S33:V33"/>
    <hyperlink ref="B282" location="Trimestre!C25:F26" display="HIPOTECA"/>
    <hyperlink ref="B282:G283" location="AÑO!S34:V34" display="AÑO!S34:V34"/>
    <hyperlink ref="B302" location="Trimestre!C25:F26" display="HIPOTECA"/>
    <hyperlink ref="B302:G303" location="AÑO!S35:V35" display="AÑO!S35:V35"/>
    <hyperlink ref="B322" location="Trimestre!C25:F26" display="HIPOTECA"/>
    <hyperlink ref="B322:G323" location="AÑO!S36:V36" display="AÑO!S36:V36"/>
    <hyperlink ref="B342" location="Trimestre!C25:F26" display="HIPOTECA"/>
    <hyperlink ref="B342:G343" location="AÑO!S37:V37" display="AÑO!S37:V37"/>
    <hyperlink ref="B362" location="Trimestre!C25:F26" display="HIPOTECA"/>
    <hyperlink ref="B362:G363" location="AÑO!S38:V38" display="AÑO!S38:V38"/>
    <hyperlink ref="B382" location="Trimestre!C25:F26" display="HIPOTECA"/>
    <hyperlink ref="B382:G383" location="AÑO!S39:V39" display="AÑO!S39:V39"/>
    <hyperlink ref="B402" location="Trimestre!C25:F26" display="HIPOTECA"/>
    <hyperlink ref="B402:G403" location="AÑO!S40:V40" display="AÑO!S40:V40"/>
    <hyperlink ref="B422" location="Trimestre!C25:F26" display="HIPOTECA"/>
    <hyperlink ref="B422:G423" location="AÑO!S41:V41" display="AÑO!S41:V41"/>
    <hyperlink ref="B442" location="Trimestre!C25:F26" display="HIPOTECA"/>
    <hyperlink ref="B442:G443" location="AÑO!S42:V42" display="AÑO!S42:V42"/>
    <hyperlink ref="B462" location="Trimestre!C25:F26" display="HIPOTECA"/>
    <hyperlink ref="B462:G463" location="AÑO!S43:V43" display="AÑO!S43:V43"/>
    <hyperlink ref="B482" location="Trimestre!C25:F26" display="HIPOTECA"/>
    <hyperlink ref="B482:G483" location="AÑO!S44:V44" display="AÑO!S44:V44"/>
    <hyperlink ref="B502" location="Trimestre!C25:F26" display="HIPOTECA"/>
    <hyperlink ref="B502:G503" location="AÑO!S45:V45" display="AÑO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15" zoomScaleNormal="100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M5+2156.93</f>
        <v>1614.1099999999997</v>
      </c>
      <c r="L5" s="424"/>
      <c r="M5" s="1">
        <f>-542.82</f>
        <v>-542.82000000000005</v>
      </c>
      <c r="N5" s="1" t="s">
        <v>610</v>
      </c>
      <c r="R5" s="3"/>
    </row>
    <row r="6" spans="1:22" ht="15.6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9234.42-58.2</f>
        <v>9176.2199999999993</v>
      </c>
      <c r="L7" s="426"/>
      <c r="M7" s="1"/>
      <c r="N7" s="1"/>
      <c r="R7" s="3"/>
    </row>
    <row r="8" spans="1:22" ht="15.6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6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190</v>
      </c>
      <c r="L11" s="426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2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2574.61</v>
      </c>
      <c r="M25" s="1"/>
      <c r="R25" s="3"/>
    </row>
    <row r="26" spans="1:18" ht="15.6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625</v>
      </c>
      <c r="K30" s="406"/>
      <c r="L30" s="231">
        <v>160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429</v>
      </c>
      <c r="K31" s="408"/>
      <c r="L31" s="229">
        <v>305.41000000000003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327</v>
      </c>
      <c r="K32" s="408"/>
      <c r="L32" s="229">
        <v>148.26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358</v>
      </c>
      <c r="K35" s="406"/>
      <c r="L35" s="231">
        <v>55.09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231">
        <v>242.41</v>
      </c>
      <c r="M45" s="1"/>
      <c r="R45" s="3"/>
    </row>
    <row r="46" spans="1:18" ht="15.6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6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626</v>
      </c>
      <c r="K60" s="406"/>
      <c r="L60" s="231">
        <v>511.74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6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6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6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6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6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6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6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6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6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6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6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6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6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6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6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" thickBot="1">
      <c r="B279" s="135"/>
      <c r="C279" s="17"/>
      <c r="D279" s="135"/>
      <c r="E279" s="139"/>
      <c r="F279" s="139"/>
      <c r="G279" s="17"/>
    </row>
    <row r="280" spans="2:9" ht="1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" thickBot="1">
      <c r="B281" s="5"/>
      <c r="C281" s="3"/>
      <c r="D281" s="5"/>
      <c r="E281" s="5"/>
    </row>
    <row r="282" spans="2:9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9" ht="15" customHeight="1" thickBot="1">
      <c r="B283" s="418"/>
      <c r="C283" s="419"/>
      <c r="D283" s="419"/>
      <c r="E283" s="419"/>
      <c r="F283" s="419"/>
      <c r="G283" s="420"/>
    </row>
    <row r="284" spans="2:9">
      <c r="B284" s="428" t="s">
        <v>8</v>
      </c>
      <c r="C284" s="429"/>
      <c r="D284" s="428" t="s">
        <v>9</v>
      </c>
      <c r="E284" s="430"/>
      <c r="F284" s="430"/>
      <c r="G284" s="429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2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2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W4:Z5" display="SALDO REAL"/>
    <hyperlink ref="B2" location="Trimestre!C25:F26" display="HIPOTECA"/>
    <hyperlink ref="B2:G3" location="AÑO!W20:Z20" display="AÑO!W20:Z20"/>
    <hyperlink ref="I22" location="Trimestre!C39:F40" display="TELÉFONO"/>
    <hyperlink ref="I22:L23" location="AÑO!W7:Z17" display="INGRESOS"/>
    <hyperlink ref="B22" location="Trimestre!C25:F26" display="HIPOTECA"/>
    <hyperlink ref="B22:G23" location="AÑO!W21:Z21" display="AÑO!W21:Z21"/>
    <hyperlink ref="B42" location="Trimestre!C25:F26" display="HIPOTECA"/>
    <hyperlink ref="B42:G43" location="AÑO!W22:Z22" display="AÑO!W22:Z22"/>
    <hyperlink ref="B62" location="Trimestre!C25:F26" display="HIPOTECA"/>
    <hyperlink ref="B62:G63" location="AÑO!W23:Z23" display="AÑO!W23:Z23"/>
    <hyperlink ref="B82" location="Trimestre!C25:F26" display="HIPOTECA"/>
    <hyperlink ref="B82:G83" location="AÑO!W24:Z24" display="AÑO!W24:Z24"/>
    <hyperlink ref="B102" location="Trimestre!C25:F26" display="HIPOTECA"/>
    <hyperlink ref="B102:G103" location="AÑO!W25:Z25" display="AÑO!W25:Z25"/>
    <hyperlink ref="B122" location="Trimestre!C25:F26" display="HIPOTECA"/>
    <hyperlink ref="B122:G123" location="AÑO!W26:Z26" display="AÑO!W26:Z26"/>
    <hyperlink ref="B142" location="Trimestre!C25:F26" display="HIPOTECA"/>
    <hyperlink ref="B142:G143" location="AÑO!W27:Z27" display="AÑO!W27:Z27"/>
    <hyperlink ref="B162" location="Trimestre!C25:F26" display="HIPOTECA"/>
    <hyperlink ref="B162:G163" location="AÑO!W28:Z28" display="AÑO!W28:Z28"/>
    <hyperlink ref="B182" location="Trimestre!C25:F26" display="HIPOTECA"/>
    <hyperlink ref="B182:G183" location="AÑO!W29:Z29" display="AÑO!W29:Z29"/>
    <hyperlink ref="B202" location="Trimestre!C25:F26" display="HIPOTECA"/>
    <hyperlink ref="B202:G203" location="AÑO!W30:Z30" display="AÑO!W30:Z30"/>
    <hyperlink ref="B222" location="Trimestre!C25:F26" display="HIPOTECA"/>
    <hyperlink ref="B222:G223" location="AÑO!W31:Z31" display="AÑO!W31:Z31"/>
    <hyperlink ref="B242" location="Trimestre!C25:F26" display="HIPOTECA"/>
    <hyperlink ref="B242:G243" location="AÑO!W32:Z32" display="AÑO!W32:Z32"/>
    <hyperlink ref="B262" location="Trimestre!C25:F26" display="HIPOTECA"/>
    <hyperlink ref="B262:G263" location="AÑO!W33:Z33" display="AÑO!W33:Z33"/>
    <hyperlink ref="B282" location="Trimestre!C25:F26" display="HIPOTECA"/>
    <hyperlink ref="B282:G283" location="AÑO!W34:Z34" display="AÑO!W34:Z34"/>
    <hyperlink ref="B302" location="Trimestre!C25:F26" display="HIPOTECA"/>
    <hyperlink ref="B302:G303" location="AÑO!W35:Z35" display="AÑO!W35:Z35"/>
    <hyperlink ref="B322" location="Trimestre!C25:F26" display="HIPOTECA"/>
    <hyperlink ref="B322:G323" location="AÑO!W36:Z36" display="AÑO!W36:Z36"/>
    <hyperlink ref="B342" location="Trimestre!C25:F26" display="HIPOTECA"/>
    <hyperlink ref="B342:G343" location="AÑO!W37:Z37" display="AÑO!W37:Z37"/>
    <hyperlink ref="B362" location="Trimestre!C25:F26" display="HIPOTECA"/>
    <hyperlink ref="B362:G363" location="AÑO!W38:Z38" display="AÑO!W38:Z38"/>
    <hyperlink ref="B382" location="Trimestre!C25:F26" display="HIPOTECA"/>
    <hyperlink ref="B382:G383" location="AÑO!W39:Z39" display="AÑO!W39:Z39"/>
    <hyperlink ref="B402" location="Trimestre!C25:F26" display="HIPOTECA"/>
    <hyperlink ref="B402:G403" location="AÑO!W40:Z40" display="AÑO!W40:Z40"/>
    <hyperlink ref="B422" location="Trimestre!C25:F26" display="HIPOTECA"/>
    <hyperlink ref="B422:G423" location="AÑO!W41:Z41" display="AÑO!W41:Z41"/>
    <hyperlink ref="B442" location="Trimestre!C25:F26" display="HIPOTECA"/>
    <hyperlink ref="B442:G443" location="AÑO!W42:Z42" display="AÑO!W42:Z42"/>
    <hyperlink ref="B462" location="Trimestre!C25:F26" display="HIPOTECA"/>
    <hyperlink ref="B462:G463" location="AÑO!W43:Z43" display="AÑO!W43:Z43"/>
    <hyperlink ref="B482" location="Trimestre!C25:F26" display="HIPOTECA"/>
    <hyperlink ref="B482:G483" location="AÑO!W44:Z44" display="AÑO!W44:Z44"/>
    <hyperlink ref="B502" location="Trimestre!C25:F26" display="HIPOTECA"/>
    <hyperlink ref="B502:G503" location="AÑO!W45:Z45" display="AÑO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2939.95</f>
        <v>2939.95</v>
      </c>
      <c r="L5" s="424"/>
      <c r="M5" s="1"/>
      <c r="N5" s="1"/>
      <c r="R5" s="3"/>
    </row>
    <row r="6" spans="1:22" ht="15.6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6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8049.26</v>
      </c>
      <c r="L7" s="426"/>
      <c r="M7" s="1"/>
      <c r="N7" s="1"/>
      <c r="R7" s="3"/>
    </row>
    <row r="8" spans="1:22" ht="15.6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6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260</v>
      </c>
      <c r="L11" s="426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2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2568.54</v>
      </c>
      <c r="M25" s="1"/>
      <c r="R25" s="3"/>
    </row>
    <row r="26" spans="1:18" ht="15.6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429</v>
      </c>
      <c r="K30" s="406"/>
      <c r="L30" s="231">
        <v>846.9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625</v>
      </c>
      <c r="K31" s="408"/>
      <c r="L31" s="229">
        <v>110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687</v>
      </c>
      <c r="K32" s="408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/>
      <c r="K35" s="406"/>
      <c r="L35" s="231">
        <v>124.52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674</v>
      </c>
      <c r="K40" s="406"/>
      <c r="L40" s="231">
        <v>1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6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03"/>
      <c r="J46" s="407"/>
      <c r="K46" s="408"/>
      <c r="L46" s="229"/>
      <c r="M46" s="1"/>
      <c r="R46" s="3"/>
    </row>
    <row r="47" spans="1:18" ht="15.6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03"/>
      <c r="J48" s="407"/>
      <c r="K48" s="408"/>
      <c r="L48" s="229"/>
      <c r="M48" s="1"/>
      <c r="R48" s="3"/>
    </row>
    <row r="49" spans="1:18" ht="15.6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02" t="str">
        <f>AÑO!A13</f>
        <v>Gubernamental</v>
      </c>
      <c r="J50" s="405" t="s">
        <v>638</v>
      </c>
      <c r="K50" s="406"/>
      <c r="L50" s="231">
        <v>95.8</v>
      </c>
      <c r="M50" s="1"/>
      <c r="R50" s="3"/>
    </row>
    <row r="51" spans="1:18" ht="15.6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688</v>
      </c>
      <c r="K55" s="406"/>
      <c r="L55" s="231">
        <f>14.27</f>
        <v>14.27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688</v>
      </c>
      <c r="K56" s="408"/>
      <c r="L56" s="229">
        <v>23.22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688</v>
      </c>
      <c r="K57" s="408"/>
      <c r="L57" s="229">
        <v>14.27</v>
      </c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703</v>
      </c>
      <c r="K60" s="406"/>
      <c r="L60" s="231">
        <v>649.1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6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6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6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2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2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A4:AD5" display="SALDO REAL"/>
    <hyperlink ref="I22" location="Trimestre!C39:F40" display="TELÉFONO"/>
    <hyperlink ref="I22:L23" location="AÑO!AA7:AD17" display="INGRESOS"/>
    <hyperlink ref="B2" location="Trimestre!C25:F26" display="HIPOTECA"/>
    <hyperlink ref="B2:G3" location="AÑO!AA20:AD20" display="AÑO!AA20:AD20"/>
    <hyperlink ref="B22" location="Trimestre!C25:F26" display="HIPOTECA"/>
    <hyperlink ref="B22:G23" location="AÑO!AA21:AD21" display="AÑO!AA21:AD21"/>
    <hyperlink ref="B42" location="Trimestre!C25:F26" display="HIPOTECA"/>
    <hyperlink ref="B42:G43" location="AÑO!AA22:AD22" display="AÑO!AA22:AD22"/>
    <hyperlink ref="B62" location="Trimestre!C25:F26" display="HIPOTECA"/>
    <hyperlink ref="B62:G63" location="AÑO!AA23:AD23" display="AÑO!AA23:AD23"/>
    <hyperlink ref="B82" location="Trimestre!C25:F26" display="HIPOTECA"/>
    <hyperlink ref="B82:G83" location="AÑO!AA24:AD24" display="AÑO!AA24:AD24"/>
    <hyperlink ref="B102" location="Trimestre!C25:F26" display="HIPOTECA"/>
    <hyperlink ref="B102:G103" location="AÑO!AA25:AD25" display="AÑO!AA25:AD25"/>
    <hyperlink ref="B122" location="Trimestre!C25:F26" display="HIPOTECA"/>
    <hyperlink ref="B122:G123" location="AÑO!AA26:AD26" display="AÑO!AA26:AD26"/>
    <hyperlink ref="B142" location="Trimestre!C25:F26" display="HIPOTECA"/>
    <hyperlink ref="B142:G143" location="AÑO!AA27:AD27" display="AÑO!AA27:AD27"/>
    <hyperlink ref="B162" location="Trimestre!C25:F26" display="HIPOTECA"/>
    <hyperlink ref="B162:G163" location="AÑO!AA28:AD28" display="AÑO!AA28:AD28"/>
    <hyperlink ref="B182" location="Trimestre!C25:F26" display="HIPOTECA"/>
    <hyperlink ref="B182:G183" location="AÑO!AA29:AD29" display="AÑO!AA29:AD29"/>
    <hyperlink ref="B202" location="Trimestre!C25:F26" display="HIPOTECA"/>
    <hyperlink ref="B202:G203" location="AÑO!AA30:AD30" display="AÑO!AA30:AD30"/>
    <hyperlink ref="B222" location="Trimestre!C25:F26" display="HIPOTECA"/>
    <hyperlink ref="B222:G223" location="AÑO!AA31:AD31" display="AÑO!AA31:AD31"/>
    <hyperlink ref="B242" location="Trimestre!C25:F26" display="HIPOTECA"/>
    <hyperlink ref="B242:G243" location="AÑO!AA32:AD32" display="AÑO!AA32:AD32"/>
    <hyperlink ref="B262" location="Trimestre!C25:F26" display="HIPOTECA"/>
    <hyperlink ref="B262:G263" location="AÑO!AA33:AD33" display="AÑO!AA33:AD33"/>
    <hyperlink ref="B282" location="Trimestre!C25:F26" display="HIPOTECA"/>
    <hyperlink ref="B282:G283" location="AÑO!AA34:AD34" display="AÑO!AA34:AD34"/>
    <hyperlink ref="B302" location="Trimestre!C25:F26" display="HIPOTECA"/>
    <hyperlink ref="B302:G303" location="AÑO!AA35:AD35" display="AÑO!AA35:AD35"/>
    <hyperlink ref="B322" location="Trimestre!C25:F26" display="HIPOTECA"/>
    <hyperlink ref="B322:G323" location="AÑO!AA36:AD36" display="AÑO!AA36:AD36"/>
    <hyperlink ref="B342" location="Trimestre!C25:F26" display="HIPOTECA"/>
    <hyperlink ref="B342:G343" location="AÑO!AA37:AD37" display="AÑO!AA37:AD37"/>
    <hyperlink ref="B362" location="Trimestre!C25:F26" display="HIPOTECA"/>
    <hyperlink ref="B362:G363" location="AÑO!AA38:AD38" display="AÑO!AA38:AD38"/>
    <hyperlink ref="B382" location="Trimestre!C25:F26" display="HIPOTECA"/>
    <hyperlink ref="B382:G383" location="AÑO!AA39:AD39" display="AÑO!AA39:AD39"/>
    <hyperlink ref="B402" location="Trimestre!C25:F26" display="HIPOTECA"/>
    <hyperlink ref="B402:G403" location="AÑO!AA40:AD40" display="AÑO!AA40:AD40"/>
    <hyperlink ref="B422" location="Trimestre!C25:F26" display="HIPOTECA"/>
    <hyperlink ref="B422:G423" location="AÑO!AA41:AD41" display="AÑO!AA41:AD41"/>
    <hyperlink ref="B442" location="Trimestre!C25:F26" display="HIPOTECA"/>
    <hyperlink ref="B442:G443" location="AÑO!AA42:AD42" display="AÑO!AA42:AD42"/>
    <hyperlink ref="B462" location="Trimestre!C25:F26" display="HIPOTECA"/>
    <hyperlink ref="B462:G463" location="AÑO!AA43:AD43" display="AÑO!AA43:AD43"/>
    <hyperlink ref="B482" location="Trimestre!C25:F26" display="HIPOTECA"/>
    <hyperlink ref="B482:G483" location="AÑO!AA44:AD44" display="AÑO!AA44:AD44"/>
    <hyperlink ref="B502" location="Trimestre!C25:F26" display="HIPOTECA"/>
    <hyperlink ref="B502:G503" location="AÑO!AA45:AD45" display="AÑO!AA45:AD45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09" workbookViewId="0">
      <selection activeCell="H127" sqref="H127:I12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2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6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6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3508.76</v>
      </c>
      <c r="L5" s="424"/>
      <c r="M5" s="1">
        <f>571.43-192.98-30</f>
        <v>348.44999999999993</v>
      </c>
      <c r="N5" s="1"/>
      <c r="R5" s="3"/>
    </row>
    <row r="6" spans="1:22" ht="15.6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6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7490.36</v>
      </c>
      <c r="L7" s="426"/>
      <c r="M7" s="1"/>
      <c r="N7" s="1"/>
      <c r="R7" s="3"/>
    </row>
    <row r="8" spans="1:22" ht="15.6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6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6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20+120</f>
        <v>140</v>
      </c>
      <c r="L11" s="426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6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2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2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6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400</v>
      </c>
      <c r="K25" s="406"/>
      <c r="L25" s="231">
        <v>2571.5500000000002</v>
      </c>
      <c r="M25" s="1"/>
      <c r="R25" s="3"/>
    </row>
    <row r="26" spans="1:18" ht="15.6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6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6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6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327</v>
      </c>
      <c r="K30" s="406"/>
      <c r="L30" s="231">
        <v>291.60000000000002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402" t="s">
        <v>217</v>
      </c>
      <c r="J35" s="405" t="s">
        <v>396</v>
      </c>
      <c r="K35" s="406"/>
      <c r="L35" s="231">
        <v>164.91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2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2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6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775</v>
      </c>
      <c r="K45" s="406"/>
      <c r="L45" s="231">
        <v>192.98</v>
      </c>
      <c r="M45" s="1"/>
      <c r="R45" s="3"/>
    </row>
    <row r="46" spans="1:18" ht="15.6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03"/>
      <c r="J46" s="407" t="s">
        <v>776</v>
      </c>
      <c r="K46" s="408"/>
      <c r="L46" s="229">
        <v>30</v>
      </c>
      <c r="M46" s="1"/>
      <c r="R46" s="3"/>
    </row>
    <row r="47" spans="1:18" ht="15.6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03"/>
      <c r="J47" s="407"/>
      <c r="K47" s="408"/>
      <c r="L47" s="229"/>
      <c r="M47" s="1"/>
      <c r="R47" s="3"/>
    </row>
    <row r="48" spans="1:18" ht="15.6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6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02" t="str">
        <f>AÑO!A13</f>
        <v>Gubernamental</v>
      </c>
      <c r="J50" s="405" t="s">
        <v>638</v>
      </c>
      <c r="K50" s="406"/>
      <c r="L50" s="231">
        <v>117.03</v>
      </c>
      <c r="M50" s="1"/>
      <c r="R50" s="3"/>
    </row>
    <row r="51" spans="1:18" ht="15.6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03"/>
      <c r="J51" s="407"/>
      <c r="K51" s="408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2">
        <v>43692</v>
      </c>
      <c r="K55" s="406"/>
      <c r="L55" s="231">
        <v>13.15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403"/>
      <c r="J56" s="443">
        <v>43696</v>
      </c>
      <c r="K56" s="408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2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6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6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6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03"/>
      <c r="J66" s="407"/>
      <c r="K66" s="408"/>
      <c r="L66" s="229"/>
      <c r="M66" s="1"/>
      <c r="R66" s="3"/>
    </row>
    <row r="67" spans="1:18" ht="15.6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03"/>
      <c r="J67" s="407"/>
      <c r="K67" s="408"/>
      <c r="L67" s="229"/>
      <c r="M67" s="1"/>
      <c r="R67" s="3"/>
    </row>
    <row r="68" spans="1:18" ht="15.6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03"/>
      <c r="J68" s="407"/>
      <c r="K68" s="408"/>
      <c r="L68" s="229"/>
      <c r="M68" s="1"/>
      <c r="R68" s="3"/>
    </row>
    <row r="69" spans="1:18" ht="16.2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04"/>
      <c r="J69" s="409"/>
      <c r="K69" s="410"/>
      <c r="L69" s="232"/>
      <c r="M69" s="1"/>
      <c r="R69" s="3"/>
    </row>
    <row r="70" spans="1:18" ht="15.6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6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2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6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6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6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6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6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2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6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6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2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6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6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2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6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6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6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6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6">
      <c r="A258" s="112"/>
      <c r="B258" s="134"/>
      <c r="C258" s="16"/>
      <c r="D258" s="137"/>
      <c r="E258" s="138"/>
      <c r="F258" s="138"/>
      <c r="G258" s="16"/>
    </row>
    <row r="259" spans="1:8" ht="16.2" thickBot="1">
      <c r="A259" s="112"/>
      <c r="B259" s="135"/>
      <c r="C259" s="17"/>
      <c r="D259" s="135"/>
      <c r="E259" s="139"/>
      <c r="F259" s="139"/>
      <c r="G259" s="17"/>
    </row>
    <row r="260" spans="1:8" ht="16.2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" thickBot="1">
      <c r="B261" s="5"/>
      <c r="C261" s="3"/>
      <c r="D261" s="5"/>
      <c r="E261" s="5"/>
    </row>
    <row r="262" spans="1:8" ht="14.4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" thickBot="1">
      <c r="B279" s="135"/>
      <c r="C279" s="17"/>
      <c r="D279" s="135"/>
      <c r="E279" s="139"/>
      <c r="F279" s="139"/>
      <c r="G279" s="17"/>
    </row>
    <row r="280" spans="1:8" ht="1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" thickBot="1">
      <c r="B281" s="5"/>
      <c r="C281" s="3"/>
      <c r="D281" s="5"/>
      <c r="E281" s="5"/>
    </row>
    <row r="282" spans="1:8" ht="14.4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6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6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6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6">
      <c r="A288" s="112"/>
      <c r="B288" s="134"/>
      <c r="C288" s="16"/>
      <c r="D288" s="137"/>
      <c r="E288" s="138"/>
      <c r="F288" s="138"/>
      <c r="G288" s="16"/>
    </row>
    <row r="289" spans="1:8" ht="15.6">
      <c r="A289" s="112"/>
      <c r="B289" s="134"/>
      <c r="C289" s="16"/>
      <c r="D289" s="137"/>
      <c r="E289" s="138"/>
      <c r="F289" s="138"/>
      <c r="G289" s="16"/>
    </row>
    <row r="290" spans="1:8" ht="15.6">
      <c r="A290" s="112"/>
      <c r="B290" s="134"/>
      <c r="C290" s="16"/>
      <c r="D290" s="137"/>
      <c r="E290" s="138"/>
      <c r="F290" s="138"/>
      <c r="G290" s="16"/>
    </row>
    <row r="291" spans="1:8" ht="15.6">
      <c r="A291" s="112"/>
      <c r="B291" s="134"/>
      <c r="C291" s="16"/>
      <c r="D291" s="137"/>
      <c r="E291" s="138"/>
      <c r="F291" s="138"/>
      <c r="G291" s="16"/>
    </row>
    <row r="292" spans="1:8" ht="15.6">
      <c r="A292" s="112"/>
      <c r="B292" s="134"/>
      <c r="C292" s="16"/>
      <c r="D292" s="137"/>
      <c r="E292" s="138"/>
      <c r="F292" s="138"/>
      <c r="G292" s="16"/>
      <c r="H292" s="92"/>
    </row>
    <row r="293" spans="1:8" ht="15.6">
      <c r="A293" s="112"/>
      <c r="B293" s="134"/>
      <c r="C293" s="16"/>
      <c r="D293" s="137"/>
      <c r="E293" s="138"/>
      <c r="F293" s="138"/>
      <c r="G293" s="16"/>
    </row>
    <row r="294" spans="1:8" ht="15.6">
      <c r="A294" s="112"/>
      <c r="B294" s="134"/>
      <c r="C294" s="16"/>
      <c r="D294" s="137"/>
      <c r="E294" s="138"/>
      <c r="F294" s="138"/>
      <c r="G294" s="16"/>
    </row>
    <row r="295" spans="1:8" ht="15.6">
      <c r="A295" s="112"/>
      <c r="B295" s="134"/>
      <c r="C295" s="16"/>
      <c r="D295" s="137"/>
      <c r="E295" s="138"/>
      <c r="F295" s="138"/>
      <c r="G295" s="16"/>
    </row>
    <row r="296" spans="1:8" ht="15.6">
      <c r="A296" s="112"/>
      <c r="B296" s="134"/>
      <c r="C296" s="16"/>
      <c r="D296" s="137"/>
      <c r="E296" s="138"/>
      <c r="F296" s="138"/>
      <c r="G296" s="16"/>
      <c r="H296" s="92"/>
    </row>
    <row r="297" spans="1:8" ht="15.6">
      <c r="A297" s="112"/>
      <c r="B297" s="134"/>
      <c r="C297" s="16"/>
      <c r="D297" s="137"/>
      <c r="E297" s="138"/>
      <c r="F297" s="138"/>
      <c r="G297" s="16"/>
    </row>
    <row r="298" spans="1:8" ht="15.6">
      <c r="A298" s="112"/>
      <c r="B298" s="134"/>
      <c r="C298" s="16"/>
      <c r="D298" s="137"/>
      <c r="E298" s="138"/>
      <c r="F298" s="138"/>
      <c r="G298" s="16"/>
    </row>
    <row r="299" spans="1:8" ht="16.2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2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" thickBot="1">
      <c r="B301" s="5"/>
      <c r="C301" s="3"/>
      <c r="D301" s="5"/>
      <c r="E301" s="5"/>
    </row>
    <row r="302" spans="1:8" ht="14.4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" thickBot="1"/>
    <row r="322" spans="2:7" ht="14.4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" thickBot="1">
      <c r="B339" s="135"/>
      <c r="C339" s="17"/>
      <c r="D339" s="135"/>
      <c r="E339" s="139"/>
      <c r="F339" s="139"/>
      <c r="G339" s="17"/>
    </row>
    <row r="340" spans="1:7" ht="1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" thickBot="1">
      <c r="B341" s="5"/>
      <c r="C341" s="3"/>
      <c r="D341" s="5"/>
      <c r="E341" s="5"/>
    </row>
    <row r="342" spans="1:7" ht="14.4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6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6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6">
      <c r="A347" s="112"/>
      <c r="B347" s="134"/>
      <c r="C347" s="16"/>
      <c r="D347" s="137"/>
      <c r="E347" s="138"/>
      <c r="F347" s="138"/>
      <c r="G347" s="16"/>
    </row>
    <row r="348" spans="1:7" ht="15.6">
      <c r="A348" s="112"/>
      <c r="B348" s="134"/>
      <c r="C348" s="16"/>
      <c r="D348" s="137"/>
      <c r="E348" s="138"/>
      <c r="F348" s="138"/>
      <c r="G348" s="16"/>
    </row>
    <row r="349" spans="1:7" ht="15.6">
      <c r="A349" s="112"/>
      <c r="B349" s="134"/>
      <c r="C349" s="16"/>
      <c r="D349" s="137"/>
      <c r="E349" s="138"/>
      <c r="F349" s="138"/>
      <c r="G349" s="16"/>
    </row>
    <row r="350" spans="1:7" ht="15.6">
      <c r="A350" s="112"/>
      <c r="B350" s="134"/>
      <c r="C350" s="16"/>
      <c r="D350" s="137"/>
      <c r="E350" s="138"/>
      <c r="F350" s="138"/>
      <c r="G350" s="16"/>
    </row>
    <row r="351" spans="1:7" ht="15.6">
      <c r="A351" s="112"/>
      <c r="B351" s="134"/>
      <c r="C351" s="16"/>
      <c r="D351" s="137"/>
      <c r="E351" s="138"/>
      <c r="F351" s="138"/>
      <c r="G351" s="16"/>
    </row>
    <row r="352" spans="1:7" ht="15.6">
      <c r="A352" s="112"/>
      <c r="B352" s="134"/>
      <c r="C352" s="16"/>
      <c r="D352" s="137"/>
      <c r="E352" s="138"/>
      <c r="F352" s="138"/>
      <c r="G352" s="16"/>
    </row>
    <row r="353" spans="1:7" ht="15.6">
      <c r="A353" s="112"/>
      <c r="B353" s="134"/>
      <c r="C353" s="16"/>
      <c r="D353" s="137"/>
      <c r="E353" s="138"/>
      <c r="F353" s="138"/>
      <c r="G353" s="16"/>
    </row>
    <row r="354" spans="1:7" ht="15.6">
      <c r="A354" s="112"/>
      <c r="B354" s="134"/>
      <c r="C354" s="16"/>
      <c r="D354" s="137"/>
      <c r="E354" s="138"/>
      <c r="F354" s="138"/>
      <c r="G354" s="16"/>
    </row>
    <row r="355" spans="1:7" ht="15.6">
      <c r="A355" s="112"/>
      <c r="B355" s="134"/>
      <c r="C355" s="16"/>
      <c r="D355" s="137"/>
      <c r="E355" s="138"/>
      <c r="F355" s="138"/>
      <c r="G355" s="16"/>
    </row>
    <row r="356" spans="1:7" ht="15.6">
      <c r="A356" s="112"/>
      <c r="B356" s="134"/>
      <c r="C356" s="16"/>
      <c r="D356" s="137"/>
      <c r="E356" s="138"/>
      <c r="F356" s="138"/>
      <c r="G356" s="16"/>
    </row>
    <row r="357" spans="1:7" ht="15.6">
      <c r="A357" s="112"/>
      <c r="B357" s="134"/>
      <c r="C357" s="16"/>
      <c r="D357" s="137"/>
      <c r="E357" s="138"/>
      <c r="F357" s="138"/>
      <c r="G357" s="16"/>
    </row>
    <row r="358" spans="1:7" ht="15.6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2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2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" thickBot="1">
      <c r="B361" s="5"/>
      <c r="C361" s="3"/>
      <c r="D361" s="5"/>
      <c r="E361" s="5"/>
    </row>
    <row r="362" spans="1:7" ht="14.4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6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6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/>
    <hyperlink ref="I2:L3" location="AÑO!AE4:AH5" display="SALDO REAL"/>
    <hyperlink ref="I22" location="Trimestre!C39:F40" display="TELÉFONO"/>
    <hyperlink ref="I22:L23" location="AÑO!AE7:AH17" display="INGRESOS"/>
    <hyperlink ref="B2" location="Trimestre!C25:F26" display="HIPOTECA"/>
    <hyperlink ref="B2:G3" location="AÑO!AE20:AH20" display="AÑO!AE20:AH20"/>
    <hyperlink ref="B22" location="Trimestre!C25:F26" display="HIPOTECA"/>
    <hyperlink ref="B22:G23" location="AÑO!AE21:AH21" display="AÑO!AE21:AH21"/>
    <hyperlink ref="B42" location="Trimestre!C25:F26" display="HIPOTECA"/>
    <hyperlink ref="B42:G43" location="AÑO!AE22:AH22" display="AÑO!AE22:AH22"/>
    <hyperlink ref="B62" location="Trimestre!C25:F26" display="HIPOTECA"/>
    <hyperlink ref="B62:G63" location="AÑO!AE23:AH23" display="AÑO!AE23:AH23"/>
    <hyperlink ref="B82" location="Trimestre!C25:F26" display="HIPOTECA"/>
    <hyperlink ref="B82:G83" location="AÑO!AE24:AH24" display="AÑO!AE24:AH24"/>
    <hyperlink ref="B102" location="Trimestre!C25:F26" display="HIPOTECA"/>
    <hyperlink ref="B102:G103" location="AÑO!AE25:AH25" display="AÑO!AE25:AH25"/>
    <hyperlink ref="B122" location="Trimestre!C25:F26" display="HIPOTECA"/>
    <hyperlink ref="B122:G123" location="AÑO!AE26:AH26" display="AÑO!AE26:AH26"/>
    <hyperlink ref="B142" location="Trimestre!C25:F26" display="HIPOTECA"/>
    <hyperlink ref="B142:G143" location="AÑO!AE27:AH27" display="AÑO!AE27:AH27"/>
    <hyperlink ref="B162" location="Trimestre!C25:F26" display="HIPOTECA"/>
    <hyperlink ref="B162:G163" location="AÑO!AE28:AH28" display="AÑO!AE28:AH28"/>
    <hyperlink ref="B182" location="Trimestre!C25:F26" display="HIPOTECA"/>
    <hyperlink ref="B182:G183" location="AÑO!AE29:AH29" display="AÑO!AE29:AH29"/>
    <hyperlink ref="B202" location="Trimestre!C25:F26" display="HIPOTECA"/>
    <hyperlink ref="B202:G203" location="AÑO!AE30:AH30" display="AÑO!AE30:AH30"/>
    <hyperlink ref="B222" location="Trimestre!C25:F26" display="HIPOTECA"/>
    <hyperlink ref="B222:G223" location="AÑO!AE31:AH31" display="AÑO!AE31:AH31"/>
    <hyperlink ref="B242" location="Trimestre!C25:F26" display="HIPOTECA"/>
    <hyperlink ref="B242:G243" location="AÑO!AE32:AH32" display="AÑO!AE32:AH32"/>
    <hyperlink ref="B262" location="Trimestre!C25:F26" display="HIPOTECA"/>
    <hyperlink ref="B262:G263" location="AÑO!AE33:AH33" display="AÑO!AE33:AH33"/>
    <hyperlink ref="B282" location="Trimestre!C25:F26" display="HIPOTECA"/>
    <hyperlink ref="B282:G283" location="AÑO!AE34:AH34" display="AÑO!AE34:AH34"/>
    <hyperlink ref="B302" location="Trimestre!C25:F26" display="HIPOTECA"/>
    <hyperlink ref="B302:G303" location="AÑO!AE35:AH35" display="AÑO!AE35:AH35"/>
    <hyperlink ref="B322" location="Trimestre!C25:F26" display="HIPOTECA"/>
    <hyperlink ref="B322:G323" location="AÑO!AE36:AH36" display="AÑO!AE36:AH36"/>
    <hyperlink ref="B342" location="Trimestre!C25:F26" display="HIPOTECA"/>
    <hyperlink ref="B342:G343" location="AÑO!AE37:AH37" display="AÑO!AE37:AH37"/>
    <hyperlink ref="B362" location="Trimestre!C25:F26" display="HIPOTECA"/>
    <hyperlink ref="B362:G363" location="AÑO!AE38:AH38" display="AÑO!AE38:AH38"/>
    <hyperlink ref="B382" location="Trimestre!C25:F26" display="HIPOTECA"/>
    <hyperlink ref="B382:G383" location="AÑO!AE39:AH39" display="AÑO!AE39:AH39"/>
    <hyperlink ref="B402" location="Trimestre!C25:F26" display="HIPOTECA"/>
    <hyperlink ref="B402:G403" location="AÑO!AE40:AH40" display="AÑO!AE40:AH40"/>
    <hyperlink ref="B422" location="Trimestre!C25:F26" display="HIPOTECA"/>
    <hyperlink ref="B422:G423" location="AÑO!AE41:AH41" display="AÑO!AE41:AH41"/>
    <hyperlink ref="B442" location="Trimestre!C25:F26" display="HIPOTECA"/>
    <hyperlink ref="B442:G443" location="AÑO!AE42:AH42" display="AÑO!AE42:AH42"/>
    <hyperlink ref="B462" location="Trimestre!C25:F26" display="HIPOTECA"/>
    <hyperlink ref="B462:G463" location="AÑO!AE43:AH43" display="AÑO!AE43:AH43"/>
    <hyperlink ref="B482" location="Trimestre!C25:F26" display="HIPOTECA"/>
    <hyperlink ref="B482:G483" location="AÑO!AE44:AH44" display="AÑO!AE44:AH44"/>
    <hyperlink ref="B502" location="Trimestre!C25:F26" display="HIPOTECA"/>
    <hyperlink ref="B502:G503" location="AÑO!AE45:AH45" display="AÑO!AE45:AH45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2019-12-11T09:44:38Z</dcterms:modified>
</cp:coreProperties>
</file>