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764237CC-6D49-4E3D-BC16-067BEE6D0561}" xr6:coauthVersionLast="36" xr6:coauthVersionMax="36" xr10:uidLastSave="{00000000-0000-0000-0000-000000000000}"/>
  <bookViews>
    <workbookView xWindow="0" yWindow="0" windowWidth="27465" windowHeight="579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129" i="6" l="1"/>
  <c r="A79" i="6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68" i="6"/>
  <c r="B480" i="6" s="1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L20" i="6"/>
  <c r="F20" i="6"/>
  <c r="E20" i="6"/>
  <c r="D20" i="6"/>
  <c r="B20" i="6"/>
  <c r="K19" i="6"/>
  <c r="B2" i="6"/>
  <c r="A127" i="5"/>
  <c r="A127" i="6" s="1"/>
  <c r="A129" i="5"/>
  <c r="A126" i="5"/>
  <c r="A126" i="6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68" i="5"/>
  <c r="B480" i="5" s="1"/>
  <c r="D480" i="5"/>
  <c r="E480" i="5"/>
  <c r="F480" i="5"/>
  <c r="B520" i="5"/>
  <c r="D520" i="5"/>
  <c r="E520" i="5"/>
  <c r="F520" i="5"/>
  <c r="Y50" i="1" l="1"/>
  <c r="N59" i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5" s="1"/>
  <c r="A66" i="6" s="1"/>
  <c r="A80" i="6" s="1"/>
  <c r="M24" i="15"/>
  <c r="A82" i="15" l="1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6" l="1"/>
  <c r="A260" i="6" s="1"/>
  <c r="A246" i="5"/>
  <c r="A260" i="5" s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6" i="6"/>
  <c r="A258" i="6"/>
  <c r="A258" i="5"/>
  <c r="A259" i="5"/>
  <c r="A259" i="6"/>
  <c r="A257" i="6"/>
  <c r="A257" i="5"/>
</calcChain>
</file>

<file path=xl/sharedStrings.xml><?xml version="1.0" encoding="utf-8"?>
<sst xmlns="http://schemas.openxmlformats.org/spreadsheetml/2006/main" count="5029" uniqueCount="435">
  <si>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</si>
  <si>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</si>
  <si>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</si>
  <si>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</si>
  <si>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</si>
  <si>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</si>
  <si>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</si>
  <si>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</si>
  <si>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</si>
  <si>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</si>
  <si>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</si>
  <si>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</si>
  <si>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</si>
  <si>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</si>
  <si>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</si>
  <si>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</si>
  <si>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</si>
  <si>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</si>
  <si>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</si>
  <si>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</si>
  <si>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</si>
  <si>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</si>
  <si>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</si>
  <si>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</si>
  <si>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</si>
  <si>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</si>
  <si>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</si>
  <si>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</si>
  <si>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</si>
  <si>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</si>
  <si>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</si>
  <si>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</si>
  <si>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</si>
  <si>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</si>
  <si>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</si>
  <si>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</si>
  <si>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</si>
  <si>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</si>
  <si>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</si>
  <si>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</si>
  <si>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</si>
  <si>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</si>
  <si>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</si>
  <si>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</si>
  <si>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</si>
  <si>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</si>
  <si>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</si>
  <si>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</si>
  <si>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</si>
  <si>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</si>
  <si>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</si>
  <si>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</si>
  <si>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</si>
  <si>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</si>
  <si>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</si>
  <si>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</si>
  <si>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</si>
  <si>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</si>
  <si>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</si>
  <si>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</si>
  <si>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</si>
  <si>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</si>
  <si>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</si>
  <si>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</si>
  <si>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</si>
  <si>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</si>
  <si>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</si>
  <si>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</si>
  <si>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</si>
  <si>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</si>
  <si>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</si>
  <si>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</si>
  <si>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</si>
  <si>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</si>
  <si>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</si>
  <si>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</si>
  <si>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</si>
  <si>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</si>
  <si>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</si>
  <si>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</si>
  <si>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</si>
  <si>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</si>
  <si>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</si>
  <si>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</si>
  <si>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</si>
  <si>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</si>
  <si>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</si>
  <si>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</si>
  <si>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</si>
  <si>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</si>
  <si>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</si>
  <si>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</si>
  <si>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</si>
  <si>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</si>
  <si>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</si>
  <si>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</si>
  <si>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</si>
  <si>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</si>
  <si>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</si>
  <si>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</si>
  <si>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</si>
  <si>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</si>
  <si>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</si>
  <si>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</si>
  <si>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</si>
  <si>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</si>
  <si>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</si>
  <si>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</si>
  <si>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</si>
  <si>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</si>
  <si>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</si>
  <si>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</si>
  <si>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</si>
  <si>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</si>
  <si>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</si>
  <si>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</si>
  <si>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</si>
  <si>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</si>
  <si>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</si>
  <si>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</si>
  <si>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</si>
  <si>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</si>
  <si>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</si>
  <si>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</si>
  <si>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</si>
  <si>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</si>
  <si>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</si>
  <si>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</si>
  <si>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</si>
  <si>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</si>
  <si>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</si>
  <si>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</si>
  <si>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</si>
  <si>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</si>
  <si>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</si>
  <si>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</si>
  <si>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</si>
  <si>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</si>
  <si>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</si>
  <si>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</si>
  <si>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</si>
  <si>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</si>
  <si>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</si>
  <si>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</si>
  <si>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</si>
  <si>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</si>
  <si>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</si>
  <si>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</si>
  <si>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</si>
  <si>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</si>
  <si>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</si>
  <si>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</si>
  <si>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</si>
  <si>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</si>
  <si>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</si>
  <si>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</si>
  <si>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</si>
  <si>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</si>
  <si>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</si>
  <si>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</si>
  <si>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</si>
  <si>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</si>
  <si>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</si>
  <si>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</si>
  <si>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</si>
  <si>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</si>
  <si>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</si>
  <si>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</si>
  <si>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</si>
  <si>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</si>
  <si>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</si>
  <si>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</si>
  <si>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</si>
  <si>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</si>
  <si>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</si>
  <si>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</si>
  <si>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</si>
  <si>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</si>
  <si>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</si>
  <si>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</si>
  <si>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</si>
  <si>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</si>
  <si>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</si>
  <si>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</si>
  <si>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</si>
  <si>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</si>
  <si>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</si>
  <si>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</si>
  <si>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</si>
  <si>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</si>
  <si>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</si>
  <si>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</si>
  <si>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</si>
  <si>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</si>
  <si>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</si>
  <si>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</si>
  <si>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</si>
  <si>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</si>
  <si>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</si>
  <si>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</si>
  <si>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</si>
  <si>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</si>
  <si>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</si>
  <si>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</si>
  <si>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</si>
  <si>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</si>
  <si>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</si>
  <si>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</si>
  <si>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</si>
  <si>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</si>
  <si>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</si>
  <si>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</si>
  <si>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</si>
  <si>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</si>
  <si>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</si>
  <si>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</si>
  <si>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</si>
  <si>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</si>
  <si>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</si>
  <si>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</si>
  <si>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</si>
  <si>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</si>
  <si>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</si>
  <si>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</si>
  <si>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</si>
  <si>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</si>
  <si>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</si>
  <si>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</si>
  <si>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</si>
  <si>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</si>
  <si>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</si>
  <si>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</si>
  <si>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</si>
  <si>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</si>
  <si>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</si>
  <si>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</si>
  <si>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</si>
  <si>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</si>
  <si>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</si>
  <si>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</si>
  <si>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</si>
  <si>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</si>
  <si>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</si>
  <si>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</si>
  <si>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</si>
  <si>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</si>
  <si>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</si>
  <si>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</si>
  <si>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</si>
  <si>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</si>
  <si>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</si>
  <si>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</si>
  <si>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</si>
  <si>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</si>
  <si>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</si>
  <si>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</si>
  <si>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</si>
  <si>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</si>
  <si>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</si>
  <si>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</si>
  <si>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</si>
  <si>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</si>
  <si>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</si>
  <si>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</si>
  <si>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</si>
  <si>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</si>
  <si>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</si>
  <si>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</si>
  <si>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</si>
  <si>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</si>
  <si>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</si>
  <si>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</si>
  <si>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</si>
  <si>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</si>
  <si>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</si>
  <si>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</si>
  <si>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</si>
  <si>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</si>
  <si>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</si>
  <si>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</si>
  <si>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</si>
  <si>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</si>
  <si>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</si>
  <si>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</si>
  <si>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</si>
  <si>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</si>
  <si>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</si>
  <si>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</si>
  <si>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</si>
  <si>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</si>
  <si>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</si>
  <si>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</si>
  <si>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</si>
  <si>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</si>
  <si>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</si>
  <si>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</si>
  <si>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</si>
  <si>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</si>
  <si>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</si>
  <si>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</si>
  <si>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</si>
  <si>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</si>
  <si>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</si>
  <si>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</si>
  <si>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</si>
  <si>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</si>
  <si>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</si>
  <si>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</si>
  <si>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</si>
  <si>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</si>
  <si>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</si>
  <si>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</si>
  <si>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</si>
  <si>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</si>
  <si>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</si>
  <si>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</si>
  <si>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</si>
  <si>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</si>
  <si>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</si>
  <si>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</si>
  <si>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</si>
  <si>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</si>
  <si>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</si>
  <si>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</si>
  <si>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</si>
  <si>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</si>
  <si>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</si>
  <si>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</si>
  <si>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</si>
  <si>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</si>
  <si>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</si>
  <si>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</si>
  <si>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</si>
  <si>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</si>
  <si>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</si>
  <si>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</si>
  <si>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</si>
  <si>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</si>
  <si>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</si>
  <si>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</si>
  <si>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</si>
  <si>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</si>
  <si>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</si>
  <si>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</si>
  <si>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</si>
  <si>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</si>
  <si>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</si>
  <si>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</si>
  <si>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</si>
  <si>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</si>
  <si>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</si>
  <si>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</si>
  <si>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</si>
  <si>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</si>
  <si>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</si>
  <si>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</si>
  <si>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</si>
  <si>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</si>
  <si>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</si>
  <si>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</si>
  <si>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</si>
  <si>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</si>
  <si>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</si>
  <si>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</si>
  <si>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</si>
  <si>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</si>
  <si>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</si>
  <si>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</si>
  <si>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</si>
  <si>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</si>
  <si>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</si>
  <si>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</si>
  <si>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</si>
  <si>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</si>
  <si>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</si>
  <si>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</si>
  <si>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</si>
  <si>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</si>
  <si>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</si>
  <si>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</si>
  <si>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</si>
  <si>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</si>
  <si>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</si>
  <si>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</si>
  <si>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</si>
  <si>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</si>
  <si>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</si>
  <si>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</si>
  <si>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</si>
  <si>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</si>
  <si>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</si>
  <si>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</si>
  <si>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</si>
  <si>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</si>
  <si>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</si>
  <si>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</si>
  <si>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</si>
  <si>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</si>
  <si>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</si>
  <si>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</si>
  <si>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</si>
  <si>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</si>
  <si>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</si>
  <si>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</si>
  <si>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</si>
  <si>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</si>
  <si>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</si>
  <si>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</si>
  <si>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</si>
  <si>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</si>
  <si>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</si>
  <si>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</si>
  <si>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</si>
  <si>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</si>
  <si>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</si>
  <si>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</si>
  <si>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</si>
  <si>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</si>
  <si>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</si>
  <si>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</si>
  <si>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</si>
  <si>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</si>
  <si>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</si>
  <si>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</si>
  <si>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</si>
  <si>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</si>
  <si>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</si>
  <si>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</si>
  <si>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</si>
  <si>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300 Malaga</t>
  </si>
  <si>
    <t>02/04 Custodia</t>
  </si>
  <si>
    <t>02/04 Tom&amp;Co</t>
  </si>
  <si>
    <t>02/04  Bpost</t>
  </si>
  <si>
    <t>Aldi</t>
  </si>
  <si>
    <t>Aldi 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</si>
</sst>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2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14" fontId="0" fillId="9" borderId="91" xfId="0" applyNumberFormat="1" applyFill="1" applyBorder="1"/>
    <xf numFmtId="166" fontId="0" fillId="9" borderId="82" xfId="0" applyNumberFormat="1" applyFill="1" applyBorder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9" borderId="95" xfId="0" applyNumberFormat="1" applyFill="1" applyBorder="1" applyAlignment="1"/>
    <xf numFmtId="0" fontId="0" fillId="9" borderId="96" xfId="0" applyNumberFormat="1" applyFill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4" zoomScaleNormal="100" workbookViewId="0">
      <pane xSplit="1" topLeftCell="I1" activePane="topRight" state="frozen"/>
      <selection pane="topRight" activeCell="O22" sqref="O22:R22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9.5703125" customWidth="1"/>
    <col min="18" max="18" width="11.140625" customWidth="1"/>
    <col min="19" max="19" width="11.28515625" customWidth="1"/>
    <col min="20" max="20" width="10.42578125" customWidth="1"/>
    <col min="21" max="21" width="9.85546875" customWidth="1"/>
    <col min="22" max="23" width="11" customWidth="1"/>
    <col min="24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82" t="s">
        <v>0</v>
      </c>
      <c r="D4" s="283"/>
      <c r="E4" s="283"/>
      <c r="F4" s="284"/>
      <c r="G4" s="282" t="s">
        <v>1</v>
      </c>
      <c r="H4" s="283"/>
      <c r="I4" s="283"/>
      <c r="J4" s="284"/>
      <c r="K4" s="282" t="s">
        <v>2</v>
      </c>
      <c r="L4" s="283"/>
      <c r="M4" s="283"/>
      <c r="N4" s="284"/>
      <c r="O4" s="282" t="s">
        <v>3</v>
      </c>
      <c r="P4" s="283"/>
      <c r="Q4" s="283"/>
      <c r="R4" s="284"/>
      <c r="S4" s="282" t="s">
        <v>71</v>
      </c>
      <c r="T4" s="283"/>
      <c r="U4" s="283"/>
      <c r="V4" s="284"/>
      <c r="W4" s="282" t="s">
        <v>70</v>
      </c>
      <c r="X4" s="283"/>
      <c r="Y4" s="283"/>
      <c r="Z4" s="284"/>
      <c r="AA4" s="282" t="s">
        <v>72</v>
      </c>
      <c r="AB4" s="283"/>
      <c r="AC4" s="283"/>
      <c r="AD4" s="284"/>
      <c r="AE4" s="282" t="s">
        <v>73</v>
      </c>
      <c r="AF4" s="283"/>
      <c r="AG4" s="283"/>
      <c r="AH4" s="284"/>
      <c r="AI4" s="282" t="s">
        <v>75</v>
      </c>
      <c r="AJ4" s="283"/>
      <c r="AK4" s="283"/>
      <c r="AL4" s="284"/>
      <c r="AM4" s="282" t="s">
        <v>77</v>
      </c>
      <c r="AN4" s="283"/>
      <c r="AO4" s="283"/>
      <c r="AP4" s="284"/>
      <c r="AQ4" s="282" t="s">
        <v>79</v>
      </c>
      <c r="AR4" s="283"/>
      <c r="AS4" s="283"/>
      <c r="AT4" s="284"/>
      <c r="AU4" s="282" t="s">
        <v>84</v>
      </c>
      <c r="AV4" s="283"/>
      <c r="AW4" s="283"/>
      <c r="AX4" s="284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91">
        <f>'01'!K19</f>
        <v>26383.54</v>
      </c>
      <c r="D5" s="289"/>
      <c r="E5" s="289"/>
      <c r="F5" s="290"/>
      <c r="G5" s="291">
        <f>'02'!K19</f>
        <v>25229.379999999997</v>
      </c>
      <c r="H5" s="289"/>
      <c r="I5" s="289"/>
      <c r="J5" s="290"/>
      <c r="K5" s="288">
        <f>'03'!K19</f>
        <v>25574.760000000002</v>
      </c>
      <c r="L5" s="289"/>
      <c r="M5" s="289"/>
      <c r="N5" s="290"/>
      <c r="O5" s="288">
        <f>'04'!K19</f>
        <v>26443.759999999998</v>
      </c>
      <c r="P5" s="289"/>
      <c r="Q5" s="289"/>
      <c r="R5" s="290"/>
      <c r="S5" s="288">
        <f>'05'!K19</f>
        <v>15183.390000000001</v>
      </c>
      <c r="T5" s="289"/>
      <c r="U5" s="289"/>
      <c r="V5" s="290"/>
      <c r="W5" s="288">
        <f>'06'!K19</f>
        <v>15101.890000000001</v>
      </c>
      <c r="X5" s="289"/>
      <c r="Y5" s="289"/>
      <c r="Z5" s="290"/>
      <c r="AA5" s="288">
        <f>'07'!K19</f>
        <v>15101.890000000001</v>
      </c>
      <c r="AB5" s="289"/>
      <c r="AC5" s="289"/>
      <c r="AD5" s="290"/>
      <c r="AE5" s="288">
        <f>'08'!K19</f>
        <v>15101.890000000001</v>
      </c>
      <c r="AF5" s="289"/>
      <c r="AG5" s="289"/>
      <c r="AH5" s="290"/>
      <c r="AI5" s="288">
        <f>'09'!K19</f>
        <v>15101.890000000001</v>
      </c>
      <c r="AJ5" s="289"/>
      <c r="AK5" s="289"/>
      <c r="AL5" s="290"/>
      <c r="AM5" s="288">
        <f>'10'!K19</f>
        <v>15101.890000000001</v>
      </c>
      <c r="AN5" s="289"/>
      <c r="AO5" s="289"/>
      <c r="AP5" s="290"/>
      <c r="AQ5" s="288">
        <f>'11'!K19</f>
        <v>15101.890000000001</v>
      </c>
      <c r="AR5" s="289"/>
      <c r="AS5" s="289"/>
      <c r="AT5" s="290"/>
      <c r="AU5" s="288">
        <f>'12'!K19</f>
        <v>15101.890000000001</v>
      </c>
      <c r="AV5" s="289"/>
      <c r="AW5" s="289"/>
      <c r="AX5" s="290"/>
      <c r="AZ5" s="6"/>
      <c r="BA5" s="7"/>
      <c r="BB5" s="1"/>
      <c r="BC5" s="1"/>
    </row>
    <row r="6" spans="1:55" ht="17.25" thickTop="1" thickBot="1">
      <c r="A6" s="205"/>
      <c r="B6" s="8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85" t="s">
        <v>233</v>
      </c>
      <c r="D7" s="286"/>
      <c r="E7" s="286"/>
      <c r="F7" s="287"/>
      <c r="G7" s="285" t="s">
        <v>233</v>
      </c>
      <c r="H7" s="286"/>
      <c r="I7" s="286"/>
      <c r="J7" s="287"/>
      <c r="K7" s="285" t="s">
        <v>233</v>
      </c>
      <c r="L7" s="286"/>
      <c r="M7" s="286"/>
      <c r="N7" s="287"/>
      <c r="O7" s="285" t="s">
        <v>233</v>
      </c>
      <c r="P7" s="286"/>
      <c r="Q7" s="286"/>
      <c r="R7" s="287"/>
      <c r="S7" s="285" t="s">
        <v>233</v>
      </c>
      <c r="T7" s="286"/>
      <c r="U7" s="286"/>
      <c r="V7" s="287"/>
      <c r="W7" s="285" t="s">
        <v>233</v>
      </c>
      <c r="X7" s="286"/>
      <c r="Y7" s="286"/>
      <c r="Z7" s="287"/>
      <c r="AA7" s="285" t="s">
        <v>233</v>
      </c>
      <c r="AB7" s="286"/>
      <c r="AC7" s="286"/>
      <c r="AD7" s="287"/>
      <c r="AE7" s="285" t="s">
        <v>233</v>
      </c>
      <c r="AF7" s="286"/>
      <c r="AG7" s="286"/>
      <c r="AH7" s="287"/>
      <c r="AI7" s="285" t="s">
        <v>233</v>
      </c>
      <c r="AJ7" s="286"/>
      <c r="AK7" s="286"/>
      <c r="AL7" s="287"/>
      <c r="AM7" s="285" t="s">
        <v>233</v>
      </c>
      <c r="AN7" s="286"/>
      <c r="AO7" s="286"/>
      <c r="AP7" s="287"/>
      <c r="AQ7" s="285" t="s">
        <v>233</v>
      </c>
      <c r="AR7" s="286"/>
      <c r="AS7" s="286"/>
      <c r="AT7" s="287"/>
      <c r="AU7" s="285" t="s">
        <v>233</v>
      </c>
      <c r="AV7" s="286"/>
      <c r="AW7" s="286"/>
      <c r="AX7" s="287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92">
        <f>SUM('01'!L25:'01'!L29)</f>
        <v>2593.46</v>
      </c>
      <c r="D8" s="293"/>
      <c r="E8" s="293"/>
      <c r="F8" s="294"/>
      <c r="G8" s="292">
        <f>SUM('02'!L25:'02'!L29)</f>
        <v>2592.42</v>
      </c>
      <c r="H8" s="293"/>
      <c r="I8" s="293"/>
      <c r="J8" s="294"/>
      <c r="K8" s="292">
        <f>SUM('03'!L25:'03'!L29)</f>
        <v>2526.87</v>
      </c>
      <c r="L8" s="293"/>
      <c r="M8" s="293"/>
      <c r="N8" s="294"/>
      <c r="O8" s="292">
        <f>SUM('04'!L25:'04'!L29)</f>
        <v>0</v>
      </c>
      <c r="P8" s="293"/>
      <c r="Q8" s="293"/>
      <c r="R8" s="294"/>
      <c r="S8" s="292">
        <f>SUM('05'!L25:'05'!L29)</f>
        <v>0</v>
      </c>
      <c r="T8" s="293"/>
      <c r="U8" s="293"/>
      <c r="V8" s="294"/>
      <c r="W8" s="292">
        <f>SUM('06'!L25:'06'!L29)</f>
        <v>0</v>
      </c>
      <c r="X8" s="293"/>
      <c r="Y8" s="293"/>
      <c r="Z8" s="294"/>
      <c r="AA8" s="292">
        <f>SUM('07'!L25:'07'!L29)</f>
        <v>0</v>
      </c>
      <c r="AB8" s="293"/>
      <c r="AC8" s="293"/>
      <c r="AD8" s="294"/>
      <c r="AE8" s="292">
        <f>SUM('08'!L25:'08'!L29)</f>
        <v>0</v>
      </c>
      <c r="AF8" s="293"/>
      <c r="AG8" s="293"/>
      <c r="AH8" s="294"/>
      <c r="AI8" s="292">
        <f>SUM('09'!L25:'09'!L29)</f>
        <v>0</v>
      </c>
      <c r="AJ8" s="293"/>
      <c r="AK8" s="293"/>
      <c r="AL8" s="294"/>
      <c r="AM8" s="292">
        <f>SUM('10'!L25:'10'!L29)</f>
        <v>0</v>
      </c>
      <c r="AN8" s="293"/>
      <c r="AO8" s="293"/>
      <c r="AP8" s="294"/>
      <c r="AQ8" s="292">
        <f>SUM('11'!L25:'11'!L29)</f>
        <v>0</v>
      </c>
      <c r="AR8" s="293"/>
      <c r="AS8" s="293"/>
      <c r="AT8" s="294"/>
      <c r="AU8" s="292">
        <f>SUM('12'!L25:'12'!L29)</f>
        <v>0</v>
      </c>
      <c r="AV8" s="293"/>
      <c r="AW8" s="293"/>
      <c r="AX8" s="294"/>
      <c r="AZ8" s="209">
        <f>SUM(C8:AU8)</f>
        <v>7712.75</v>
      </c>
      <c r="BA8" s="112">
        <f t="shared" ref="BA8:BA16" ca="1" si="0">AZ8/BC$17</f>
        <v>1928.1875</v>
      </c>
      <c r="BB8" s="1"/>
      <c r="BC8" s="1"/>
    </row>
    <row r="9" spans="1:55" ht="15.75">
      <c r="A9" s="189" t="s">
        <v>216</v>
      </c>
      <c r="B9" s="193">
        <v>5835.74</v>
      </c>
      <c r="C9" s="279">
        <f>SUM('01'!L30:'01'!L34)</f>
        <v>655.59</v>
      </c>
      <c r="D9" s="280"/>
      <c r="E9" s="280"/>
      <c r="F9" s="281"/>
      <c r="G9" s="279">
        <f>SUM('02'!L30:'02'!L34)</f>
        <v>760.26</v>
      </c>
      <c r="H9" s="280"/>
      <c r="I9" s="280"/>
      <c r="J9" s="281"/>
      <c r="K9" s="279">
        <f>SUM('03'!L30:'03'!L34)</f>
        <v>516.44000000000005</v>
      </c>
      <c r="L9" s="280"/>
      <c r="M9" s="280"/>
      <c r="N9" s="281"/>
      <c r="O9" s="279">
        <f>SUM('04'!L30:'04'!L34)</f>
        <v>30</v>
      </c>
      <c r="P9" s="280"/>
      <c r="Q9" s="280"/>
      <c r="R9" s="281"/>
      <c r="S9" s="279">
        <f>SUM('05'!L30:'05'!L34)</f>
        <v>0</v>
      </c>
      <c r="T9" s="280"/>
      <c r="U9" s="280"/>
      <c r="V9" s="281"/>
      <c r="W9" s="279">
        <f>SUM('06'!L30:'06'!L34)</f>
        <v>0</v>
      </c>
      <c r="X9" s="280"/>
      <c r="Y9" s="280"/>
      <c r="Z9" s="281"/>
      <c r="AA9" s="279">
        <f>SUM('07'!L30:'07'!L34)</f>
        <v>0</v>
      </c>
      <c r="AB9" s="280"/>
      <c r="AC9" s="280"/>
      <c r="AD9" s="281"/>
      <c r="AE9" s="279">
        <f>SUM('08'!L30:'08'!L34)</f>
        <v>0</v>
      </c>
      <c r="AF9" s="280"/>
      <c r="AG9" s="280"/>
      <c r="AH9" s="281"/>
      <c r="AI9" s="279">
        <f>SUM('09'!L30:'09'!L34)</f>
        <v>0</v>
      </c>
      <c r="AJ9" s="280"/>
      <c r="AK9" s="280"/>
      <c r="AL9" s="281"/>
      <c r="AM9" s="279">
        <f>SUM('10'!L30:'10'!L34)</f>
        <v>0</v>
      </c>
      <c r="AN9" s="280"/>
      <c r="AO9" s="280"/>
      <c r="AP9" s="281"/>
      <c r="AQ9" s="279">
        <f>SUM('11'!L30:'11'!L34)</f>
        <v>0</v>
      </c>
      <c r="AR9" s="280"/>
      <c r="AS9" s="280"/>
      <c r="AT9" s="281"/>
      <c r="AU9" s="279">
        <f>SUM('12'!L30:'12'!L34)</f>
        <v>0</v>
      </c>
      <c r="AV9" s="280"/>
      <c r="AW9" s="280"/>
      <c r="AX9" s="281"/>
      <c r="AZ9" s="210">
        <f t="shared" ref="AZ9:AZ16" si="1">SUM(C9:AW9)</f>
        <v>1962.29</v>
      </c>
      <c r="BA9" s="112">
        <f t="shared" ca="1" si="0"/>
        <v>490.57249999999999</v>
      </c>
      <c r="BB9" s="1"/>
      <c r="BC9" s="1"/>
    </row>
    <row r="10" spans="1:55" ht="15.75">
      <c r="A10" s="190" t="s">
        <v>221</v>
      </c>
      <c r="B10" s="194">
        <v>2731.18</v>
      </c>
      <c r="C10" s="279">
        <f>SUM('01'!L35:'01'!L39)</f>
        <v>120.85</v>
      </c>
      <c r="D10" s="280"/>
      <c r="E10" s="280"/>
      <c r="F10" s="281"/>
      <c r="G10" s="279">
        <f>SUM('02'!L35:'02'!L39)</f>
        <v>107.38</v>
      </c>
      <c r="H10" s="280"/>
      <c r="I10" s="280"/>
      <c r="J10" s="281"/>
      <c r="K10" s="279">
        <f>SUM('03'!L35:'03'!L39)</f>
        <v>91.73</v>
      </c>
      <c r="L10" s="280"/>
      <c r="M10" s="280"/>
      <c r="N10" s="281"/>
      <c r="O10" s="279">
        <f>SUM('04'!L35:'04'!L39)</f>
        <v>0</v>
      </c>
      <c r="P10" s="280"/>
      <c r="Q10" s="280"/>
      <c r="R10" s="281"/>
      <c r="S10" s="279">
        <f>SUM('05'!L35:'05'!L39)</f>
        <v>0</v>
      </c>
      <c r="T10" s="280"/>
      <c r="U10" s="280"/>
      <c r="V10" s="281"/>
      <c r="W10" s="295">
        <f>SUM('06'!L35:'06'!L39)</f>
        <v>0</v>
      </c>
      <c r="X10" s="296"/>
      <c r="Y10" s="296"/>
      <c r="Z10" s="297"/>
      <c r="AA10" s="295">
        <f>SUM('07'!L35:'07'!L39)</f>
        <v>0</v>
      </c>
      <c r="AB10" s="296"/>
      <c r="AC10" s="296"/>
      <c r="AD10" s="297"/>
      <c r="AE10" s="295">
        <f>SUM('08'!L35:'08'!L39)</f>
        <v>0</v>
      </c>
      <c r="AF10" s="296"/>
      <c r="AG10" s="296"/>
      <c r="AH10" s="297"/>
      <c r="AI10" s="295">
        <f>SUM('09'!L35:'09'!L39)</f>
        <v>0</v>
      </c>
      <c r="AJ10" s="296"/>
      <c r="AK10" s="296"/>
      <c r="AL10" s="297"/>
      <c r="AM10" s="295">
        <f>SUM('10'!L35:'10'!L39)</f>
        <v>0</v>
      </c>
      <c r="AN10" s="296"/>
      <c r="AO10" s="296"/>
      <c r="AP10" s="297"/>
      <c r="AQ10" s="295">
        <f>SUM('11'!L35:'11'!L39)</f>
        <v>0</v>
      </c>
      <c r="AR10" s="296"/>
      <c r="AS10" s="296"/>
      <c r="AT10" s="297"/>
      <c r="AU10" s="295">
        <f>SUM('12'!L35:'12'!L39)</f>
        <v>0</v>
      </c>
      <c r="AV10" s="296"/>
      <c r="AW10" s="296"/>
      <c r="AX10" s="297"/>
      <c r="AZ10" s="211">
        <f t="shared" si="1"/>
        <v>319.95999999999998</v>
      </c>
      <c r="BA10" s="112">
        <f t="shared" ca="1" si="0"/>
        <v>79.989999999999995</v>
      </c>
      <c r="BB10" s="1"/>
      <c r="BC10" s="1"/>
    </row>
    <row r="11" spans="1:55" ht="15.75">
      <c r="A11" s="189" t="s">
        <v>217</v>
      </c>
      <c r="B11" s="193">
        <v>2906.88</v>
      </c>
      <c r="C11" s="279">
        <f>SUM('01'!L40:'01'!L44)</f>
        <v>3.87</v>
      </c>
      <c r="D11" s="280"/>
      <c r="E11" s="280"/>
      <c r="F11" s="281"/>
      <c r="G11" s="279">
        <f>SUM('02'!L40:'02'!L44)</f>
        <v>0</v>
      </c>
      <c r="H11" s="280"/>
      <c r="I11" s="280"/>
      <c r="J11" s="281"/>
      <c r="K11" s="279">
        <f>SUM('03'!L40:'03'!L44)</f>
        <v>0</v>
      </c>
      <c r="L11" s="280"/>
      <c r="M11" s="280"/>
      <c r="N11" s="281"/>
      <c r="O11" s="279">
        <f>SUM('04'!L40:'04'!L44)</f>
        <v>3.75</v>
      </c>
      <c r="P11" s="280"/>
      <c r="Q11" s="280"/>
      <c r="R11" s="281"/>
      <c r="S11" s="279">
        <f>SUM('05'!L40:'05'!L44)</f>
        <v>0</v>
      </c>
      <c r="T11" s="280"/>
      <c r="U11" s="280"/>
      <c r="V11" s="281"/>
      <c r="W11" s="279">
        <f>SUM('06'!L40:'06'!L44)</f>
        <v>0</v>
      </c>
      <c r="X11" s="280"/>
      <c r="Y11" s="280"/>
      <c r="Z11" s="281"/>
      <c r="AA11" s="279">
        <f>SUM('07'!L40:'07'!L44)</f>
        <v>0</v>
      </c>
      <c r="AB11" s="280"/>
      <c r="AC11" s="280"/>
      <c r="AD11" s="281"/>
      <c r="AE11" s="279">
        <f>SUM('08'!L40:'08'!L44)</f>
        <v>0</v>
      </c>
      <c r="AF11" s="280"/>
      <c r="AG11" s="280"/>
      <c r="AH11" s="281"/>
      <c r="AI11" s="279">
        <f>SUM('09'!L40:'09'!L44)</f>
        <v>0</v>
      </c>
      <c r="AJ11" s="280"/>
      <c r="AK11" s="280"/>
      <c r="AL11" s="281"/>
      <c r="AM11" s="279">
        <f>SUM('10'!L40:'10'!L44)</f>
        <v>0</v>
      </c>
      <c r="AN11" s="280"/>
      <c r="AO11" s="280"/>
      <c r="AP11" s="281"/>
      <c r="AQ11" s="279">
        <f>SUM('11'!L40:'11'!L44)</f>
        <v>0</v>
      </c>
      <c r="AR11" s="280"/>
      <c r="AS11" s="280"/>
      <c r="AT11" s="281"/>
      <c r="AU11" s="279">
        <f>SUM('12'!L40:'12'!L44)</f>
        <v>0</v>
      </c>
      <c r="AV11" s="280"/>
      <c r="AW11" s="280"/>
      <c r="AX11" s="281"/>
      <c r="AZ11" s="210">
        <f t="shared" si="1"/>
        <v>7.62</v>
      </c>
      <c r="BA11" s="112">
        <f t="shared" ca="1" si="0"/>
        <v>1.905</v>
      </c>
      <c r="BB11" s="1"/>
      <c r="BC11" s="1"/>
    </row>
    <row r="12" spans="1:55" ht="15.75">
      <c r="A12" s="190" t="s">
        <v>23</v>
      </c>
      <c r="B12" s="194">
        <v>3325.31</v>
      </c>
      <c r="C12" s="279">
        <f>SUM('01'!L45:'01'!L49)</f>
        <v>137</v>
      </c>
      <c r="D12" s="280"/>
      <c r="E12" s="280"/>
      <c r="F12" s="281"/>
      <c r="G12" s="279">
        <f>SUM('02'!L45:'02'!L49)</f>
        <v>600.04</v>
      </c>
      <c r="H12" s="280"/>
      <c r="I12" s="280"/>
      <c r="J12" s="281"/>
      <c r="K12" s="279">
        <f>SUM('03'!L45:'03'!L49)</f>
        <v>380</v>
      </c>
      <c r="L12" s="280"/>
      <c r="M12" s="280"/>
      <c r="N12" s="281"/>
      <c r="O12" s="279">
        <f>SUM('04'!L45:'04'!L49)</f>
        <v>0</v>
      </c>
      <c r="P12" s="280"/>
      <c r="Q12" s="280"/>
      <c r="R12" s="281"/>
      <c r="S12" s="279">
        <f>SUM('05'!L45:'05'!L49)</f>
        <v>0</v>
      </c>
      <c r="T12" s="280"/>
      <c r="U12" s="280"/>
      <c r="V12" s="281"/>
      <c r="W12" s="295">
        <f>SUM('06'!L45:'06'!L49)</f>
        <v>0</v>
      </c>
      <c r="X12" s="296"/>
      <c r="Y12" s="296"/>
      <c r="Z12" s="297"/>
      <c r="AA12" s="295">
        <f>SUM('07'!L45:'07'!L49)</f>
        <v>0</v>
      </c>
      <c r="AB12" s="296"/>
      <c r="AC12" s="296"/>
      <c r="AD12" s="297"/>
      <c r="AE12" s="295">
        <f>SUM('08'!L45:'08'!L49)</f>
        <v>0</v>
      </c>
      <c r="AF12" s="296"/>
      <c r="AG12" s="296"/>
      <c r="AH12" s="297"/>
      <c r="AI12" s="295">
        <f>SUM('09'!L45:'09'!L49)</f>
        <v>0</v>
      </c>
      <c r="AJ12" s="296"/>
      <c r="AK12" s="296"/>
      <c r="AL12" s="297"/>
      <c r="AM12" s="295">
        <f>SUM('10'!L45:'10'!L49)</f>
        <v>0</v>
      </c>
      <c r="AN12" s="296"/>
      <c r="AO12" s="296"/>
      <c r="AP12" s="297"/>
      <c r="AQ12" s="295">
        <f>SUM('11'!L45:'11'!L49)</f>
        <v>0</v>
      </c>
      <c r="AR12" s="296"/>
      <c r="AS12" s="296"/>
      <c r="AT12" s="297"/>
      <c r="AU12" s="295">
        <f>SUM('12'!L45:'12'!L49)</f>
        <v>0</v>
      </c>
      <c r="AV12" s="296"/>
      <c r="AW12" s="296"/>
      <c r="AX12" s="297"/>
      <c r="AZ12" s="211">
        <f t="shared" si="1"/>
        <v>1117.04</v>
      </c>
      <c r="BA12" s="112">
        <f t="shared" ca="1" si="0"/>
        <v>279.26</v>
      </c>
      <c r="BB12" s="1"/>
      <c r="BC12" s="1"/>
    </row>
    <row r="13" spans="1:55" ht="15.75">
      <c r="A13" s="189" t="s">
        <v>218</v>
      </c>
      <c r="B13" s="195">
        <v>3443.8099999999995</v>
      </c>
      <c r="C13" s="279">
        <f>SUM('01'!L50:'01'!L54)</f>
        <v>95.8</v>
      </c>
      <c r="D13" s="280"/>
      <c r="E13" s="280"/>
      <c r="F13" s="281"/>
      <c r="G13" s="279">
        <f>SUM('02'!L50:'02'!L54)</f>
        <v>95.8</v>
      </c>
      <c r="H13" s="280"/>
      <c r="I13" s="280"/>
      <c r="J13" s="281"/>
      <c r="K13" s="279">
        <f>SUM('03'!L50:'03'!L54)</f>
        <v>4517.74</v>
      </c>
      <c r="L13" s="280"/>
      <c r="M13" s="280"/>
      <c r="N13" s="281"/>
      <c r="O13" s="279">
        <f>SUM('04'!L50:'04'!L54)</f>
        <v>0</v>
      </c>
      <c r="P13" s="280"/>
      <c r="Q13" s="280"/>
      <c r="R13" s="281"/>
      <c r="S13" s="279">
        <f>SUM('05'!L50:'05'!L54)</f>
        <v>0</v>
      </c>
      <c r="T13" s="280"/>
      <c r="U13" s="280"/>
      <c r="V13" s="281"/>
      <c r="W13" s="279">
        <f>SUM('06'!L50:'06'!L54)</f>
        <v>0</v>
      </c>
      <c r="X13" s="280"/>
      <c r="Y13" s="280"/>
      <c r="Z13" s="281"/>
      <c r="AA13" s="279">
        <f>SUM('07'!L50:'07'!L54)</f>
        <v>0</v>
      </c>
      <c r="AB13" s="280"/>
      <c r="AC13" s="280"/>
      <c r="AD13" s="281"/>
      <c r="AE13" s="279">
        <f>SUM('08'!L50:'08'!L54)</f>
        <v>0</v>
      </c>
      <c r="AF13" s="280"/>
      <c r="AG13" s="280"/>
      <c r="AH13" s="281"/>
      <c r="AI13" s="279">
        <f>SUM('09'!L50:'09'!L54)</f>
        <v>0</v>
      </c>
      <c r="AJ13" s="280"/>
      <c r="AK13" s="280"/>
      <c r="AL13" s="281"/>
      <c r="AM13" s="279">
        <f>SUM('10'!L50:'10'!L54)</f>
        <v>0</v>
      </c>
      <c r="AN13" s="280"/>
      <c r="AO13" s="280"/>
      <c r="AP13" s="281"/>
      <c r="AQ13" s="279">
        <f>SUM('11'!L50:'11'!L54)</f>
        <v>0</v>
      </c>
      <c r="AR13" s="280"/>
      <c r="AS13" s="280"/>
      <c r="AT13" s="281"/>
      <c r="AU13" s="279">
        <f>SUM('12'!L50:'12'!L54)</f>
        <v>0</v>
      </c>
      <c r="AV13" s="280"/>
      <c r="AW13" s="280"/>
      <c r="AX13" s="281"/>
      <c r="AZ13" s="212">
        <f t="shared" si="1"/>
        <v>4709.34</v>
      </c>
      <c r="BA13" s="112">
        <f t="shared" ca="1" si="0"/>
        <v>1177.335</v>
      </c>
      <c r="BB13" s="1"/>
      <c r="BC13" s="1"/>
    </row>
    <row r="14" spans="1:55" ht="15.75">
      <c r="A14" s="190" t="s">
        <v>219</v>
      </c>
      <c r="B14" s="194">
        <v>364.62</v>
      </c>
      <c r="C14" s="279">
        <f>SUM('01'!L55:'01'!L59)</f>
        <v>0</v>
      </c>
      <c r="D14" s="280"/>
      <c r="E14" s="280"/>
      <c r="F14" s="281"/>
      <c r="G14" s="279">
        <f>SUM('02'!L55:'02'!L59)</f>
        <v>0</v>
      </c>
      <c r="H14" s="280"/>
      <c r="I14" s="280"/>
      <c r="J14" s="281"/>
      <c r="K14" s="279">
        <f>SUM('03'!L55:'03'!L59)</f>
        <v>9.44</v>
      </c>
      <c r="L14" s="280"/>
      <c r="M14" s="280"/>
      <c r="N14" s="281"/>
      <c r="O14" s="279">
        <f>SUM('04'!L55:'04'!L59)</f>
        <v>0</v>
      </c>
      <c r="P14" s="280"/>
      <c r="Q14" s="280"/>
      <c r="R14" s="281"/>
      <c r="S14" s="279">
        <f>SUM('05'!L55:'05'!L59)</f>
        <v>0</v>
      </c>
      <c r="T14" s="280"/>
      <c r="U14" s="280"/>
      <c r="V14" s="281"/>
      <c r="W14" s="295">
        <f>SUM('06'!L55:'06'!L59)</f>
        <v>0</v>
      </c>
      <c r="X14" s="296"/>
      <c r="Y14" s="296"/>
      <c r="Z14" s="297"/>
      <c r="AA14" s="295">
        <f>SUM('07'!L55:'07'!L59)</f>
        <v>0</v>
      </c>
      <c r="AB14" s="296"/>
      <c r="AC14" s="296"/>
      <c r="AD14" s="297"/>
      <c r="AE14" s="295">
        <f>SUM('08'!L55:'08'!L59)</f>
        <v>0</v>
      </c>
      <c r="AF14" s="296"/>
      <c r="AG14" s="296"/>
      <c r="AH14" s="297"/>
      <c r="AI14" s="295">
        <f>SUM('09'!L55:'09'!L59)</f>
        <v>0</v>
      </c>
      <c r="AJ14" s="296"/>
      <c r="AK14" s="296"/>
      <c r="AL14" s="297"/>
      <c r="AM14" s="295">
        <f>SUM('10'!L55:'10'!L59)</f>
        <v>0</v>
      </c>
      <c r="AN14" s="296"/>
      <c r="AO14" s="296"/>
      <c r="AP14" s="297"/>
      <c r="AQ14" s="295">
        <f>SUM('11'!L55:'11'!L59)</f>
        <v>0</v>
      </c>
      <c r="AR14" s="296"/>
      <c r="AS14" s="296"/>
      <c r="AT14" s="297"/>
      <c r="AU14" s="295">
        <f>SUM('12'!L55:'12'!L59)</f>
        <v>0</v>
      </c>
      <c r="AV14" s="296"/>
      <c r="AW14" s="296"/>
      <c r="AX14" s="297"/>
      <c r="AZ14" s="211">
        <f t="shared" si="1"/>
        <v>9.44</v>
      </c>
      <c r="BA14" s="112">
        <f t="shared" ca="1" si="0"/>
        <v>2.36</v>
      </c>
      <c r="BB14" s="3"/>
      <c r="BC14" s="3"/>
    </row>
    <row r="15" spans="1:55" ht="15.75">
      <c r="A15" s="189" t="s">
        <v>220</v>
      </c>
      <c r="B15" s="193">
        <v>7756.04</v>
      </c>
      <c r="C15" s="279">
        <f>SUM('01'!L60:'01'!L64)</f>
        <v>0</v>
      </c>
      <c r="D15" s="280"/>
      <c r="E15" s="280"/>
      <c r="F15" s="281"/>
      <c r="G15" s="279">
        <f>SUM('02'!L60:'02'!L64)</f>
        <v>665.77</v>
      </c>
      <c r="H15" s="280"/>
      <c r="I15" s="280"/>
      <c r="J15" s="281"/>
      <c r="K15" s="279">
        <f>SUM('03'!L60:'03'!L64)</f>
        <v>682.39</v>
      </c>
      <c r="L15" s="280"/>
      <c r="M15" s="280"/>
      <c r="N15" s="281"/>
      <c r="O15" s="279">
        <f>SUM('04'!L60:'04'!L64)</f>
        <v>550</v>
      </c>
      <c r="P15" s="280"/>
      <c r="Q15" s="280"/>
      <c r="R15" s="281"/>
      <c r="S15" s="279">
        <f>SUM('05'!L60:'05'!L64)</f>
        <v>0</v>
      </c>
      <c r="T15" s="280"/>
      <c r="U15" s="280"/>
      <c r="V15" s="281"/>
      <c r="W15" s="279">
        <f>SUM('06'!L60:'06'!L64)</f>
        <v>0</v>
      </c>
      <c r="X15" s="280"/>
      <c r="Y15" s="280"/>
      <c r="Z15" s="281"/>
      <c r="AA15" s="279">
        <f>SUM('07'!L60:'07'!L64)</f>
        <v>0</v>
      </c>
      <c r="AB15" s="280"/>
      <c r="AC15" s="280"/>
      <c r="AD15" s="281"/>
      <c r="AE15" s="279">
        <f>SUM('08'!L60:'08'!L64)</f>
        <v>0</v>
      </c>
      <c r="AF15" s="280"/>
      <c r="AG15" s="280"/>
      <c r="AH15" s="281"/>
      <c r="AI15" s="279">
        <f>SUM('09'!L60:'09'!L64)</f>
        <v>0</v>
      </c>
      <c r="AJ15" s="280"/>
      <c r="AK15" s="280"/>
      <c r="AL15" s="281"/>
      <c r="AM15" s="279">
        <f>SUM('10'!L60:'10'!L64)</f>
        <v>0</v>
      </c>
      <c r="AN15" s="280"/>
      <c r="AO15" s="280"/>
      <c r="AP15" s="281"/>
      <c r="AQ15" s="279">
        <f>SUM('11'!L60:'11'!L64)</f>
        <v>0</v>
      </c>
      <c r="AR15" s="280"/>
      <c r="AS15" s="280"/>
      <c r="AT15" s="281"/>
      <c r="AU15" s="279">
        <f>SUM('12'!L60:'12'!L64)</f>
        <v>0</v>
      </c>
      <c r="AV15" s="280"/>
      <c r="AW15" s="280"/>
      <c r="AX15" s="281"/>
      <c r="AZ15" s="210">
        <f t="shared" si="1"/>
        <v>1898.1599999999999</v>
      </c>
      <c r="BA15" s="112">
        <f t="shared" ca="1" si="0"/>
        <v>474.53999999999996</v>
      </c>
      <c r="BB15" s="1"/>
      <c r="BC15" s="1"/>
    </row>
    <row r="16" spans="1:55" ht="16.5" thickBot="1">
      <c r="A16" s="191" t="s">
        <v>42</v>
      </c>
      <c r="B16" s="196">
        <v>2018.96</v>
      </c>
      <c r="C16" s="279">
        <f>SUM('01'!L65:'01'!L69)</f>
        <v>85</v>
      </c>
      <c r="D16" s="280"/>
      <c r="E16" s="280"/>
      <c r="F16" s="281"/>
      <c r="G16" s="279">
        <f>SUM('02'!L65:'02'!L69)</f>
        <v>0</v>
      </c>
      <c r="H16" s="280"/>
      <c r="I16" s="280"/>
      <c r="J16" s="281"/>
      <c r="K16" s="279">
        <f>SUM('03'!L65:'03'!L69)</f>
        <v>0</v>
      </c>
      <c r="L16" s="280"/>
      <c r="M16" s="280"/>
      <c r="N16" s="281"/>
      <c r="O16" s="279">
        <f>SUM('04'!L65:'04'!L69)</f>
        <v>0</v>
      </c>
      <c r="P16" s="280"/>
      <c r="Q16" s="280"/>
      <c r="R16" s="281"/>
      <c r="S16" s="279">
        <f>SUM('05'!L65:'05'!L69)</f>
        <v>0</v>
      </c>
      <c r="T16" s="280"/>
      <c r="U16" s="280"/>
      <c r="V16" s="281"/>
      <c r="W16" s="298">
        <f>SUM('06'!L65:'06'!L69)</f>
        <v>0</v>
      </c>
      <c r="X16" s="299"/>
      <c r="Y16" s="299"/>
      <c r="Z16" s="300"/>
      <c r="AA16" s="298">
        <f>SUM('07'!L65:'07'!L69)</f>
        <v>0</v>
      </c>
      <c r="AB16" s="299"/>
      <c r="AC16" s="299"/>
      <c r="AD16" s="300"/>
      <c r="AE16" s="298">
        <f>SUM('08'!L65:'08'!L69)</f>
        <v>0</v>
      </c>
      <c r="AF16" s="299"/>
      <c r="AG16" s="299"/>
      <c r="AH16" s="300"/>
      <c r="AI16" s="298">
        <f>SUM('09'!L65:'09'!L69)</f>
        <v>0</v>
      </c>
      <c r="AJ16" s="299"/>
      <c r="AK16" s="299"/>
      <c r="AL16" s="300"/>
      <c r="AM16" s="298">
        <f>SUM('10'!L65:'10'!L69)</f>
        <v>0</v>
      </c>
      <c r="AN16" s="299"/>
      <c r="AO16" s="299"/>
      <c r="AP16" s="300"/>
      <c r="AQ16" s="298">
        <f>SUM('11'!L65:'11'!L69)</f>
        <v>0</v>
      </c>
      <c r="AR16" s="299"/>
      <c r="AS16" s="299"/>
      <c r="AT16" s="300"/>
      <c r="AU16" s="298">
        <f>SUM('12'!L65:'12'!L69)</f>
        <v>0</v>
      </c>
      <c r="AV16" s="299"/>
      <c r="AW16" s="299"/>
      <c r="AX16" s="300"/>
      <c r="AZ16" s="213">
        <f t="shared" si="1"/>
        <v>85</v>
      </c>
      <c r="BA16" s="112">
        <f t="shared" ca="1" si="0"/>
        <v>21.25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75">
        <f>SUM(C8:C16)</f>
        <v>3691.57</v>
      </c>
      <c r="D17" s="276"/>
      <c r="E17" s="276"/>
      <c r="F17" s="277"/>
      <c r="G17" s="275">
        <f>SUM(G8:G16)</f>
        <v>4821.67</v>
      </c>
      <c r="H17" s="276"/>
      <c r="I17" s="276"/>
      <c r="J17" s="277"/>
      <c r="K17" s="275">
        <f>SUM(K8:K16)</f>
        <v>8724.6099999999988</v>
      </c>
      <c r="L17" s="276"/>
      <c r="M17" s="276"/>
      <c r="N17" s="277"/>
      <c r="O17" s="275">
        <f>SUM(O8:O16)</f>
        <v>583.75</v>
      </c>
      <c r="P17" s="276"/>
      <c r="Q17" s="276"/>
      <c r="R17" s="277"/>
      <c r="S17" s="275">
        <f>SUM(S8:S16)</f>
        <v>0</v>
      </c>
      <c r="T17" s="276"/>
      <c r="U17" s="276"/>
      <c r="V17" s="277"/>
      <c r="W17" s="275">
        <f>SUM(W8:W16)</f>
        <v>0</v>
      </c>
      <c r="X17" s="276"/>
      <c r="Y17" s="276"/>
      <c r="Z17" s="277"/>
      <c r="AA17" s="275">
        <f>SUM(AA8:AA16)</f>
        <v>0</v>
      </c>
      <c r="AB17" s="276"/>
      <c r="AC17" s="276"/>
      <c r="AD17" s="277"/>
      <c r="AE17" s="275">
        <f>SUM(AE8:AE16)</f>
        <v>0</v>
      </c>
      <c r="AF17" s="276"/>
      <c r="AG17" s="276"/>
      <c r="AH17" s="277"/>
      <c r="AI17" s="275">
        <f>SUM(AI8:AI16)</f>
        <v>0</v>
      </c>
      <c r="AJ17" s="276"/>
      <c r="AK17" s="276"/>
      <c r="AL17" s="277"/>
      <c r="AM17" s="275">
        <f>SUM(AM8:AM16)</f>
        <v>0</v>
      </c>
      <c r="AN17" s="276"/>
      <c r="AO17" s="276"/>
      <c r="AP17" s="277"/>
      <c r="AQ17" s="275">
        <f>SUM(AQ8:AQ16)</f>
        <v>0</v>
      </c>
      <c r="AR17" s="276"/>
      <c r="AS17" s="276"/>
      <c r="AT17" s="277"/>
      <c r="AU17" s="275">
        <f>SUM(AU8:AU16)</f>
        <v>0</v>
      </c>
      <c r="AV17" s="276"/>
      <c r="AW17" s="276"/>
      <c r="AX17" s="277"/>
      <c r="AZ17" s="227">
        <f>SUM(AZ8:AZ16)</f>
        <v>17821.599999999999</v>
      </c>
      <c r="BA17" s="112">
        <f ca="1">AZ17/BC$17</f>
        <v>4455.3999999999996</v>
      </c>
      <c r="BB17" s="1" t="s">
        <v>83</v>
      </c>
      <c r="BC17" s="1">
        <f ca="1">MONTH(TODAY())</f>
        <v>4</v>
      </c>
      <c r="BD17" s="39"/>
    </row>
    <row r="18" spans="1:62" ht="32.25" customHeight="1" thickTop="1" thickBot="1">
      <c r="A18" s="10"/>
      <c r="B18" s="10"/>
      <c r="C18" s="278"/>
      <c r="D18" s="278"/>
      <c r="E18" s="278"/>
      <c r="F18" s="278"/>
      <c r="G18" s="278"/>
      <c r="H18" s="278"/>
      <c r="I18" s="278"/>
      <c r="J18" s="278"/>
      <c r="K18" s="278"/>
      <c r="L18" s="278"/>
      <c r="M18" s="278"/>
      <c r="N18" s="278"/>
      <c r="O18" s="278"/>
      <c r="P18" s="278"/>
      <c r="Q18" s="278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  <c r="AD18" s="278"/>
      <c r="AE18" s="278"/>
      <c r="AF18" s="278"/>
      <c r="AG18" s="278"/>
      <c r="AH18" s="278"/>
      <c r="AI18" s="278"/>
      <c r="AJ18" s="278"/>
      <c r="AK18" s="278"/>
      <c r="AL18" s="278"/>
      <c r="AM18" s="278"/>
      <c r="AN18" s="278"/>
      <c r="AO18" s="278"/>
      <c r="AP18" s="278"/>
      <c r="AQ18" s="278"/>
      <c r="AR18" s="278"/>
      <c r="AS18" s="278"/>
      <c r="AT18" s="278"/>
      <c r="AU18" s="278" t="s">
        <v>176</v>
      </c>
      <c r="AV18" s="278"/>
      <c r="AW18" s="278"/>
      <c r="AX18" s="278"/>
      <c r="AZ18" s="131">
        <f>(2500*13)+(600*12)+(550*12)+(95*12)</f>
        <v>47440</v>
      </c>
      <c r="BA18" s="131">
        <f ca="1">12*BA17</f>
        <v>53464.799999999996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569.31999999999971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1113.3199999999997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1657.3199999999997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2201.3199999999997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2745.3199999999997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3289.3199999999997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3833.3199999999997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4377.32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4921.32</v>
      </c>
      <c r="AZ20" s="123">
        <f t="shared" ref="AZ20:AZ27" si="14">E20+I20+M20+Q20+U20+Y20+AC20+AG20+AK20+AO20+AS20+AW20</f>
        <v>2136.1999999999998</v>
      </c>
      <c r="BA20" s="21">
        <f t="shared" ref="BA20:BA45" si="15">AZ20/AZ$46</f>
        <v>0.12413055731494015</v>
      </c>
      <c r="BB20" s="22">
        <f>_xlfn.RANK.EQ(BA20,$BA$20:$BA$45,)</f>
        <v>3</v>
      </c>
      <c r="BC20" s="22">
        <f t="shared" ref="BC20:BC45" ca="1" si="16">AZ20/BC$17</f>
        <v>534.04999999999995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2256.7399999999998</v>
      </c>
      <c r="BF20" s="21">
        <f t="shared" ref="BF20:BF45" ca="1" si="18">BE20/BE$46</f>
        <v>0.12662948332360735</v>
      </c>
      <c r="BG20" s="22">
        <f ca="1">_xlfn.RANK.EQ(BF20,$BF$20:$BF$45,)</f>
        <v>4</v>
      </c>
      <c r="BH20" s="22">
        <f t="shared" ref="BH20:BH45" ca="1" si="19">BE20/BC$17</f>
        <v>564.18499999999995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120.54000000000008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0</v>
      </c>
      <c r="R21" s="151">
        <f t="shared" si="5"/>
        <v>1519.7299999999996</v>
      </c>
      <c r="S21" s="148" t="s">
        <v>71</v>
      </c>
      <c r="T21" s="149">
        <f>'05'!B40</f>
        <v>1148</v>
      </c>
      <c r="U21" s="150">
        <f>SUM('05'!D40:F40)</f>
        <v>0</v>
      </c>
      <c r="V21" s="151">
        <f t="shared" si="6"/>
        <v>2667.7299999999996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3795.7299999999996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4923.7299999999996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6051.73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7179.73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8307.73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9435.73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10563.73</v>
      </c>
      <c r="AZ21" s="152">
        <f t="shared" si="14"/>
        <v>3750.13</v>
      </c>
      <c r="BA21" s="21">
        <f t="shared" si="15"/>
        <v>0.21791298890716063</v>
      </c>
      <c r="BB21" s="22">
        <f t="shared" ref="BB21:BB45" si="20">_xlfn.RANK.EQ(BA21,$BA$20:$BA$45,)</f>
        <v>2</v>
      </c>
      <c r="BC21" s="22">
        <f t="shared" ca="1" si="16"/>
        <v>937.53250000000003</v>
      </c>
      <c r="BE21" s="224">
        <f t="shared" ca="1" si="17"/>
        <v>4617</v>
      </c>
      <c r="BF21" s="21">
        <f t="shared" ca="1" si="18"/>
        <v>0.25906764824707107</v>
      </c>
      <c r="BG21" s="22">
        <f t="shared" ref="BG21:BG45" ca="1" si="21">_xlfn.RANK.EQ(BF21,$BF$20:$BF$45,)</f>
        <v>1</v>
      </c>
      <c r="BH21" s="22">
        <f t="shared" ca="1" si="19"/>
        <v>1154.25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866.86999999999989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340</v>
      </c>
      <c r="Q22" s="155">
        <f>SUM('04'!D60:F60)</f>
        <v>0</v>
      </c>
      <c r="R22" s="156">
        <f t="shared" si="5"/>
        <v>695.57000000000016</v>
      </c>
      <c r="S22" s="143" t="s">
        <v>71</v>
      </c>
      <c r="T22" s="155">
        <f>'05'!B60</f>
        <v>300</v>
      </c>
      <c r="U22" s="155">
        <f>SUM('05'!D60:F60)</f>
        <v>0</v>
      </c>
      <c r="V22" s="156">
        <f t="shared" si="6"/>
        <v>995.57000000000016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1485.5700000000002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1975.5700000000002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2465.5700000000002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2955.57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3445.57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3935.57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4425.57</v>
      </c>
      <c r="AZ22" s="157">
        <f t="shared" si="14"/>
        <v>1250.5</v>
      </c>
      <c r="BA22" s="21">
        <f t="shared" si="15"/>
        <v>7.2664199008675531E-2</v>
      </c>
      <c r="BB22" s="22">
        <f t="shared" si="20"/>
        <v>4</v>
      </c>
      <c r="BC22" s="22">
        <f t="shared" ca="1" si="16"/>
        <v>312.625</v>
      </c>
      <c r="BE22" s="225">
        <f t="shared" ca="1" si="17"/>
        <v>1700</v>
      </c>
      <c r="BF22" s="21">
        <f t="shared" ca="1" si="18"/>
        <v>9.5389863985276338E-2</v>
      </c>
      <c r="BG22" s="22">
        <f t="shared" ca="1" si="21"/>
        <v>5</v>
      </c>
      <c r="BH22" s="22">
        <f t="shared" ca="1" si="19"/>
        <v>425</v>
      </c>
      <c r="BJ22" s="225">
        <f t="shared" ca="1" si="22"/>
        <v>449.5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170</v>
      </c>
      <c r="Q23" s="150">
        <f>SUM('04'!D80:F80)</f>
        <v>0</v>
      </c>
      <c r="R23" s="151">
        <f t="shared" si="5"/>
        <v>243.18000000000006</v>
      </c>
      <c r="S23" s="148" t="s">
        <v>71</v>
      </c>
      <c r="T23" s="149">
        <f>'05'!B80</f>
        <v>170</v>
      </c>
      <c r="U23" s="150">
        <f>SUM('05'!D80:F80)</f>
        <v>0</v>
      </c>
      <c r="V23" s="151">
        <f t="shared" si="6"/>
        <v>413.18000000000006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563.18000000000006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713.18000000000006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863.18000000000006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1013.1800000000001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1163.18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1313.18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1463.18</v>
      </c>
      <c r="AZ23" s="152">
        <f t="shared" si="14"/>
        <v>598.94999999999993</v>
      </c>
      <c r="BA23" s="21">
        <f t="shared" si="15"/>
        <v>3.480385605457513E-2</v>
      </c>
      <c r="BB23" s="22">
        <f t="shared" si="20"/>
        <v>7</v>
      </c>
      <c r="BC23" s="22">
        <f t="shared" ca="1" si="16"/>
        <v>149.73749999999998</v>
      </c>
      <c r="BE23" s="224">
        <f t="shared" ca="1" si="17"/>
        <v>800</v>
      </c>
      <c r="BF23" s="21">
        <f t="shared" ca="1" si="18"/>
        <v>4.4889347757777101E-2</v>
      </c>
      <c r="BG23" s="22">
        <f t="shared" ca="1" si="21"/>
        <v>7</v>
      </c>
      <c r="BH23" s="22">
        <f t="shared" ca="1" si="19"/>
        <v>200</v>
      </c>
      <c r="BJ23" s="224">
        <f t="shared" ca="1" si="22"/>
        <v>201.05000000000004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251.73999999999998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411.74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571.74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731.74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891.74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1051.74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1211.74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1371.74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1531.74</v>
      </c>
      <c r="AZ24" s="157">
        <f t="shared" si="14"/>
        <v>398.26</v>
      </c>
      <c r="BA24" s="21">
        <f t="shared" si="15"/>
        <v>2.3142138262451113E-2</v>
      </c>
      <c r="BB24" s="22">
        <f t="shared" si="20"/>
        <v>9</v>
      </c>
      <c r="BC24" s="22">
        <f t="shared" ca="1" si="16"/>
        <v>99.564999999999998</v>
      </c>
      <c r="BE24" s="225">
        <f t="shared" ca="1" si="17"/>
        <v>650</v>
      </c>
      <c r="BF24" s="21">
        <f t="shared" ca="1" si="18"/>
        <v>3.6472595053193897E-2</v>
      </c>
      <c r="BG24" s="22">
        <f t="shared" ca="1" si="21"/>
        <v>8</v>
      </c>
      <c r="BH24" s="22">
        <f t="shared" ca="1" si="19"/>
        <v>162.5</v>
      </c>
      <c r="BJ24" s="225">
        <f t="shared" ca="1" si="22"/>
        <v>251.73999999999998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445</v>
      </c>
      <c r="Q25" s="150">
        <f>SUM('04'!D120:F120)</f>
        <v>0</v>
      </c>
      <c r="R25" s="151">
        <f t="shared" si="5"/>
        <v>2570.409999999998</v>
      </c>
      <c r="S25" s="148" t="s">
        <v>71</v>
      </c>
      <c r="T25" s="149">
        <f>'05'!B120</f>
        <v>445</v>
      </c>
      <c r="U25" s="150">
        <f>SUM('05'!D120:F120)</f>
        <v>0</v>
      </c>
      <c r="V25" s="151">
        <f t="shared" si="6"/>
        <v>3015.409999999998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3420.409999999998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3825.409999999998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4230.409999999998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4635.409999999998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5040.409999999998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5445.409999999998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5850.409999999998</v>
      </c>
      <c r="AZ25" s="152">
        <f t="shared" si="14"/>
        <v>982.14</v>
      </c>
      <c r="BA25" s="21">
        <f t="shared" si="15"/>
        <v>5.7070305009500666E-2</v>
      </c>
      <c r="BB25" s="22">
        <f t="shared" si="20"/>
        <v>6</v>
      </c>
      <c r="BC25" s="22">
        <f t="shared" ca="1" si="16"/>
        <v>245.535</v>
      </c>
      <c r="BE25" s="224">
        <f t="shared" ca="1" si="17"/>
        <v>390</v>
      </c>
      <c r="BF25" s="21">
        <f t="shared" ca="1" si="18"/>
        <v>2.1883557031916336E-2</v>
      </c>
      <c r="BG25" s="22">
        <f t="shared" ca="1" si="21"/>
        <v>12</v>
      </c>
      <c r="BH25" s="22">
        <f t="shared" ca="1" si="19"/>
        <v>97.5</v>
      </c>
      <c r="BJ25" s="224">
        <f t="shared" ca="1" si="22"/>
        <v>-592.14000000000033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0</v>
      </c>
      <c r="R26" s="156">
        <f t="shared" si="5"/>
        <v>60.5</v>
      </c>
      <c r="S26" s="143" t="s">
        <v>71</v>
      </c>
      <c r="T26" s="155">
        <f>'05'!B140</f>
        <v>53</v>
      </c>
      <c r="U26" s="155">
        <f>SUM('05'!D140:F140)</f>
        <v>0</v>
      </c>
      <c r="V26" s="156">
        <f t="shared" si="6"/>
        <v>113.5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161.5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209.5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257.5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305.5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353.5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401.5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449.5</v>
      </c>
      <c r="AZ26" s="157">
        <f t="shared" si="14"/>
        <v>166.49</v>
      </c>
      <c r="BA26" s="21">
        <f t="shared" si="15"/>
        <v>9.6744202262730016E-3</v>
      </c>
      <c r="BB26" s="22">
        <f t="shared" si="20"/>
        <v>16</v>
      </c>
      <c r="BC26" s="22">
        <f t="shared" ca="1" si="16"/>
        <v>41.622500000000002</v>
      </c>
      <c r="BE26" s="225">
        <f t="shared" ca="1" si="17"/>
        <v>207.45</v>
      </c>
      <c r="BF26" s="21">
        <f t="shared" ca="1" si="18"/>
        <v>1.1640368990438575E-2</v>
      </c>
      <c r="BG26" s="22">
        <f t="shared" ca="1" si="21"/>
        <v>16</v>
      </c>
      <c r="BH26" s="22">
        <f t="shared" ca="1" si="19"/>
        <v>51.862499999999997</v>
      </c>
      <c r="BJ26" s="225">
        <f t="shared" ca="1" si="22"/>
        <v>40.960000000000051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356.57000000000011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406.57000000000011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456.57000000000011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506.57000000000011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556.57000000000016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606.57000000000016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656.57000000000016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706.57000000000016</v>
      </c>
      <c r="AZ27" s="188">
        <f t="shared" si="14"/>
        <v>197.38</v>
      </c>
      <c r="BA27" s="21">
        <f t="shared" si="15"/>
        <v>1.1469379928294582E-2</v>
      </c>
      <c r="BB27" s="22">
        <f t="shared" si="20"/>
        <v>15</v>
      </c>
      <c r="BC27" s="22">
        <f t="shared" ca="1" si="16"/>
        <v>49.344999999999999</v>
      </c>
      <c r="BE27" s="224">
        <f t="shared" ca="1" si="17"/>
        <v>200</v>
      </c>
      <c r="BF27" s="21">
        <f t="shared" ca="1" si="18"/>
        <v>1.1222336939444275E-2</v>
      </c>
      <c r="BG27" s="22">
        <f t="shared" ca="1" si="21"/>
        <v>17</v>
      </c>
      <c r="BH27" s="22">
        <f t="shared" ca="1" si="19"/>
        <v>50</v>
      </c>
      <c r="BJ27" s="224">
        <f t="shared" ca="1" si="22"/>
        <v>2.6200000000000614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1137.1400000000001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1337.14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1537.14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1737.14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1937.14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2137.1400000000003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2337.1400000000003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2537.1400000000003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2737.1400000000003</v>
      </c>
      <c r="AZ28" s="182">
        <f t="shared" ref="AZ28:AZ45" si="23">E28+I28+M28+Q28+U28+Y28+AC28+AG28+AK28+AO28+AS28+AW28</f>
        <v>1061.9499999999998</v>
      </c>
      <c r="BA28" s="21">
        <f t="shared" si="15"/>
        <v>6.1707913744312649E-2</v>
      </c>
      <c r="BB28" s="22">
        <f t="shared" si="20"/>
        <v>5</v>
      </c>
      <c r="BC28" s="22">
        <f t="shared" ca="1" si="16"/>
        <v>265.48749999999995</v>
      </c>
      <c r="BE28" s="223">
        <f t="shared" ca="1" si="17"/>
        <v>1590.04</v>
      </c>
      <c r="BF28" s="21">
        <f t="shared" ca="1" si="18"/>
        <v>8.9219823135969878E-2</v>
      </c>
      <c r="BG28" s="22">
        <f t="shared" ca="1" si="21"/>
        <v>6</v>
      </c>
      <c r="BH28" s="22">
        <f t="shared" ca="1" si="19"/>
        <v>397.51</v>
      </c>
      <c r="BJ28" s="223">
        <f t="shared" ca="1" si="22"/>
        <v>528.09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0</v>
      </c>
      <c r="R29" s="160">
        <f t="shared" si="5"/>
        <v>102.42000000000007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172.42000000000007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242.42000000000007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312.42000000000007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382.42000000000007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452.42000000000007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522.42000000000007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592.42000000000007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662.42000000000007</v>
      </c>
      <c r="AZ29" s="152">
        <f t="shared" si="23"/>
        <v>100.91</v>
      </c>
      <c r="BA29" s="21">
        <f t="shared" si="15"/>
        <v>5.8636899815797264E-3</v>
      </c>
      <c r="BB29" s="22">
        <f t="shared" si="20"/>
        <v>18</v>
      </c>
      <c r="BC29" s="22">
        <f t="shared" ca="1" si="16"/>
        <v>25.227499999999999</v>
      </c>
      <c r="BE29" s="224">
        <f t="shared" ca="1" si="17"/>
        <v>250</v>
      </c>
      <c r="BF29" s="21">
        <f t="shared" ca="1" si="18"/>
        <v>1.4027921174305345E-2</v>
      </c>
      <c r="BG29" s="22">
        <f t="shared" ca="1" si="21"/>
        <v>15</v>
      </c>
      <c r="BH29" s="22">
        <f t="shared" ca="1" si="19"/>
        <v>62.5</v>
      </c>
      <c r="BJ29" s="224">
        <f t="shared" ca="1" si="22"/>
        <v>149.09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68.979999999999976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103.97999999999998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138.97999999999996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173.97999999999996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208.97999999999996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243.97999999999996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278.97999999999996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313.97999999999996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348.97999999999996</v>
      </c>
      <c r="AZ30" s="157">
        <f t="shared" si="23"/>
        <v>69.19</v>
      </c>
      <c r="BA30" s="21">
        <f t="shared" si="15"/>
        <v>4.020500543310883E-3</v>
      </c>
      <c r="BB30" s="22">
        <f t="shared" si="20"/>
        <v>21</v>
      </c>
      <c r="BC30" s="22">
        <f t="shared" ca="1" si="16"/>
        <v>17.297499999999999</v>
      </c>
      <c r="BE30" s="225">
        <f t="shared" ca="1" si="17"/>
        <v>165</v>
      </c>
      <c r="BF30" s="21">
        <f t="shared" ca="1" si="18"/>
        <v>9.258427975041528E-3</v>
      </c>
      <c r="BG30" s="22">
        <f t="shared" ca="1" si="21"/>
        <v>19</v>
      </c>
      <c r="BH30" s="22">
        <f t="shared" ca="1" si="19"/>
        <v>41.25</v>
      </c>
      <c r="BJ30" s="225">
        <f t="shared" ca="1" si="22"/>
        <v>95.81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102.6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122.6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142.6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162.6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182.6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202.6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222.6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242.6</v>
      </c>
      <c r="AZ31" s="152">
        <f t="shared" si="23"/>
        <v>73.44</v>
      </c>
      <c r="BA31" s="21">
        <f t="shared" si="15"/>
        <v>4.2674600361432471E-3</v>
      </c>
      <c r="BB31" s="22">
        <f t="shared" si="20"/>
        <v>20</v>
      </c>
      <c r="BC31" s="22">
        <f t="shared" ca="1" si="16"/>
        <v>18.36</v>
      </c>
      <c r="BE31" s="224">
        <f t="shared" ca="1" si="17"/>
        <v>80</v>
      </c>
      <c r="BF31" s="21">
        <f t="shared" ca="1" si="18"/>
        <v>4.4889347757777103E-3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6.5599999999999881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100</v>
      </c>
      <c r="Q32" s="155">
        <f>SUM('04'!D260:F260)</f>
        <v>0</v>
      </c>
      <c r="R32" s="161">
        <f t="shared" si="5"/>
        <v>244.72000000000003</v>
      </c>
      <c r="S32" s="143" t="s">
        <v>71</v>
      </c>
      <c r="T32" s="155">
        <f>'05'!B260</f>
        <v>100</v>
      </c>
      <c r="U32" s="155">
        <f>SUM('05'!D260:F260)</f>
        <v>0</v>
      </c>
      <c r="V32" s="161">
        <f t="shared" si="6"/>
        <v>344.72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394.72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444.72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494.72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544.72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594.72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644.72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694.72</v>
      </c>
      <c r="AZ32" s="157">
        <f t="shared" si="23"/>
        <v>131.03</v>
      </c>
      <c r="BA32" s="21">
        <f t="shared" si="15"/>
        <v>7.6139064343116788E-3</v>
      </c>
      <c r="BB32" s="22">
        <f t="shared" si="20"/>
        <v>17</v>
      </c>
      <c r="BC32" s="22">
        <f t="shared" ca="1" si="16"/>
        <v>32.7575</v>
      </c>
      <c r="BE32" s="225">
        <f t="shared" ca="1" si="17"/>
        <v>390</v>
      </c>
      <c r="BF32" s="21">
        <f t="shared" ca="1" si="18"/>
        <v>2.1883557031916336E-2</v>
      </c>
      <c r="BG32" s="22">
        <f t="shared" ca="1" si="21"/>
        <v>12</v>
      </c>
      <c r="BH32" s="22">
        <f t="shared" ca="1" si="19"/>
        <v>97.5</v>
      </c>
      <c r="BJ32" s="225">
        <f t="shared" ca="1" si="22"/>
        <v>258.97000000000003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12</v>
      </c>
      <c r="R33" s="160">
        <f t="shared" si="5"/>
        <v>528.93000000000029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578.93000000000029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628.93000000000029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678.93000000000029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728.93000000000029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778.93000000000029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828.93000000000029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878.93000000000029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928.93000000000029</v>
      </c>
      <c r="AZ33" s="152">
        <f t="shared" si="23"/>
        <v>4113.01</v>
      </c>
      <c r="BA33" s="21">
        <f t="shared" si="15"/>
        <v>0.23899926202692728</v>
      </c>
      <c r="BB33" s="22">
        <f t="shared" si="20"/>
        <v>1</v>
      </c>
      <c r="BC33" s="22">
        <f t="shared" ca="1" si="16"/>
        <v>1028.2525000000001</v>
      </c>
      <c r="BE33" s="224">
        <f t="shared" ca="1" si="17"/>
        <v>4221.9400000000005</v>
      </c>
      <c r="BF33" s="21">
        <f t="shared" ca="1" si="18"/>
        <v>0.23690016609058684</v>
      </c>
      <c r="BG33" s="22">
        <f t="shared" ca="1" si="21"/>
        <v>2</v>
      </c>
      <c r="BH33" s="22">
        <f t="shared" ca="1" si="19"/>
        <v>1055.4850000000001</v>
      </c>
      <c r="BJ33" s="224">
        <f t="shared" ca="1" si="22"/>
        <v>108.93000000000029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262.5499999999999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352.5499999999999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442.5499999999999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532.54999999999995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622.54999999999995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712.55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802.55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892.55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982.55</v>
      </c>
      <c r="AZ34" s="152">
        <f t="shared" si="23"/>
        <v>336.05</v>
      </c>
      <c r="BA34" s="21">
        <f t="shared" si="15"/>
        <v>1.9527232368544912E-2</v>
      </c>
      <c r="BB34" s="22">
        <f t="shared" si="20"/>
        <v>11</v>
      </c>
      <c r="BC34" s="22">
        <f t="shared" ca="1" si="16"/>
        <v>84.012500000000003</v>
      </c>
      <c r="BE34" s="225">
        <f t="shared" ca="1" si="17"/>
        <v>497</v>
      </c>
      <c r="BF34" s="21">
        <f t="shared" ca="1" si="18"/>
        <v>2.7887507294519023E-2</v>
      </c>
      <c r="BG34" s="22">
        <f t="shared" ca="1" si="21"/>
        <v>10</v>
      </c>
      <c r="BH34" s="22">
        <f t="shared" ca="1" si="19"/>
        <v>124.25</v>
      </c>
      <c r="BJ34" s="225">
        <f t="shared" ca="1" si="22"/>
        <v>160.94999999999999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130</v>
      </c>
      <c r="Q35" s="186">
        <f>SUM('04'!D320:F320)</f>
        <v>0</v>
      </c>
      <c r="R35" s="187">
        <f t="shared" si="5"/>
        <v>1784.0100000000004</v>
      </c>
      <c r="S35" s="185" t="s">
        <v>71</v>
      </c>
      <c r="T35" s="186">
        <f>'05'!B320</f>
        <v>130</v>
      </c>
      <c r="U35" s="186">
        <f>SUM('05'!D320:F320)</f>
        <v>0</v>
      </c>
      <c r="V35" s="187">
        <f t="shared" si="6"/>
        <v>1914.0100000000004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2029.0100000000004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2144.0100000000002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2259.0100000000002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2374.0100000000002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2489.0100000000002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2604.0100000000002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2719.01</v>
      </c>
      <c r="AZ35" s="188">
        <f t="shared" si="23"/>
        <v>276.14</v>
      </c>
      <c r="BA35" s="21">
        <f t="shared" si="15"/>
        <v>1.6045975141347989E-2</v>
      </c>
      <c r="BB35" s="22">
        <f t="shared" si="20"/>
        <v>12</v>
      </c>
      <c r="BC35" s="22">
        <f t="shared" ca="1" si="16"/>
        <v>69.034999999999997</v>
      </c>
      <c r="BE35" s="224">
        <f t="shared" ca="1" si="17"/>
        <v>570.54999999999995</v>
      </c>
      <c r="BF35" s="21">
        <f t="shared" ca="1" si="18"/>
        <v>3.2014521703999654E-2</v>
      </c>
      <c r="BG35" s="22">
        <f t="shared" ca="1" si="21"/>
        <v>9</v>
      </c>
      <c r="BH35" s="22">
        <f t="shared" ca="1" si="19"/>
        <v>142.63749999999999</v>
      </c>
      <c r="BJ35" s="224">
        <f t="shared" ca="1" si="22"/>
        <v>294.41000000000008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295.90000000000009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385.90000000000009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475.90000000000009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565.90000000000009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655.90000000000009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745.90000000000009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835.90000000000009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925.90000000000009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1015.9000000000001</v>
      </c>
      <c r="AZ36" s="182">
        <f t="shared" si="23"/>
        <v>275.08999999999997</v>
      </c>
      <c r="BA36" s="21">
        <f t="shared" si="15"/>
        <v>1.5984961619589403E-2</v>
      </c>
      <c r="BB36" s="22">
        <f t="shared" si="20"/>
        <v>13</v>
      </c>
      <c r="BC36" s="22">
        <f t="shared" ca="1" si="16"/>
        <v>68.772499999999994</v>
      </c>
      <c r="BE36" s="223">
        <f t="shared" ca="1" si="17"/>
        <v>470</v>
      </c>
      <c r="BF36" s="21">
        <f t="shared" ca="1" si="18"/>
        <v>2.6372491807694048E-2</v>
      </c>
      <c r="BG36" s="22">
        <f t="shared" ca="1" si="21"/>
        <v>11</v>
      </c>
      <c r="BH36" s="22">
        <f t="shared" ca="1" si="19"/>
        <v>117.5</v>
      </c>
      <c r="BJ36" s="223">
        <f t="shared" ca="1" si="22"/>
        <v>194.91000000000003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2.1363448832898486E-2</v>
      </c>
      <c r="BB37" s="22">
        <f t="shared" si="20"/>
        <v>10</v>
      </c>
      <c r="BC37" s="22">
        <f t="shared" ca="1" si="16"/>
        <v>91.912499999999994</v>
      </c>
      <c r="BE37" s="224">
        <f t="shared" ca="1" si="17"/>
        <v>190</v>
      </c>
      <c r="BF37" s="21">
        <f t="shared" ca="1" si="18"/>
        <v>1.0661220092472062E-2</v>
      </c>
      <c r="BG37" s="22">
        <f t="shared" ca="1" si="21"/>
        <v>18</v>
      </c>
      <c r="BH37" s="22">
        <f t="shared" ca="1" si="19"/>
        <v>47.5</v>
      </c>
      <c r="BJ37" s="224">
        <f t="shared" ca="1" si="22"/>
        <v>-177.64999999999998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77.320000000000036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147.32000000000005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217.32000000000005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287.32000000000005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357.32000000000005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427.32000000000005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497.32000000000005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567.32000000000005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637.32000000000005</v>
      </c>
      <c r="AZ38" s="157">
        <f t="shared" si="23"/>
        <v>271.88</v>
      </c>
      <c r="BA38" s="21">
        <f t="shared" si="15"/>
        <v>1.579843456735602E-2</v>
      </c>
      <c r="BB38" s="22">
        <f t="shared" si="20"/>
        <v>14</v>
      </c>
      <c r="BC38" s="22">
        <f t="shared" ca="1" si="16"/>
        <v>67.97</v>
      </c>
      <c r="BE38" s="225">
        <f t="shared" ca="1" si="17"/>
        <v>310</v>
      </c>
      <c r="BF38" s="21">
        <f t="shared" ca="1" si="18"/>
        <v>1.7394622256138626E-2</v>
      </c>
      <c r="BG38" s="22">
        <f t="shared" ca="1" si="21"/>
        <v>14</v>
      </c>
      <c r="BH38" s="22">
        <f t="shared" ca="1" si="19"/>
        <v>77.5</v>
      </c>
      <c r="BJ38" s="225">
        <f t="shared" ca="1" si="22"/>
        <v>38.120000000000005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15</v>
      </c>
      <c r="Q39" s="165">
        <f>SUM('04'!D400:F400)</f>
        <v>0</v>
      </c>
      <c r="R39" s="151">
        <f t="shared" si="5"/>
        <v>15</v>
      </c>
      <c r="S39" s="148" t="s">
        <v>71</v>
      </c>
      <c r="T39" s="165">
        <f>'05'!B400</f>
        <v>15</v>
      </c>
      <c r="U39" s="165">
        <f>SUM('05'!D400:F400)</f>
        <v>0</v>
      </c>
      <c r="V39" s="151">
        <f t="shared" si="6"/>
        <v>30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50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70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90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110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150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170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-1165</v>
      </c>
      <c r="BF39" s="21">
        <f t="shared" ca="1" si="18"/>
        <v>-6.5370112672262906E-2</v>
      </c>
      <c r="BG39" s="22">
        <f t="shared" ca="1" si="21"/>
        <v>25</v>
      </c>
      <c r="BH39" s="22">
        <f t="shared" ca="1" si="19"/>
        <v>-291.25</v>
      </c>
      <c r="BJ39" s="224">
        <f t="shared" ca="1" si="22"/>
        <v>-1165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53.75</v>
      </c>
      <c r="Q40" s="166">
        <f>SUM('04'!D420:F420)</f>
        <v>3.09</v>
      </c>
      <c r="R40" s="156">
        <f t="shared" si="5"/>
        <v>-17.399999999999547</v>
      </c>
      <c r="S40" s="143" t="s">
        <v>71</v>
      </c>
      <c r="T40" s="166">
        <f>'05'!B420</f>
        <v>50</v>
      </c>
      <c r="U40" s="166">
        <f>SUM('05'!D420:F420)</f>
        <v>0</v>
      </c>
      <c r="V40" s="156">
        <f t="shared" si="6"/>
        <v>32.600000000000449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52.600000000000449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72.600000000000449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92.600000000000449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112.60000000000045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132.60000000000045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152.60000000000045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172.60000000000045</v>
      </c>
      <c r="AZ40" s="157">
        <f t="shared" si="23"/>
        <v>88.330000000000013</v>
      </c>
      <c r="BA40" s="21">
        <f t="shared" si="15"/>
        <v>5.1326898827959303E-3</v>
      </c>
      <c r="BB40" s="22">
        <f t="shared" si="20"/>
        <v>19</v>
      </c>
      <c r="BC40" s="22">
        <f t="shared" ca="1" si="16"/>
        <v>22.082500000000003</v>
      </c>
      <c r="BE40" s="225">
        <f t="shared" ca="1" si="17"/>
        <v>-733.58</v>
      </c>
      <c r="BF40" s="21">
        <f t="shared" ca="1" si="18"/>
        <v>-4.1162409660187659E-2</v>
      </c>
      <c r="BG40" s="22">
        <f t="shared" ca="1" si="21"/>
        <v>24</v>
      </c>
      <c r="BH40" s="22">
        <f t="shared" ca="1" si="19"/>
        <v>-183.39500000000001</v>
      </c>
      <c r="BJ40" s="225">
        <f t="shared" ca="1" si="22"/>
        <v>-821.91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-3320</v>
      </c>
      <c r="Q41" s="165">
        <f>SUM('04'!D440:F440)</f>
        <v>0</v>
      </c>
      <c r="R41" s="151">
        <f t="shared" si="5"/>
        <v>4680.8399999999965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780.83999999999651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-3119.1600000000035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-7019.1600000000035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-10919.160000000003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-14819.160000000003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-18719.160000000003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-22619.160000000003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-26519.160000000003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-3869.1600000000012</v>
      </c>
      <c r="BF41" s="21">
        <f t="shared" ca="1" si="18"/>
        <v>-0.21710508596310113</v>
      </c>
      <c r="BG41" s="22">
        <f t="shared" ca="1" si="21"/>
        <v>26</v>
      </c>
      <c r="BH41" s="22">
        <f t="shared" ca="1" si="19"/>
        <v>-967.2900000000003</v>
      </c>
      <c r="BJ41" s="224">
        <f t="shared" ca="1" si="22"/>
        <v>-3869.1600000000017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10978.3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10978.3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10978.3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10978.3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10978.3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10978.3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10978.3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10978.3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10978.3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4086.18</v>
      </c>
      <c r="BF42" s="21">
        <f t="shared" ca="1" si="18"/>
        <v>0.22928244377609203</v>
      </c>
      <c r="BG42" s="22">
        <f t="shared" ca="1" si="21"/>
        <v>3</v>
      </c>
      <c r="BH42" s="22">
        <f t="shared" ca="1" si="19"/>
        <v>1021.545</v>
      </c>
      <c r="BJ42" s="225">
        <f t="shared" ca="1" si="22"/>
        <v>4086.1799999999994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65</v>
      </c>
      <c r="Q43" s="149">
        <f>SUM('04'!D480:F480)</f>
        <v>0</v>
      </c>
      <c r="R43" s="151">
        <f t="shared" si="5"/>
        <v>410.44000000000005</v>
      </c>
      <c r="S43" s="148" t="s">
        <v>71</v>
      </c>
      <c r="T43" s="149">
        <f>'05'!B480</f>
        <v>65</v>
      </c>
      <c r="U43" s="149">
        <f>SUM('05'!D480:F480)</f>
        <v>0</v>
      </c>
      <c r="V43" s="151">
        <f t="shared" si="6"/>
        <v>475.44000000000005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525.44000000000005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575.44000000000005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625.44000000000005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675.44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725.44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775.44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825.44</v>
      </c>
      <c r="AZ43" s="152">
        <f t="shared" si="23"/>
        <v>500</v>
      </c>
      <c r="BA43" s="21">
        <f t="shared" si="15"/>
        <v>2.9054057980278099E-2</v>
      </c>
      <c r="BB43" s="22">
        <f t="shared" si="20"/>
        <v>8</v>
      </c>
      <c r="BC43" s="22">
        <f t="shared" ca="1" si="16"/>
        <v>125</v>
      </c>
      <c r="BE43" s="224">
        <f t="shared" ca="1" si="17"/>
        <v>-52.56</v>
      </c>
      <c r="BF43" s="21">
        <f t="shared" ca="1" si="18"/>
        <v>-2.9492301476859556E-3</v>
      </c>
      <c r="BG43" s="22">
        <f t="shared" ca="1" si="21"/>
        <v>23</v>
      </c>
      <c r="BH43" s="22">
        <f t="shared" ca="1" si="19"/>
        <v>-13.14</v>
      </c>
      <c r="BJ43" s="224">
        <f t="shared" ca="1" si="22"/>
        <v>-552.55999999999995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21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3.7526221287327195E-3</v>
      </c>
      <c r="BB45" s="22">
        <f t="shared" si="20"/>
        <v>22</v>
      </c>
      <c r="BC45" s="22">
        <f t="shared" ca="1" si="16"/>
        <v>16.145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21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583.75</v>
      </c>
      <c r="Q46" s="219">
        <f>SUM(Q20:Q45)</f>
        <v>31.669999999999998</v>
      </c>
      <c r="R46" s="220">
        <f>SUM(R20:R45)</f>
        <v>26995.839999999989</v>
      </c>
      <c r="S46" s="218"/>
      <c r="T46" s="219">
        <f>SUM(T20:T45)</f>
        <v>0</v>
      </c>
      <c r="U46" s="219">
        <f>SUM(U20:U45)</f>
        <v>0</v>
      </c>
      <c r="V46" s="220">
        <f>SUM(V20:V45)</f>
        <v>26995.839999999989</v>
      </c>
      <c r="W46" s="218"/>
      <c r="X46" s="219">
        <f>SUM(X20:X45)</f>
        <v>0</v>
      </c>
      <c r="Y46" s="219">
        <f>SUM(Y20:Y45)</f>
        <v>0</v>
      </c>
      <c r="Z46" s="220">
        <f>SUM(Z20:Z45)</f>
        <v>26995.839999999993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26995.839999999993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26995.839999999993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26995.839999999993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26995.839999999993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26995.839999999993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26995.84</v>
      </c>
      <c r="AZ46" s="227">
        <f>SUM(AZ20:AZ45)</f>
        <v>17209.300000000003</v>
      </c>
      <c r="BA46" s="1"/>
      <c r="BB46" s="1"/>
      <c r="BC46" s="124">
        <f ca="1">SUM(BC20:BC45)</f>
        <v>4302.3250000000007</v>
      </c>
      <c r="BE46" s="227">
        <f ca="1">SUM(BE20:BE45)</f>
        <v>17821.599999999991</v>
      </c>
      <c r="BF46" s="1"/>
      <c r="BG46" s="1"/>
      <c r="BH46" s="124">
        <f ca="1">SUM(BH20:BH45)</f>
        <v>4455.3999999999978</v>
      </c>
      <c r="BJ46" s="227">
        <f ca="1">SUM(BJ20:BJ45)</f>
        <v>612.29999999999734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552.08000000000004</v>
      </c>
      <c r="R47" s="125"/>
      <c r="S47" s="125">
        <f>S5-R46</f>
        <v>-11812.449999999988</v>
      </c>
      <c r="T47" s="125">
        <f>S17-T46</f>
        <v>0</v>
      </c>
      <c r="U47" s="125">
        <f>S17-U46</f>
        <v>0</v>
      </c>
      <c r="V47" s="125"/>
      <c r="W47" s="125">
        <f>W5-V46</f>
        <v>-11893.949999999988</v>
      </c>
      <c r="X47" s="125">
        <f>W17-X46</f>
        <v>0</v>
      </c>
      <c r="Y47" s="125">
        <f>W17-Y46</f>
        <v>0</v>
      </c>
      <c r="Z47" s="125"/>
      <c r="AA47" s="125">
        <f>AA5-Z46</f>
        <v>-11893.949999999992</v>
      </c>
      <c r="AB47" s="125">
        <f>AA17-AB46</f>
        <v>0</v>
      </c>
      <c r="AC47" s="125">
        <f>AA17-AC46</f>
        <v>0</v>
      </c>
      <c r="AD47" s="125"/>
      <c r="AE47" s="125">
        <f>AE5-AD46</f>
        <v>-11893.949999999992</v>
      </c>
      <c r="AF47" s="125">
        <f>AE17-AF46</f>
        <v>0</v>
      </c>
      <c r="AG47" s="125">
        <f>AE17-AG46</f>
        <v>0</v>
      </c>
      <c r="AH47" s="125"/>
      <c r="AI47" s="125">
        <f>AI5-AH46</f>
        <v>-11893.949999999992</v>
      </c>
      <c r="AJ47" s="125">
        <f>AI17-AJ46</f>
        <v>0</v>
      </c>
      <c r="AK47" s="125">
        <f>AI17-AK46</f>
        <v>0</v>
      </c>
      <c r="AL47" s="125"/>
      <c r="AM47" s="125">
        <f>AM5-AL46</f>
        <v>-11893.949999999992</v>
      </c>
      <c r="AN47" s="125">
        <f>AM17-AN46</f>
        <v>0</v>
      </c>
      <c r="AO47" s="125">
        <f>AM17-AO46</f>
        <v>0</v>
      </c>
      <c r="AP47" s="125"/>
      <c r="AQ47" s="125">
        <f>AQ5-AP46</f>
        <v>-11893.949999999992</v>
      </c>
      <c r="AR47" s="125">
        <f>AQ17-AR46</f>
        <v>0</v>
      </c>
      <c r="AS47" s="125">
        <f>AQ17-AS46</f>
        <v>0</v>
      </c>
      <c r="AT47" s="140"/>
      <c r="AU47" s="125">
        <f>AU5-AT46</f>
        <v>-11893.949999999992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51627.900000000009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U22+(N59/2)</f>
        <v>6.8</v>
      </c>
      <c r="V50" s="119"/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44" t="s">
        <v>149</v>
      </c>
      <c r="D52" s="245"/>
      <c r="E52" s="245"/>
      <c r="F52" s="246"/>
      <c r="G52" s="244" t="s">
        <v>149</v>
      </c>
      <c r="H52" s="245"/>
      <c r="I52" s="245"/>
      <c r="J52" s="246"/>
      <c r="K52" s="244" t="s">
        <v>149</v>
      </c>
      <c r="L52" s="245"/>
      <c r="M52" s="245"/>
      <c r="N52" s="246"/>
      <c r="O52" s="244" t="s">
        <v>149</v>
      </c>
      <c r="P52" s="245"/>
      <c r="Q52" s="245"/>
      <c r="R52" s="246"/>
      <c r="S52" s="244" t="s">
        <v>149</v>
      </c>
      <c r="T52" s="245"/>
      <c r="U52" s="245"/>
      <c r="V52" s="246"/>
      <c r="W52" s="244" t="s">
        <v>149</v>
      </c>
      <c r="X52" s="245"/>
      <c r="Y52" s="245"/>
      <c r="Z52" s="246"/>
      <c r="AA52" s="244" t="s">
        <v>149</v>
      </c>
      <c r="AB52" s="245"/>
      <c r="AC52" s="245"/>
      <c r="AD52" s="246"/>
      <c r="AE52" s="244" t="s">
        <v>149</v>
      </c>
      <c r="AF52" s="245"/>
      <c r="AG52" s="245"/>
      <c r="AH52" s="246"/>
      <c r="AI52" s="244" t="s">
        <v>149</v>
      </c>
      <c r="AJ52" s="245"/>
      <c r="AK52" s="245"/>
      <c r="AL52" s="246"/>
      <c r="AM52" s="244" t="s">
        <v>149</v>
      </c>
      <c r="AN52" s="245"/>
      <c r="AO52" s="245"/>
      <c r="AP52" s="246"/>
      <c r="AQ52" s="244" t="s">
        <v>149</v>
      </c>
      <c r="AR52" s="245"/>
      <c r="AS52" s="245"/>
      <c r="AT52" s="246"/>
      <c r="AU52" s="244" t="s">
        <v>149</v>
      </c>
      <c r="AV52" s="245"/>
      <c r="AW52" s="245"/>
      <c r="AX52" s="246"/>
    </row>
    <row r="53" spans="1:62" ht="15.75" thickBot="1">
      <c r="C53" s="93" t="s">
        <v>150</v>
      </c>
      <c r="D53" s="247" t="s">
        <v>31</v>
      </c>
      <c r="E53" s="248"/>
      <c r="F53" s="94" t="s">
        <v>88</v>
      </c>
      <c r="G53" s="93" t="s">
        <v>150</v>
      </c>
      <c r="H53" s="247" t="s">
        <v>31</v>
      </c>
      <c r="I53" s="248"/>
      <c r="J53" s="94" t="s">
        <v>88</v>
      </c>
      <c r="K53" s="93" t="s">
        <v>150</v>
      </c>
      <c r="L53" s="247" t="s">
        <v>31</v>
      </c>
      <c r="M53" s="248"/>
      <c r="N53" s="94" t="s">
        <v>88</v>
      </c>
      <c r="O53" s="93" t="s">
        <v>150</v>
      </c>
      <c r="P53" s="247" t="s">
        <v>31</v>
      </c>
      <c r="Q53" s="248"/>
      <c r="R53" s="94" t="s">
        <v>88</v>
      </c>
      <c r="S53" s="93" t="s">
        <v>150</v>
      </c>
      <c r="T53" s="247" t="s">
        <v>31</v>
      </c>
      <c r="U53" s="248"/>
      <c r="V53" s="94" t="s">
        <v>88</v>
      </c>
      <c r="W53" s="93" t="s">
        <v>150</v>
      </c>
      <c r="X53" s="247" t="s">
        <v>31</v>
      </c>
      <c r="Y53" s="248"/>
      <c r="Z53" s="94" t="s">
        <v>88</v>
      </c>
      <c r="AA53" s="93" t="s">
        <v>150</v>
      </c>
      <c r="AB53" s="247" t="s">
        <v>31</v>
      </c>
      <c r="AC53" s="248"/>
      <c r="AD53" s="94" t="s">
        <v>88</v>
      </c>
      <c r="AE53" s="93" t="s">
        <v>150</v>
      </c>
      <c r="AF53" s="247" t="s">
        <v>31</v>
      </c>
      <c r="AG53" s="248"/>
      <c r="AH53" s="94" t="s">
        <v>88</v>
      </c>
      <c r="AI53" s="93" t="s">
        <v>150</v>
      </c>
      <c r="AJ53" s="247" t="s">
        <v>31</v>
      </c>
      <c r="AK53" s="248"/>
      <c r="AL53" s="94" t="s">
        <v>88</v>
      </c>
      <c r="AM53" s="93" t="s">
        <v>150</v>
      </c>
      <c r="AN53" s="247" t="s">
        <v>31</v>
      </c>
      <c r="AO53" s="248"/>
      <c r="AP53" s="94" t="s">
        <v>88</v>
      </c>
      <c r="AQ53" s="93" t="s">
        <v>150</v>
      </c>
      <c r="AR53" s="247" t="s">
        <v>31</v>
      </c>
      <c r="AS53" s="248"/>
      <c r="AT53" s="94" t="s">
        <v>88</v>
      </c>
      <c r="AU53" s="93" t="s">
        <v>150</v>
      </c>
      <c r="AV53" s="247" t="s">
        <v>31</v>
      </c>
      <c r="AW53" s="248"/>
      <c r="AX53" s="94" t="s">
        <v>88</v>
      </c>
    </row>
    <row r="54" spans="1:62">
      <c r="C54" s="95">
        <v>43495</v>
      </c>
      <c r="D54" s="249" t="s">
        <v>238</v>
      </c>
      <c r="E54" s="250"/>
      <c r="F54" s="98"/>
      <c r="G54" s="95">
        <v>43497</v>
      </c>
      <c r="H54" s="249" t="s">
        <v>273</v>
      </c>
      <c r="I54" s="250"/>
      <c r="J54" s="100">
        <v>500</v>
      </c>
      <c r="K54" s="95">
        <v>43539</v>
      </c>
      <c r="L54" s="269" t="s">
        <v>260</v>
      </c>
      <c r="M54" s="270"/>
      <c r="N54" s="100">
        <v>70</v>
      </c>
      <c r="O54" s="95"/>
      <c r="P54" s="255"/>
      <c r="Q54" s="256"/>
      <c r="R54" s="102"/>
      <c r="S54" s="95"/>
      <c r="T54" s="255"/>
      <c r="U54" s="256"/>
      <c r="V54" s="103"/>
      <c r="W54" s="96"/>
      <c r="X54" s="257"/>
      <c r="Y54" s="258"/>
      <c r="Z54" s="104"/>
      <c r="AA54" s="95"/>
      <c r="AB54" s="267"/>
      <c r="AC54" s="268"/>
      <c r="AD54" s="100"/>
      <c r="AE54" s="95"/>
      <c r="AF54" s="263"/>
      <c r="AG54" s="264"/>
      <c r="AH54" s="100"/>
      <c r="AI54" s="95"/>
      <c r="AJ54" s="259"/>
      <c r="AK54" s="260"/>
      <c r="AL54" s="100"/>
      <c r="AM54" s="95"/>
      <c r="AN54" s="259"/>
      <c r="AO54" s="260"/>
      <c r="AP54" s="100"/>
      <c r="AQ54" s="95"/>
      <c r="AR54" s="255"/>
      <c r="AS54" s="256"/>
      <c r="AT54" s="100"/>
      <c r="AU54" s="95"/>
      <c r="AV54" s="249"/>
      <c r="AW54" s="250"/>
      <c r="AX54" s="100"/>
    </row>
    <row r="55" spans="1:62">
      <c r="C55" s="96"/>
      <c r="D55" s="240" t="s">
        <v>239</v>
      </c>
      <c r="E55" s="241"/>
      <c r="F55" s="98">
        <v>121.4</v>
      </c>
      <c r="G55" s="96">
        <v>43516</v>
      </c>
      <c r="H55" s="240" t="s">
        <v>314</v>
      </c>
      <c r="I55" s="241"/>
      <c r="J55" s="100"/>
      <c r="K55" s="237">
        <v>43553</v>
      </c>
      <c r="L55" s="271" t="s">
        <v>300</v>
      </c>
      <c r="M55" s="272"/>
      <c r="N55" s="238">
        <v>4421.9399999999996</v>
      </c>
      <c r="O55" s="96">
        <v>43565</v>
      </c>
      <c r="P55" s="240" t="s">
        <v>326</v>
      </c>
      <c r="Q55" s="241"/>
      <c r="R55" s="100">
        <v>10</v>
      </c>
      <c r="S55" s="96"/>
      <c r="T55" s="257"/>
      <c r="U55" s="258"/>
      <c r="V55" s="100"/>
      <c r="W55" s="96"/>
      <c r="X55" s="257"/>
      <c r="Y55" s="258"/>
      <c r="Z55" s="100"/>
      <c r="AA55" s="96"/>
      <c r="AB55" s="240"/>
      <c r="AC55" s="241"/>
      <c r="AD55" s="100"/>
      <c r="AE55" s="96"/>
      <c r="AF55" s="257"/>
      <c r="AG55" s="258"/>
      <c r="AH55" s="100"/>
      <c r="AI55" s="96"/>
      <c r="AJ55" s="257"/>
      <c r="AK55" s="258"/>
      <c r="AL55" s="100"/>
      <c r="AM55" s="96"/>
      <c r="AN55" s="257"/>
      <c r="AO55" s="258"/>
      <c r="AP55" s="100"/>
      <c r="AQ55" s="96"/>
      <c r="AR55" s="240"/>
      <c r="AS55" s="241"/>
      <c r="AT55" s="100"/>
      <c r="AU55" s="96"/>
      <c r="AV55" s="240"/>
      <c r="AW55" s="241"/>
      <c r="AX55" s="100"/>
    </row>
    <row r="56" spans="1:62">
      <c r="B56" s="119"/>
      <c r="C56" s="96">
        <v>43472</v>
      </c>
      <c r="D56" s="240" t="s">
        <v>151</v>
      </c>
      <c r="E56" s="241"/>
      <c r="F56" s="98">
        <v>15</v>
      </c>
      <c r="G56" s="96">
        <v>43507</v>
      </c>
      <c r="H56" s="240" t="s">
        <v>326</v>
      </c>
      <c r="I56" s="241"/>
      <c r="J56" s="100">
        <v>10</v>
      </c>
      <c r="K56" s="96">
        <v>43529</v>
      </c>
      <c r="L56" s="240" t="s">
        <v>328</v>
      </c>
      <c r="M56" s="241"/>
      <c r="N56" s="100">
        <v>3362.6</v>
      </c>
      <c r="O56" s="96"/>
      <c r="P56" s="257"/>
      <c r="Q56" s="258"/>
      <c r="R56" s="102"/>
      <c r="S56" s="96"/>
      <c r="T56" s="240"/>
      <c r="U56" s="241"/>
      <c r="V56" s="100"/>
      <c r="W56" s="96"/>
      <c r="X56" s="240"/>
      <c r="Y56" s="241"/>
      <c r="Z56" s="100"/>
      <c r="AA56" s="96"/>
      <c r="AB56" s="240"/>
      <c r="AC56" s="241"/>
      <c r="AD56" s="100"/>
      <c r="AE56" s="96"/>
      <c r="AF56" s="257"/>
      <c r="AG56" s="258"/>
      <c r="AH56" s="100"/>
      <c r="AI56" s="96"/>
      <c r="AJ56" s="261"/>
      <c r="AK56" s="262"/>
      <c r="AL56" s="100"/>
      <c r="AM56" s="96"/>
      <c r="AN56" s="261"/>
      <c r="AO56" s="262"/>
      <c r="AP56" s="100"/>
      <c r="AQ56" s="96"/>
      <c r="AR56" s="257"/>
      <c r="AS56" s="258"/>
      <c r="AT56" s="100"/>
      <c r="AU56" s="96"/>
      <c r="AV56" s="240"/>
      <c r="AW56" s="241"/>
      <c r="AX56" s="100"/>
    </row>
    <row r="57" spans="1:62">
      <c r="C57" s="96">
        <v>43476</v>
      </c>
      <c r="D57" s="240" t="s">
        <v>153</v>
      </c>
      <c r="E57" s="241"/>
      <c r="F57" s="98">
        <v>10</v>
      </c>
      <c r="G57" s="96">
        <v>43516</v>
      </c>
      <c r="H57" s="240" t="s">
        <v>355</v>
      </c>
      <c r="I57" s="241"/>
      <c r="J57" s="100"/>
      <c r="K57" s="96">
        <v>43533</v>
      </c>
      <c r="L57" s="240" t="s">
        <v>238</v>
      </c>
      <c r="M57" s="241"/>
      <c r="N57" s="100"/>
      <c r="O57" s="96"/>
      <c r="P57" s="257"/>
      <c r="Q57" s="258"/>
      <c r="R57" s="100"/>
      <c r="S57" s="96"/>
      <c r="T57" s="240"/>
      <c r="U57" s="241"/>
      <c r="V57" s="100"/>
      <c r="W57" s="96"/>
      <c r="X57" s="240"/>
      <c r="Y57" s="241"/>
      <c r="Z57" s="100"/>
      <c r="AA57" s="96"/>
      <c r="AB57" s="257"/>
      <c r="AC57" s="258"/>
      <c r="AD57" s="100"/>
      <c r="AE57" s="96"/>
      <c r="AF57" s="240"/>
      <c r="AG57" s="241"/>
      <c r="AH57" s="100"/>
      <c r="AI57" s="96"/>
      <c r="AJ57" s="251"/>
      <c r="AK57" s="252"/>
      <c r="AL57" s="100"/>
      <c r="AM57" s="96"/>
      <c r="AN57" s="261"/>
      <c r="AO57" s="262"/>
      <c r="AP57" s="100"/>
      <c r="AQ57" s="96"/>
      <c r="AR57" s="240"/>
      <c r="AS57" s="241"/>
      <c r="AT57" s="100"/>
      <c r="AU57" s="96"/>
      <c r="AV57" s="240"/>
      <c r="AW57" s="241"/>
      <c r="AX57" s="100"/>
    </row>
    <row r="58" spans="1:62">
      <c r="C58" s="96">
        <v>43478</v>
      </c>
      <c r="D58" s="240" t="s">
        <v>246</v>
      </c>
      <c r="E58" s="241"/>
      <c r="F58" s="98"/>
      <c r="G58" s="96"/>
      <c r="H58" s="240"/>
      <c r="I58" s="241"/>
      <c r="J58" s="100"/>
      <c r="K58" s="96">
        <v>43536</v>
      </c>
      <c r="L58" s="240" t="s">
        <v>246</v>
      </c>
      <c r="M58" s="241"/>
      <c r="N58" s="100"/>
      <c r="O58" s="96"/>
      <c r="P58" s="240"/>
      <c r="Q58" s="241"/>
      <c r="R58" s="100"/>
      <c r="S58" s="96"/>
      <c r="T58" s="240"/>
      <c r="U58" s="241"/>
      <c r="V58" s="100"/>
      <c r="W58" s="96"/>
      <c r="X58" s="240"/>
      <c r="Y58" s="241"/>
      <c r="Z58" s="100"/>
      <c r="AA58" s="96"/>
      <c r="AB58" s="257"/>
      <c r="AC58" s="258"/>
      <c r="AD58" s="100"/>
      <c r="AE58" s="96"/>
      <c r="AF58" s="240"/>
      <c r="AG58" s="241"/>
      <c r="AH58" s="100"/>
      <c r="AI58" s="96"/>
      <c r="AJ58" s="251"/>
      <c r="AK58" s="252"/>
      <c r="AL58" s="100"/>
      <c r="AM58" s="96"/>
      <c r="AN58" s="251"/>
      <c r="AO58" s="252"/>
      <c r="AP58" s="100"/>
      <c r="AQ58" s="96"/>
      <c r="AR58" s="240"/>
      <c r="AS58" s="241"/>
      <c r="AT58" s="100"/>
      <c r="AU58" s="96"/>
      <c r="AV58" s="240"/>
      <c r="AW58" s="241"/>
      <c r="AX58" s="100"/>
    </row>
    <row r="59" spans="1:62">
      <c r="C59" s="96">
        <v>43481</v>
      </c>
      <c r="D59" s="240" t="s">
        <v>274</v>
      </c>
      <c r="E59" s="241"/>
      <c r="F59" s="98">
        <v>50</v>
      </c>
      <c r="G59" s="96"/>
      <c r="H59" s="240"/>
      <c r="I59" s="241"/>
      <c r="J59" s="100"/>
      <c r="K59" s="96"/>
      <c r="L59" s="240" t="s">
        <v>389</v>
      </c>
      <c r="M59" s="241"/>
      <c r="N59" s="100">
        <f>3.1+10.5</f>
        <v>13.6</v>
      </c>
      <c r="O59" s="96"/>
      <c r="P59" s="240"/>
      <c r="Q59" s="241"/>
      <c r="R59" s="100"/>
      <c r="S59" s="96"/>
      <c r="T59" s="261"/>
      <c r="U59" s="262"/>
      <c r="V59" s="100"/>
      <c r="W59" s="96"/>
      <c r="X59" s="261"/>
      <c r="Y59" s="262"/>
      <c r="Z59" s="100"/>
      <c r="AA59" s="96"/>
      <c r="AB59" s="261"/>
      <c r="AC59" s="262"/>
      <c r="AD59" s="100"/>
      <c r="AE59" s="96"/>
      <c r="AF59" s="240"/>
      <c r="AG59" s="241"/>
      <c r="AH59" s="100"/>
      <c r="AI59" s="96"/>
      <c r="AJ59" s="251"/>
      <c r="AK59" s="252"/>
      <c r="AL59" s="100"/>
      <c r="AM59" s="96"/>
      <c r="AN59" s="251"/>
      <c r="AO59" s="252"/>
      <c r="AP59" s="100"/>
      <c r="AQ59" s="96"/>
      <c r="AR59" s="240"/>
      <c r="AS59" s="241"/>
      <c r="AT59" s="100"/>
      <c r="AU59" s="96"/>
      <c r="AV59" s="240"/>
      <c r="AW59" s="241"/>
      <c r="AX59" s="100"/>
    </row>
    <row r="60" spans="1:62">
      <c r="C60" s="96">
        <v>43488</v>
      </c>
      <c r="D60" s="240" t="s">
        <v>293</v>
      </c>
      <c r="E60" s="241"/>
      <c r="F60" s="98"/>
      <c r="G60" s="96"/>
      <c r="H60" s="240"/>
      <c r="I60" s="241"/>
      <c r="J60" s="100"/>
      <c r="K60" s="235">
        <v>43549</v>
      </c>
      <c r="L60" s="273" t="s">
        <v>393</v>
      </c>
      <c r="M60" s="274"/>
      <c r="N60" s="236">
        <v>15</v>
      </c>
      <c r="O60" s="96"/>
      <c r="P60" s="240"/>
      <c r="Q60" s="241"/>
      <c r="R60" s="100"/>
      <c r="S60" s="96"/>
      <c r="T60" s="261"/>
      <c r="U60" s="262"/>
      <c r="V60" s="100"/>
      <c r="W60" s="96"/>
      <c r="X60" s="251"/>
      <c r="Y60" s="252"/>
      <c r="Z60" s="100"/>
      <c r="AA60" s="96"/>
      <c r="AB60" s="251"/>
      <c r="AC60" s="252"/>
      <c r="AD60" s="100"/>
      <c r="AE60" s="96"/>
      <c r="AF60" s="261"/>
      <c r="AG60" s="262"/>
      <c r="AH60" s="100"/>
      <c r="AI60" s="96"/>
      <c r="AJ60" s="251"/>
      <c r="AK60" s="252"/>
      <c r="AL60" s="100"/>
      <c r="AM60" s="96"/>
      <c r="AN60" s="251"/>
      <c r="AO60" s="252"/>
      <c r="AP60" s="100"/>
      <c r="AQ60" s="96"/>
      <c r="AR60" s="240"/>
      <c r="AS60" s="241"/>
      <c r="AT60" s="100"/>
      <c r="AU60" s="96"/>
      <c r="AV60" s="240"/>
      <c r="AW60" s="241"/>
      <c r="AX60" s="100"/>
    </row>
    <row r="61" spans="1:62">
      <c r="C61" s="96">
        <v>43490</v>
      </c>
      <c r="D61" s="240" t="s">
        <v>295</v>
      </c>
      <c r="E61" s="241"/>
      <c r="F61" s="98">
        <v>40</v>
      </c>
      <c r="G61" s="96"/>
      <c r="H61" s="240"/>
      <c r="I61" s="241"/>
      <c r="J61" s="100"/>
      <c r="K61" s="96"/>
      <c r="L61" s="240"/>
      <c r="M61" s="241"/>
      <c r="N61" s="100"/>
      <c r="O61" s="96"/>
      <c r="P61" s="240"/>
      <c r="Q61" s="241"/>
      <c r="R61" s="100"/>
      <c r="S61" s="96"/>
      <c r="T61" s="261"/>
      <c r="U61" s="262"/>
      <c r="V61" s="100"/>
      <c r="W61" s="96"/>
      <c r="X61" s="251"/>
      <c r="Y61" s="252"/>
      <c r="Z61" s="100"/>
      <c r="AA61" s="96"/>
      <c r="AB61" s="251"/>
      <c r="AC61" s="252"/>
      <c r="AD61" s="100"/>
      <c r="AE61" s="96"/>
      <c r="AF61" s="251"/>
      <c r="AG61" s="252"/>
      <c r="AH61" s="100"/>
      <c r="AI61" s="96"/>
      <c r="AJ61" s="251"/>
      <c r="AK61" s="252"/>
      <c r="AL61" s="100"/>
      <c r="AM61" s="96"/>
      <c r="AN61" s="251"/>
      <c r="AO61" s="252"/>
      <c r="AP61" s="100"/>
      <c r="AQ61" s="96"/>
      <c r="AR61" s="240"/>
      <c r="AS61" s="241"/>
      <c r="AT61" s="100"/>
      <c r="AU61" s="96"/>
      <c r="AV61" s="240"/>
      <c r="AW61" s="241"/>
      <c r="AX61" s="100"/>
    </row>
    <row r="62" spans="1:62">
      <c r="C62" s="96"/>
      <c r="D62" s="240"/>
      <c r="E62" s="241"/>
      <c r="F62" s="98"/>
      <c r="G62" s="96"/>
      <c r="H62" s="240"/>
      <c r="I62" s="241"/>
      <c r="J62" s="100"/>
      <c r="K62" s="96"/>
      <c r="L62" s="240"/>
      <c r="M62" s="241"/>
      <c r="N62" s="100"/>
      <c r="O62" s="96"/>
      <c r="P62" s="240"/>
      <c r="Q62" s="241"/>
      <c r="R62" s="100"/>
      <c r="S62" s="96"/>
      <c r="T62" s="261"/>
      <c r="U62" s="262"/>
      <c r="V62" s="100"/>
      <c r="W62" s="96"/>
      <c r="X62" s="251"/>
      <c r="Y62" s="252"/>
      <c r="Z62" s="100"/>
      <c r="AA62" s="96"/>
      <c r="AB62" s="251"/>
      <c r="AC62" s="252"/>
      <c r="AD62" s="100"/>
      <c r="AE62" s="96"/>
      <c r="AF62" s="251"/>
      <c r="AG62" s="252"/>
      <c r="AH62" s="100"/>
      <c r="AI62" s="96"/>
      <c r="AJ62" s="251"/>
      <c r="AK62" s="252"/>
      <c r="AL62" s="100"/>
      <c r="AM62" s="96"/>
      <c r="AN62" s="251"/>
      <c r="AO62" s="252"/>
      <c r="AP62" s="100"/>
      <c r="AQ62" s="96"/>
      <c r="AR62" s="240"/>
      <c r="AS62" s="241"/>
      <c r="AT62" s="100"/>
      <c r="AU62" s="96"/>
      <c r="AV62" s="240"/>
      <c r="AW62" s="241"/>
      <c r="AX62" s="100"/>
    </row>
    <row r="63" spans="1:62">
      <c r="C63" s="96"/>
      <c r="D63" s="240"/>
      <c r="E63" s="241"/>
      <c r="F63" s="98"/>
      <c r="G63" s="96"/>
      <c r="H63" s="240"/>
      <c r="I63" s="241"/>
      <c r="J63" s="100"/>
      <c r="K63" s="96"/>
      <c r="L63" s="240"/>
      <c r="M63" s="241"/>
      <c r="N63" s="100"/>
      <c r="O63" s="96"/>
      <c r="P63" s="240"/>
      <c r="Q63" s="241"/>
      <c r="R63" s="100"/>
      <c r="S63" s="96"/>
      <c r="T63" s="261"/>
      <c r="U63" s="262"/>
      <c r="V63" s="100"/>
      <c r="W63" s="96"/>
      <c r="X63" s="251"/>
      <c r="Y63" s="252"/>
      <c r="Z63" s="100"/>
      <c r="AA63" s="96"/>
      <c r="AB63" s="251"/>
      <c r="AC63" s="252"/>
      <c r="AD63" s="100"/>
      <c r="AE63" s="96"/>
      <c r="AF63" s="251"/>
      <c r="AG63" s="252"/>
      <c r="AH63" s="100"/>
      <c r="AI63" s="96"/>
      <c r="AJ63" s="251"/>
      <c r="AK63" s="252"/>
      <c r="AL63" s="100"/>
      <c r="AM63" s="96"/>
      <c r="AN63" s="251"/>
      <c r="AO63" s="252"/>
      <c r="AP63" s="100"/>
      <c r="AQ63" s="96"/>
      <c r="AR63" s="240"/>
      <c r="AS63" s="241"/>
      <c r="AT63" s="100"/>
      <c r="AU63" s="96"/>
      <c r="AV63" s="240"/>
      <c r="AW63" s="241"/>
      <c r="AX63" s="100"/>
    </row>
    <row r="64" spans="1:62">
      <c r="C64" s="96"/>
      <c r="D64" s="240"/>
      <c r="E64" s="241"/>
      <c r="F64" s="98"/>
      <c r="G64" s="96"/>
      <c r="H64" s="240"/>
      <c r="I64" s="241"/>
      <c r="J64" s="100"/>
      <c r="K64" s="96"/>
      <c r="L64" s="240"/>
      <c r="M64" s="241"/>
      <c r="N64" s="100"/>
      <c r="O64" s="96"/>
      <c r="P64" s="240"/>
      <c r="Q64" s="241"/>
      <c r="R64" s="100"/>
      <c r="S64" s="96"/>
      <c r="T64" s="261"/>
      <c r="U64" s="262"/>
      <c r="V64" s="100"/>
      <c r="W64" s="96"/>
      <c r="X64" s="251"/>
      <c r="Y64" s="252"/>
      <c r="Z64" s="100"/>
      <c r="AA64" s="96"/>
      <c r="AB64" s="251"/>
      <c r="AC64" s="252"/>
      <c r="AD64" s="100"/>
      <c r="AE64" s="96"/>
      <c r="AF64" s="251"/>
      <c r="AG64" s="252"/>
      <c r="AH64" s="100"/>
      <c r="AI64" s="96"/>
      <c r="AJ64" s="251"/>
      <c r="AK64" s="252"/>
      <c r="AL64" s="100"/>
      <c r="AM64" s="96"/>
      <c r="AN64" s="251"/>
      <c r="AO64" s="252"/>
      <c r="AP64" s="100"/>
      <c r="AQ64" s="96"/>
      <c r="AR64" s="240"/>
      <c r="AS64" s="241"/>
      <c r="AT64" s="100"/>
      <c r="AU64" s="96"/>
      <c r="AV64" s="240"/>
      <c r="AW64" s="241"/>
      <c r="AX64" s="100"/>
    </row>
    <row r="65" spans="1:50">
      <c r="C65" s="96"/>
      <c r="D65" s="240"/>
      <c r="E65" s="241"/>
      <c r="F65" s="98"/>
      <c r="G65" s="96"/>
      <c r="H65" s="240"/>
      <c r="I65" s="241"/>
      <c r="J65" s="100"/>
      <c r="K65" s="96"/>
      <c r="L65" s="240"/>
      <c r="M65" s="241"/>
      <c r="N65" s="100"/>
      <c r="O65" s="96"/>
      <c r="P65" s="240"/>
      <c r="Q65" s="241"/>
      <c r="R65" s="100"/>
      <c r="S65" s="96"/>
      <c r="T65" s="261"/>
      <c r="U65" s="262"/>
      <c r="V65" s="100"/>
      <c r="W65" s="96"/>
      <c r="X65" s="251"/>
      <c r="Y65" s="252"/>
      <c r="Z65" s="100"/>
      <c r="AA65" s="96"/>
      <c r="AB65" s="251"/>
      <c r="AC65" s="252"/>
      <c r="AD65" s="100"/>
      <c r="AE65" s="96"/>
      <c r="AF65" s="251"/>
      <c r="AG65" s="252"/>
      <c r="AH65" s="100"/>
      <c r="AI65" s="96"/>
      <c r="AJ65" s="251"/>
      <c r="AK65" s="252"/>
      <c r="AL65" s="100"/>
      <c r="AM65" s="96"/>
      <c r="AN65" s="251"/>
      <c r="AO65" s="252"/>
      <c r="AP65" s="100"/>
      <c r="AQ65" s="96"/>
      <c r="AR65" s="240"/>
      <c r="AS65" s="241"/>
      <c r="AT65" s="100"/>
      <c r="AU65" s="96"/>
      <c r="AV65" s="240"/>
      <c r="AW65" s="241"/>
      <c r="AX65" s="100"/>
    </row>
    <row r="66" spans="1:50">
      <c r="C66" s="96"/>
      <c r="D66" s="240"/>
      <c r="E66" s="241"/>
      <c r="F66" s="98"/>
      <c r="G66" s="96"/>
      <c r="H66" s="240"/>
      <c r="I66" s="241"/>
      <c r="J66" s="100"/>
      <c r="K66" s="96"/>
      <c r="L66" s="240"/>
      <c r="M66" s="241"/>
      <c r="N66" s="100"/>
      <c r="O66" s="96"/>
      <c r="P66" s="240"/>
      <c r="Q66" s="241"/>
      <c r="R66" s="100"/>
      <c r="S66" s="96"/>
      <c r="T66" s="251"/>
      <c r="U66" s="252"/>
      <c r="V66" s="100"/>
      <c r="W66" s="96"/>
      <c r="X66" s="251"/>
      <c r="Y66" s="252"/>
      <c r="Z66" s="100"/>
      <c r="AA66" s="96"/>
      <c r="AB66" s="251"/>
      <c r="AC66" s="252"/>
      <c r="AD66" s="100"/>
      <c r="AE66" s="96"/>
      <c r="AF66" s="251"/>
      <c r="AG66" s="252"/>
      <c r="AH66" s="100"/>
      <c r="AI66" s="96"/>
      <c r="AJ66" s="251"/>
      <c r="AK66" s="252"/>
      <c r="AL66" s="100"/>
      <c r="AM66" s="96"/>
      <c r="AN66" s="251"/>
      <c r="AO66" s="252"/>
      <c r="AP66" s="100"/>
      <c r="AQ66" s="96"/>
      <c r="AR66" s="240"/>
      <c r="AS66" s="241"/>
      <c r="AT66" s="100"/>
      <c r="AU66" s="96"/>
      <c r="AV66" s="240"/>
      <c r="AW66" s="241"/>
      <c r="AX66" s="100"/>
    </row>
    <row r="67" spans="1:50">
      <c r="C67" s="96"/>
      <c r="D67" s="240"/>
      <c r="E67" s="241"/>
      <c r="F67" s="98"/>
      <c r="G67" s="96"/>
      <c r="H67" s="240"/>
      <c r="I67" s="241"/>
      <c r="J67" s="100"/>
      <c r="K67" s="96"/>
      <c r="L67" s="240"/>
      <c r="M67" s="241"/>
      <c r="N67" s="100"/>
      <c r="O67" s="96"/>
      <c r="P67" s="240"/>
      <c r="Q67" s="241"/>
      <c r="R67" s="100"/>
      <c r="S67" s="96"/>
      <c r="T67" s="251"/>
      <c r="U67" s="252"/>
      <c r="V67" s="100"/>
      <c r="W67" s="96"/>
      <c r="X67" s="251"/>
      <c r="Y67" s="252"/>
      <c r="Z67" s="100"/>
      <c r="AA67" s="96"/>
      <c r="AB67" s="251"/>
      <c r="AC67" s="252"/>
      <c r="AD67" s="100"/>
      <c r="AE67" s="96"/>
      <c r="AF67" s="251"/>
      <c r="AG67" s="252"/>
      <c r="AH67" s="100"/>
      <c r="AI67" s="96"/>
      <c r="AJ67" s="251"/>
      <c r="AK67" s="252"/>
      <c r="AL67" s="100"/>
      <c r="AM67" s="96"/>
      <c r="AN67" s="251"/>
      <c r="AO67" s="252"/>
      <c r="AP67" s="100"/>
      <c r="AQ67" s="96"/>
      <c r="AR67" s="240"/>
      <c r="AS67" s="241"/>
      <c r="AT67" s="100"/>
      <c r="AU67" s="96"/>
      <c r="AV67" s="240"/>
      <c r="AW67" s="241"/>
      <c r="AX67" s="100"/>
    </row>
    <row r="68" spans="1:50">
      <c r="C68" s="96"/>
      <c r="D68" s="240"/>
      <c r="E68" s="241"/>
      <c r="F68" s="98"/>
      <c r="G68" s="96"/>
      <c r="H68" s="240"/>
      <c r="I68" s="241"/>
      <c r="J68" s="100"/>
      <c r="K68" s="96"/>
      <c r="L68" s="240"/>
      <c r="M68" s="241"/>
      <c r="N68" s="100"/>
      <c r="O68" s="96"/>
      <c r="P68" s="240"/>
      <c r="Q68" s="241"/>
      <c r="R68" s="100"/>
      <c r="S68" s="96"/>
      <c r="T68" s="251"/>
      <c r="U68" s="252"/>
      <c r="V68" s="100"/>
      <c r="W68" s="96"/>
      <c r="X68" s="251"/>
      <c r="Y68" s="252"/>
      <c r="Z68" s="100"/>
      <c r="AA68" s="96"/>
      <c r="AB68" s="251"/>
      <c r="AC68" s="252"/>
      <c r="AD68" s="100"/>
      <c r="AE68" s="96"/>
      <c r="AF68" s="251"/>
      <c r="AG68" s="252"/>
      <c r="AH68" s="100"/>
      <c r="AI68" s="96"/>
      <c r="AJ68" s="251"/>
      <c r="AK68" s="252"/>
      <c r="AL68" s="100"/>
      <c r="AM68" s="96"/>
      <c r="AN68" s="251"/>
      <c r="AO68" s="252"/>
      <c r="AP68" s="100"/>
      <c r="AQ68" s="96"/>
      <c r="AR68" s="240"/>
      <c r="AS68" s="241"/>
      <c r="AT68" s="100"/>
      <c r="AU68" s="96"/>
      <c r="AV68" s="240"/>
      <c r="AW68" s="241"/>
      <c r="AX68" s="100"/>
    </row>
    <row r="69" spans="1:50">
      <c r="C69" s="96"/>
      <c r="D69" s="240"/>
      <c r="E69" s="241"/>
      <c r="F69" s="98"/>
      <c r="G69" s="96"/>
      <c r="H69" s="240"/>
      <c r="I69" s="241"/>
      <c r="J69" s="100"/>
      <c r="K69" s="96"/>
      <c r="L69" s="240"/>
      <c r="M69" s="241"/>
      <c r="N69" s="100"/>
      <c r="O69" s="96"/>
      <c r="P69" s="240"/>
      <c r="Q69" s="241"/>
      <c r="R69" s="100"/>
      <c r="S69" s="96"/>
      <c r="T69" s="251"/>
      <c r="U69" s="252"/>
      <c r="V69" s="100"/>
      <c r="W69" s="96"/>
      <c r="X69" s="251"/>
      <c r="Y69" s="252"/>
      <c r="Z69" s="100"/>
      <c r="AA69" s="96"/>
      <c r="AB69" s="251"/>
      <c r="AC69" s="252"/>
      <c r="AD69" s="100"/>
      <c r="AE69" s="96"/>
      <c r="AF69" s="251"/>
      <c r="AG69" s="252"/>
      <c r="AH69" s="100"/>
      <c r="AI69" s="96"/>
      <c r="AJ69" s="251"/>
      <c r="AK69" s="252"/>
      <c r="AL69" s="100"/>
      <c r="AM69" s="96"/>
      <c r="AN69" s="251"/>
      <c r="AO69" s="252"/>
      <c r="AP69" s="100"/>
      <c r="AQ69" s="96"/>
      <c r="AR69" s="240"/>
      <c r="AS69" s="241"/>
      <c r="AT69" s="100"/>
      <c r="AU69" s="96"/>
      <c r="AV69" s="240"/>
      <c r="AW69" s="241"/>
      <c r="AX69" s="100"/>
    </row>
    <row r="70" spans="1:50">
      <c r="C70" s="96"/>
      <c r="D70" s="240"/>
      <c r="E70" s="241"/>
      <c r="F70" s="98"/>
      <c r="G70" s="96"/>
      <c r="H70" s="240"/>
      <c r="I70" s="241"/>
      <c r="J70" s="100"/>
      <c r="K70" s="96"/>
      <c r="L70" s="240"/>
      <c r="M70" s="241"/>
      <c r="N70" s="100"/>
      <c r="O70" s="96"/>
      <c r="P70" s="240"/>
      <c r="Q70" s="241"/>
      <c r="R70" s="100"/>
      <c r="S70" s="96"/>
      <c r="T70" s="251"/>
      <c r="U70" s="252"/>
      <c r="V70" s="100"/>
      <c r="W70" s="96"/>
      <c r="X70" s="240" t="s">
        <v>172</v>
      </c>
      <c r="Y70" s="241"/>
      <c r="Z70" s="100">
        <f>3289.11+270.87</f>
        <v>3559.98</v>
      </c>
      <c r="AA70" s="96"/>
      <c r="AB70" s="251"/>
      <c r="AC70" s="252"/>
      <c r="AD70" s="100"/>
      <c r="AE70" s="96"/>
      <c r="AF70" s="251"/>
      <c r="AG70" s="252"/>
      <c r="AH70" s="100"/>
      <c r="AI70" s="96"/>
      <c r="AJ70" s="251"/>
      <c r="AK70" s="252"/>
      <c r="AL70" s="100"/>
      <c r="AM70" s="96"/>
      <c r="AN70" s="251"/>
      <c r="AO70" s="252"/>
      <c r="AP70" s="100"/>
      <c r="AQ70" s="96"/>
      <c r="AR70" s="240"/>
      <c r="AS70" s="241"/>
      <c r="AT70" s="100"/>
      <c r="AU70" s="96"/>
      <c r="AV70" s="240"/>
      <c r="AW70" s="241"/>
      <c r="AX70" s="100"/>
    </row>
    <row r="71" spans="1:50" ht="15.75" thickBot="1">
      <c r="C71" s="97"/>
      <c r="D71" s="242"/>
      <c r="E71" s="243"/>
      <c r="F71" s="99"/>
      <c r="G71" s="97"/>
      <c r="H71" s="242"/>
      <c r="I71" s="243"/>
      <c r="J71" s="101"/>
      <c r="K71" s="97"/>
      <c r="L71" s="242"/>
      <c r="M71" s="243"/>
      <c r="N71" s="101"/>
      <c r="O71" s="97"/>
      <c r="P71" s="242"/>
      <c r="Q71" s="243"/>
      <c r="R71" s="101"/>
      <c r="S71" s="97"/>
      <c r="T71" s="253"/>
      <c r="U71" s="254"/>
      <c r="V71" s="101"/>
      <c r="W71" s="97"/>
      <c r="X71" s="265" t="s">
        <v>173</v>
      </c>
      <c r="Y71" s="266"/>
      <c r="Z71" s="101">
        <f>Z70-1484.91-429.89</f>
        <v>1645.1799999999998</v>
      </c>
      <c r="AA71" s="97"/>
      <c r="AB71" s="253"/>
      <c r="AC71" s="254"/>
      <c r="AD71" s="101"/>
      <c r="AE71" s="97"/>
      <c r="AF71" s="253"/>
      <c r="AG71" s="254"/>
      <c r="AH71" s="101"/>
      <c r="AI71" s="97"/>
      <c r="AJ71" s="253"/>
      <c r="AK71" s="254"/>
      <c r="AL71" s="101"/>
      <c r="AM71" s="97"/>
      <c r="AN71" s="253"/>
      <c r="AO71" s="254"/>
      <c r="AP71" s="101"/>
      <c r="AQ71" s="97"/>
      <c r="AR71" s="242"/>
      <c r="AS71" s="243"/>
      <c r="AT71" s="101"/>
      <c r="AU71" s="97"/>
      <c r="AV71" s="242"/>
      <c r="AW71" s="243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90</v>
      </c>
      <c r="F73">
        <f>F72*20</f>
        <v>21.799999999999997</v>
      </c>
      <c r="L73" s="119"/>
    </row>
    <row r="74" spans="1:50">
      <c r="A74" t="s">
        <v>257</v>
      </c>
      <c r="C74">
        <v>31</v>
      </c>
      <c r="D74">
        <f>100/C74</f>
        <v>3.225806451612903</v>
      </c>
    </row>
    <row r="75" spans="1:50">
      <c r="A75" t="s">
        <v>258</v>
      </c>
      <c r="C75">
        <v>28</v>
      </c>
      <c r="D75">
        <f>C75*D74</f>
        <v>90.322580645161281</v>
      </c>
      <c r="Z75" s="111"/>
    </row>
    <row r="76" spans="1:50">
      <c r="D76">
        <f>D75-D73</f>
        <v>0.32258064516128115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75">
      <c r="A6" s="112">
        <f>'08'!A6+(B6-SUM(D6:F6))</f>
        <v>2410.52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75">
      <c r="A7" s="112">
        <f>'08'!A7+(B7-SUM(D7:F7))</f>
        <v>316.39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75">
      <c r="A10" s="112">
        <f>'08'!A10+(B10-SUM(D10:F10))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75">
      <c r="A11" s="112">
        <f>'08'!A11+(B11-SUM(D11:F11))</f>
        <v>181.37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'08'!A13+(B13-SUM(D13:F13))</f>
        <v>46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5" thickBot="1">
      <c r="A20" s="112">
        <f>SUM(A6:A15)</f>
        <v>3301.3199999999997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75">
      <c r="A26" s="112">
        <f>'08'!A26+(B26-SUM(D26:F26))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'08'!A27+(B27-SUM(D27:F27))</f>
        <v>1078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'08'!A29+(B29-SUM(D29:F29))</f>
        <v>109.33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7179.73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423.66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2013.8300000000006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2621.58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150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405.22999999999996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120.21000000000001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675.44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2810.11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75">
      <c r="A7" s="112">
        <f>'09'!A7+(B7-SUM(D7:F7))</f>
        <v>386.57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75">
      <c r="A10" s="112">
        <f>'09'!A10+(B10-SUM(D10:F10))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75">
      <c r="A11" s="112">
        <f>'09'!A11+(B11-SUM(D11:F11))</f>
        <v>211.6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'09'!A13+(B13-SUM(D13:F13))</f>
        <v>53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5" thickBot="1">
      <c r="A20" s="112">
        <f>SUM(A6:A15)</f>
        <v>3845.32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75">
      <c r="A26" s="112">
        <f>'09'!A26+(B26-SUM(D26:F26))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'09'!A27+(B27-SUM(D27:F27))</f>
        <v>1248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'09'!A29+(B29-SUM(D29:F29))</f>
        <v>127.33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8307.73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494.66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2039.3600000000006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3001.05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175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425.22999999999996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125.21000000000001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725.44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75">
      <c r="A6" s="112">
        <f>'10'!A6+(B6-SUM(D6:F6))</f>
        <v>3209.7000000000003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75">
      <c r="A7" s="112">
        <f>'10'!A7+(B7-SUM(D7:F7))</f>
        <v>456.75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75">
      <c r="A10" s="112">
        <f>'10'!A10+(B10-SUM(D10:F10))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75">
      <c r="A11" s="112">
        <f>'10'!A11+(B11-SUM(D11:F11))</f>
        <v>241.82999999999998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'10'!A13+(B13-SUM(D13:F13))</f>
        <v>60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5" thickBot="1">
      <c r="A20" s="112">
        <f>SUM(A6:A15)</f>
        <v>4389.3200000000006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75">
      <c r="A26" s="112">
        <f>'10'!A26+(B26-SUM(D26:F26))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'10'!A27+(B27-SUM(D27:F27))</f>
        <v>1418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'10'!A29+(B29-SUM(D29:F29))</f>
        <v>145.32999999999998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9435.7300000000014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565.66000000000008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2064.8900000000008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3380.52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200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445.22999999999996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130.21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775.44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75">
      <c r="A6" s="112">
        <f>'11'!A6+(B6-SUM(D6:F6))</f>
        <v>3609.2900000000004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75">
      <c r="A7" s="112">
        <f>'11'!A7+(B7-SUM(D7:F7))</f>
        <v>526.93000000000006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75">
      <c r="A10" s="112">
        <f>'11'!A10+(B10-SUM(D10:F10))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75">
      <c r="A11" s="112">
        <f>'11'!A11+(B11-SUM(D11:F11))</f>
        <v>272.06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'11'!A13+(B13-SUM(D13:F13))</f>
        <v>67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5" thickBot="1">
      <c r="A20" s="112">
        <f>SUM(A6:A15)</f>
        <v>4933.3200000000006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75">
      <c r="A26" s="112">
        <f>'11'!A26+(B26-SUM(D26:F26))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'11'!A27+(B27-SUM(D27:F27))</f>
        <v>1588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'11'!A29+(B29-SUM(D29:F29))</f>
        <v>163.32999999999998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10563.730000000001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636.66000000000008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2090.420000000001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3759.9900000000002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225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465.22999999999996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135.21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825.44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D25" sqref="D2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" workbookViewId="0">
      <selection activeCell="E18" sqref="E18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8215.4200000000019</v>
      </c>
      <c r="I63" s="119">
        <f>H63-D62</f>
        <v>-1271.49999999998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L24" sqref="L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4"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62" workbookViewId="0">
      <selection activeCell="A166" sqref="A16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>
        <v>2018</v>
      </c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24">
        <v>2901.68</v>
      </c>
      <c r="L5" s="325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26">
        <v>620.05999999999995</v>
      </c>
      <c r="L6" s="327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26">
        <v>8035.29</v>
      </c>
      <c r="L7" s="327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26">
        <v>659.39</v>
      </c>
      <c r="L9" s="327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26">
        <f>240+35</f>
        <v>275</v>
      </c>
      <c r="L11" s="327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32">
        <f>SUM(K5:K18)</f>
        <v>26383.54</v>
      </c>
      <c r="L19" s="333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12"/>
      <c r="I22" s="316" t="s">
        <v>6</v>
      </c>
      <c r="J22" s="317"/>
      <c r="K22" s="317"/>
      <c r="L22" s="318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12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12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03" t="str">
        <f>AÑO!A8</f>
        <v>Manolo Salario</v>
      </c>
      <c r="J25" s="306" t="s">
        <v>294</v>
      </c>
      <c r="K25" s="307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04"/>
      <c r="J26" s="308"/>
      <c r="K26" s="309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04"/>
      <c r="J27" s="308"/>
      <c r="K27" s="309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04"/>
      <c r="J28" s="308"/>
      <c r="K28" s="309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12"/>
      <c r="J29" s="313"/>
      <c r="K29" s="314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03" t="str">
        <f>AÑO!A9</f>
        <v>Rocío Salario</v>
      </c>
      <c r="J30" s="306" t="s">
        <v>241</v>
      </c>
      <c r="K30" s="307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304"/>
      <c r="J31" s="308" t="s">
        <v>259</v>
      </c>
      <c r="K31" s="309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304"/>
      <c r="J32" s="315" t="s">
        <v>270</v>
      </c>
      <c r="K32" s="309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304"/>
      <c r="J33" s="308"/>
      <c r="K33" s="3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12"/>
      <c r="J34" s="313"/>
      <c r="K34" s="3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303" t="s">
        <v>221</v>
      </c>
      <c r="J35" s="306" t="s">
        <v>309</v>
      </c>
      <c r="K35" s="307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304"/>
      <c r="J36" s="308"/>
      <c r="K36" s="3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304"/>
      <c r="J37" s="308"/>
      <c r="K37" s="3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304"/>
      <c r="J38" s="308"/>
      <c r="K38" s="3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12"/>
      <c r="J39" s="313"/>
      <c r="K39" s="314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03" t="str">
        <f>AÑO!A11</f>
        <v>Finanazas</v>
      </c>
      <c r="J40" s="306" t="s">
        <v>242</v>
      </c>
      <c r="K40" s="307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304"/>
      <c r="J41" s="308" t="s">
        <v>243</v>
      </c>
      <c r="K41" s="309"/>
      <c r="L41" s="229">
        <v>1.87</v>
      </c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12"/>
      <c r="I42" s="304"/>
      <c r="J42" s="308" t="s">
        <v>272</v>
      </c>
      <c r="K42" s="309"/>
      <c r="L42" s="229">
        <v>0.02</v>
      </c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12"/>
      <c r="I43" s="304"/>
      <c r="J43" s="308"/>
      <c r="K43" s="309"/>
      <c r="L43" s="22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12"/>
      <c r="I44" s="312"/>
      <c r="J44" s="313"/>
      <c r="K44" s="3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03" t="str">
        <f>AÑO!A12</f>
        <v>Regalos</v>
      </c>
      <c r="J45" s="306" t="s">
        <v>302</v>
      </c>
      <c r="K45" s="307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04"/>
      <c r="J46" s="308"/>
      <c r="K46" s="30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04"/>
      <c r="J47" s="308"/>
      <c r="K47" s="309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04"/>
      <c r="J48" s="308"/>
      <c r="K48" s="309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12"/>
      <c r="J49" s="313"/>
      <c r="K49" s="314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03" t="str">
        <f>AÑO!A13</f>
        <v>Gubernamental</v>
      </c>
      <c r="J50" s="306" t="s">
        <v>262</v>
      </c>
      <c r="K50" s="307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04"/>
      <c r="J51" s="308"/>
      <c r="K51" s="309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04"/>
      <c r="J52" s="308"/>
      <c r="K52" s="309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04"/>
      <c r="J53" s="308"/>
      <c r="K53" s="309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12"/>
      <c r="J54" s="313"/>
      <c r="K54" s="314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03" t="str">
        <f>AÑO!A14</f>
        <v>Mutualite/DKV</v>
      </c>
      <c r="J55" s="306"/>
      <c r="K55" s="307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04"/>
      <c r="J56" s="308"/>
      <c r="K56" s="309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04"/>
      <c r="J57" s="308"/>
      <c r="K57" s="309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04"/>
      <c r="J58" s="308"/>
      <c r="K58" s="3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12"/>
      <c r="J59" s="313"/>
      <c r="K59" s="314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03" t="str">
        <f>AÑO!A15</f>
        <v>Alquiler Cartama</v>
      </c>
      <c r="J60" s="306"/>
      <c r="K60" s="3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304"/>
      <c r="J61" s="308"/>
      <c r="K61" s="309"/>
      <c r="L61" s="22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12"/>
      <c r="I62" s="304"/>
      <c r="J62" s="308"/>
      <c r="K62" s="309"/>
      <c r="L62" s="22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12"/>
      <c r="I63" s="304"/>
      <c r="J63" s="308"/>
      <c r="K63" s="309"/>
      <c r="L63" s="22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12"/>
      <c r="I64" s="312"/>
      <c r="J64" s="313"/>
      <c r="K64" s="314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03" t="str">
        <f>AÑO!A16</f>
        <v>Otros</v>
      </c>
      <c r="J65" s="306" t="s">
        <v>299</v>
      </c>
      <c r="K65" s="307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04"/>
      <c r="J66" s="308"/>
      <c r="K66" s="309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304"/>
      <c r="J67" s="308"/>
      <c r="K67" s="309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04"/>
      <c r="J68" s="308"/>
      <c r="K68" s="309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05"/>
      <c r="J69" s="310"/>
      <c r="K69" s="311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12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12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12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12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12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12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12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12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  <c r="H202" s="112"/>
    </row>
    <row r="203" spans="2:12" ht="15" customHeight="1" thickBot="1">
      <c r="B203" s="319"/>
      <c r="C203" s="320"/>
      <c r="D203" s="320"/>
      <c r="E203" s="320"/>
      <c r="F203" s="320"/>
      <c r="G203" s="321"/>
      <c r="H203" s="112"/>
    </row>
    <row r="204" spans="2:12" ht="15.75">
      <c r="B204" s="329" t="s">
        <v>8</v>
      </c>
      <c r="C204" s="330"/>
      <c r="D204" s="331" t="s">
        <v>9</v>
      </c>
      <c r="E204" s="331"/>
      <c r="F204" s="331"/>
      <c r="G204" s="330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28" t="str">
        <f>AÑO!A31</f>
        <v>Deportes</v>
      </c>
      <c r="C222" s="317"/>
      <c r="D222" s="317"/>
      <c r="E222" s="317"/>
      <c r="F222" s="317"/>
      <c r="G222" s="318"/>
      <c r="H222" s="112"/>
    </row>
    <row r="223" spans="2:8" ht="15" customHeight="1" thickBot="1">
      <c r="B223" s="319"/>
      <c r="C223" s="320"/>
      <c r="D223" s="320"/>
      <c r="E223" s="320"/>
      <c r="F223" s="320"/>
      <c r="G223" s="321"/>
      <c r="H223" s="112"/>
    </row>
    <row r="224" spans="2:8" ht="15.75">
      <c r="B224" s="329" t="s">
        <v>8</v>
      </c>
      <c r="C224" s="330"/>
      <c r="D224" s="331" t="s">
        <v>9</v>
      </c>
      <c r="E224" s="331"/>
      <c r="F224" s="331"/>
      <c r="G224" s="330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28" t="str">
        <f>AÑO!A32</f>
        <v>Hogar</v>
      </c>
      <c r="C242" s="317"/>
      <c r="D242" s="317"/>
      <c r="E242" s="317"/>
      <c r="F242" s="317"/>
      <c r="G242" s="318"/>
      <c r="H242" s="112"/>
    </row>
    <row r="243" spans="2:8" ht="15" customHeight="1" thickBot="1">
      <c r="B243" s="319"/>
      <c r="C243" s="320"/>
      <c r="D243" s="320"/>
      <c r="E243" s="320"/>
      <c r="F243" s="320"/>
      <c r="G243" s="321"/>
      <c r="H243" s="112"/>
    </row>
    <row r="244" spans="2:8" ht="15" customHeight="1">
      <c r="B244" s="329" t="s">
        <v>8</v>
      </c>
      <c r="C244" s="330"/>
      <c r="D244" s="331" t="s">
        <v>9</v>
      </c>
      <c r="E244" s="331"/>
      <c r="F244" s="331"/>
      <c r="G244" s="330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28" t="str">
        <f>AÑO!A33</f>
        <v>Formación</v>
      </c>
      <c r="C262" s="317"/>
      <c r="D262" s="317"/>
      <c r="E262" s="317"/>
      <c r="F262" s="317"/>
      <c r="G262" s="318"/>
      <c r="H262" s="112"/>
    </row>
    <row r="263" spans="2:8" ht="15" customHeight="1" thickBot="1">
      <c r="B263" s="319"/>
      <c r="C263" s="320"/>
      <c r="D263" s="320"/>
      <c r="E263" s="320"/>
      <c r="F263" s="320"/>
      <c r="G263" s="321"/>
      <c r="H263" s="112"/>
    </row>
    <row r="264" spans="2:8" ht="15.75">
      <c r="B264" s="329" t="s">
        <v>8</v>
      </c>
      <c r="C264" s="330"/>
      <c r="D264" s="331" t="s">
        <v>9</v>
      </c>
      <c r="E264" s="331"/>
      <c r="F264" s="331"/>
      <c r="G264" s="330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  <c r="H282" s="112"/>
    </row>
    <row r="283" spans="2:8" ht="15" customHeight="1" thickBot="1">
      <c r="B283" s="319"/>
      <c r="C283" s="320"/>
      <c r="D283" s="320"/>
      <c r="E283" s="320"/>
      <c r="F283" s="320"/>
      <c r="G283" s="321"/>
      <c r="H283" s="112"/>
    </row>
    <row r="284" spans="2:8" ht="15.75">
      <c r="B284" s="329" t="s">
        <v>8</v>
      </c>
      <c r="C284" s="330"/>
      <c r="D284" s="331" t="s">
        <v>9</v>
      </c>
      <c r="E284" s="331"/>
      <c r="F284" s="331"/>
      <c r="G284" s="330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  <c r="H302" s="112"/>
    </row>
    <row r="303" spans="2:8" ht="15" customHeight="1" thickBot="1">
      <c r="B303" s="319"/>
      <c r="C303" s="320"/>
      <c r="D303" s="320"/>
      <c r="E303" s="320"/>
      <c r="F303" s="320"/>
      <c r="G303" s="321"/>
      <c r="H303" s="112"/>
    </row>
    <row r="304" spans="2:8" ht="15.75">
      <c r="B304" s="329" t="s">
        <v>8</v>
      </c>
      <c r="C304" s="330"/>
      <c r="D304" s="331" t="s">
        <v>9</v>
      </c>
      <c r="E304" s="331"/>
      <c r="F304" s="331"/>
      <c r="G304" s="330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28" t="str">
        <f>AÑO!A36</f>
        <v>Martina</v>
      </c>
      <c r="C322" s="317"/>
      <c r="D322" s="317"/>
      <c r="E322" s="317"/>
      <c r="F322" s="317"/>
      <c r="G322" s="318"/>
      <c r="H322" s="112"/>
    </row>
    <row r="323" spans="2:8" ht="15" customHeight="1" thickBot="1">
      <c r="B323" s="319"/>
      <c r="C323" s="320"/>
      <c r="D323" s="320"/>
      <c r="E323" s="320"/>
      <c r="F323" s="320"/>
      <c r="G323" s="321"/>
      <c r="H323" s="112"/>
    </row>
    <row r="324" spans="2:8" ht="15.75">
      <c r="B324" s="329" t="s">
        <v>8</v>
      </c>
      <c r="C324" s="330"/>
      <c r="D324" s="331" t="s">
        <v>9</v>
      </c>
      <c r="E324" s="331"/>
      <c r="F324" s="331"/>
      <c r="G324" s="330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28" t="str">
        <f>AÑO!A37</f>
        <v>Impuestos</v>
      </c>
      <c r="C342" s="317"/>
      <c r="D342" s="317"/>
      <c r="E342" s="317"/>
      <c r="F342" s="317"/>
      <c r="G342" s="318"/>
      <c r="H342" s="112"/>
    </row>
    <row r="343" spans="2:8" ht="15" customHeight="1" thickBot="1">
      <c r="B343" s="319"/>
      <c r="C343" s="320"/>
      <c r="D343" s="320"/>
      <c r="E343" s="320"/>
      <c r="F343" s="320"/>
      <c r="G343" s="321"/>
      <c r="H343" s="112"/>
    </row>
    <row r="344" spans="2:8" ht="15.75">
      <c r="B344" s="329" t="s">
        <v>8</v>
      </c>
      <c r="C344" s="330"/>
      <c r="D344" s="331" t="s">
        <v>9</v>
      </c>
      <c r="E344" s="331"/>
      <c r="F344" s="331"/>
      <c r="G344" s="330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28" t="str">
        <f>AÑO!A38</f>
        <v>Gastos Curros</v>
      </c>
      <c r="C362" s="317"/>
      <c r="D362" s="317"/>
      <c r="E362" s="317"/>
      <c r="F362" s="317"/>
      <c r="G362" s="318"/>
      <c r="H362" s="112"/>
    </row>
    <row r="363" spans="2:8" ht="15" customHeight="1" thickBot="1">
      <c r="B363" s="319"/>
      <c r="C363" s="320"/>
      <c r="D363" s="320"/>
      <c r="E363" s="320"/>
      <c r="F363" s="320"/>
      <c r="G363" s="321"/>
      <c r="H363" s="112"/>
    </row>
    <row r="364" spans="2:8" ht="15.75">
      <c r="B364" s="329" t="s">
        <v>8</v>
      </c>
      <c r="C364" s="330"/>
      <c r="D364" s="331" t="s">
        <v>9</v>
      </c>
      <c r="E364" s="331"/>
      <c r="F364" s="331"/>
      <c r="G364" s="330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28" t="str">
        <f>AÑO!A39</f>
        <v>Dreamed Holidays</v>
      </c>
      <c r="C382" s="317"/>
      <c r="D382" s="317"/>
      <c r="E382" s="317"/>
      <c r="F382" s="317"/>
      <c r="G382" s="318"/>
      <c r="H382" s="112"/>
    </row>
    <row r="383" spans="2:8" ht="15" customHeight="1" thickBot="1">
      <c r="B383" s="319"/>
      <c r="C383" s="320"/>
      <c r="D383" s="320"/>
      <c r="E383" s="320"/>
      <c r="F383" s="320"/>
      <c r="G383" s="321"/>
      <c r="H383" s="112"/>
    </row>
    <row r="384" spans="2:8" ht="15.75">
      <c r="B384" s="329" t="s">
        <v>8</v>
      </c>
      <c r="C384" s="330"/>
      <c r="D384" s="331" t="s">
        <v>9</v>
      </c>
      <c r="E384" s="331"/>
      <c r="F384" s="331"/>
      <c r="G384" s="330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28" t="str">
        <f>AÑO!A40</f>
        <v>Financieros</v>
      </c>
      <c r="C402" s="317"/>
      <c r="D402" s="317"/>
      <c r="E402" s="317"/>
      <c r="F402" s="317"/>
      <c r="G402" s="318"/>
      <c r="H402" s="112"/>
    </row>
    <row r="403" spans="2:8" ht="15" customHeight="1" thickBot="1">
      <c r="B403" s="319"/>
      <c r="C403" s="320"/>
      <c r="D403" s="320"/>
      <c r="E403" s="320"/>
      <c r="F403" s="320"/>
      <c r="G403" s="321"/>
      <c r="H403" s="112"/>
    </row>
    <row r="404" spans="2:8" ht="15.75">
      <c r="B404" s="329" t="s">
        <v>8</v>
      </c>
      <c r="C404" s="330"/>
      <c r="D404" s="331" t="s">
        <v>9</v>
      </c>
      <c r="E404" s="331"/>
      <c r="F404" s="331"/>
      <c r="G404" s="330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28" t="str">
        <f>AÑO!A41</f>
        <v>Ahorros Colchón</v>
      </c>
      <c r="C422" s="334"/>
      <c r="D422" s="334"/>
      <c r="E422" s="334"/>
      <c r="F422" s="334"/>
      <c r="G422" s="335"/>
      <c r="H422" s="112"/>
    </row>
    <row r="423" spans="1:8" ht="15" customHeight="1" thickBot="1">
      <c r="B423" s="336"/>
      <c r="C423" s="337"/>
      <c r="D423" s="337"/>
      <c r="E423" s="337"/>
      <c r="F423" s="337"/>
      <c r="G423" s="338"/>
      <c r="H423" s="112"/>
    </row>
    <row r="424" spans="1:8" ht="15.75">
      <c r="B424" s="329" t="s">
        <v>8</v>
      </c>
      <c r="C424" s="330"/>
      <c r="D424" s="331" t="s">
        <v>9</v>
      </c>
      <c r="E424" s="331"/>
      <c r="F424" s="331"/>
      <c r="G424" s="330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28" t="str">
        <f>AÑO!A42</f>
        <v>Dinero Bloqueado</v>
      </c>
      <c r="C442" s="334"/>
      <c r="D442" s="334"/>
      <c r="E442" s="334"/>
      <c r="F442" s="334"/>
      <c r="G442" s="335"/>
      <c r="H442" s="112"/>
    </row>
    <row r="443" spans="2:8" ht="15" customHeight="1" thickBot="1">
      <c r="B443" s="336"/>
      <c r="C443" s="337"/>
      <c r="D443" s="337"/>
      <c r="E443" s="337"/>
      <c r="F443" s="337"/>
      <c r="G443" s="338"/>
      <c r="H443" s="112"/>
    </row>
    <row r="444" spans="2:8" ht="15.75">
      <c r="B444" s="329" t="s">
        <v>8</v>
      </c>
      <c r="C444" s="330"/>
      <c r="D444" s="331" t="s">
        <v>9</v>
      </c>
      <c r="E444" s="331"/>
      <c r="F444" s="331"/>
      <c r="G444" s="330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28" t="str">
        <f>AÑO!A43</f>
        <v>Cartama Finanazas</v>
      </c>
      <c r="C462" s="334"/>
      <c r="D462" s="334"/>
      <c r="E462" s="334"/>
      <c r="F462" s="334"/>
      <c r="G462" s="335"/>
      <c r="H462" s="112"/>
    </row>
    <row r="463" spans="2:8" ht="15" customHeight="1" thickBot="1">
      <c r="B463" s="336"/>
      <c r="C463" s="337"/>
      <c r="D463" s="337"/>
      <c r="E463" s="337"/>
      <c r="F463" s="337"/>
      <c r="G463" s="338"/>
      <c r="H463" s="112"/>
    </row>
    <row r="464" spans="2:8" ht="15.75">
      <c r="B464" s="329" t="s">
        <v>8</v>
      </c>
      <c r="C464" s="330"/>
      <c r="D464" s="331" t="s">
        <v>9</v>
      </c>
      <c r="E464" s="331"/>
      <c r="F464" s="331"/>
      <c r="G464" s="330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28" t="str">
        <f>AÑO!A44</f>
        <v>NULO</v>
      </c>
      <c r="C482" s="334"/>
      <c r="D482" s="334"/>
      <c r="E482" s="334"/>
      <c r="F482" s="334"/>
      <c r="G482" s="335"/>
      <c r="H482" s="112"/>
    </row>
    <row r="483" spans="2:8" ht="15" customHeight="1" thickBot="1">
      <c r="B483" s="336"/>
      <c r="C483" s="337"/>
      <c r="D483" s="337"/>
      <c r="E483" s="337"/>
      <c r="F483" s="337"/>
      <c r="G483" s="338"/>
      <c r="H483" s="112"/>
    </row>
    <row r="484" spans="2:8" ht="15.75">
      <c r="B484" s="329" t="s">
        <v>8</v>
      </c>
      <c r="C484" s="330"/>
      <c r="D484" s="331" t="s">
        <v>9</v>
      </c>
      <c r="E484" s="331"/>
      <c r="F484" s="331"/>
      <c r="G484" s="330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28" t="str">
        <f>AÑO!A45</f>
        <v>OTROS</v>
      </c>
      <c r="C502" s="334"/>
      <c r="D502" s="334"/>
      <c r="E502" s="334"/>
      <c r="F502" s="334"/>
      <c r="G502" s="335"/>
      <c r="H502" s="112"/>
    </row>
    <row r="503" spans="2:8" ht="15" customHeight="1" thickBot="1">
      <c r="B503" s="336"/>
      <c r="C503" s="337"/>
      <c r="D503" s="337"/>
      <c r="E503" s="337"/>
      <c r="F503" s="337"/>
      <c r="G503" s="338"/>
      <c r="H503" s="112"/>
    </row>
    <row r="504" spans="2:8" ht="15.75">
      <c r="B504" s="329" t="s">
        <v>8</v>
      </c>
      <c r="C504" s="330"/>
      <c r="D504" s="331" t="s">
        <v>9</v>
      </c>
      <c r="E504" s="331"/>
      <c r="F504" s="331"/>
      <c r="G504" s="330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>
        <f>2397.48-4.45</f>
        <v>2393.0300000000002</v>
      </c>
      <c r="L5" s="325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26">
        <v>620.08000000000004</v>
      </c>
      <c r="L6" s="327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>
        <f>7340.23-4.45</f>
        <v>7335.78</v>
      </c>
      <c r="L7" s="327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26">
        <v>7001.87</v>
      </c>
      <c r="L8" s="32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669.52</v>
      </c>
      <c r="L9" s="327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26">
        <v>1802.02</v>
      </c>
      <c r="L10" s="327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6">
        <f>160+155</f>
        <v>315</v>
      </c>
      <c r="L11" s="327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25229.379999999997</v>
      </c>
      <c r="L19" s="333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 t="s">
        <v>405</v>
      </c>
      <c r="K25" s="307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 t="s">
        <v>317</v>
      </c>
      <c r="K30" s="307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 t="s">
        <v>322</v>
      </c>
      <c r="K31" s="309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 t="s">
        <v>331</v>
      </c>
      <c r="K32" s="309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 t="s">
        <v>317</v>
      </c>
      <c r="K33" s="309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 t="s">
        <v>362</v>
      </c>
      <c r="K35" s="307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 t="s">
        <v>160</v>
      </c>
      <c r="K45" s="307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04"/>
      <c r="J46" s="308"/>
      <c r="K46" s="309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03" t="str">
        <f>AÑO!A13</f>
        <v>Gubernamental</v>
      </c>
      <c r="J50" s="306" t="s">
        <v>262</v>
      </c>
      <c r="K50" s="307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04"/>
      <c r="J51" s="308"/>
      <c r="K51" s="309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03" t="str">
        <f>AÑO!A15</f>
        <v>Alquiler Cartama</v>
      </c>
      <c r="J60" s="306" t="s">
        <v>318</v>
      </c>
      <c r="K60" s="307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04"/>
      <c r="J66" s="308"/>
      <c r="K66" s="309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04"/>
      <c r="J67" s="308"/>
      <c r="K67" s="309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04"/>
      <c r="J68" s="308"/>
      <c r="K68" s="309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05"/>
      <c r="J69" s="310"/>
      <c r="K69" s="311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8" ht="15" customHeight="1" thickBot="1">
      <c r="B423" s="336"/>
      <c r="C423" s="337"/>
      <c r="D423" s="337"/>
      <c r="E423" s="337"/>
      <c r="F423" s="337"/>
      <c r="G423" s="338"/>
    </row>
    <row r="424" spans="1:8">
      <c r="B424" s="329" t="s">
        <v>8</v>
      </c>
      <c r="C424" s="330"/>
      <c r="D424" s="331" t="s">
        <v>9</v>
      </c>
      <c r="E424" s="331"/>
      <c r="F424" s="331"/>
      <c r="G424" s="330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75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262" workbookViewId="0">
      <selection activeCell="F268" sqref="F26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>
        <v>1559.34</v>
      </c>
      <c r="L5" s="325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326">
        <v>620.08000000000004</v>
      </c>
      <c r="L6" s="327"/>
      <c r="M6" s="1" t="s">
        <v>166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203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326">
        <v>8577.0300000000007</v>
      </c>
      <c r="L7" s="327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3501.87</v>
      </c>
      <c r="L8" s="32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26">
        <v>4167.34</v>
      </c>
      <c r="L9" s="327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1802.02</v>
      </c>
      <c r="L10" s="327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6">
        <v>255</v>
      </c>
      <c r="L11" s="327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25574.760000000002</v>
      </c>
      <c r="L19" s="333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 t="s">
        <v>405</v>
      </c>
      <c r="K25" s="307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 t="s">
        <v>366</v>
      </c>
      <c r="K30" s="307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 t="s">
        <v>241</v>
      </c>
      <c r="K31" s="309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 t="s">
        <v>331</v>
      </c>
      <c r="K32" s="309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 t="s">
        <v>383</v>
      </c>
      <c r="K45" s="307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04"/>
      <c r="J46" s="308" t="s">
        <v>160</v>
      </c>
      <c r="K46" s="309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303" t="str">
        <f>AÑO!A13</f>
        <v>Gubernamental</v>
      </c>
      <c r="J50" s="306" t="s">
        <v>262</v>
      </c>
      <c r="K50" s="307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304"/>
      <c r="J51" s="308" t="s">
        <v>421</v>
      </c>
      <c r="K51" s="309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390</v>
      </c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391</v>
      </c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411</v>
      </c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425</v>
      </c>
      <c r="H55" s="1"/>
      <c r="I55" s="303" t="str">
        <f>AÑO!A14</f>
        <v>Mutualite/DKV</v>
      </c>
      <c r="J55" s="339" t="str">
        <f>G306</f>
        <v>12/03 Chirec</v>
      </c>
      <c r="K55" s="307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 t="s">
        <v>370</v>
      </c>
      <c r="K60" s="307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04"/>
      <c r="J66" s="308"/>
      <c r="K66" s="309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377</v>
      </c>
      <c r="H67" s="1"/>
      <c r="I67" s="304"/>
      <c r="J67" s="308"/>
      <c r="K67" s="3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304"/>
      <c r="J68" s="308"/>
      <c r="K68" s="3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392</v>
      </c>
      <c r="H69" s="1"/>
      <c r="I69" s="305"/>
      <c r="J69" s="310"/>
      <c r="K69" s="311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394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424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 t="s">
        <v>396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398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402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390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40.5</v>
      </c>
      <c r="E186" s="138"/>
      <c r="F186" s="138"/>
      <c r="G186" s="16" t="s">
        <v>414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412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1:8" ht="15" customHeight="1" thickBot="1">
      <c r="B243" s="319"/>
      <c r="C243" s="320"/>
      <c r="D243" s="320"/>
      <c r="E243" s="320"/>
      <c r="F243" s="320"/>
      <c r="G243" s="321"/>
    </row>
    <row r="244" spans="1:8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403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413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409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408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1:7" ht="15" customHeight="1" thickBot="1">
      <c r="B263" s="319"/>
      <c r="C263" s="320"/>
      <c r="D263" s="320"/>
      <c r="E263" s="320"/>
      <c r="F263" s="320"/>
      <c r="G263" s="321"/>
    </row>
    <row r="264" spans="1:7">
      <c r="B264" s="329" t="s">
        <v>8</v>
      </c>
      <c r="C264" s="330"/>
      <c r="D264" s="331" t="s">
        <v>9</v>
      </c>
      <c r="E264" s="331"/>
      <c r="F264" s="331"/>
      <c r="G264" s="3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1:7">
      <c r="B267" s="134">
        <v>4021.94</v>
      </c>
      <c r="C267" s="16" t="s">
        <v>421</v>
      </c>
      <c r="D267" s="137"/>
      <c r="E267" s="138"/>
      <c r="F267" s="138">
        <v>15</v>
      </c>
      <c r="G267" s="16" t="s">
        <v>427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399</v>
      </c>
    </row>
    <row r="308" spans="2:7">
      <c r="B308" s="134">
        <f>L55</f>
        <v>9.44</v>
      </c>
      <c r="C308" s="27" t="s">
        <v>410</v>
      </c>
      <c r="D308" s="137">
        <v>8.27</v>
      </c>
      <c r="E308" s="138"/>
      <c r="F308" s="138"/>
      <c r="G308" s="16" t="s">
        <v>400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420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422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395</v>
      </c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401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416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>
        <v>-984.2</v>
      </c>
      <c r="C407" s="16" t="s">
        <v>416</v>
      </c>
      <c r="D407" s="137">
        <v>44.93</v>
      </c>
      <c r="E407" s="138"/>
      <c r="F407" s="138"/>
      <c r="G407" s="16" t="s">
        <v>415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417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188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42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29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>
        <v>861.84</v>
      </c>
      <c r="L5" s="325"/>
      <c r="M5" s="1"/>
      <c r="N5" s="1"/>
      <c r="R5" s="3"/>
    </row>
    <row r="6" spans="1:22" ht="15.75">
      <c r="A6" s="112">
        <f>'03'!A6+(B6-SUM(D6:F6))</f>
        <v>409.08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620.08000000000004</v>
      </c>
      <c r="L6" s="327"/>
      <c r="M6" s="1" t="s">
        <v>166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26">
        <v>10075.709999999999</v>
      </c>
      <c r="L7" s="327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3501.87</v>
      </c>
      <c r="L8" s="32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26">
        <v>35.96</v>
      </c>
      <c r="L9" s="327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1802.02</v>
      </c>
      <c r="L10" s="327"/>
      <c r="M10" s="1" t="s">
        <v>156</v>
      </c>
      <c r="N10" s="1"/>
      <c r="R10" s="3"/>
    </row>
    <row r="11" spans="1:22" ht="15.75">
      <c r="A11" s="112">
        <f>'03'!A11+(B11-SUM(D11:F11))</f>
        <v>30.220000000000002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>
        <v>370</v>
      </c>
      <c r="L11" s="327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f>5092.08+4084.2</f>
        <v>9176.2799999999988</v>
      </c>
      <c r="L12" s="327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26443.759999999998</v>
      </c>
      <c r="L19" s="341"/>
      <c r="M19" s="1"/>
      <c r="N19" s="1"/>
      <c r="R19" s="3"/>
    </row>
    <row r="20" spans="1:18" ht="16.5" thickBot="1">
      <c r="A20" s="112">
        <f>SUM(A6:A15)</f>
        <v>581.31999999999994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29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231"/>
      <c r="M25" s="1"/>
      <c r="R25" s="3"/>
    </row>
    <row r="26" spans="1:18" ht="15.75">
      <c r="A26" s="112">
        <f>'03'!A26+(B26-SUM(D26:F26))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229"/>
      <c r="M26" s="1"/>
      <c r="R26" s="3"/>
    </row>
    <row r="27" spans="1:18" ht="15.75">
      <c r="A27" s="112">
        <f>'03'!A27+(B27-SUM(D27:F27))</f>
        <v>208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229"/>
      <c r="M28" s="1"/>
      <c r="R28" s="3"/>
    </row>
    <row r="29" spans="1:18" ht="15.75">
      <c r="A29" s="112">
        <f>'03'!A29+(B29-SUM(D29:F29))</f>
        <v>19.330000000000002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 t="s">
        <v>366</v>
      </c>
      <c r="K30" s="307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30"/>
      <c r="M39" s="1"/>
      <c r="R39" s="3"/>
    </row>
    <row r="40" spans="1:18" ht="16.5" thickBot="1">
      <c r="A40" s="112">
        <f>SUM(A26:A35)</f>
        <v>1519.7299999999998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 t="s">
        <v>428</v>
      </c>
      <c r="K40" s="307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22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22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229"/>
      <c r="M43" s="1"/>
      <c r="R43" s="3"/>
    </row>
    <row r="44" spans="1:18" ht="15.75">
      <c r="A44" s="1"/>
      <c r="B44" s="329" t="s">
        <v>8</v>
      </c>
      <c r="C44" s="330"/>
      <c r="D44" s="329" t="s">
        <v>9</v>
      </c>
      <c r="E44" s="331"/>
      <c r="F44" s="331"/>
      <c r="G44" s="330"/>
      <c r="H44" s="1"/>
      <c r="I44" s="312"/>
      <c r="J44" s="313"/>
      <c r="K44" s="3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231"/>
      <c r="M45" s="1"/>
      <c r="R45" s="3"/>
    </row>
    <row r="46" spans="1:18" ht="15.75">
      <c r="A46" s="1"/>
      <c r="B46" s="133">
        <v>269.64999999999998</v>
      </c>
      <c r="C46" s="19"/>
      <c r="D46" s="137"/>
      <c r="E46" s="138"/>
      <c r="F46" s="138"/>
      <c r="G46" s="30"/>
      <c r="H46" s="1"/>
      <c r="I46" s="304"/>
      <c r="J46" s="308"/>
      <c r="K46" s="30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229"/>
      <c r="M47" s="1"/>
      <c r="R47" s="3"/>
    </row>
    <row r="48" spans="1:18" ht="15.75">
      <c r="A48" s="1"/>
      <c r="B48" s="134">
        <v>40</v>
      </c>
      <c r="C48" s="16" t="s">
        <v>434</v>
      </c>
      <c r="D48" s="137"/>
      <c r="E48" s="138"/>
      <c r="F48" s="138"/>
      <c r="G48" s="16"/>
      <c r="H48" s="1"/>
      <c r="I48" s="304"/>
      <c r="J48" s="308"/>
      <c r="K48" s="309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30"/>
      <c r="M59" s="1"/>
      <c r="R59" s="3"/>
    </row>
    <row r="60" spans="1:18" ht="16.5" customHeight="1" thickBot="1">
      <c r="A60" s="1"/>
      <c r="B60" s="135">
        <f>SUM(B46:B59)</f>
        <v>340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22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22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229"/>
      <c r="M63" s="1"/>
      <c r="R63" s="3"/>
    </row>
    <row r="64" spans="1:18" ht="15.75">
      <c r="A64" s="1"/>
      <c r="B64" s="329" t="s">
        <v>8</v>
      </c>
      <c r="C64" s="330"/>
      <c r="D64" s="329" t="s">
        <v>9</v>
      </c>
      <c r="E64" s="331"/>
      <c r="F64" s="331"/>
      <c r="G64" s="330"/>
      <c r="H64" s="1"/>
      <c r="I64" s="312"/>
      <c r="J64" s="313"/>
      <c r="K64" s="314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231"/>
      <c r="M65" s="1"/>
      <c r="R65" s="3"/>
    </row>
    <row r="66" spans="1:18" ht="15.75">
      <c r="A66" s="112">
        <f>'03'!A66+(B66-SUM(D66:F78))</f>
        <v>163.18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223.18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29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29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70.660000000000025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1844.1800000000007</v>
      </c>
      <c r="B109" s="134">
        <v>67.53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726.23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29" t="s">
        <v>9</v>
      </c>
      <c r="E124" s="331"/>
      <c r="F124" s="331"/>
      <c r="G124" s="330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30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8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47.5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29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16.579999999999998</v>
      </c>
      <c r="E146" s="138"/>
      <c r="F146" s="138"/>
      <c r="G146" s="16" t="s">
        <v>431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29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 t="s">
        <v>429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29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433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29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29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1:7" ht="15" customHeight="1" thickBot="1">
      <c r="B243" s="319"/>
      <c r="C243" s="320"/>
      <c r="D243" s="320"/>
      <c r="E243" s="320"/>
      <c r="F243" s="320"/>
      <c r="G243" s="321"/>
    </row>
    <row r="244" spans="1:7" ht="15" customHeight="1">
      <c r="B244" s="329" t="s">
        <v>8</v>
      </c>
      <c r="C244" s="330"/>
      <c r="D244" s="329" t="s">
        <v>9</v>
      </c>
      <c r="E244" s="331"/>
      <c r="F244" s="331"/>
      <c r="G244" s="330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'03'!A257+(B257-SUM(D257:F257))</f>
        <v>75</v>
      </c>
      <c r="B257" s="134">
        <v>15</v>
      </c>
      <c r="C257" s="16" t="s">
        <v>409</v>
      </c>
      <c r="D257" s="137"/>
      <c r="E257" s="138"/>
      <c r="F257" s="138"/>
      <c r="G257" s="16"/>
    </row>
    <row r="258" spans="1:7" ht="15.75">
      <c r="A258" s="112">
        <f>'03'!A258+(B258-SUM(D258:F258))</f>
        <v>50</v>
      </c>
      <c r="B258" s="134">
        <v>30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89.72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1:7" ht="15" customHeight="1" thickBot="1">
      <c r="B263" s="319"/>
      <c r="C263" s="320"/>
      <c r="D263" s="320"/>
      <c r="E263" s="320"/>
      <c r="F263" s="320"/>
      <c r="G263" s="321"/>
    </row>
    <row r="264" spans="1:7">
      <c r="B264" s="329" t="s">
        <v>8</v>
      </c>
      <c r="C264" s="330"/>
      <c r="D264" s="329" t="s">
        <v>9</v>
      </c>
      <c r="E264" s="331"/>
      <c r="F264" s="331"/>
      <c r="G264" s="3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>
        <v>12</v>
      </c>
      <c r="G266" s="16" t="s">
        <v>432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12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29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29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34"/>
      <c r="D322" s="334"/>
      <c r="E322" s="334"/>
      <c r="F322" s="334"/>
      <c r="G322" s="335"/>
    </row>
    <row r="323" spans="2:7" ht="15" customHeight="1" thickBot="1">
      <c r="B323" s="336"/>
      <c r="C323" s="337"/>
      <c r="D323" s="337"/>
      <c r="E323" s="337"/>
      <c r="F323" s="337"/>
      <c r="G323" s="338"/>
    </row>
    <row r="324" spans="2:7">
      <c r="B324" s="329" t="s">
        <v>8</v>
      </c>
      <c r="C324" s="330"/>
      <c r="D324" s="329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29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29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34"/>
      <c r="D382" s="334"/>
      <c r="E382" s="334"/>
      <c r="F382" s="334"/>
      <c r="G382" s="335"/>
    </row>
    <row r="383" spans="2:7" ht="15" customHeight="1" thickBot="1">
      <c r="B383" s="336"/>
      <c r="C383" s="337"/>
      <c r="D383" s="337"/>
      <c r="E383" s="337"/>
      <c r="F383" s="337"/>
      <c r="G383" s="338"/>
    </row>
    <row r="384" spans="2:7">
      <c r="B384" s="329" t="s">
        <v>8</v>
      </c>
      <c r="C384" s="330"/>
      <c r="D384" s="329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29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430</v>
      </c>
    </row>
    <row r="407" spans="2:7">
      <c r="B407" s="134">
        <v>3.75</v>
      </c>
      <c r="C407" s="16" t="s">
        <v>428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53.75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29" t="s">
        <v>9</v>
      </c>
      <c r="E424" s="331"/>
      <c r="F424" s="331"/>
      <c r="G424" s="330"/>
    </row>
    <row r="425" spans="1:7">
      <c r="A425" s="113">
        <f>AÑO!O17</f>
        <v>583.75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-3320</v>
      </c>
      <c r="C426" s="19" t="s">
        <v>237</v>
      </c>
      <c r="D426" s="137"/>
      <c r="E426" s="138"/>
      <c r="F426" s="138"/>
      <c r="G426" s="16"/>
    </row>
    <row r="427" spans="1:7">
      <c r="A427" s="113">
        <v>3.75</v>
      </c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-3320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85.210000000000008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410.43999999999994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29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9" workbookViewId="0">
      <selection activeCell="F21" sqref="F2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29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75">
      <c r="A6" s="112">
        <f>'04'!A6+(B6-SUM(D6:F6))</f>
        <v>812.16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620.08000000000004</v>
      </c>
      <c r="L6" s="327"/>
      <c r="M6" s="1" t="s">
        <v>166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3501.87</v>
      </c>
      <c r="L8" s="32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26">
        <v>4167.34</v>
      </c>
      <c r="L9" s="327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1802.02</v>
      </c>
      <c r="L10" s="327"/>
      <c r="M10" s="1" t="s">
        <v>156</v>
      </c>
      <c r="N10" s="1"/>
      <c r="R10" s="3"/>
    </row>
    <row r="11" spans="1:22" ht="15.75">
      <c r="A11" s="112">
        <f>'04'!A11+(B11-SUM(D11:F11))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15183.390000000001</v>
      </c>
      <c r="L19" s="341"/>
      <c r="M19" s="1"/>
      <c r="N19" s="1"/>
      <c r="R19" s="3"/>
    </row>
    <row r="20" spans="1:18" ht="16.5" thickBot="1">
      <c r="A20" s="112">
        <f>SUM(A6:A15)</f>
        <v>1125.32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8289.2900000000009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29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231"/>
      <c r="M25" s="1"/>
      <c r="R25" s="3"/>
    </row>
    <row r="26" spans="1:18" ht="15.75">
      <c r="A26" s="112">
        <f>'04'!A26+(B26-SUM(D26:F26))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229"/>
      <c r="M26" s="1"/>
      <c r="R26" s="3"/>
    </row>
    <row r="27" spans="1:18" ht="15.75">
      <c r="A27" s="112">
        <f>'04'!A27+(B27-SUM(D27:F27))</f>
        <v>398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22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229"/>
      <c r="M28" s="1"/>
      <c r="R28" s="3"/>
    </row>
    <row r="29" spans="1:18" ht="15.75">
      <c r="A29" s="112">
        <f>'04'!A29+(B29-SUM(D29:F29))</f>
        <v>37.33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30"/>
      <c r="M39" s="1"/>
      <c r="R39" s="3"/>
    </row>
    <row r="40" spans="1:18" ht="16.5" thickBot="1">
      <c r="A40" s="112">
        <f>SUM(A26:A35)</f>
        <v>2667.7299999999996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22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22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229"/>
      <c r="M43" s="1"/>
      <c r="R43" s="3"/>
    </row>
    <row r="44" spans="1:18" ht="15.75">
      <c r="A44" s="1"/>
      <c r="B44" s="329" t="s">
        <v>8</v>
      </c>
      <c r="C44" s="330"/>
      <c r="D44" s="329" t="s">
        <v>9</v>
      </c>
      <c r="E44" s="331"/>
      <c r="F44" s="331"/>
      <c r="G44" s="330"/>
      <c r="H44" s="1"/>
      <c r="I44" s="312"/>
      <c r="J44" s="313"/>
      <c r="K44" s="3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231"/>
      <c r="M45" s="1"/>
      <c r="R45" s="3"/>
    </row>
    <row r="46" spans="1:18" ht="15.75">
      <c r="A46" s="112"/>
      <c r="B46" s="133">
        <v>293.2</v>
      </c>
      <c r="C46" s="19"/>
      <c r="D46" s="137"/>
      <c r="E46" s="138"/>
      <c r="F46" s="138"/>
      <c r="G46" s="30"/>
      <c r="H46" s="1"/>
      <c r="I46" s="304"/>
      <c r="J46" s="308"/>
      <c r="K46" s="30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22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22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229"/>
      <c r="M63" s="1"/>
      <c r="R63" s="3"/>
    </row>
    <row r="64" spans="1:18" ht="15.75">
      <c r="A64" s="1"/>
      <c r="B64" s="329" t="s">
        <v>8</v>
      </c>
      <c r="C64" s="330"/>
      <c r="D64" s="329" t="s">
        <v>9</v>
      </c>
      <c r="E64" s="331"/>
      <c r="F64" s="331"/>
      <c r="G64" s="330"/>
      <c r="H64" s="1"/>
      <c r="I64" s="312"/>
      <c r="J64" s="313"/>
      <c r="K64" s="314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231"/>
      <c r="M65" s="1"/>
      <c r="R65" s="3"/>
    </row>
    <row r="66" spans="1:18" ht="15.75">
      <c r="A66" s="112">
        <f>'04'!A66+(B66-SUM(D66:F78))</f>
        <v>323.18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393.18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29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29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139.66000000000003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1911.7100000000007</v>
      </c>
      <c r="B109" s="134">
        <v>67.53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1103.7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29" t="s">
        <v>9</v>
      </c>
      <c r="E124" s="331"/>
      <c r="F124" s="331"/>
      <c r="G124" s="330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60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16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92.5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29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29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29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29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29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1:7" ht="15" customHeight="1" thickBot="1">
      <c r="B243" s="319"/>
      <c r="C243" s="320"/>
      <c r="D243" s="320"/>
      <c r="E243" s="320"/>
      <c r="F243" s="320"/>
      <c r="G243" s="321"/>
    </row>
    <row r="244" spans="1:7" ht="15" customHeight="1">
      <c r="B244" s="329" t="s">
        <v>8</v>
      </c>
      <c r="C244" s="330"/>
      <c r="D244" s="329" t="s">
        <v>9</v>
      </c>
      <c r="E244" s="331"/>
      <c r="F244" s="331"/>
      <c r="G244" s="330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'03'!A257+(B257-SUM(D257:F257))</f>
        <v>75</v>
      </c>
      <c r="B257" s="134">
        <v>15</v>
      </c>
      <c r="C257" s="16" t="s">
        <v>409</v>
      </c>
      <c r="D257" s="137"/>
      <c r="E257" s="138"/>
      <c r="F257" s="138"/>
      <c r="G257" s="16"/>
    </row>
    <row r="258" spans="1:7" ht="15.75">
      <c r="A258" s="112">
        <f>'03'!A258+(B258-SUM(D258:F258))</f>
        <v>50</v>
      </c>
      <c r="B258" s="134">
        <v>30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89.72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1:7" ht="15" customHeight="1" thickBot="1">
      <c r="B263" s="319"/>
      <c r="C263" s="320"/>
      <c r="D263" s="320"/>
      <c r="E263" s="320"/>
      <c r="F263" s="320"/>
      <c r="G263" s="321"/>
    </row>
    <row r="264" spans="1:7">
      <c r="B264" s="329" t="s">
        <v>8</v>
      </c>
      <c r="C264" s="330"/>
      <c r="D264" s="329" t="s">
        <v>9</v>
      </c>
      <c r="E264" s="331"/>
      <c r="F264" s="331"/>
      <c r="G264" s="3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29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29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34"/>
      <c r="D322" s="334"/>
      <c r="E322" s="334"/>
      <c r="F322" s="334"/>
      <c r="G322" s="335"/>
    </row>
    <row r="323" spans="2:7" ht="15" customHeight="1" thickBot="1">
      <c r="B323" s="336"/>
      <c r="C323" s="337"/>
      <c r="D323" s="337"/>
      <c r="E323" s="337"/>
      <c r="F323" s="337"/>
      <c r="G323" s="338"/>
    </row>
    <row r="324" spans="2:7">
      <c r="B324" s="329" t="s">
        <v>8</v>
      </c>
      <c r="C324" s="330"/>
      <c r="D324" s="329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29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29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34"/>
      <c r="D382" s="334"/>
      <c r="E382" s="334"/>
      <c r="F382" s="334"/>
      <c r="G382" s="335"/>
    </row>
    <row r="383" spans="2:7" ht="15" customHeight="1" thickBot="1">
      <c r="B383" s="336"/>
      <c r="C383" s="337"/>
      <c r="D383" s="337"/>
      <c r="E383" s="337"/>
      <c r="F383" s="337"/>
      <c r="G383" s="338"/>
    </row>
    <row r="384" spans="2:7">
      <c r="B384" s="329" t="s">
        <v>8</v>
      </c>
      <c r="C384" s="330"/>
      <c r="D384" s="329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29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29" t="s">
        <v>9</v>
      </c>
      <c r="E424" s="331"/>
      <c r="F424" s="331"/>
      <c r="G424" s="330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'04'!A467+(B467-SUM(D467:F467))</f>
        <v>325.22999999999996</v>
      </c>
      <c r="B467" s="134">
        <v>50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100.21000000000001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475.43999999999994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29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O4:R5" display="SALDO REAL" xr:uid="{AF4E0249-6339-4D4B-8989-BFCE1D12F767}"/>
    <hyperlink ref="B2" location="Trimestre!C25:F26" display="HIPOTECA" xr:uid="{21638881-E10A-4387-A1D8-39673B44B6F8}"/>
    <hyperlink ref="B2:G3" location="AÑO!O20:R20" display="AÑO!O20:R20" xr:uid="{CC3F70BE-85F3-4F80-85B1-27F5FC8EAF0B}"/>
    <hyperlink ref="I22" location="Trimestre!C39:F40" display="TELÉFONO" xr:uid="{BB12CCB8-1173-44E4-9278-BC9E97480635}"/>
    <hyperlink ref="I22:L23" location="AÑO!O7:R17" display="INGRESOS" xr:uid="{EF8D674F-8E35-46E1-A1BA-C27AEA8D5852}"/>
    <hyperlink ref="B22" location="Trimestre!C25:F26" display="HIPOTECA" xr:uid="{F9F0C922-CD6C-4013-9F37-1984F7ECBD50}"/>
    <hyperlink ref="B22:G23" location="AÑO!O21:R21" display="AÑO!O21:R21" xr:uid="{CED09A46-DABF-45D0-8F83-FFECCAF72C6F}"/>
    <hyperlink ref="B42" location="Trimestre!C25:F26" display="HIPOTECA" xr:uid="{244BAA62-94B3-444B-8315-5B4D8C151BAC}"/>
    <hyperlink ref="B42:G43" location="AÑO!O22:R22" display="AÑO!O22:R22" xr:uid="{0F1AC34E-0E6B-45C0-ADCE-8AB3CCD88AC0}"/>
    <hyperlink ref="B62" location="Trimestre!C25:F26" display="HIPOTECA" xr:uid="{BE1A4C25-0506-4426-93B4-E8C4FD492466}"/>
    <hyperlink ref="B62:G63" location="AÑO!O23:R23" display="AÑO!O23:R23" xr:uid="{503CEBA6-5FB5-49AE-9A84-76C4DDD54FBD}"/>
    <hyperlink ref="B82" location="Trimestre!C25:F26" display="HIPOTECA" xr:uid="{1BCCA366-8CA9-4F11-961E-4A50E65BF955}"/>
    <hyperlink ref="B82:G83" location="AÑO!O24:R24" display="AÑO!O24:R24" xr:uid="{D8032147-A151-4625-B0D2-43196EC08A6A}"/>
    <hyperlink ref="B102" location="Trimestre!C25:F26" display="HIPOTECA" xr:uid="{3D4FB3E3-04AC-40BA-84C4-ED18C0140A33}"/>
    <hyperlink ref="B102:G103" location="AÑO!O25:R25" display="AÑO!O25:R25" xr:uid="{6B403437-19A2-4F2C-B6E5-9F44D2697B83}"/>
    <hyperlink ref="B122" location="Trimestre!C25:F26" display="HIPOTECA" xr:uid="{43CFFD85-3F55-44AF-B621-6D46EFD1C07F}"/>
    <hyperlink ref="B122:G123" location="AÑO!O26:R26" display="AÑO!O26:R26" xr:uid="{B31A78CD-DAF7-4E75-9C06-AD6D09638C1A}"/>
    <hyperlink ref="B142" location="Trimestre!C25:F26" display="HIPOTECA" xr:uid="{16D220B4-D51F-4546-BD38-D1CA6EBF2ACD}"/>
    <hyperlink ref="B142:G143" location="AÑO!O27:R27" display="AÑO!O27:R27" xr:uid="{CDA19D48-32FF-49FA-93C5-6A81F017AE1D}"/>
    <hyperlink ref="B162" location="Trimestre!C25:F26" display="HIPOTECA" xr:uid="{31FD3CDE-1AF8-4B42-9620-7D80D5C85D03}"/>
    <hyperlink ref="B162:G163" location="AÑO!O28:R28" display="AÑO!O28:R28" xr:uid="{CD4D19A6-987A-45B5-862B-9A4496A35650}"/>
    <hyperlink ref="B182" location="Trimestre!C25:F26" display="HIPOTECA" xr:uid="{90CCF46A-3E8F-48EA-8C21-6B88DDDD8338}"/>
    <hyperlink ref="B182:G183" location="AÑO!O29:R29" display="AÑO!O29:R29" xr:uid="{DF52C654-1C4D-4CAB-9A6F-62DBB8D557F1}"/>
    <hyperlink ref="B202" location="Trimestre!C25:F26" display="HIPOTECA" xr:uid="{A70E27AA-572D-43E5-81CF-C4B5A9D6E517}"/>
    <hyperlink ref="B202:G203" location="AÑO!O30:R30" display="AÑO!O30:R30" xr:uid="{C530BF0A-C67E-4F55-8DF1-89A7C3D3C403}"/>
    <hyperlink ref="B222" location="Trimestre!C25:F26" display="HIPOTECA" xr:uid="{918A5996-F3C2-4FE1-AC99-1D5CB52BB22F}"/>
    <hyperlink ref="B222:G223" location="AÑO!O31:R31" display="AÑO!O31:R31" xr:uid="{86FD4112-F38D-42C6-BFDE-E3A28BC76EA5}"/>
    <hyperlink ref="B242" location="Trimestre!C25:F26" display="HIPOTECA" xr:uid="{AD0B23F0-7EAB-455F-BF4C-910708D153AA}"/>
    <hyperlink ref="B242:G243" location="AÑO!O32:R32" display="AÑO!O32:R32" xr:uid="{994CB92F-921B-407C-B404-DC2858AC5922}"/>
    <hyperlink ref="B262" location="Trimestre!C25:F26" display="HIPOTECA" xr:uid="{EAB46DC5-CB4D-4835-9A84-8F7377E0CE0C}"/>
    <hyperlink ref="B262:G263" location="AÑO!O33:R33" display="AÑO!O33:R33" xr:uid="{75880A30-1E80-4916-8DB4-4C7B6D817431}"/>
    <hyperlink ref="B282" location="Trimestre!C25:F26" display="HIPOTECA" xr:uid="{924BE1C9-0303-445F-A3CA-0E5B57DFAED8}"/>
    <hyperlink ref="B282:G283" location="AÑO!O34:R34" display="AÑO!O34:R34" xr:uid="{18F535D3-FAA9-457D-8E5B-9C6A6CD4FF26}"/>
    <hyperlink ref="B302" location="Trimestre!C25:F26" display="HIPOTECA" xr:uid="{B23BCDBF-D615-409E-B358-847C80316071}"/>
    <hyperlink ref="B302:G303" location="AÑO!O35:R35" display="AÑO!O35:R35" xr:uid="{922C42CD-488F-49B9-93E1-4EC225657F19}"/>
    <hyperlink ref="B322" location="Trimestre!C25:F26" display="HIPOTECA" xr:uid="{E22C9BC9-94AF-4DF3-A22D-1192AA9CA52F}"/>
    <hyperlink ref="B322:G323" location="AÑO!O36:R36" display="AÑO!O36:R36" xr:uid="{D4719D72-CFA2-4C2D-B8B4-95BFB826C4EA}"/>
    <hyperlink ref="B342" location="Trimestre!C25:F26" display="HIPOTECA" xr:uid="{C84D498D-59C6-4343-8205-5831F34CF71C}"/>
    <hyperlink ref="B342:G343" location="AÑO!O37:R37" display="AÑO!O37:R37" xr:uid="{BB2A541B-A350-4290-BD68-8CD973680099}"/>
    <hyperlink ref="B362" location="Trimestre!C25:F26" display="HIPOTECA" xr:uid="{C58001FA-E4CA-46E5-8B38-58C407EBB712}"/>
    <hyperlink ref="B362:G363" location="AÑO!O38:R38" display="AÑO!O38:R38" xr:uid="{706084C7-D781-4A88-AE4B-F342BB82D627}"/>
    <hyperlink ref="B382" location="Trimestre!C25:F26" display="HIPOTECA" xr:uid="{9A75DF25-0C2C-4862-9766-495B88D439F2}"/>
    <hyperlink ref="B382:G383" location="AÑO!O39:R39" display="AÑO!O39:R39" xr:uid="{5CFC7EA4-5FD7-4F00-9B53-AA498336E25D}"/>
    <hyperlink ref="B402" location="Trimestre!C25:F26" display="HIPOTECA" xr:uid="{6F4C86F2-59B9-4A28-9ED0-E7AAB16F2819}"/>
    <hyperlink ref="B402:G403" location="AÑO!O40:R40" display="AÑO!O40:R40" xr:uid="{7CD7E4FA-39C4-45E7-B27E-049D821CBEB4}"/>
    <hyperlink ref="B422" location="Trimestre!C25:F26" display="HIPOTECA" xr:uid="{FF38462F-CD21-4504-B396-FB49D2F688D8}"/>
    <hyperlink ref="B422:G423" location="AÑO!O41:R41" display="AÑO!O41:R41" xr:uid="{614CD5D7-7102-4960-91B1-A0EBD0E9FA8C}"/>
    <hyperlink ref="B442" location="Trimestre!C25:F26" display="HIPOTECA" xr:uid="{78475C08-6BD3-4DD5-9911-962E1DFE2F8E}"/>
    <hyperlink ref="B442:G443" location="AÑO!O42:R42" display="AÑO!O42:R42" xr:uid="{3321C4F9-47BF-4D0A-93FE-AFC59F09A6E4}"/>
    <hyperlink ref="B462" location="Trimestre!C25:F26" display="HIPOTECA" xr:uid="{70D7E32A-FC07-4F1A-98CE-96E69323DA35}"/>
    <hyperlink ref="B462:G463" location="AÑO!O43:R43" display="AÑO!O43:R43" xr:uid="{28E4C79B-EB20-4F17-9FF5-D9EBCC32F648}"/>
    <hyperlink ref="B482" location="Trimestre!C25:F26" display="HIPOTECA" xr:uid="{DAC6EBDB-7181-4FEA-8A75-0DF4DF2CD73C}"/>
    <hyperlink ref="B482:G483" location="AÑO!O44:R44" display="AÑO!O44:R44" xr:uid="{F880265A-B96C-4F6B-B84A-724D6021839E}"/>
    <hyperlink ref="B502" location="Trimestre!C25:F26" display="HIPOTECA" xr:uid="{E83DA720-F94F-43F9-9B75-BE982F4E3707}"/>
    <hyperlink ref="B502:G503" location="AÑO!O45:R45" display="AÑO!O45:R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75">
      <c r="A6" s="112">
        <f>'05'!A6+(B6-SUM(D6:F6))</f>
        <v>1211.75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75">
      <c r="A7" s="112">
        <f>'05'!A7+(B7-SUM(D7:F7))</f>
        <v>105.84999999999997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75">
      <c r="A10" s="112">
        <f>'05'!A10+(B10-SUM(D10:F10))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75">
      <c r="A11" s="112">
        <f>'05'!A11+(B11-SUM(D11:F11))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'05'!A13+(B13-SUM(D13:F13))</f>
        <v>25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5" thickBot="1">
      <c r="A20" s="112">
        <f>SUM(A6:A15)</f>
        <v>1669.32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75">
      <c r="A26" s="112">
        <f>'05'!A26+(B26-SUM(D26:F26))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'05'!A27+(B27-SUM(D27:F27))</f>
        <v>568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'05'!A29+(B29-SUM(D29:F29))</f>
        <v>55.33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3795.7299999999996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210.66000000000003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1937.2400000000007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1483.17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345.22999999999996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105.21000000000001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525.43999999999994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75">
      <c r="A6" s="112">
        <f>'06'!A6+(B6-SUM(D6:F6))</f>
        <v>1611.34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75">
      <c r="A7" s="112">
        <f>'06'!A7+(B7-SUM(D7:F7))</f>
        <v>176.02999999999997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75">
      <c r="A10" s="112">
        <f>'06'!A10+(B10-SUM(D10:F10))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75">
      <c r="A11" s="112">
        <f>'06'!A11+(B11-SUM(D11:F11))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'06'!A13+(B13-SUM(D13:F13))</f>
        <v>32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5" thickBot="1">
      <c r="A20" s="112">
        <f>SUM(A6:A15)</f>
        <v>2213.3200000000002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75">
      <c r="A26" s="112">
        <f>'06'!A26+(B26-SUM(D26:F26))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'06'!A27+(B27-SUM(D27:F27))</f>
        <v>738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'06'!A29+(B29-SUM(D29:F29))</f>
        <v>73.33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4923.7299999999996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281.66000000000003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1962.7700000000007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1862.64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100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365.22999999999996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110.21000000000001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575.43999999999994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75">
      <c r="A6" s="112">
        <f>'07'!A6+(B6-SUM(D6:F6))</f>
        <v>2010.9299999999998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75">
      <c r="A7" s="112">
        <f>'07'!A7+(B7-SUM(D7:F7))</f>
        <v>246.20999999999998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75">
      <c r="A10" s="112">
        <f>'07'!A10+(B10-SUM(D10:F10))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75">
      <c r="A11" s="112">
        <f>'07'!A11+(B11-SUM(D11:F11))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'07'!A13+(B13-SUM(D13:F13))</f>
        <v>39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5" thickBot="1">
      <c r="A20" s="112">
        <f>SUM(A6:A15)</f>
        <v>2757.3199999999997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75">
      <c r="A26" s="112">
        <f>'07'!A26+(B26-SUM(D26:F26))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'07'!A27+(B27-SUM(D27:F27))</f>
        <v>908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'07'!A29+(B29-SUM(D29:F29))</f>
        <v>91.33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6051.73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352.66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1988.3000000000006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2242.11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125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385.22999999999996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115.21000000000001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625.43999999999994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2019-04-02T15:31:27Z</dcterms:modified>
</cp:coreProperties>
</file>