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2AF83C4A-B065-4D79-847E-27FC807F885F}" xr6:coauthVersionLast="41" xr6:coauthVersionMax="41" xr10:uidLastSave="{00000000-0000-0000-0000-000000000000}"/>
  <bookViews>
    <workbookView xWindow="-108" yWindow="12852" windowWidth="22116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96" i="1" l="1"/>
  <c r="F366" i="13" l="1"/>
  <c r="AT95" i="1" l="1"/>
  <c r="A108" i="13"/>
  <c r="L55" i="13"/>
  <c r="B307" i="13" s="1"/>
  <c r="A427" i="13" l="1"/>
  <c r="D7" i="19"/>
  <c r="B3" i="19"/>
  <c r="P32" i="18"/>
  <c r="A109" i="13"/>
  <c r="L56" i="12"/>
  <c r="F366" i="12" l="1"/>
  <c r="B299" i="13" l="1"/>
  <c r="B130" i="13"/>
  <c r="B467" i="13"/>
  <c r="B256" i="13"/>
  <c r="B257" i="13"/>
  <c r="A359" i="13" l="1"/>
  <c r="A358" i="13"/>
  <c r="A346" i="13"/>
  <c r="A299" i="13"/>
  <c r="A286" i="13"/>
  <c r="A256" i="13"/>
  <c r="A246" i="13"/>
  <c r="A130" i="13"/>
  <c r="A129" i="13"/>
  <c r="A126" i="13"/>
  <c r="A79" i="13"/>
  <c r="A360" i="13" l="1"/>
  <c r="A300" i="13"/>
  <c r="B308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40" i="13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60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<sst xmlns="http://schemas.openxmlformats.org/spreadsheetml/2006/main" count="5897" uniqueCount="963">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</sst>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52" zoomScaleNormal="100" workbookViewId="0">
      <pane xSplit="1" topLeftCell="B1" activePane="topRight" state="frozen"/>
      <selection pane="topRight" activeCell="C76" sqref="C76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30685.880000000005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71</v>
      </c>
      <c r="AV9" s="345"/>
      <c r="AW9" s="345"/>
      <c r="AX9" s="346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41.929166666666667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273.07</v>
      </c>
      <c r="AV13" s="345"/>
      <c r="AW13" s="345"/>
      <c r="AX13" s="346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466.40999999999997</v>
      </c>
      <c r="AR14" s="348"/>
      <c r="AS14" s="348"/>
      <c r="AT14" s="349"/>
      <c r="AU14" s="347">
        <f>SUM('12'!L55:'12'!L59)</f>
        <v>100.91</v>
      </c>
      <c r="AV14" s="348"/>
      <c r="AW14" s="348"/>
      <c r="AX14" s="349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574.16999999999996</v>
      </c>
      <c r="AV15" s="345"/>
      <c r="AW15" s="345"/>
      <c r="AX15" s="346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4573.79</v>
      </c>
      <c r="AR17" s="365"/>
      <c r="AS17" s="365"/>
      <c r="AT17" s="366"/>
      <c r="AU17" s="364">
        <f>SUM(AU8:AU16)</f>
        <v>1019.15</v>
      </c>
      <c r="AV17" s="365"/>
      <c r="AW17" s="365"/>
      <c r="AX17" s="366"/>
      <c r="AZ17" s="227">
        <f>SUM(AZ8:AZ16)</f>
        <v>54743.44</v>
      </c>
      <c r="BA17" s="112">
        <f ca="1">AZ17/BC$17</f>
        <v>4561.9533333333338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54743.44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0</v>
      </c>
      <c r="AX20" s="145">
        <f t="shared" ref="AX20:AX45" si="13">AT20+AV20-AW20</f>
        <v>1006.9299999999996</v>
      </c>
      <c r="AZ20" s="123">
        <f t="shared" ref="AZ20:AZ27" si="14">E20+I20+M20+Q20+U20+Y20+AC20+AG20+AK20+AO20+AS20+AW20</f>
        <v>6137.68</v>
      </c>
      <c r="BA20" s="21">
        <f t="shared" ref="BA20:BA45" si="15">AZ20/AZ$46</f>
        <v>0.12156053200260723</v>
      </c>
      <c r="BB20" s="22">
        <f>_xlfn.RANK.EQ(BA20,$BA$20:$BA$45,)</f>
        <v>2</v>
      </c>
      <c r="BC20" s="22">
        <f t="shared" ref="BC20:BC45" ca="1" si="16">AZ20/BC$17</f>
        <v>511.47333333333336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0.12244063662081384</v>
      </c>
      <c r="BG20" s="22">
        <f ca="1">_xlfn.RANK.EQ(BF20,$BF$20:$BF$45,)</f>
        <v>2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558.15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0.25665146849728654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0.25245793713205916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136.32999999999998</v>
      </c>
      <c r="AX22" s="156">
        <f t="shared" si="13"/>
        <v>456.71999999999997</v>
      </c>
      <c r="AZ22" s="157">
        <f t="shared" si="14"/>
        <v>3590.5799999999995</v>
      </c>
      <c r="BA22" s="21">
        <f t="shared" si="15"/>
        <v>7.1113647990433085E-2</v>
      </c>
      <c r="BB22" s="22">
        <f t="shared" si="20"/>
        <v>5</v>
      </c>
      <c r="BC22" s="22">
        <f t="shared" ca="1" si="16"/>
        <v>299.21499999999997</v>
      </c>
      <c r="BE22" s="225">
        <f t="shared" ca="1" si="17"/>
        <v>3801.23</v>
      </c>
      <c r="BF22" s="21">
        <f t="shared" ca="1" si="18"/>
        <v>6.9509683062762367E-2</v>
      </c>
      <c r="BG22" s="22">
        <f t="shared" ca="1" si="21"/>
        <v>6</v>
      </c>
      <c r="BH22" s="22">
        <f t="shared" ca="1" si="19"/>
        <v>316.76916666666665</v>
      </c>
      <c r="BJ22" s="225">
        <f t="shared" ca="1" si="22"/>
        <v>210.64999999999981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3.8794844122871666E-2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4.1692314693690773E-2</v>
      </c>
      <c r="BG23" s="22">
        <f t="shared" ca="1" si="21"/>
        <v>9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36.89</v>
      </c>
      <c r="AX24" s="156">
        <f t="shared" si="13"/>
        <v>366.08000000000004</v>
      </c>
      <c r="AZ24" s="157">
        <f t="shared" si="14"/>
        <v>1543.9200000000003</v>
      </c>
      <c r="BA24" s="21">
        <f t="shared" si="15"/>
        <v>3.0578286350781626E-2</v>
      </c>
      <c r="BB24" s="22">
        <f t="shared" si="20"/>
        <v>11</v>
      </c>
      <c r="BC24" s="22">
        <f t="shared" ca="1" si="16"/>
        <v>128.66000000000003</v>
      </c>
      <c r="BE24" s="225">
        <f t="shared" ca="1" si="17"/>
        <v>1910</v>
      </c>
      <c r="BF24" s="21">
        <f t="shared" ca="1" si="18"/>
        <v>3.4926456607433938E-2</v>
      </c>
      <c r="BG24" s="22">
        <f t="shared" ca="1" si="21"/>
        <v>11</v>
      </c>
      <c r="BH24" s="22">
        <f t="shared" ca="1" si="19"/>
        <v>159.16666666666666</v>
      </c>
      <c r="BJ24" s="225">
        <f t="shared" ca="1" si="22"/>
        <v>366.08000000000004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308.47000000000003</v>
      </c>
      <c r="AX25" s="151">
        <f t="shared" si="13"/>
        <v>4393.951597424496</v>
      </c>
      <c r="AZ25" s="152">
        <f t="shared" si="14"/>
        <v>4368.2200000000012</v>
      </c>
      <c r="BA25" s="21">
        <f t="shared" si="15"/>
        <v>8.6515287063585758E-2</v>
      </c>
      <c r="BB25" s="22">
        <f t="shared" si="20"/>
        <v>4</v>
      </c>
      <c r="BC25" s="22">
        <f t="shared" ca="1" si="16"/>
        <v>364.01833333333343</v>
      </c>
      <c r="BE25" s="224">
        <f t="shared" ca="1" si="17"/>
        <v>5599.6215974244988</v>
      </c>
      <c r="BF25" s="21">
        <f t="shared" ca="1" si="18"/>
        <v>0.10239525693219721</v>
      </c>
      <c r="BG25" s="22">
        <f t="shared" ca="1" si="21"/>
        <v>3</v>
      </c>
      <c r="BH25" s="22">
        <f t="shared" ca="1" si="19"/>
        <v>466.63513311870821</v>
      </c>
      <c r="BJ25" s="224">
        <f t="shared" ca="1" si="22"/>
        <v>1231.4015974244976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1.2386630179440862E-2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1.1821051242866844E-2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8.2201227829346094E-3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9.8744955853478159E-3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6.734087623609325E-2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7.4608031422300922E-2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2.0240151013859377E-2</v>
      </c>
      <c r="BB29" s="22">
        <f t="shared" si="20"/>
        <v>13</v>
      </c>
      <c r="BC29" s="22">
        <f t="shared" ca="1" si="16"/>
        <v>85.161666666666662</v>
      </c>
      <c r="BE29" s="224">
        <f t="shared" ca="1" si="17"/>
        <v>1115.6600000000001</v>
      </c>
      <c r="BF29" s="21">
        <f t="shared" ca="1" si="18"/>
        <v>2.0401073601387303E-2</v>
      </c>
      <c r="BG29" s="22">
        <f t="shared" ca="1" si="21"/>
        <v>14</v>
      </c>
      <c r="BH29" s="22">
        <f t="shared" ca="1" si="19"/>
        <v>92.971666666666678</v>
      </c>
      <c r="BJ29" s="224">
        <f t="shared" ca="1" si="22"/>
        <v>93.719999999999914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7.3165905899954314E-3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8.4116073504814717E-3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4.7786989809812603E-3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4.3886647045990289E-3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3.8148982991531327E-2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4.7220752194280041E-2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8.880541041890265E-2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8.5431575750018293E-2</v>
      </c>
      <c r="BG33" s="22">
        <f t="shared" ca="1" si="21"/>
        <v>4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3.1957351379154161E-2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2.7601226632370083E-2</v>
      </c>
      <c r="BG34" s="22">
        <f t="shared" ca="1" si="21"/>
        <v>12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206</v>
      </c>
      <c r="AX35" s="187">
        <f t="shared" si="13"/>
        <v>1534.8600000000006</v>
      </c>
      <c r="AZ35" s="188">
        <f t="shared" si="23"/>
        <v>2508.5699999999997</v>
      </c>
      <c r="BA35" s="21">
        <f t="shared" si="15"/>
        <v>4.9683773635279184E-2</v>
      </c>
      <c r="BB35" s="22">
        <f t="shared" si="20"/>
        <v>7</v>
      </c>
      <c r="BC35" s="22">
        <f t="shared" ca="1" si="16"/>
        <v>209.04749999999999</v>
      </c>
      <c r="BE35" s="224">
        <f t="shared" ca="1" si="17"/>
        <v>2553.83</v>
      </c>
      <c r="BF35" s="21">
        <f t="shared" ca="1" si="18"/>
        <v>4.6699598260608911E-2</v>
      </c>
      <c r="BG35" s="22">
        <f t="shared" ca="1" si="21"/>
        <v>8</v>
      </c>
      <c r="BH35" s="22">
        <f t="shared" ca="1" si="19"/>
        <v>212.81916666666666</v>
      </c>
      <c r="BJ35" s="224">
        <f t="shared" ca="1" si="22"/>
        <v>45.260000000000218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2.5241663172625942E-2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3.9662008684725657E-2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9.8424007733696871E-3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1.123315303347993E-2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16.7</v>
      </c>
      <c r="AX38" s="156">
        <f t="shared" si="13"/>
        <v>188.00000000000009</v>
      </c>
      <c r="AZ38" s="157">
        <f t="shared" si="23"/>
        <v>696.2</v>
      </c>
      <c r="BA38" s="21">
        <f t="shared" si="15"/>
        <v>1.3788669722145038E-2</v>
      </c>
      <c r="BB38" s="22">
        <f t="shared" si="20"/>
        <v>14</v>
      </c>
      <c r="BC38" s="22">
        <f t="shared" ca="1" si="16"/>
        <v>58.016666666666673</v>
      </c>
      <c r="BE38" s="225">
        <f t="shared" ca="1" si="17"/>
        <v>845</v>
      </c>
      <c r="BF38" s="21">
        <f t="shared" ca="1" si="18"/>
        <v>1.5451756980775748E-2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148.80000000000007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5.5641098104156341E-3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2.3199999999999998</v>
      </c>
      <c r="AX40" s="156">
        <f t="shared" si="13"/>
        <v>1520.9861040380199</v>
      </c>
      <c r="AZ40" s="157">
        <f t="shared" si="23"/>
        <v>175.10000000000002</v>
      </c>
      <c r="BA40" s="21">
        <f t="shared" si="15"/>
        <v>3.4679633271295549E-3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891.57610403801925</v>
      </c>
      <c r="BF40" s="21">
        <f t="shared" ca="1" si="18"/>
        <v>1.6303452413564862E-2</v>
      </c>
      <c r="BG40" s="22">
        <f t="shared" ca="1" si="21"/>
        <v>15</v>
      </c>
      <c r="BH40" s="22">
        <f t="shared" ca="1" si="19"/>
        <v>74.298008669834942</v>
      </c>
      <c r="BJ40" s="225">
        <f t="shared" ca="1" si="22"/>
        <v>716.47610403801946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</v>
      </c>
      <c r="AW41" s="165">
        <f>SUM('12'!D440:F440)</f>
        <v>0</v>
      </c>
      <c r="AX41" s="151">
        <f t="shared" si="13"/>
        <v>4701.010000000002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-3848.9899999999966</v>
      </c>
      <c r="BF41" s="21">
        <f t="shared" ca="1" si="18"/>
        <v>-7.0383027338977514E-2</v>
      </c>
      <c r="BG41" s="22">
        <f t="shared" ca="1" si="21"/>
        <v>26</v>
      </c>
      <c r="BH41" s="22">
        <f t="shared" ca="1" si="19"/>
        <v>-320.74916666666638</v>
      </c>
      <c r="BJ41" s="224">
        <f t="shared" ca="1" si="22"/>
        <v>-3848.9899999999961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3.6206483812942324E-5</v>
      </c>
      <c r="BG42" s="22">
        <f t="shared" ca="1" si="21"/>
        <v>24</v>
      </c>
      <c r="BH42" s="22">
        <f t="shared" ca="1" si="19"/>
        <v>0.16500000000000151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9.9028079015692598E-3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2.1794825565588906E-2</v>
      </c>
      <c r="BG43" s="22">
        <f t="shared" ca="1" si="21"/>
        <v>13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3.6638408674225945E-3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4.5715257339573221E-4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1019.1499999999997</v>
      </c>
      <c r="AW46" s="219">
        <f>SUM(AW20:AW45)</f>
        <v>1125.8800000000001</v>
      </c>
      <c r="AX46" s="220">
        <f>SUM(AX20:AX45)</f>
        <v>30579.147680000002</v>
      </c>
      <c r="AZ46" s="227">
        <f>SUM(AZ20:AZ45)</f>
        <v>50490.729999999996</v>
      </c>
      <c r="BA46" s="1"/>
      <c r="BB46" s="1"/>
      <c r="BC46" s="124">
        <f ca="1">SUM(BC20:BC45)</f>
        <v>4207.560833333333</v>
      </c>
      <c r="BE46" s="227">
        <f ca="1">SUM(BE20:BE45)</f>
        <v>54686.337680000011</v>
      </c>
      <c r="BF46" s="1"/>
      <c r="BG46" s="1"/>
      <c r="BH46" s="124">
        <f ca="1">SUM(BH20:BH45)</f>
        <v>4557.1948066666673</v>
      </c>
      <c r="BJ46" s="227">
        <f ca="1">SUM(BJ20:BJ45)</f>
        <v>4195.6076800000055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-106.73000000000013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50490.729999999996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136.32999999999998</v>
      </c>
      <c r="AX50" s="119" t="s">
        <v>834</v>
      </c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86" t="s">
        <v>475</v>
      </c>
      <c r="AW54" s="387"/>
      <c r="AX54" s="239">
        <v>2</v>
      </c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21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5</v>
      </c>
      <c r="D75">
        <f>C75*D74</f>
        <v>16.129032258064516</v>
      </c>
      <c r="Z75" s="111"/>
    </row>
    <row r="76" spans="1:50">
      <c r="D76">
        <f>D75-D73</f>
        <v>-4.870967741935484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19" workbookViewId="0">
      <selection activeCell="H406" sqref="H40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20"/>
      <c r="J56" s="424" t="s">
        <v>688</v>
      </c>
      <c r="K56" s="425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55" workbookViewId="0">
      <selection activeCell="H76" sqref="H7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5609</v>
      </c>
      <c r="L5" s="431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6749.51</v>
      </c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4335.62</v>
      </c>
      <c r="L9" s="415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v>170</v>
      </c>
      <c r="L11" s="41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1018.9300000000001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136.32999999999998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954</v>
      </c>
      <c r="K60" s="423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36.89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359.90999999999997</v>
      </c>
      <c r="B120" s="135">
        <f>SUM(B106:B119)</f>
        <v>457.47</v>
      </c>
      <c r="C120" s="17" t="s">
        <v>53</v>
      </c>
      <c r="D120" s="135">
        <f>SUM(D106:D119)</f>
        <v>308.47000000000003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</f>
        <v>16.7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16.7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1019.15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3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1596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43805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200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43805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651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43805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3.581744656268053E-2</v>
      </c>
      <c r="Y13" s="119">
        <f ca="1">X13*E13</f>
        <v>143.9599508376661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3.1773541305603697E-2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8.0878105141536684E-3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0.50202195262853844</v>
      </c>
      <c r="Y19" s="119">
        <f t="shared" ca="1" si="3"/>
        <v>2220.643865095321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0.36510687463893704</v>
      </c>
      <c r="Y20" s="119">
        <f t="shared" ca="1" si="3"/>
        <v>219.2831889081456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0.16637781629116119</v>
      </c>
      <c r="Y25" s="119">
        <f t="shared" ca="1" si="3"/>
        <v>101.1515939272097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651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43805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0.37608318890814557</v>
      </c>
      <c r="Y28" s="119">
        <f t="shared" ca="1" si="3"/>
        <v>1936.1111871057192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1.2709416522241479E-2</v>
      </c>
      <c r="Y33" s="119">
        <f t="shared" ca="1" si="3"/>
        <v>52.478784748700171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8.6077411900635475E-2</v>
      </c>
      <c r="Y35" s="119">
        <f t="shared" ca="1" si="3"/>
        <v>351.94874762564996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2742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4211.4295229999998</v>
      </c>
      <c r="Q42" s="315"/>
      <c r="R42" s="326">
        <f ca="1">SUM(R13:R41)</f>
        <v>4.0363722784209823</v>
      </c>
      <c r="S42" s="317"/>
      <c r="X42" s="327">
        <f ca="1">SUM(X13:X41)</f>
        <v>1.584055459272097</v>
      </c>
      <c r="Y42" s="328">
        <f ca="1">SUM(Y13:Y41)</f>
        <v>5025.5773182484127</v>
      </c>
      <c r="Z42" s="329">
        <f ca="1">P42/Y42</f>
        <v>0.83799915040762496</v>
      </c>
      <c r="AA42" s="329">
        <f ca="1">Z42/(D$43/365)</f>
        <v>0.17670114956602143</v>
      </c>
    </row>
    <row r="43" spans="1:27">
      <c r="C43" s="119" t="s">
        <v>567</v>
      </c>
      <c r="D43" s="46">
        <f ca="1">_xlfn.DAYS(TODAY(),F13)</f>
        <v>1731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31" workbookViewId="0">
      <selection activeCell="F43" sqref="F4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26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171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2019-12-06T12:32:37Z</dcterms:modified>
</cp:coreProperties>
</file>