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8453E2E9-57DA-420D-A117-C5E9395BC684}" xr6:coauthVersionLast="41" xr6:coauthVersionMax="41" xr10:uidLastSave="{00000000-0000-0000-0000-000000000000}"/>
  <bookViews>
    <workbookView xWindow="-108" yWindow="12852" windowWidth="22164" windowHeight="13176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5" i="18"/>
  <c r="Q6" i="18"/>
  <c r="Q7" i="18"/>
  <c r="Q8" i="18"/>
  <c r="Q4" i="18"/>
  <c r="Q3" i="18"/>
  <c r="F366" i="11" l="1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<sst xmlns="http://schemas.openxmlformats.org/spreadsheetml/2006/main" count="5753" uniqueCount="869">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</sst>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4" zoomScaleNormal="100" workbookViewId="0">
      <pane xSplit="1" topLeftCell="AG1" activePane="topRight" state="frozen"/>
      <selection pane="topRight" activeCell="AQ4" sqref="AQ4:AT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79" t="s">
        <v>0</v>
      </c>
      <c r="D4" s="380"/>
      <c r="E4" s="380"/>
      <c r="F4" s="381"/>
      <c r="G4" s="379" t="s">
        <v>1</v>
      </c>
      <c r="H4" s="380"/>
      <c r="I4" s="380"/>
      <c r="J4" s="381"/>
      <c r="K4" s="379" t="s">
        <v>2</v>
      </c>
      <c r="L4" s="380"/>
      <c r="M4" s="380"/>
      <c r="N4" s="381"/>
      <c r="O4" s="379" t="s">
        <v>3</v>
      </c>
      <c r="P4" s="380"/>
      <c r="Q4" s="380"/>
      <c r="R4" s="381"/>
      <c r="S4" s="379" t="s">
        <v>71</v>
      </c>
      <c r="T4" s="380"/>
      <c r="U4" s="380"/>
      <c r="V4" s="381"/>
      <c r="W4" s="379" t="s">
        <v>70</v>
      </c>
      <c r="X4" s="380"/>
      <c r="Y4" s="380"/>
      <c r="Z4" s="381"/>
      <c r="AA4" s="379" t="s">
        <v>72</v>
      </c>
      <c r="AB4" s="380"/>
      <c r="AC4" s="380"/>
      <c r="AD4" s="381"/>
      <c r="AE4" s="379" t="s">
        <v>73</v>
      </c>
      <c r="AF4" s="380"/>
      <c r="AG4" s="380"/>
      <c r="AH4" s="381"/>
      <c r="AI4" s="379" t="s">
        <v>75</v>
      </c>
      <c r="AJ4" s="380"/>
      <c r="AK4" s="380"/>
      <c r="AL4" s="381"/>
      <c r="AM4" s="379" t="s">
        <v>77</v>
      </c>
      <c r="AN4" s="380"/>
      <c r="AO4" s="380"/>
      <c r="AP4" s="381"/>
      <c r="AQ4" s="379" t="s">
        <v>79</v>
      </c>
      <c r="AR4" s="380"/>
      <c r="AS4" s="380"/>
      <c r="AT4" s="381"/>
      <c r="AU4" s="379" t="s">
        <v>84</v>
      </c>
      <c r="AV4" s="380"/>
      <c r="AW4" s="380"/>
      <c r="AX4" s="381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8">
        <f>'01'!K19</f>
        <v>26383.54</v>
      </c>
      <c r="D5" s="386"/>
      <c r="E5" s="386"/>
      <c r="F5" s="387"/>
      <c r="G5" s="388">
        <f>'02'!K19</f>
        <v>25229.379999999997</v>
      </c>
      <c r="H5" s="386"/>
      <c r="I5" s="386"/>
      <c r="J5" s="387"/>
      <c r="K5" s="385">
        <f>'03'!K19</f>
        <v>25574.760000000002</v>
      </c>
      <c r="L5" s="386"/>
      <c r="M5" s="386"/>
      <c r="N5" s="387"/>
      <c r="O5" s="385">
        <f>'04'!K19</f>
        <v>26443.759999999998</v>
      </c>
      <c r="P5" s="386"/>
      <c r="Q5" s="386"/>
      <c r="R5" s="387"/>
      <c r="S5" s="385">
        <f>'05'!K19</f>
        <v>27163.090000000004</v>
      </c>
      <c r="T5" s="386"/>
      <c r="U5" s="386"/>
      <c r="V5" s="387"/>
      <c r="W5" s="385">
        <f>'06'!K19</f>
        <v>29014.079999999998</v>
      </c>
      <c r="X5" s="386"/>
      <c r="Y5" s="386"/>
      <c r="Z5" s="387"/>
      <c r="AA5" s="385">
        <f>'07'!K19</f>
        <v>29282.959999999999</v>
      </c>
      <c r="AB5" s="386"/>
      <c r="AC5" s="386"/>
      <c r="AD5" s="387"/>
      <c r="AE5" s="385">
        <f>'08'!K19</f>
        <v>29166.850000000002</v>
      </c>
      <c r="AF5" s="386"/>
      <c r="AG5" s="386"/>
      <c r="AH5" s="387"/>
      <c r="AI5" s="385">
        <f>'09'!K19</f>
        <v>29258.260000000002</v>
      </c>
      <c r="AJ5" s="386"/>
      <c r="AK5" s="386"/>
      <c r="AL5" s="387"/>
      <c r="AM5" s="385">
        <f>'10'!K19</f>
        <v>30089.47</v>
      </c>
      <c r="AN5" s="386"/>
      <c r="AO5" s="386"/>
      <c r="AP5" s="387"/>
      <c r="AQ5" s="385">
        <f>'11'!K19</f>
        <v>13819.86</v>
      </c>
      <c r="AR5" s="386"/>
      <c r="AS5" s="386"/>
      <c r="AT5" s="387"/>
      <c r="AU5" s="385">
        <f>'12'!K19</f>
        <v>15101.890000000001</v>
      </c>
      <c r="AV5" s="386"/>
      <c r="AW5" s="386"/>
      <c r="AX5" s="387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2" t="s">
        <v>230</v>
      </c>
      <c r="D7" s="383"/>
      <c r="E7" s="383"/>
      <c r="F7" s="384"/>
      <c r="G7" s="382" t="s">
        <v>230</v>
      </c>
      <c r="H7" s="383"/>
      <c r="I7" s="383"/>
      <c r="J7" s="384"/>
      <c r="K7" s="382" t="s">
        <v>230</v>
      </c>
      <c r="L7" s="383"/>
      <c r="M7" s="383"/>
      <c r="N7" s="384"/>
      <c r="O7" s="382" t="s">
        <v>230</v>
      </c>
      <c r="P7" s="383"/>
      <c r="Q7" s="383"/>
      <c r="R7" s="384"/>
      <c r="S7" s="382" t="s">
        <v>230</v>
      </c>
      <c r="T7" s="383"/>
      <c r="U7" s="383"/>
      <c r="V7" s="384"/>
      <c r="W7" s="382" t="s">
        <v>230</v>
      </c>
      <c r="X7" s="383"/>
      <c r="Y7" s="383"/>
      <c r="Z7" s="384"/>
      <c r="AA7" s="382" t="s">
        <v>230</v>
      </c>
      <c r="AB7" s="383"/>
      <c r="AC7" s="383"/>
      <c r="AD7" s="384"/>
      <c r="AE7" s="382" t="s">
        <v>230</v>
      </c>
      <c r="AF7" s="383"/>
      <c r="AG7" s="383"/>
      <c r="AH7" s="384"/>
      <c r="AI7" s="382" t="s">
        <v>230</v>
      </c>
      <c r="AJ7" s="383"/>
      <c r="AK7" s="383"/>
      <c r="AL7" s="384"/>
      <c r="AM7" s="382" t="s">
        <v>230</v>
      </c>
      <c r="AN7" s="383"/>
      <c r="AO7" s="383"/>
      <c r="AP7" s="384"/>
      <c r="AQ7" s="382" t="s">
        <v>230</v>
      </c>
      <c r="AR7" s="383"/>
      <c r="AS7" s="383"/>
      <c r="AT7" s="384"/>
      <c r="AU7" s="382" t="s">
        <v>230</v>
      </c>
      <c r="AV7" s="383"/>
      <c r="AW7" s="383"/>
      <c r="AX7" s="384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89">
        <f>SUM('01'!L25:'01'!L29)</f>
        <v>2593.46</v>
      </c>
      <c r="D8" s="390"/>
      <c r="E8" s="390"/>
      <c r="F8" s="391"/>
      <c r="G8" s="389">
        <f>SUM('02'!L25:'02'!L29)</f>
        <v>2592.42</v>
      </c>
      <c r="H8" s="390"/>
      <c r="I8" s="390"/>
      <c r="J8" s="391"/>
      <c r="K8" s="389">
        <f>SUM('03'!L25:'03'!L29)</f>
        <v>2526.87</v>
      </c>
      <c r="L8" s="390"/>
      <c r="M8" s="390"/>
      <c r="N8" s="391"/>
      <c r="O8" s="389">
        <f>SUM('04'!L25:'04'!L29)</f>
        <v>2570.56</v>
      </c>
      <c r="P8" s="390"/>
      <c r="Q8" s="390"/>
      <c r="R8" s="391"/>
      <c r="S8" s="389">
        <f>SUM('05'!L25:'05'!L29)</f>
        <v>4448.8500000000004</v>
      </c>
      <c r="T8" s="390"/>
      <c r="U8" s="390"/>
      <c r="V8" s="391"/>
      <c r="W8" s="389">
        <f>SUM('06'!L25:'06'!L29)</f>
        <v>2574.61</v>
      </c>
      <c r="X8" s="390"/>
      <c r="Y8" s="390"/>
      <c r="Z8" s="391"/>
      <c r="AA8" s="389">
        <f>SUM('07'!L25:'07'!L29)</f>
        <v>2568.54</v>
      </c>
      <c r="AB8" s="390"/>
      <c r="AC8" s="390"/>
      <c r="AD8" s="391"/>
      <c r="AE8" s="389">
        <f>SUM('08'!L25:'08'!L29)</f>
        <v>2571.5500000000002</v>
      </c>
      <c r="AF8" s="390"/>
      <c r="AG8" s="390"/>
      <c r="AH8" s="391"/>
      <c r="AI8" s="389">
        <f>SUM('09'!L25:'09'!L29)</f>
        <v>2573.7399999999998</v>
      </c>
      <c r="AJ8" s="390"/>
      <c r="AK8" s="390"/>
      <c r="AL8" s="391"/>
      <c r="AM8" s="389">
        <f>SUM('10'!L25:'10'!L29)</f>
        <v>0</v>
      </c>
      <c r="AN8" s="390"/>
      <c r="AO8" s="390"/>
      <c r="AP8" s="391"/>
      <c r="AQ8" s="389">
        <f>SUM('11'!L25:'11'!L29)</f>
        <v>0</v>
      </c>
      <c r="AR8" s="390"/>
      <c r="AS8" s="390"/>
      <c r="AT8" s="391"/>
      <c r="AU8" s="389">
        <f>SUM('12'!L25:'12'!L29)</f>
        <v>0</v>
      </c>
      <c r="AV8" s="390"/>
      <c r="AW8" s="390"/>
      <c r="AX8" s="391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76">
        <f>SUM('01'!L30:'01'!L34)</f>
        <v>655.59</v>
      </c>
      <c r="D9" s="377"/>
      <c r="E9" s="377"/>
      <c r="F9" s="378"/>
      <c r="G9" s="376">
        <f>SUM('02'!L30:'02'!L34)</f>
        <v>760.26</v>
      </c>
      <c r="H9" s="377"/>
      <c r="I9" s="377"/>
      <c r="J9" s="378"/>
      <c r="K9" s="376">
        <f>SUM('03'!L30:'03'!L34)</f>
        <v>516.44000000000005</v>
      </c>
      <c r="L9" s="377"/>
      <c r="M9" s="377"/>
      <c r="N9" s="378"/>
      <c r="O9" s="376">
        <f>SUM('04'!L30:'04'!L34)</f>
        <v>507.54</v>
      </c>
      <c r="P9" s="377"/>
      <c r="Q9" s="377"/>
      <c r="R9" s="378"/>
      <c r="S9" s="376">
        <f>SUM('05'!L30:'05'!L34)</f>
        <v>578.16999999999996</v>
      </c>
      <c r="T9" s="377"/>
      <c r="U9" s="377"/>
      <c r="V9" s="378"/>
      <c r="W9" s="376">
        <f>SUM('06'!L30:'06'!L34)</f>
        <v>613.67000000000007</v>
      </c>
      <c r="X9" s="377"/>
      <c r="Y9" s="377"/>
      <c r="Z9" s="378"/>
      <c r="AA9" s="376">
        <f>SUM('07'!L30:'07'!L34)</f>
        <v>1147.52</v>
      </c>
      <c r="AB9" s="377"/>
      <c r="AC9" s="377"/>
      <c r="AD9" s="378"/>
      <c r="AE9" s="376">
        <f>SUM('08'!L30:'08'!L34)</f>
        <v>291.60000000000002</v>
      </c>
      <c r="AF9" s="377"/>
      <c r="AG9" s="377"/>
      <c r="AH9" s="378"/>
      <c r="AI9" s="376">
        <f>SUM('09'!L30:'09'!L34)</f>
        <v>291.60000000000002</v>
      </c>
      <c r="AJ9" s="377"/>
      <c r="AK9" s="377"/>
      <c r="AL9" s="378"/>
      <c r="AM9" s="376">
        <f>SUM('10'!L30:'10'!L34)</f>
        <v>415.45</v>
      </c>
      <c r="AN9" s="377"/>
      <c r="AO9" s="377"/>
      <c r="AP9" s="378"/>
      <c r="AQ9" s="376">
        <f>SUM('11'!L30:'11'!L34)</f>
        <v>0</v>
      </c>
      <c r="AR9" s="377"/>
      <c r="AS9" s="377"/>
      <c r="AT9" s="378"/>
      <c r="AU9" s="376">
        <f>SUM('12'!L30:'12'!L34)</f>
        <v>0</v>
      </c>
      <c r="AV9" s="377"/>
      <c r="AW9" s="377"/>
      <c r="AX9" s="378"/>
      <c r="AZ9" s="210">
        <f t="shared" ref="AZ9:AZ16" si="1">SUM(C9:AW9)</f>
        <v>5777.8400000000011</v>
      </c>
      <c r="BA9" s="112">
        <f t="shared" ca="1" si="0"/>
        <v>577.78400000000011</v>
      </c>
      <c r="BB9" s="1"/>
      <c r="BC9" s="1"/>
    </row>
    <row r="10" spans="1:55" ht="15.75">
      <c r="A10" s="190" t="s">
        <v>218</v>
      </c>
      <c r="B10" s="194">
        <v>2731.18</v>
      </c>
      <c r="C10" s="376">
        <f>SUM('01'!L35:'01'!L39)</f>
        <v>120.85</v>
      </c>
      <c r="D10" s="377"/>
      <c r="E10" s="377"/>
      <c r="F10" s="378"/>
      <c r="G10" s="376">
        <f>SUM('02'!L35:'02'!L39)</f>
        <v>107.38</v>
      </c>
      <c r="H10" s="377"/>
      <c r="I10" s="377"/>
      <c r="J10" s="378"/>
      <c r="K10" s="376">
        <f>SUM('03'!L35:'03'!L39)</f>
        <v>91.73</v>
      </c>
      <c r="L10" s="377"/>
      <c r="M10" s="377"/>
      <c r="N10" s="378"/>
      <c r="O10" s="376">
        <f>SUM('04'!L35:'04'!L39)</f>
        <v>204.23</v>
      </c>
      <c r="P10" s="377"/>
      <c r="Q10" s="377"/>
      <c r="R10" s="378"/>
      <c r="S10" s="376">
        <f>SUM('05'!L35:'05'!L39)</f>
        <v>119.85</v>
      </c>
      <c r="T10" s="377"/>
      <c r="U10" s="377"/>
      <c r="V10" s="378"/>
      <c r="W10" s="392">
        <f>SUM('06'!L35:'06'!L39)</f>
        <v>55.09</v>
      </c>
      <c r="X10" s="393"/>
      <c r="Y10" s="393"/>
      <c r="Z10" s="394"/>
      <c r="AA10" s="392">
        <f>SUM('07'!L35:'07'!L39)</f>
        <v>124.52</v>
      </c>
      <c r="AB10" s="393"/>
      <c r="AC10" s="393"/>
      <c r="AD10" s="394"/>
      <c r="AE10" s="392">
        <f>SUM('08'!L35:'08'!L39)</f>
        <v>164.91</v>
      </c>
      <c r="AF10" s="393"/>
      <c r="AG10" s="393"/>
      <c r="AH10" s="394"/>
      <c r="AI10" s="392">
        <f>SUM('09'!L35:'09'!L39)</f>
        <v>167.95</v>
      </c>
      <c r="AJ10" s="393"/>
      <c r="AK10" s="393"/>
      <c r="AL10" s="394"/>
      <c r="AM10" s="392">
        <f>SUM('10'!L35:'10'!L39)</f>
        <v>0</v>
      </c>
      <c r="AN10" s="393"/>
      <c r="AO10" s="393"/>
      <c r="AP10" s="394"/>
      <c r="AQ10" s="392">
        <f>SUM('11'!L35:'11'!L39)</f>
        <v>0</v>
      </c>
      <c r="AR10" s="393"/>
      <c r="AS10" s="393"/>
      <c r="AT10" s="394"/>
      <c r="AU10" s="392">
        <f>SUM('12'!L35:'12'!L39)</f>
        <v>0</v>
      </c>
      <c r="AV10" s="393"/>
      <c r="AW10" s="393"/>
      <c r="AX10" s="394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76">
        <f>SUM('01'!L40:'01'!L44)</f>
        <v>3.87</v>
      </c>
      <c r="D11" s="377"/>
      <c r="E11" s="377"/>
      <c r="F11" s="378"/>
      <c r="G11" s="376">
        <f>SUM('02'!L40:'02'!L44)</f>
        <v>0</v>
      </c>
      <c r="H11" s="377"/>
      <c r="I11" s="377"/>
      <c r="J11" s="378"/>
      <c r="K11" s="376">
        <f>SUM('03'!L40:'03'!L44)</f>
        <v>0</v>
      </c>
      <c r="L11" s="377"/>
      <c r="M11" s="377"/>
      <c r="N11" s="378"/>
      <c r="O11" s="376">
        <f>SUM('04'!L40:'04'!L44)</f>
        <v>356.59</v>
      </c>
      <c r="P11" s="377"/>
      <c r="Q11" s="377"/>
      <c r="R11" s="378"/>
      <c r="S11" s="376">
        <f>SUM('05'!L40:'05'!L44)</f>
        <v>45.86</v>
      </c>
      <c r="T11" s="377"/>
      <c r="U11" s="377"/>
      <c r="V11" s="378"/>
      <c r="W11" s="376">
        <f>SUM('06'!L40:'06'!L44)</f>
        <v>0</v>
      </c>
      <c r="X11" s="377"/>
      <c r="Y11" s="377"/>
      <c r="Z11" s="378"/>
      <c r="AA11" s="376">
        <f>SUM('07'!L40:'07'!L44)</f>
        <v>1.02</v>
      </c>
      <c r="AB11" s="377"/>
      <c r="AC11" s="377"/>
      <c r="AD11" s="378"/>
      <c r="AE11" s="376">
        <f>SUM('08'!L40:'08'!L44)</f>
        <v>0</v>
      </c>
      <c r="AF11" s="377"/>
      <c r="AG11" s="377"/>
      <c r="AH11" s="378"/>
      <c r="AI11" s="376">
        <f>SUM('09'!L40:'09'!L44)</f>
        <v>0</v>
      </c>
      <c r="AJ11" s="377"/>
      <c r="AK11" s="377"/>
      <c r="AL11" s="378"/>
      <c r="AM11" s="376">
        <f>SUM('10'!L40:'10'!L44)</f>
        <v>52.97</v>
      </c>
      <c r="AN11" s="377"/>
      <c r="AO11" s="377"/>
      <c r="AP11" s="378"/>
      <c r="AQ11" s="376">
        <f>SUM('11'!L40:'11'!L44)</f>
        <v>0</v>
      </c>
      <c r="AR11" s="377"/>
      <c r="AS11" s="377"/>
      <c r="AT11" s="378"/>
      <c r="AU11" s="376">
        <f>SUM('12'!L40:'12'!L44)</f>
        <v>0</v>
      </c>
      <c r="AV11" s="377"/>
      <c r="AW11" s="377"/>
      <c r="AX11" s="378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75">
      <c r="A12" s="190" t="s">
        <v>23</v>
      </c>
      <c r="B12" s="194">
        <v>3325.31</v>
      </c>
      <c r="C12" s="376">
        <f>SUM('01'!L45:'01'!L49)</f>
        <v>137</v>
      </c>
      <c r="D12" s="377"/>
      <c r="E12" s="377"/>
      <c r="F12" s="378"/>
      <c r="G12" s="376">
        <f>SUM('02'!L45:'02'!L49)</f>
        <v>600.04</v>
      </c>
      <c r="H12" s="377"/>
      <c r="I12" s="377"/>
      <c r="J12" s="378"/>
      <c r="K12" s="376">
        <f>SUM('03'!L45:'03'!L49)</f>
        <v>380</v>
      </c>
      <c r="L12" s="377"/>
      <c r="M12" s="377"/>
      <c r="N12" s="378"/>
      <c r="O12" s="376">
        <f>SUM('04'!L45:'04'!L49)</f>
        <v>0</v>
      </c>
      <c r="P12" s="377"/>
      <c r="Q12" s="377"/>
      <c r="R12" s="378"/>
      <c r="S12" s="376">
        <f>SUM('05'!L45:'05'!L49)</f>
        <v>0</v>
      </c>
      <c r="T12" s="377"/>
      <c r="U12" s="377"/>
      <c r="V12" s="378"/>
      <c r="W12" s="392">
        <f>SUM('06'!L45:'06'!L49)</f>
        <v>242.41</v>
      </c>
      <c r="X12" s="393"/>
      <c r="Y12" s="393"/>
      <c r="Z12" s="394"/>
      <c r="AA12" s="392">
        <f>SUM('07'!L45:'07'!L49)</f>
        <v>0</v>
      </c>
      <c r="AB12" s="393"/>
      <c r="AC12" s="393"/>
      <c r="AD12" s="394"/>
      <c r="AE12" s="392">
        <f>SUM('08'!L45:'08'!L49)</f>
        <v>222.98</v>
      </c>
      <c r="AF12" s="393"/>
      <c r="AG12" s="393"/>
      <c r="AH12" s="394"/>
      <c r="AI12" s="392">
        <f>SUM('09'!L45:'09'!L49)</f>
        <v>200</v>
      </c>
      <c r="AJ12" s="393"/>
      <c r="AK12" s="393"/>
      <c r="AL12" s="394"/>
      <c r="AM12" s="392">
        <f>SUM('10'!L45:'10'!L49)</f>
        <v>0</v>
      </c>
      <c r="AN12" s="393"/>
      <c r="AO12" s="393"/>
      <c r="AP12" s="394"/>
      <c r="AQ12" s="392">
        <f>SUM('11'!L45:'11'!L49)</f>
        <v>0</v>
      </c>
      <c r="AR12" s="393"/>
      <c r="AS12" s="393"/>
      <c r="AT12" s="394"/>
      <c r="AU12" s="392">
        <f>SUM('12'!L45:'12'!L49)</f>
        <v>0</v>
      </c>
      <c r="AV12" s="393"/>
      <c r="AW12" s="393"/>
      <c r="AX12" s="394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76">
        <f>SUM('01'!L50:'01'!L54)</f>
        <v>95.8</v>
      </c>
      <c r="D13" s="377"/>
      <c r="E13" s="377"/>
      <c r="F13" s="378"/>
      <c r="G13" s="376">
        <f>SUM('02'!L50:'02'!L54)</f>
        <v>95.8</v>
      </c>
      <c r="H13" s="377"/>
      <c r="I13" s="377"/>
      <c r="J13" s="378"/>
      <c r="K13" s="376">
        <f>SUM('03'!L50:'03'!L54)</f>
        <v>4517.74</v>
      </c>
      <c r="L13" s="377"/>
      <c r="M13" s="377"/>
      <c r="N13" s="378"/>
      <c r="O13" s="376">
        <f>SUM('04'!L50:'04'!L54)</f>
        <v>95.8</v>
      </c>
      <c r="P13" s="377"/>
      <c r="Q13" s="377"/>
      <c r="R13" s="378"/>
      <c r="S13" s="376">
        <f>SUM('05'!L50:'05'!L54)</f>
        <v>95.8</v>
      </c>
      <c r="T13" s="377"/>
      <c r="U13" s="377"/>
      <c r="V13" s="378"/>
      <c r="W13" s="376">
        <f>SUM('06'!L50:'06'!L54)</f>
        <v>95.8</v>
      </c>
      <c r="X13" s="377"/>
      <c r="Y13" s="377"/>
      <c r="Z13" s="378"/>
      <c r="AA13" s="376">
        <f>SUM('07'!L50:'07'!L54)</f>
        <v>95.8</v>
      </c>
      <c r="AB13" s="377"/>
      <c r="AC13" s="377"/>
      <c r="AD13" s="378"/>
      <c r="AE13" s="376">
        <f>SUM('08'!L50:'08'!L54)</f>
        <v>117.03</v>
      </c>
      <c r="AF13" s="377"/>
      <c r="AG13" s="377"/>
      <c r="AH13" s="378"/>
      <c r="AI13" s="376">
        <f>SUM('09'!L50:'09'!L54)</f>
        <v>1072.33</v>
      </c>
      <c r="AJ13" s="377"/>
      <c r="AK13" s="377"/>
      <c r="AL13" s="378"/>
      <c r="AM13" s="376">
        <f>SUM('10'!L50:'10'!L54)</f>
        <v>95.8</v>
      </c>
      <c r="AN13" s="377"/>
      <c r="AO13" s="377"/>
      <c r="AP13" s="378"/>
      <c r="AQ13" s="376">
        <f>SUM('11'!L50:'11'!L54)</f>
        <v>0</v>
      </c>
      <c r="AR13" s="377"/>
      <c r="AS13" s="377"/>
      <c r="AT13" s="378"/>
      <c r="AU13" s="376">
        <f>SUM('12'!L50:'12'!L54)</f>
        <v>0</v>
      </c>
      <c r="AV13" s="377"/>
      <c r="AW13" s="377"/>
      <c r="AX13" s="378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76">
        <f>SUM('01'!L55:'01'!L59)</f>
        <v>0</v>
      </c>
      <c r="D14" s="377"/>
      <c r="E14" s="377"/>
      <c r="F14" s="378"/>
      <c r="G14" s="376">
        <f>SUM('02'!L55:'02'!L59)</f>
        <v>0</v>
      </c>
      <c r="H14" s="377"/>
      <c r="I14" s="377"/>
      <c r="J14" s="378"/>
      <c r="K14" s="376">
        <f>SUM('03'!L55:'03'!L59)</f>
        <v>9.44</v>
      </c>
      <c r="L14" s="377"/>
      <c r="M14" s="377"/>
      <c r="N14" s="378"/>
      <c r="O14" s="376">
        <f>SUM('04'!L55:'04'!L59)</f>
        <v>37.980000000000004</v>
      </c>
      <c r="P14" s="377"/>
      <c r="Q14" s="377"/>
      <c r="R14" s="378"/>
      <c r="S14" s="376">
        <f>SUM('05'!L55:'05'!L59)</f>
        <v>17.350000000000001</v>
      </c>
      <c r="T14" s="377"/>
      <c r="U14" s="377"/>
      <c r="V14" s="378"/>
      <c r="W14" s="392">
        <f>SUM('06'!L55:'06'!L59)</f>
        <v>0</v>
      </c>
      <c r="X14" s="393"/>
      <c r="Y14" s="393"/>
      <c r="Z14" s="394"/>
      <c r="AA14" s="392">
        <f>SUM('07'!L55:'07'!L59)</f>
        <v>51.759999999999991</v>
      </c>
      <c r="AB14" s="393"/>
      <c r="AC14" s="393"/>
      <c r="AD14" s="394"/>
      <c r="AE14" s="392">
        <f>SUM('08'!L55:'08'!L59)</f>
        <v>27.42</v>
      </c>
      <c r="AF14" s="393"/>
      <c r="AG14" s="393"/>
      <c r="AH14" s="394"/>
      <c r="AI14" s="392">
        <f>SUM('09'!L55:'09'!L59)</f>
        <v>0</v>
      </c>
      <c r="AJ14" s="393"/>
      <c r="AK14" s="393"/>
      <c r="AL14" s="394"/>
      <c r="AM14" s="392">
        <f>SUM('10'!L55:'10'!L59)</f>
        <v>0</v>
      </c>
      <c r="AN14" s="393"/>
      <c r="AO14" s="393"/>
      <c r="AP14" s="394"/>
      <c r="AQ14" s="392">
        <f>SUM('11'!L55:'11'!L59)</f>
        <v>0</v>
      </c>
      <c r="AR14" s="393"/>
      <c r="AS14" s="393"/>
      <c r="AT14" s="394"/>
      <c r="AU14" s="392">
        <f>SUM('12'!L55:'12'!L59)</f>
        <v>0</v>
      </c>
      <c r="AV14" s="393"/>
      <c r="AW14" s="393"/>
      <c r="AX14" s="394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76">
        <f>SUM('01'!L60:'01'!L64)</f>
        <v>0</v>
      </c>
      <c r="D15" s="377"/>
      <c r="E15" s="377"/>
      <c r="F15" s="378"/>
      <c r="G15" s="376">
        <f>SUM('02'!L60:'02'!L64)</f>
        <v>665.77</v>
      </c>
      <c r="H15" s="377"/>
      <c r="I15" s="377"/>
      <c r="J15" s="378"/>
      <c r="K15" s="376">
        <f>SUM('03'!L60:'03'!L64)</f>
        <v>682.39</v>
      </c>
      <c r="L15" s="377"/>
      <c r="M15" s="377"/>
      <c r="N15" s="378"/>
      <c r="O15" s="376">
        <f>SUM('04'!L60:'04'!L64)</f>
        <v>550</v>
      </c>
      <c r="P15" s="377"/>
      <c r="Q15" s="377"/>
      <c r="R15" s="378"/>
      <c r="S15" s="376">
        <f>SUM('05'!L60:'05'!L64)</f>
        <v>652.44000000000005</v>
      </c>
      <c r="T15" s="377"/>
      <c r="U15" s="377"/>
      <c r="V15" s="378"/>
      <c r="W15" s="376">
        <f>SUM('06'!L60:'06'!L64)</f>
        <v>511.74</v>
      </c>
      <c r="X15" s="377"/>
      <c r="Y15" s="377"/>
      <c r="Z15" s="378"/>
      <c r="AA15" s="376">
        <f>SUM('07'!L60:'07'!L64)</f>
        <v>649.1</v>
      </c>
      <c r="AB15" s="377"/>
      <c r="AC15" s="377"/>
      <c r="AD15" s="378"/>
      <c r="AE15" s="376">
        <f>SUM('08'!L60:'08'!L64)</f>
        <v>550</v>
      </c>
      <c r="AF15" s="377"/>
      <c r="AG15" s="377"/>
      <c r="AH15" s="378"/>
      <c r="AI15" s="376">
        <f>SUM('09'!L60:'09'!L64)</f>
        <v>676.35</v>
      </c>
      <c r="AJ15" s="377"/>
      <c r="AK15" s="377"/>
      <c r="AL15" s="378"/>
      <c r="AM15" s="376">
        <f>SUM('10'!L60:'10'!L64)</f>
        <v>550</v>
      </c>
      <c r="AN15" s="377"/>
      <c r="AO15" s="377"/>
      <c r="AP15" s="378"/>
      <c r="AQ15" s="376">
        <f>SUM('11'!L60:'11'!L64)</f>
        <v>0</v>
      </c>
      <c r="AR15" s="377"/>
      <c r="AS15" s="377"/>
      <c r="AT15" s="378"/>
      <c r="AU15" s="376">
        <f>SUM('12'!L60:'12'!L64)</f>
        <v>0</v>
      </c>
      <c r="AV15" s="377"/>
      <c r="AW15" s="377"/>
      <c r="AX15" s="378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76">
        <f>SUM('01'!L65:'01'!L69)</f>
        <v>85</v>
      </c>
      <c r="D16" s="377"/>
      <c r="E16" s="377"/>
      <c r="F16" s="378"/>
      <c r="G16" s="376">
        <f>SUM('02'!L65:'02'!L69)</f>
        <v>0</v>
      </c>
      <c r="H16" s="377"/>
      <c r="I16" s="377"/>
      <c r="J16" s="378"/>
      <c r="K16" s="376">
        <f>SUM('03'!L65:'03'!L69)</f>
        <v>0</v>
      </c>
      <c r="L16" s="377"/>
      <c r="M16" s="377"/>
      <c r="N16" s="378"/>
      <c r="O16" s="376">
        <f>SUM('04'!L65:'04'!L69)</f>
        <v>0</v>
      </c>
      <c r="P16" s="377"/>
      <c r="Q16" s="377"/>
      <c r="R16" s="378"/>
      <c r="S16" s="376">
        <f>SUM('05'!L65:'05'!L69)</f>
        <v>0</v>
      </c>
      <c r="T16" s="377"/>
      <c r="U16" s="377"/>
      <c r="V16" s="378"/>
      <c r="W16" s="395">
        <f>SUM('06'!L65:'06'!L69)</f>
        <v>0</v>
      </c>
      <c r="X16" s="396"/>
      <c r="Y16" s="396"/>
      <c r="Z16" s="397"/>
      <c r="AA16" s="395">
        <f>SUM('07'!L65:'07'!L69)</f>
        <v>0</v>
      </c>
      <c r="AB16" s="396"/>
      <c r="AC16" s="396"/>
      <c r="AD16" s="397"/>
      <c r="AE16" s="395">
        <f>SUM('08'!L65:'08'!L69)</f>
        <v>0</v>
      </c>
      <c r="AF16" s="396"/>
      <c r="AG16" s="396"/>
      <c r="AH16" s="397"/>
      <c r="AI16" s="395">
        <f>SUM('09'!L65:'09'!L69)</f>
        <v>0</v>
      </c>
      <c r="AJ16" s="396"/>
      <c r="AK16" s="396"/>
      <c r="AL16" s="397"/>
      <c r="AM16" s="395">
        <f>SUM('10'!L65:'10'!L69)</f>
        <v>0</v>
      </c>
      <c r="AN16" s="396"/>
      <c r="AO16" s="396"/>
      <c r="AP16" s="397"/>
      <c r="AQ16" s="395">
        <f>SUM('11'!L65:'11'!L69)</f>
        <v>0</v>
      </c>
      <c r="AR16" s="396"/>
      <c r="AS16" s="396"/>
      <c r="AT16" s="397"/>
      <c r="AU16" s="395">
        <f>SUM('12'!L65:'12'!L69)</f>
        <v>0</v>
      </c>
      <c r="AV16" s="396"/>
      <c r="AW16" s="396"/>
      <c r="AX16" s="397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2">
        <f>SUM(C8:C16)</f>
        <v>3691.57</v>
      </c>
      <c r="D17" s="373"/>
      <c r="E17" s="373"/>
      <c r="F17" s="374"/>
      <c r="G17" s="372">
        <f>SUM(G8:G16)</f>
        <v>4821.67</v>
      </c>
      <c r="H17" s="373"/>
      <c r="I17" s="373"/>
      <c r="J17" s="374"/>
      <c r="K17" s="372">
        <f>SUM(K8:K16)</f>
        <v>8724.6099999999988</v>
      </c>
      <c r="L17" s="373"/>
      <c r="M17" s="373"/>
      <c r="N17" s="374"/>
      <c r="O17" s="372">
        <f>SUM(O8:O16)</f>
        <v>4322.7000000000007</v>
      </c>
      <c r="P17" s="373"/>
      <c r="Q17" s="373"/>
      <c r="R17" s="374"/>
      <c r="S17" s="372">
        <f>SUM(S8:S16)</f>
        <v>5958.3200000000015</v>
      </c>
      <c r="T17" s="373"/>
      <c r="U17" s="373"/>
      <c r="V17" s="374"/>
      <c r="W17" s="372">
        <f>SUM(W8:W16)</f>
        <v>4093.3200000000006</v>
      </c>
      <c r="X17" s="373"/>
      <c r="Y17" s="373"/>
      <c r="Z17" s="374"/>
      <c r="AA17" s="372">
        <f>SUM(AA8:AA16)</f>
        <v>4638.26</v>
      </c>
      <c r="AB17" s="373"/>
      <c r="AC17" s="373"/>
      <c r="AD17" s="374"/>
      <c r="AE17" s="372">
        <f>SUM(AE8:AE16)</f>
        <v>3945.4900000000002</v>
      </c>
      <c r="AF17" s="373"/>
      <c r="AG17" s="373"/>
      <c r="AH17" s="374"/>
      <c r="AI17" s="372">
        <f>SUM(AI8:AI16)</f>
        <v>4981.9699999999993</v>
      </c>
      <c r="AJ17" s="373"/>
      <c r="AK17" s="373"/>
      <c r="AL17" s="374"/>
      <c r="AM17" s="372">
        <f>SUM(AM8:AM16)</f>
        <v>1114.2199999999998</v>
      </c>
      <c r="AN17" s="373"/>
      <c r="AO17" s="373"/>
      <c r="AP17" s="374"/>
      <c r="AQ17" s="372">
        <f>SUM(AQ8:AQ16)</f>
        <v>0</v>
      </c>
      <c r="AR17" s="373"/>
      <c r="AS17" s="373"/>
      <c r="AT17" s="374"/>
      <c r="AU17" s="372">
        <f>SUM(AU8:AU16)</f>
        <v>0</v>
      </c>
      <c r="AV17" s="373"/>
      <c r="AW17" s="373"/>
      <c r="AX17" s="374"/>
      <c r="AZ17" s="227">
        <f>SUM(AZ8:AZ16)</f>
        <v>46292.13</v>
      </c>
      <c r="BA17" s="112">
        <f ca="1">AZ17/BC$17</f>
        <v>4629.2129999999997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5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75"/>
      <c r="AN18" s="375"/>
      <c r="AO18" s="375"/>
      <c r="AP18" s="375"/>
      <c r="AQ18" s="375"/>
      <c r="AR18" s="375"/>
      <c r="AS18" s="375"/>
      <c r="AT18" s="375"/>
      <c r="AU18" s="375" t="s">
        <v>173</v>
      </c>
      <c r="AV18" s="375"/>
      <c r="AW18" s="375"/>
      <c r="AX18" s="375"/>
      <c r="AZ18" s="131">
        <f>(2500*13)+(600*12)+(550*12)+(95*12)</f>
        <v>47440</v>
      </c>
      <c r="BA18" s="131">
        <f ca="1">12*BA17</f>
        <v>55550.555999999997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0.11912247701593942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0.12586286895854337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917.95</v>
      </c>
      <c r="AP21" s="151">
        <f t="shared" si="11"/>
        <v>594.1299999999992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1742.1299999999992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2870.1299999999992</v>
      </c>
      <c r="AZ21" s="152">
        <f t="shared" si="14"/>
        <v>11563.730000000001</v>
      </c>
      <c r="BA21" s="21">
        <f t="shared" si="15"/>
        <v>0.26516496264466727</v>
      </c>
      <c r="BB21" s="22">
        <f t="shared" ref="BB21:BB45" si="20">_xlfn.RANK.EQ(BA21,$BA$20:$BA$45,)</f>
        <v>1</v>
      </c>
      <c r="BC21" s="22">
        <f t="shared" ca="1" si="16"/>
        <v>1156.373</v>
      </c>
      <c r="BE21" s="224">
        <f t="shared" ca="1" si="17"/>
        <v>11505</v>
      </c>
      <c r="BF21" s="21">
        <f t="shared" ca="1" si="18"/>
        <v>0.2485303782001492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-58.730000000000473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210.67000000000002</v>
      </c>
      <c r="AP22" s="156">
        <f t="shared" si="11"/>
        <v>594.30999999999995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894.31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1384.31</v>
      </c>
      <c r="AZ22" s="157">
        <f t="shared" si="14"/>
        <v>2837.99</v>
      </c>
      <c r="BA22" s="21">
        <f t="shared" si="15"/>
        <v>6.5077229608088316E-2</v>
      </c>
      <c r="BB22" s="22">
        <f t="shared" si="20"/>
        <v>6</v>
      </c>
      <c r="BC22" s="22">
        <f t="shared" ca="1" si="16"/>
        <v>283.79899999999998</v>
      </c>
      <c r="BE22" s="225">
        <f t="shared" ca="1" si="17"/>
        <v>3186.23</v>
      </c>
      <c r="BF22" s="21">
        <f t="shared" ca="1" si="18"/>
        <v>6.8828765487410806E-2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348.23999999999978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3.9525727953749604E-2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4.1259715111889174E-2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101.86</v>
      </c>
      <c r="AP24" s="156">
        <f t="shared" si="11"/>
        <v>254.56999999999994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404.56999999999994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564.56999999999994</v>
      </c>
      <c r="AZ24" s="157">
        <f t="shared" si="14"/>
        <v>1355.43</v>
      </c>
      <c r="BA24" s="21">
        <f t="shared" si="15"/>
        <v>3.1081021894964804E-2</v>
      </c>
      <c r="BB24" s="22">
        <f t="shared" si="20"/>
        <v>10</v>
      </c>
      <c r="BC24" s="22">
        <f t="shared" ca="1" si="16"/>
        <v>135.54300000000001</v>
      </c>
      <c r="BE24" s="225">
        <f t="shared" ca="1" si="17"/>
        <v>1610</v>
      </c>
      <c r="BF24" s="21">
        <f t="shared" ca="1" si="18"/>
        <v>3.4779131586461558E-2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254.56999999999994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7.6538246077638497E-2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0.10119823460714382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1.0947597052665278E-2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1.1350742044786475E-2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9.136985299327648E-3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9.5048558372938415E-3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7.7966602284773742E-2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7.9496021989715518E-2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90.440000000000012</v>
      </c>
      <c r="AP29" s="160">
        <f t="shared" si="11"/>
        <v>-20.440000000000012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49.559999999999988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119.55999999999999</v>
      </c>
      <c r="AZ29" s="152">
        <f t="shared" si="23"/>
        <v>914.43000000000006</v>
      </c>
      <c r="BA29" s="21">
        <f t="shared" si="15"/>
        <v>2.0968562634302523E-2</v>
      </c>
      <c r="BB29" s="22">
        <f t="shared" si="20"/>
        <v>13</v>
      </c>
      <c r="BC29" s="22">
        <f t="shared" ca="1" si="16"/>
        <v>91.443000000000012</v>
      </c>
      <c r="BE29" s="224">
        <f t="shared" ca="1" si="17"/>
        <v>940.66000000000008</v>
      </c>
      <c r="BF29" s="21">
        <f t="shared" ca="1" si="18"/>
        <v>2.032008566342915E-2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26.229999999999919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5.5664387426888192E-3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8.4247585830559048E-3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4.5705564168598773E-3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4.3203890169517464E-3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65.239999999999995</v>
      </c>
      <c r="AP32" s="161">
        <f t="shared" si="11"/>
        <v>504.53999999999974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599.53999999999974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649.53999999999974</v>
      </c>
      <c r="AZ32" s="157">
        <f t="shared" si="23"/>
        <v>1718.5400000000002</v>
      </c>
      <c r="BA32" s="21">
        <f t="shared" si="15"/>
        <v>3.9407405301175875E-2</v>
      </c>
      <c r="BB32" s="22">
        <f t="shared" si="20"/>
        <v>8</v>
      </c>
      <c r="BC32" s="22">
        <f t="shared" ca="1" si="16"/>
        <v>171.85400000000001</v>
      </c>
      <c r="BE32" s="225">
        <f t="shared" ca="1" si="17"/>
        <v>2237.33</v>
      </c>
      <c r="BF32" s="21">
        <f t="shared" ca="1" si="18"/>
        <v>4.8330679796483249E-2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518.78999999999974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0.10281802824471788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9.8762796810811848E-2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2.9307787258622372E-2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2.8609832089705307E-2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160.96</v>
      </c>
      <c r="AP35" s="187">
        <f t="shared" si="11"/>
        <v>1719.3200000000004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1849.3200000000004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1964.3200000000004</v>
      </c>
      <c r="AZ35" s="188">
        <f t="shared" si="23"/>
        <v>1439.71</v>
      </c>
      <c r="BA35" s="21">
        <f t="shared" si="15"/>
        <v>3.3013625220335817E-2</v>
      </c>
      <c r="BB35" s="22">
        <f t="shared" si="20"/>
        <v>9</v>
      </c>
      <c r="BC35" s="22">
        <f t="shared" ca="1" si="16"/>
        <v>143.971</v>
      </c>
      <c r="BE35" s="224">
        <f t="shared" ca="1" si="17"/>
        <v>1669.43</v>
      </c>
      <c r="BF35" s="21">
        <f t="shared" ca="1" si="18"/>
        <v>3.6062935182848768E-2</v>
      </c>
      <c r="BG35" s="22">
        <f t="shared" ca="1" si="21"/>
        <v>9</v>
      </c>
      <c r="BH35" s="22">
        <f t="shared" ca="1" si="19"/>
        <v>166.94300000000001</v>
      </c>
      <c r="BJ35" s="224">
        <f t="shared" ca="1" si="22"/>
        <v>229.72000000000003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2.8880587449039281E-2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3.3676784328786319E-2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9.9049360037257884E-3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1.1325899807939001E-2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13</v>
      </c>
      <c r="AP38" s="156">
        <f t="shared" si="11"/>
        <v>170.73000000000008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235.73000000000008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305.73000000000008</v>
      </c>
      <c r="AZ38" s="157">
        <f t="shared" si="23"/>
        <v>588.47</v>
      </c>
      <c r="BA38" s="21">
        <f t="shared" si="15"/>
        <v>1.3494056465129103E-2</v>
      </c>
      <c r="BB38" s="22">
        <f t="shared" si="20"/>
        <v>14</v>
      </c>
      <c r="BC38" s="22">
        <f t="shared" ca="1" si="16"/>
        <v>58.847000000000001</v>
      </c>
      <c r="BE38" s="225">
        <f t="shared" ca="1" si="17"/>
        <v>720</v>
      </c>
      <c r="BF38" s="21">
        <f t="shared" ca="1" si="18"/>
        <v>1.5553400461026287E-2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131.53000000000003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6.0330082451934969E-3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3.909004376791609E-3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1.617415620240549E-2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-2838.75</v>
      </c>
      <c r="AO41" s="165">
        <f>SUM('10'!D440:F440)</f>
        <v>0</v>
      </c>
      <c r="AP41" s="151">
        <f t="shared" si="11"/>
        <v>5326.090000000002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1426.090000000002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-2473.909999999998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-3223.9099999999967</v>
      </c>
      <c r="BF41" s="21">
        <f t="shared" ca="1" si="18"/>
        <v>-6.9642726778204447E-2</v>
      </c>
      <c r="BG41" s="22">
        <f t="shared" ca="1" si="21"/>
        <v>26</v>
      </c>
      <c r="BH41" s="22">
        <f t="shared" ca="1" si="19"/>
        <v>-322.39099999999968</v>
      </c>
      <c r="BJ41" s="224">
        <f t="shared" ca="1" si="22"/>
        <v>-3223.9099999999962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4.2771851267822679E-5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1.1465373311408483E-2</v>
      </c>
      <c r="BB43" s="22">
        <f t="shared" si="20"/>
        <v>15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2.0762476013210806E-2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2.1327887433882061E-3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4.3203890169517462E-4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1114.2176799999997</v>
      </c>
      <c r="AO46" s="219">
        <f>SUM(AO20:AO45)</f>
        <v>2137.59</v>
      </c>
      <c r="AP46" s="220">
        <f>SUM(AP20:AP45)</f>
        <v>29066.097679999992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29066.097679999992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29066.097679999999</v>
      </c>
      <c r="AZ46" s="227">
        <f>SUM(AZ20:AZ45)</f>
        <v>43609.569999999992</v>
      </c>
      <c r="BA46" s="1"/>
      <c r="BB46" s="1"/>
      <c r="BC46" s="124">
        <f ca="1">SUM(BC20:BC45)</f>
        <v>4360.9570000000003</v>
      </c>
      <c r="BE46" s="227">
        <f ca="1">SUM(BE20:BE45)</f>
        <v>46292.12768000002</v>
      </c>
      <c r="BF46" s="1"/>
      <c r="BG46" s="1"/>
      <c r="BH46" s="124">
        <f ca="1">SUM(BH20:BH45)</f>
        <v>4629.2127680000012</v>
      </c>
      <c r="BJ46" s="227">
        <f ca="1">SUM(BJ20:BJ45)</f>
        <v>2682.5576800000026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-1023.3700000000003</v>
      </c>
      <c r="AP47" s="125"/>
      <c r="AQ47" s="125">
        <f>AQ5-AP46</f>
        <v>-15246.237679999991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-13964.20767999999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52331.484000000004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210.67000000000002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67" t="s">
        <v>257</v>
      </c>
      <c r="M54" s="368"/>
      <c r="N54" s="100">
        <v>70</v>
      </c>
      <c r="O54" s="95"/>
      <c r="P54" s="357"/>
      <c r="Q54" s="358"/>
      <c r="R54" s="102"/>
      <c r="S54" s="95">
        <v>43594</v>
      </c>
      <c r="T54" s="367" t="s">
        <v>243</v>
      </c>
      <c r="U54" s="368"/>
      <c r="V54" s="103"/>
      <c r="W54" s="95">
        <v>43624</v>
      </c>
      <c r="X54" s="367" t="s">
        <v>153</v>
      </c>
      <c r="Y54" s="368"/>
      <c r="Z54" s="104">
        <v>10</v>
      </c>
      <c r="AA54" s="95"/>
      <c r="AB54" s="361" t="s">
        <v>476</v>
      </c>
      <c r="AC54" s="362"/>
      <c r="AD54" s="239">
        <v>15</v>
      </c>
      <c r="AE54" s="95"/>
      <c r="AF54" s="361" t="s">
        <v>476</v>
      </c>
      <c r="AG54" s="362"/>
      <c r="AH54" s="239">
        <v>14</v>
      </c>
      <c r="AI54" s="95"/>
      <c r="AJ54" s="361" t="s">
        <v>476</v>
      </c>
      <c r="AK54" s="362"/>
      <c r="AL54" s="239">
        <v>15</v>
      </c>
      <c r="AM54" s="95"/>
      <c r="AN54" s="361" t="s">
        <v>476</v>
      </c>
      <c r="AO54" s="362"/>
      <c r="AP54" s="239">
        <v>14</v>
      </c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235</v>
      </c>
      <c r="AC55" s="343"/>
      <c r="AD55" s="100"/>
      <c r="AE55" s="96">
        <v>43682</v>
      </c>
      <c r="AF55" s="342" t="s">
        <v>323</v>
      </c>
      <c r="AG55" s="343"/>
      <c r="AH55" s="100">
        <v>10</v>
      </c>
      <c r="AI55" s="96">
        <v>43711</v>
      </c>
      <c r="AJ55" s="342" t="s">
        <v>323</v>
      </c>
      <c r="AK55" s="343"/>
      <c r="AL55" s="100" t="s">
        <v>780</v>
      </c>
      <c r="AM55" s="96">
        <v>43740</v>
      </c>
      <c r="AN55" s="363" t="s">
        <v>153</v>
      </c>
      <c r="AO55" s="364"/>
      <c r="AP55" s="100">
        <v>10</v>
      </c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1" t="s">
        <v>235</v>
      </c>
      <c r="Q56" s="362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63" t="s">
        <v>235</v>
      </c>
      <c r="AK56" s="364"/>
      <c r="AL56" s="100"/>
      <c r="AM56" s="96">
        <v>43769</v>
      </c>
      <c r="AN56" s="363" t="s">
        <v>153</v>
      </c>
      <c r="AO56" s="364"/>
      <c r="AP56" s="100" t="s">
        <v>780</v>
      </c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69" t="s">
        <v>389</v>
      </c>
      <c r="Q57" s="370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>
        <v>43733</v>
      </c>
      <c r="AJ57" s="363" t="s">
        <v>151</v>
      </c>
      <c r="AK57" s="364"/>
      <c r="AL57" s="100">
        <v>10</v>
      </c>
      <c r="AM57" s="96">
        <v>43762</v>
      </c>
      <c r="AN57" s="363" t="s">
        <v>151</v>
      </c>
      <c r="AO57" s="364"/>
      <c r="AP57" s="100" t="s">
        <v>780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63" t="s">
        <v>235</v>
      </c>
      <c r="AO58" s="36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385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3"/>
      <c r="AO59" s="354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69" t="s">
        <v>389</v>
      </c>
      <c r="M60" s="370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1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565</v>
      </c>
      <c r="U70" s="343"/>
      <c r="V70" s="100">
        <v>3742.92</v>
      </c>
      <c r="W70" s="96"/>
      <c r="X70" s="342" t="s">
        <v>563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5" t="s">
        <v>566</v>
      </c>
      <c r="U71" s="366"/>
      <c r="V71" s="101">
        <v>1872.17</v>
      </c>
      <c r="W71" s="97"/>
      <c r="X71" s="365" t="s">
        <v>564</v>
      </c>
      <c r="Y71" s="366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43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16</v>
      </c>
      <c r="D75">
        <f>C75*D74</f>
        <v>51.612903225806448</v>
      </c>
      <c r="Z75" s="111"/>
    </row>
    <row r="76" spans="1:50">
      <c r="D76">
        <f>D75-D73</f>
        <v>8.6129032258064484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v>3839.35</v>
      </c>
      <c r="L5" s="422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620.12</v>
      </c>
      <c r="L6" s="424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v>7236.18</v>
      </c>
      <c r="L7" s="424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6305.62</v>
      </c>
      <c r="L8" s="42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3">
        <v>163.63</v>
      </c>
      <c r="L9" s="424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f>105+50</f>
        <v>155</v>
      </c>
      <c r="L11" s="424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328</v>
      </c>
      <c r="K30" s="40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/>
      <c r="K31" s="40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/>
      <c r="K32" s="40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 t="s">
        <v>800</v>
      </c>
      <c r="K35" s="404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22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 t="s">
        <v>790</v>
      </c>
      <c r="K45" s="404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1"/>
      <c r="J46" s="405" t="s">
        <v>832</v>
      </c>
      <c r="K46" s="406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0" t="str">
        <f>AÑO!A13</f>
        <v>Gubernamental</v>
      </c>
      <c r="J50" s="403" t="s">
        <v>798</v>
      </c>
      <c r="K50" s="404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03"/>
      <c r="K55" s="40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 t="s">
        <v>799</v>
      </c>
      <c r="K60" s="404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9" ht="15" customHeight="1" thickBot="1">
      <c r="B323" s="433"/>
      <c r="C323" s="434"/>
      <c r="D323" s="434"/>
      <c r="E323" s="434"/>
      <c r="F323" s="434"/>
      <c r="G323" s="435"/>
    </row>
    <row r="324" spans="2:9">
      <c r="B324" s="426" t="s">
        <v>8</v>
      </c>
      <c r="C324" s="427"/>
      <c r="D324" s="426" t="s">
        <v>9</v>
      </c>
      <c r="E324" s="428"/>
      <c r="F324" s="428"/>
      <c r="G324" s="427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70" workbookViewId="0">
      <selection activeCell="D90" sqref="D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3984.38</v>
      </c>
      <c r="L5" s="42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3">
        <v>620.12</v>
      </c>
      <c r="L6" s="424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v>8003.5599999999995</v>
      </c>
      <c r="L7" s="424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6305.62</v>
      </c>
      <c r="L8" s="42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3">
        <v>157.43</v>
      </c>
      <c r="L9" s="424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f>60+20</f>
        <v>80</v>
      </c>
      <c r="L11" s="424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/>
      <c r="K25" s="404"/>
      <c r="L25" s="231"/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430</v>
      </c>
      <c r="K30" s="404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626</v>
      </c>
      <c r="K31" s="406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861</v>
      </c>
      <c r="K32" s="406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594.12999999999988</v>
      </c>
      <c r="B40" s="135">
        <f>SUM(B26:B39)</f>
        <v>1148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 t="s">
        <v>424</v>
      </c>
      <c r="K40" s="404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 t="s">
        <v>60</v>
      </c>
      <c r="K41" s="406"/>
      <c r="L41" s="229">
        <v>0.02</v>
      </c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 t="s">
        <v>864</v>
      </c>
      <c r="K42" s="406"/>
      <c r="L42" s="229">
        <v>52.06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/>
      <c r="K45" s="404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1"/>
      <c r="J46" s="405"/>
      <c r="K46" s="406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00" t="str">
        <f>AÑO!A13</f>
        <v>Gubernamental</v>
      </c>
      <c r="J50" s="403" t="s">
        <v>798</v>
      </c>
      <c r="K50" s="404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03"/>
      <c r="K55" s="40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210.67000000000002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 t="s">
        <v>39</v>
      </c>
      <c r="K60" s="40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99.86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90.440000000000012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-15.239999999999995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514.54000000000008</v>
      </c>
      <c r="B260" s="135">
        <f>SUM(B246:B259)</f>
        <v>95</v>
      </c>
      <c r="C260" s="17" t="s">
        <v>53</v>
      </c>
      <c r="D260" s="135">
        <f>SUM(D246:D259)</f>
        <v>65.239999999999995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110.96000000000001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</f>
        <v>8.5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AÑO!AM17</f>
        <v>1114.2199999999998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-2838.75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-2838.75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8" workbookViewId="0">
      <selection activeCell="H41" sqref="H4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53" t="str">
        <f>AÑO!A20</f>
        <v>Cártama Gastos</v>
      </c>
      <c r="C2" s="448"/>
      <c r="D2" s="448"/>
      <c r="E2" s="448"/>
      <c r="F2" s="448"/>
      <c r="G2" s="449"/>
      <c r="H2" s="222"/>
      <c r="I2" s="447" t="s">
        <v>4</v>
      </c>
      <c r="J2" s="448"/>
      <c r="K2" s="448"/>
      <c r="L2" s="449"/>
      <c r="M2" s="1"/>
      <c r="N2" s="1"/>
      <c r="R2" s="3"/>
    </row>
    <row r="3" spans="1:22" ht="16.5" thickBot="1">
      <c r="A3" s="1"/>
      <c r="B3" s="450"/>
      <c r="C3" s="451"/>
      <c r="D3" s="451"/>
      <c r="E3" s="451"/>
      <c r="F3" s="451"/>
      <c r="G3" s="452"/>
      <c r="H3" s="1"/>
      <c r="I3" s="450"/>
      <c r="J3" s="451"/>
      <c r="K3" s="451"/>
      <c r="L3" s="452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/>
      <c r="L5" s="422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3">
        <v>620.14</v>
      </c>
      <c r="L6" s="424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/>
      <c r="L7" s="424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6305.62</v>
      </c>
      <c r="L8" s="42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3"/>
      <c r="L9" s="424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3"/>
      <c r="L11" s="424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13819.86</v>
      </c>
      <c r="L19" s="439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53" t="str">
        <f>AÑO!A21</f>
        <v>Waterloo</v>
      </c>
      <c r="C22" s="448"/>
      <c r="D22" s="448"/>
      <c r="E22" s="448"/>
      <c r="F22" s="448"/>
      <c r="G22" s="449"/>
      <c r="H22" s="1"/>
      <c r="I22" s="447" t="s">
        <v>6</v>
      </c>
      <c r="J22" s="448"/>
      <c r="K22" s="448"/>
      <c r="L22" s="449"/>
      <c r="M22" s="1"/>
      <c r="R22" s="3"/>
    </row>
    <row r="23" spans="1:18" ht="16.149999999999999" customHeight="1" thickBot="1">
      <c r="A23" s="1"/>
      <c r="B23" s="450"/>
      <c r="C23" s="451"/>
      <c r="D23" s="451"/>
      <c r="E23" s="451"/>
      <c r="F23" s="451"/>
      <c r="G23" s="452"/>
      <c r="H23" s="1"/>
      <c r="I23" s="450"/>
      <c r="J23" s="451"/>
      <c r="K23" s="451"/>
      <c r="L23" s="452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/>
      <c r="K25" s="404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/>
      <c r="K30" s="40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/>
      <c r="K31" s="40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/>
      <c r="K32" s="40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1742.13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22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/>
      <c r="K45" s="404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1"/>
      <c r="J46" s="405"/>
      <c r="K46" s="406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0" t="str">
        <f>AÑO!A13</f>
        <v>Gubernamental</v>
      </c>
      <c r="J50" s="403"/>
      <c r="K50" s="40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03"/>
      <c r="K55" s="40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/>
      <c r="K60" s="40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34.760000000000005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609.54000000000008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865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D748CBB5-7DCE-464E-A40F-1E12620940E3}"/>
    <hyperlink ref="I2:L3" location="AÑO!AQ4:AT5" display="SALDO REAL" xr:uid="{67663154-8883-4CD6-99B0-96CDA3F4AFBE}"/>
    <hyperlink ref="I22" location="Trimestre!C39:F40" display="TELÉFONO" xr:uid="{65DF38AD-AFDF-4177-8AED-F148F1D8E79F}"/>
    <hyperlink ref="I22:L23" location="AÑO!AQ7:AT17" display="INGRESOS" xr:uid="{776E9E2B-67B9-4B3B-BF53-7B4E6AFD52DE}"/>
    <hyperlink ref="B2" location="Trimestre!C25:F26" display="HIPOTECA" xr:uid="{F3200F12-27B8-4617-9F2C-A27417C78B0C}"/>
    <hyperlink ref="B2:G3" location="AÑO!AQ20:AT20" display="AÑO!AQ20:AT20" xr:uid="{A07041F4-B51E-4DBB-AA6A-BC5F67EE1743}"/>
    <hyperlink ref="B22" location="Trimestre!C25:F26" display="HIPOTECA" xr:uid="{B80047E2-2998-4813-B3A3-C265D56FA156}"/>
    <hyperlink ref="B22:G23" location="AÑO!AQ21:AT21" display="AÑO!AQ21:AT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/>
      <c r="L5" s="422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3">
        <v>550</v>
      </c>
      <c r="L6" s="424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3"/>
      <c r="L7" s="424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7000</v>
      </c>
      <c r="L8" s="42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3">
        <v>659.77</v>
      </c>
      <c r="L9" s="424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3">
        <v>1800.04</v>
      </c>
      <c r="L10" s="424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3"/>
      <c r="L11" s="424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v>5092.08</v>
      </c>
      <c r="L12" s="424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29">
        <f>SUM(K5:K18)</f>
        <v>15101.890000000001</v>
      </c>
      <c r="L19" s="430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/>
      <c r="K25" s="404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1"/>
      <c r="J26" s="405"/>
      <c r="K26" s="406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1"/>
      <c r="J27" s="405"/>
      <c r="K27" s="406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199"/>
      <c r="M28" s="1"/>
      <c r="R28" s="3"/>
    </row>
    <row r="29" spans="1:18" ht="15.75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09"/>
      <c r="J29" s="410"/>
      <c r="K29" s="411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/>
      <c r="K30" s="40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/>
      <c r="K31" s="40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/>
      <c r="K32" s="40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01"/>
      <c r="M39" s="1"/>
      <c r="R39" s="3"/>
    </row>
    <row r="40" spans="1:18" ht="16.5" thickBot="1">
      <c r="A40" s="112">
        <f>SUM(A26:A35)</f>
        <v>2870.13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19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09"/>
      <c r="J44" s="410"/>
      <c r="K44" s="41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/>
      <c r="K45" s="40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1"/>
      <c r="J46" s="405"/>
      <c r="K46" s="40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1"/>
      <c r="J47" s="405"/>
      <c r="K47" s="40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1"/>
      <c r="J48" s="405"/>
      <c r="K48" s="40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09"/>
      <c r="J49" s="410"/>
      <c r="K49" s="41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0" t="str">
        <f>AÑO!A13</f>
        <v>Gubernamental</v>
      </c>
      <c r="J50" s="403"/>
      <c r="K50" s="40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1"/>
      <c r="J51" s="405"/>
      <c r="K51" s="40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1"/>
      <c r="J52" s="405"/>
      <c r="K52" s="40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1"/>
      <c r="J53" s="405"/>
      <c r="K53" s="40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09"/>
      <c r="J54" s="410"/>
      <c r="K54" s="41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03"/>
      <c r="K55" s="40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/>
      <c r="K60" s="40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09"/>
      <c r="J64" s="410"/>
      <c r="K64" s="41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1"/>
      <c r="J66" s="405"/>
      <c r="K66" s="40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1"/>
      <c r="J67" s="405"/>
      <c r="K67" s="40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1"/>
      <c r="J68" s="405"/>
      <c r="K68" s="40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2"/>
      <c r="J69" s="407"/>
      <c r="K69" s="40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2:7" ht="15" customHeight="1" thickBot="1">
      <c r="B243" s="416"/>
      <c r="C243" s="417"/>
      <c r="D243" s="417"/>
      <c r="E243" s="417"/>
      <c r="F243" s="417"/>
      <c r="G243" s="418"/>
    </row>
    <row r="244" spans="2:7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2:7" ht="15" customHeight="1" thickBot="1">
      <c r="B263" s="416"/>
      <c r="C263" s="417"/>
      <c r="D263" s="417"/>
      <c r="E263" s="417"/>
      <c r="F263" s="417"/>
      <c r="G263" s="418"/>
    </row>
    <row r="264" spans="2:7">
      <c r="B264" s="426" t="s">
        <v>8</v>
      </c>
      <c r="C264" s="427"/>
      <c r="D264" s="428" t="s">
        <v>9</v>
      </c>
      <c r="E264" s="428"/>
      <c r="F264" s="428"/>
      <c r="G264" s="42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8" t="s">
        <v>9</v>
      </c>
      <c r="E424" s="428"/>
      <c r="F424" s="428"/>
      <c r="G424" s="427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9" workbookViewId="0">
      <selection activeCell="H65" sqref="H65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F19" sqref="F1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H26" sqref="H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C78"/>
  <sheetViews>
    <sheetView topLeftCell="J13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1547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43756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151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43756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43756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3">
        <f t="shared" ref="Q5:Q9" si="0">M5+N5</f>
        <v>5815.32</v>
      </c>
      <c r="R5" s="274">
        <f>P5/E5</f>
        <v>0.12960665931108836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518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3.6860879904875146E-2</v>
      </c>
      <c r="Y13" s="119">
        <f ca="1">X13*E13</f>
        <v>148.15379007134362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3.2699167657550536E-2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8.3234244946492272E-3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0.51664684898929847</v>
      </c>
      <c r="Y19" s="119">
        <f t="shared" ca="1" si="3"/>
        <v>2285.3356304875151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0.37574316290130799</v>
      </c>
      <c r="Y20" s="119">
        <f t="shared" ca="1" si="3"/>
        <v>225.6713436385256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0.17122473246135553</v>
      </c>
      <c r="Y25" s="119">
        <f t="shared" ca="1" si="3"/>
        <v>104.09834071819262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43756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-3.3333333333333326E-2</v>
      </c>
      <c r="X28" s="39">
        <f t="shared" ca="1" si="1"/>
        <v>0.35790725326991679</v>
      </c>
      <c r="Y28" s="119">
        <f t="shared" ca="1" si="3"/>
        <v>1842.5397822592154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1.3079667063020214E-2</v>
      </c>
      <c r="Y33" s="119">
        <f t="shared" ca="1" si="3"/>
        <v>54.007595957193814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8.8585017835909635E-2</v>
      </c>
      <c r="Y35" s="119">
        <f t="shared" ca="1" si="3"/>
        <v>362.20171351961955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2693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1.6010701545778836</v>
      </c>
      <c r="Y42" s="328">
        <f ca="1">SUM(Y13:Y41)</f>
        <v>5022.0081966516063</v>
      </c>
      <c r="Z42" s="329">
        <f ca="1">P42/Y42</f>
        <v>0.83052622769133055</v>
      </c>
      <c r="AA42" s="329">
        <f ca="1">Z42/(D$43/365)</f>
        <v>0.18022715404716746</v>
      </c>
    </row>
    <row r="43" spans="1:27">
      <c r="C43" s="119" t="s">
        <v>568</v>
      </c>
      <c r="D43" s="46">
        <f ca="1">_xlfn.DAYS(TODAY(),F13)</f>
        <v>1682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75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29" sqref="F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574</v>
      </c>
      <c r="B1" s="446"/>
      <c r="C1" s="446"/>
      <c r="D1" s="446"/>
      <c r="E1" s="446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4" t="s">
        <v>603</v>
      </c>
      <c r="B15" s="444"/>
      <c r="C15" s="444"/>
      <c r="D15" s="444"/>
      <c r="E15" s="444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B55" sqref="B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>
        <v>2018</v>
      </c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1">
        <v>2901.68</v>
      </c>
      <c r="L5" s="42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3">
        <v>620.05999999999995</v>
      </c>
      <c r="L6" s="424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3">
        <v>8035.29</v>
      </c>
      <c r="L7" s="424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3">
        <v>7000</v>
      </c>
      <c r="L8" s="42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3">
        <v>659.39</v>
      </c>
      <c r="L9" s="424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3">
        <v>1800.04</v>
      </c>
      <c r="L10" s="424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3">
        <f>240+35</f>
        <v>275</v>
      </c>
      <c r="L11" s="424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3">
        <v>5092.08</v>
      </c>
      <c r="L12" s="424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29">
        <f>SUM(K5:K18)</f>
        <v>26383.54</v>
      </c>
      <c r="L19" s="43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12"/>
      <c r="I22" s="413" t="s">
        <v>6</v>
      </c>
      <c r="J22" s="414"/>
      <c r="K22" s="414"/>
      <c r="L22" s="415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12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0" t="str">
        <f>AÑO!A8</f>
        <v>Manolo Salario</v>
      </c>
      <c r="J25" s="403" t="s">
        <v>291</v>
      </c>
      <c r="K25" s="40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1"/>
      <c r="J26" s="405"/>
      <c r="K26" s="40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1"/>
      <c r="J27" s="405"/>
      <c r="K27" s="40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1"/>
      <c r="J28" s="405"/>
      <c r="K28" s="40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09"/>
      <c r="J29" s="410"/>
      <c r="K29" s="411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0" t="str">
        <f>AÑO!A9</f>
        <v>Rocío Salario</v>
      </c>
      <c r="J30" s="403" t="s">
        <v>238</v>
      </c>
      <c r="K30" s="40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1"/>
      <c r="J31" s="405" t="s">
        <v>256</v>
      </c>
      <c r="K31" s="40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1"/>
      <c r="J32" s="412" t="s">
        <v>267</v>
      </c>
      <c r="K32" s="40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0" t="s">
        <v>218</v>
      </c>
      <c r="J35" s="403" t="s">
        <v>306</v>
      </c>
      <c r="K35" s="40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0" t="str">
        <f>AÑO!A11</f>
        <v>Finanazas</v>
      </c>
      <c r="J40" s="403" t="s">
        <v>239</v>
      </c>
      <c r="K40" s="40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1"/>
      <c r="J41" s="405" t="s">
        <v>240</v>
      </c>
      <c r="K41" s="406"/>
      <c r="L41" s="229">
        <v>1.87</v>
      </c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12"/>
      <c r="I42" s="401"/>
      <c r="J42" s="405" t="s">
        <v>269</v>
      </c>
      <c r="K42" s="406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12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0" t="str">
        <f>AÑO!A12</f>
        <v>Regalos</v>
      </c>
      <c r="J45" s="403" t="s">
        <v>299</v>
      </c>
      <c r="K45" s="40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1"/>
      <c r="J46" s="405"/>
      <c r="K46" s="40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09"/>
      <c r="J49" s="410"/>
      <c r="K49" s="411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0" t="str">
        <f>AÑO!A13</f>
        <v>Gubernamental</v>
      </c>
      <c r="J50" s="403" t="s">
        <v>259</v>
      </c>
      <c r="K50" s="40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09"/>
      <c r="J54" s="410"/>
      <c r="K54" s="411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0" t="str">
        <f>AÑO!A14</f>
        <v>Mutualite/DKV</v>
      </c>
      <c r="J55" s="403"/>
      <c r="K55" s="40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1"/>
      <c r="J56" s="405"/>
      <c r="K56" s="40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09"/>
      <c r="J59" s="410"/>
      <c r="K59" s="411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0" t="str">
        <f>AÑO!A15</f>
        <v>Alquiler Cartama</v>
      </c>
      <c r="J60" s="403"/>
      <c r="K60" s="40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12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12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0" t="str">
        <f>AÑO!A16</f>
        <v>Otros</v>
      </c>
      <c r="J65" s="403" t="s">
        <v>296</v>
      </c>
      <c r="K65" s="40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1"/>
      <c r="J66" s="405"/>
      <c r="K66" s="40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1"/>
      <c r="J67" s="405"/>
      <c r="K67" s="40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1"/>
      <c r="J68" s="405"/>
      <c r="K68" s="40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2"/>
      <c r="J69" s="407"/>
      <c r="K69" s="40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26" t="s">
        <v>8</v>
      </c>
      <c r="C204" s="427"/>
      <c r="D204" s="428" t="s">
        <v>9</v>
      </c>
      <c r="E204" s="428"/>
      <c r="F204" s="428"/>
      <c r="G204" s="427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5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26" t="s">
        <v>8</v>
      </c>
      <c r="C224" s="427"/>
      <c r="D224" s="428" t="s">
        <v>9</v>
      </c>
      <c r="E224" s="428"/>
      <c r="F224" s="428"/>
      <c r="G224" s="427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5" t="str">
        <f>AÑO!A32</f>
        <v>Hogar</v>
      </c>
      <c r="C242" s="414"/>
      <c r="D242" s="414"/>
      <c r="E242" s="414"/>
      <c r="F242" s="414"/>
      <c r="G242" s="415"/>
      <c r="H242" s="112"/>
    </row>
    <row r="243" spans="2:8" ht="15" customHeight="1" thickBot="1">
      <c r="B243" s="416"/>
      <c r="C243" s="417"/>
      <c r="D243" s="417"/>
      <c r="E243" s="417"/>
      <c r="F243" s="417"/>
      <c r="G243" s="418"/>
      <c r="H243" s="112"/>
    </row>
    <row r="244" spans="2:8" ht="15" customHeight="1">
      <c r="B244" s="426" t="s">
        <v>8</v>
      </c>
      <c r="C244" s="427"/>
      <c r="D244" s="428" t="s">
        <v>9</v>
      </c>
      <c r="E244" s="428"/>
      <c r="F244" s="428"/>
      <c r="G244" s="427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5" t="str">
        <f>AÑO!A33</f>
        <v>Formación</v>
      </c>
      <c r="C262" s="414"/>
      <c r="D262" s="414"/>
      <c r="E262" s="414"/>
      <c r="F262" s="414"/>
      <c r="G262" s="415"/>
      <c r="H262" s="112"/>
    </row>
    <row r="263" spans="2:8" ht="15" customHeight="1" thickBot="1">
      <c r="B263" s="416"/>
      <c r="C263" s="417"/>
      <c r="D263" s="417"/>
      <c r="E263" s="417"/>
      <c r="F263" s="417"/>
      <c r="G263" s="418"/>
      <c r="H263" s="112"/>
    </row>
    <row r="264" spans="2:8" ht="15.75">
      <c r="B264" s="426" t="s">
        <v>8</v>
      </c>
      <c r="C264" s="427"/>
      <c r="D264" s="428" t="s">
        <v>9</v>
      </c>
      <c r="E264" s="428"/>
      <c r="F264" s="428"/>
      <c r="G264" s="427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  <c r="H282" s="112"/>
    </row>
    <row r="283" spans="2:8" ht="15" customHeight="1" thickBot="1">
      <c r="B283" s="416"/>
      <c r="C283" s="417"/>
      <c r="D283" s="417"/>
      <c r="E283" s="417"/>
      <c r="F283" s="417"/>
      <c r="G283" s="418"/>
      <c r="H283" s="112"/>
    </row>
    <row r="284" spans="2:8" ht="15.75">
      <c r="B284" s="426" t="s">
        <v>8</v>
      </c>
      <c r="C284" s="427"/>
      <c r="D284" s="428" t="s">
        <v>9</v>
      </c>
      <c r="E284" s="428"/>
      <c r="F284" s="428"/>
      <c r="G284" s="427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  <c r="H302" s="112"/>
    </row>
    <row r="303" spans="2:8" ht="15" customHeight="1" thickBot="1">
      <c r="B303" s="416"/>
      <c r="C303" s="417"/>
      <c r="D303" s="417"/>
      <c r="E303" s="417"/>
      <c r="F303" s="417"/>
      <c r="G303" s="418"/>
      <c r="H303" s="112"/>
    </row>
    <row r="304" spans="2:8" ht="15.75">
      <c r="B304" s="426" t="s">
        <v>8</v>
      </c>
      <c r="C304" s="427"/>
      <c r="D304" s="428" t="s">
        <v>9</v>
      </c>
      <c r="E304" s="428"/>
      <c r="F304" s="428"/>
      <c r="G304" s="427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5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26" t="s">
        <v>8</v>
      </c>
      <c r="C324" s="427"/>
      <c r="D324" s="428" t="s">
        <v>9</v>
      </c>
      <c r="E324" s="428"/>
      <c r="F324" s="428"/>
      <c r="G324" s="427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5" t="str">
        <f>AÑO!A37</f>
        <v>Impuestos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26" t="s">
        <v>8</v>
      </c>
      <c r="C344" s="427"/>
      <c r="D344" s="428" t="s">
        <v>9</v>
      </c>
      <c r="E344" s="428"/>
      <c r="F344" s="428"/>
      <c r="G344" s="427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5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26" t="s">
        <v>8</v>
      </c>
      <c r="C364" s="427"/>
      <c r="D364" s="428" t="s">
        <v>9</v>
      </c>
      <c r="E364" s="428"/>
      <c r="F364" s="428"/>
      <c r="G364" s="427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5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26" t="s">
        <v>8</v>
      </c>
      <c r="C384" s="427"/>
      <c r="D384" s="428" t="s">
        <v>9</v>
      </c>
      <c r="E384" s="428"/>
      <c r="F384" s="428"/>
      <c r="G384" s="427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5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26" t="s">
        <v>8</v>
      </c>
      <c r="C404" s="427"/>
      <c r="D404" s="428" t="s">
        <v>9</v>
      </c>
      <c r="E404" s="428"/>
      <c r="F404" s="428"/>
      <c r="G404" s="427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  <c r="H422" s="112"/>
    </row>
    <row r="423" spans="1:8" ht="15" customHeight="1" thickBot="1">
      <c r="B423" s="433"/>
      <c r="C423" s="434"/>
      <c r="D423" s="434"/>
      <c r="E423" s="434"/>
      <c r="F423" s="434"/>
      <c r="G423" s="435"/>
      <c r="H423" s="112"/>
    </row>
    <row r="424" spans="1:8" ht="15.75">
      <c r="B424" s="426" t="s">
        <v>8</v>
      </c>
      <c r="C424" s="427"/>
      <c r="D424" s="428" t="s">
        <v>9</v>
      </c>
      <c r="E424" s="428"/>
      <c r="F424" s="428"/>
      <c r="G424" s="427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5" t="str">
        <f>AÑO!A42</f>
        <v>Dinero Bloqueado</v>
      </c>
      <c r="C442" s="431"/>
      <c r="D442" s="431"/>
      <c r="E442" s="431"/>
      <c r="F442" s="431"/>
      <c r="G442" s="432"/>
      <c r="H442" s="112"/>
    </row>
    <row r="443" spans="2:8" ht="15" customHeight="1" thickBot="1">
      <c r="B443" s="433"/>
      <c r="C443" s="434"/>
      <c r="D443" s="434"/>
      <c r="E443" s="434"/>
      <c r="F443" s="434"/>
      <c r="G443" s="435"/>
      <c r="H443" s="112"/>
    </row>
    <row r="444" spans="2:8" ht="15.75">
      <c r="B444" s="426" t="s">
        <v>8</v>
      </c>
      <c r="C444" s="427"/>
      <c r="D444" s="428" t="s">
        <v>9</v>
      </c>
      <c r="E444" s="428"/>
      <c r="F444" s="428"/>
      <c r="G444" s="427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5" t="str">
        <f>AÑO!A43</f>
        <v>Cartama Finanazas</v>
      </c>
      <c r="C462" s="431"/>
      <c r="D462" s="431"/>
      <c r="E462" s="431"/>
      <c r="F462" s="431"/>
      <c r="G462" s="432"/>
      <c r="H462" s="112"/>
    </row>
    <row r="463" spans="2:8" ht="15" customHeight="1" thickBot="1">
      <c r="B463" s="433"/>
      <c r="C463" s="434"/>
      <c r="D463" s="434"/>
      <c r="E463" s="434"/>
      <c r="F463" s="434"/>
      <c r="G463" s="435"/>
      <c r="H463" s="112"/>
    </row>
    <row r="464" spans="2:8" ht="15.75">
      <c r="B464" s="426" t="s">
        <v>8</v>
      </c>
      <c r="C464" s="427"/>
      <c r="D464" s="428" t="s">
        <v>9</v>
      </c>
      <c r="E464" s="428"/>
      <c r="F464" s="428"/>
      <c r="G464" s="427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5" t="str">
        <f>AÑO!A44</f>
        <v>NULO</v>
      </c>
      <c r="C482" s="431"/>
      <c r="D482" s="431"/>
      <c r="E482" s="431"/>
      <c r="F482" s="431"/>
      <c r="G482" s="432"/>
      <c r="H482" s="112"/>
    </row>
    <row r="483" spans="2:8" ht="15" customHeight="1" thickBot="1">
      <c r="B483" s="433"/>
      <c r="C483" s="434"/>
      <c r="D483" s="434"/>
      <c r="E483" s="434"/>
      <c r="F483" s="434"/>
      <c r="G483" s="435"/>
      <c r="H483" s="112"/>
    </row>
    <row r="484" spans="2:8" ht="15.75">
      <c r="B484" s="426" t="s">
        <v>8</v>
      </c>
      <c r="C484" s="427"/>
      <c r="D484" s="428" t="s">
        <v>9</v>
      </c>
      <c r="E484" s="428"/>
      <c r="F484" s="428"/>
      <c r="G484" s="427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5" t="str">
        <f>AÑO!A45</f>
        <v>OTROS</v>
      </c>
      <c r="C502" s="431"/>
      <c r="D502" s="431"/>
      <c r="E502" s="431"/>
      <c r="F502" s="431"/>
      <c r="G502" s="432"/>
      <c r="H502" s="112"/>
    </row>
    <row r="503" spans="2:8" ht="15" customHeight="1" thickBot="1">
      <c r="B503" s="433"/>
      <c r="C503" s="434"/>
      <c r="D503" s="434"/>
      <c r="E503" s="434"/>
      <c r="F503" s="434"/>
      <c r="G503" s="435"/>
      <c r="H503" s="112"/>
    </row>
    <row r="504" spans="2:8" ht="15.75">
      <c r="B504" s="426" t="s">
        <v>8</v>
      </c>
      <c r="C504" s="427"/>
      <c r="D504" s="428" t="s">
        <v>9</v>
      </c>
      <c r="E504" s="428"/>
      <c r="F504" s="428"/>
      <c r="G504" s="427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f>2397.48-4.45</f>
        <v>2393.0300000000002</v>
      </c>
      <c r="L5" s="42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620.08000000000004</v>
      </c>
      <c r="L6" s="424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3">
        <f>7340.23-4.45</f>
        <v>7335.78</v>
      </c>
      <c r="L7" s="424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3">
        <v>7001.87</v>
      </c>
      <c r="L8" s="42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3">
        <v>669.52</v>
      </c>
      <c r="L9" s="424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f>160+155</f>
        <v>315</v>
      </c>
      <c r="L11" s="424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v>5092.08</v>
      </c>
      <c r="L12" s="424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29">
        <f>SUM(K5:K18)</f>
        <v>25229.379999999997</v>
      </c>
      <c r="L19" s="43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1"/>
      <c r="J27" s="405"/>
      <c r="K27" s="40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314</v>
      </c>
      <c r="K30" s="40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319</v>
      </c>
      <c r="K31" s="40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328</v>
      </c>
      <c r="K32" s="40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 t="s">
        <v>314</v>
      </c>
      <c r="K33" s="40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 t="s">
        <v>359</v>
      </c>
      <c r="K35" s="40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19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09"/>
      <c r="J44" s="410"/>
      <c r="K44" s="41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 t="s">
        <v>160</v>
      </c>
      <c r="K45" s="40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1"/>
      <c r="J46" s="405"/>
      <c r="K46" s="40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1"/>
      <c r="J47" s="405"/>
      <c r="K47" s="40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1"/>
      <c r="J48" s="405"/>
      <c r="K48" s="40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09"/>
      <c r="J49" s="410"/>
      <c r="K49" s="411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0" t="str">
        <f>AÑO!A13</f>
        <v>Gubernamental</v>
      </c>
      <c r="J50" s="403" t="s">
        <v>259</v>
      </c>
      <c r="K50" s="40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1"/>
      <c r="J51" s="405"/>
      <c r="K51" s="40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1"/>
      <c r="J52" s="405"/>
      <c r="K52" s="40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1"/>
      <c r="J53" s="405"/>
      <c r="K53" s="40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09"/>
      <c r="J54" s="410"/>
      <c r="K54" s="411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0" t="str">
        <f>AÑO!A14</f>
        <v>Mutualite/DKV</v>
      </c>
      <c r="J55" s="403"/>
      <c r="K55" s="40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0" t="str">
        <f>AÑO!A15</f>
        <v>Alquiler Cartama</v>
      </c>
      <c r="J60" s="403" t="s">
        <v>315</v>
      </c>
      <c r="K60" s="40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09"/>
      <c r="J64" s="410"/>
      <c r="K64" s="411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1"/>
      <c r="J66" s="405"/>
      <c r="K66" s="40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1"/>
      <c r="J67" s="405"/>
      <c r="K67" s="40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1"/>
      <c r="J68" s="405"/>
      <c r="K68" s="40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2"/>
      <c r="J69" s="407"/>
      <c r="K69" s="40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2:7" ht="15" customHeight="1" thickBot="1">
      <c r="B243" s="416"/>
      <c r="C243" s="417"/>
      <c r="D243" s="417"/>
      <c r="E243" s="417"/>
      <c r="F243" s="417"/>
      <c r="G243" s="418"/>
    </row>
    <row r="244" spans="2:7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2:7" ht="15" customHeight="1" thickBot="1">
      <c r="B263" s="416"/>
      <c r="C263" s="417"/>
      <c r="D263" s="417"/>
      <c r="E263" s="417"/>
      <c r="F263" s="417"/>
      <c r="G263" s="418"/>
    </row>
    <row r="264" spans="2:7">
      <c r="B264" s="426" t="s">
        <v>8</v>
      </c>
      <c r="C264" s="427"/>
      <c r="D264" s="428" t="s">
        <v>9</v>
      </c>
      <c r="E264" s="428"/>
      <c r="F264" s="428"/>
      <c r="G264" s="427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8" t="s">
        <v>9</v>
      </c>
      <c r="E424" s="428"/>
      <c r="F424" s="428"/>
      <c r="G424" s="427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v>1559.34</v>
      </c>
      <c r="L5" s="42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620.08000000000004</v>
      </c>
      <c r="L6" s="424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3">
        <v>8577.0300000000007</v>
      </c>
      <c r="L7" s="424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3501.87</v>
      </c>
      <c r="L8" s="42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3">
        <v>4167.34</v>
      </c>
      <c r="L9" s="424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v>255</v>
      </c>
      <c r="L11" s="424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v>5092.08</v>
      </c>
      <c r="L12" s="424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29">
        <f>SUM(K5:K18)</f>
        <v>25574.760000000002</v>
      </c>
      <c r="L19" s="430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1"/>
      <c r="J27" s="405"/>
      <c r="K27" s="40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362</v>
      </c>
      <c r="K30" s="40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238</v>
      </c>
      <c r="K31" s="40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328</v>
      </c>
      <c r="K32" s="40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19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09"/>
      <c r="J44" s="410"/>
      <c r="K44" s="41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 t="s">
        <v>379</v>
      </c>
      <c r="K45" s="40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1"/>
      <c r="J46" s="405" t="s">
        <v>160</v>
      </c>
      <c r="K46" s="40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1"/>
      <c r="J47" s="405"/>
      <c r="K47" s="40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1"/>
      <c r="J48" s="405"/>
      <c r="K48" s="40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09"/>
      <c r="J49" s="410"/>
      <c r="K49" s="411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0" t="str">
        <f>AÑO!A13</f>
        <v>Gubernamental</v>
      </c>
      <c r="J50" s="403" t="s">
        <v>259</v>
      </c>
      <c r="K50" s="40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1"/>
      <c r="J51" s="405" t="s">
        <v>417</v>
      </c>
      <c r="K51" s="40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1"/>
      <c r="J52" s="405"/>
      <c r="K52" s="40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1"/>
      <c r="J53" s="405"/>
      <c r="K53" s="40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09"/>
      <c r="J54" s="410"/>
      <c r="K54" s="411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0" t="str">
        <f>AÑO!A14</f>
        <v>Mutualite/DKV</v>
      </c>
      <c r="J55" s="436" t="str">
        <f>G306</f>
        <v>12/03 Chirec</v>
      </c>
      <c r="K55" s="40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 t="s">
        <v>366</v>
      </c>
      <c r="K60" s="40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09"/>
      <c r="J64" s="410"/>
      <c r="K64" s="411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1"/>
      <c r="J66" s="405"/>
      <c r="K66" s="40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1"/>
      <c r="J67" s="405"/>
      <c r="K67" s="40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1"/>
      <c r="J68" s="405"/>
      <c r="K68" s="40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2"/>
      <c r="J69" s="407"/>
      <c r="K69" s="40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8" t="s">
        <v>9</v>
      </c>
      <c r="E264" s="428"/>
      <c r="F264" s="428"/>
      <c r="G264" s="427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8" t="s">
        <v>9</v>
      </c>
      <c r="E424" s="428"/>
      <c r="F424" s="428"/>
      <c r="G424" s="427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v>861.84</v>
      </c>
      <c r="L5" s="42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620.08000000000004</v>
      </c>
      <c r="L6" s="424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v>10075.709999999999</v>
      </c>
      <c r="L7" s="424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3">
        <v>3501.87</v>
      </c>
      <c r="L8" s="42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3">
        <v>35.96</v>
      </c>
      <c r="L9" s="424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v>370</v>
      </c>
      <c r="L11" s="424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5092.08+4084.2</f>
        <v>9176.2799999999988</v>
      </c>
      <c r="L12" s="424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362</v>
      </c>
      <c r="K30" s="40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430</v>
      </c>
      <c r="K31" s="40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328</v>
      </c>
      <c r="K32" s="40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 t="s">
        <v>424</v>
      </c>
      <c r="K40" s="40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 t="s">
        <v>444</v>
      </c>
      <c r="K41" s="406"/>
      <c r="L41" s="229">
        <v>352.82</v>
      </c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 t="s">
        <v>60</v>
      </c>
      <c r="K42" s="406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/>
      <c r="K45" s="40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1"/>
      <c r="J46" s="405"/>
      <c r="K46" s="40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0" t="str">
        <f>AÑO!A13</f>
        <v>Gubernamental</v>
      </c>
      <c r="J50" s="403" t="s">
        <v>433</v>
      </c>
      <c r="K50" s="40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36" t="str">
        <f>'03'!G307</f>
        <v>22/03 Chirec</v>
      </c>
      <c r="K55" s="40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37" t="str">
        <f>'03'!G309</f>
        <v>26/03 Ginecologa</v>
      </c>
      <c r="K56" s="40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 t="s">
        <v>448</v>
      </c>
      <c r="K57" s="40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/>
      <c r="K60" s="40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6" t="s">
        <v>9</v>
      </c>
      <c r="E264" s="428"/>
      <c r="F264" s="428"/>
      <c r="G264" s="427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v>1773.93</v>
      </c>
      <c r="L5" s="422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620.1</v>
      </c>
      <c r="L6" s="424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v>7144.52</v>
      </c>
      <c r="L7" s="424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10005.620000000001</v>
      </c>
      <c r="L8" s="42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3">
        <v>514.82000000000005</v>
      </c>
      <c r="L9" s="424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f>210</f>
        <v>210</v>
      </c>
      <c r="L11" s="424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v>5092.08</v>
      </c>
      <c r="L12" s="424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430</v>
      </c>
      <c r="K30" s="40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362</v>
      </c>
      <c r="K31" s="40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328</v>
      </c>
      <c r="K32" s="406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 t="s">
        <v>472</v>
      </c>
      <c r="K40" s="40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22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/>
      <c r="K45" s="40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1"/>
      <c r="J46" s="405"/>
      <c r="K46" s="40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0" t="str">
        <f>AÑO!A13</f>
        <v>Gubernamental</v>
      </c>
      <c r="J50" s="403" t="s">
        <v>483</v>
      </c>
      <c r="K50" s="404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0" t="str">
        <f>AÑO!A14</f>
        <v>Mutualite/DKV</v>
      </c>
      <c r="J55" s="403" t="s">
        <v>477</v>
      </c>
      <c r="K55" s="404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/>
      <c r="K60" s="404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6" t="s">
        <v>9</v>
      </c>
      <c r="E424" s="428"/>
      <c r="F424" s="428"/>
      <c r="G424" s="427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f>M5+2156.93</f>
        <v>1614.1099999999997</v>
      </c>
      <c r="L5" s="422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620.1</v>
      </c>
      <c r="L6" s="424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f>9234.42-58.2</f>
        <v>9176.2199999999993</v>
      </c>
      <c r="L7" s="424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3">
        <v>6305.62</v>
      </c>
      <c r="L8" s="42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3">
        <v>169.67</v>
      </c>
      <c r="L9" s="424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v>190</v>
      </c>
      <c r="L11" s="424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626</v>
      </c>
      <c r="K30" s="404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430</v>
      </c>
      <c r="K31" s="406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328</v>
      </c>
      <c r="K32" s="406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 t="s">
        <v>359</v>
      </c>
      <c r="K35" s="404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22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 t="s">
        <v>160</v>
      </c>
      <c r="K45" s="404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1"/>
      <c r="J46" s="405"/>
      <c r="K46" s="40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1"/>
      <c r="J48" s="405"/>
      <c r="K48" s="406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0" t="str">
        <f>AÑO!A13</f>
        <v>Gubernamental</v>
      </c>
      <c r="J50" s="403" t="s">
        <v>639</v>
      </c>
      <c r="K50" s="404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0" t="str">
        <f>AÑO!A14</f>
        <v>Mutualite/DKV</v>
      </c>
      <c r="J55" s="403"/>
      <c r="K55" s="40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/>
      <c r="K56" s="40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 t="s">
        <v>627</v>
      </c>
      <c r="K60" s="404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26" t="s">
        <v>8</v>
      </c>
      <c r="C284" s="427"/>
      <c r="D284" s="426" t="s">
        <v>9</v>
      </c>
      <c r="E284" s="428"/>
      <c r="F284" s="428"/>
      <c r="G284" s="427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f>2939.95</f>
        <v>2939.95</v>
      </c>
      <c r="L5" s="422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620.1</v>
      </c>
      <c r="L6" s="424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v>8049.26</v>
      </c>
      <c r="L7" s="424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3">
        <v>6305.62</v>
      </c>
      <c r="L8" s="42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3">
        <v>169.67</v>
      </c>
      <c r="L9" s="424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v>260</v>
      </c>
      <c r="L11" s="424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430</v>
      </c>
      <c r="K30" s="404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 t="s">
        <v>626</v>
      </c>
      <c r="K31" s="406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 t="s">
        <v>688</v>
      </c>
      <c r="K32" s="40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/>
      <c r="K35" s="404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 t="s">
        <v>675</v>
      </c>
      <c r="K40" s="404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 t="s">
        <v>60</v>
      </c>
      <c r="K41" s="406"/>
      <c r="L41" s="229">
        <v>0.02</v>
      </c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/>
      <c r="K45" s="404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1"/>
      <c r="J46" s="405"/>
      <c r="K46" s="40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1"/>
      <c r="J48" s="405"/>
      <c r="K48" s="406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0" t="str">
        <f>AÑO!A13</f>
        <v>Gubernamental</v>
      </c>
      <c r="J50" s="403" t="s">
        <v>639</v>
      </c>
      <c r="K50" s="404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03" t="s">
        <v>689</v>
      </c>
      <c r="K55" s="404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05" t="s">
        <v>689</v>
      </c>
      <c r="K56" s="406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 t="s">
        <v>689</v>
      </c>
      <c r="K57" s="40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 t="s">
        <v>704</v>
      </c>
      <c r="K60" s="404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 Gastos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57</v>
      </c>
      <c r="J4" s="105" t="s">
        <v>58</v>
      </c>
      <c r="K4" s="419" t="s">
        <v>59</v>
      </c>
      <c r="L4" s="42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1">
        <v>3508.76</v>
      </c>
      <c r="L5" s="422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3">
        <v>620.12</v>
      </c>
      <c r="L6" s="424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3">
        <v>7490.36</v>
      </c>
      <c r="L7" s="424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3">
        <v>6305.62</v>
      </c>
      <c r="L8" s="42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3">
        <v>163.63</v>
      </c>
      <c r="L9" s="424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3">
        <v>1802.02</v>
      </c>
      <c r="L10" s="424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3">
        <f>20+120</f>
        <v>140</v>
      </c>
      <c r="L11" s="424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31</v>
      </c>
      <c r="J24" s="398" t="s">
        <v>87</v>
      </c>
      <c r="K24" s="399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0" t="str">
        <f>AÑO!A8</f>
        <v>Manolo Salario</v>
      </c>
      <c r="J25" s="403" t="s">
        <v>401</v>
      </c>
      <c r="K25" s="404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1"/>
      <c r="J26" s="405"/>
      <c r="K26" s="406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1"/>
      <c r="J27" s="405"/>
      <c r="K27" s="406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1"/>
      <c r="J28" s="405"/>
      <c r="K28" s="406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09"/>
      <c r="J29" s="410"/>
      <c r="K29" s="411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0" t="str">
        <f>AÑO!A9</f>
        <v>Rocío Salario</v>
      </c>
      <c r="J30" s="403" t="s">
        <v>328</v>
      </c>
      <c r="K30" s="40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1"/>
      <c r="J31" s="405"/>
      <c r="K31" s="40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1"/>
      <c r="J32" s="405"/>
      <c r="K32" s="40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1"/>
      <c r="J33" s="405"/>
      <c r="K33" s="40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09"/>
      <c r="J34" s="410"/>
      <c r="K34" s="41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0" t="s">
        <v>218</v>
      </c>
      <c r="J35" s="403" t="s">
        <v>397</v>
      </c>
      <c r="K35" s="404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1"/>
      <c r="J36" s="405"/>
      <c r="K36" s="40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1"/>
      <c r="J37" s="405"/>
      <c r="K37" s="40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1"/>
      <c r="J38" s="405"/>
      <c r="K38" s="40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09"/>
      <c r="J39" s="410"/>
      <c r="K39" s="411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0" t="str">
        <f>AÑO!A11</f>
        <v>Finanazas</v>
      </c>
      <c r="J40" s="403"/>
      <c r="K40" s="40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1"/>
      <c r="J41" s="405"/>
      <c r="K41" s="406"/>
      <c r="L41" s="229"/>
      <c r="M41" s="1"/>
      <c r="R41" s="3"/>
    </row>
    <row r="42" spans="1:18" ht="15.6" customHeight="1">
      <c r="A42" s="1"/>
      <c r="B42" s="425" t="str">
        <f>AÑO!A22</f>
        <v>Comida+Limpieza</v>
      </c>
      <c r="C42" s="414"/>
      <c r="D42" s="414"/>
      <c r="E42" s="414"/>
      <c r="F42" s="414"/>
      <c r="G42" s="415"/>
      <c r="H42" s="1"/>
      <c r="I42" s="401"/>
      <c r="J42" s="405"/>
      <c r="K42" s="406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1"/>
      <c r="J43" s="405"/>
      <c r="K43" s="406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09"/>
      <c r="J44" s="410"/>
      <c r="K44" s="41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0" t="str">
        <f>AÑO!A12</f>
        <v>Regalos</v>
      </c>
      <c r="J45" s="403" t="s">
        <v>776</v>
      </c>
      <c r="K45" s="404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1"/>
      <c r="J46" s="405" t="s">
        <v>777</v>
      </c>
      <c r="K46" s="406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1"/>
      <c r="J47" s="405"/>
      <c r="K47" s="406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1"/>
      <c r="J48" s="405"/>
      <c r="K48" s="406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09"/>
      <c r="J49" s="410"/>
      <c r="K49" s="411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0" t="str">
        <f>AÑO!A13</f>
        <v>Gubernamental</v>
      </c>
      <c r="J50" s="403" t="s">
        <v>639</v>
      </c>
      <c r="K50" s="404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1"/>
      <c r="J51" s="405"/>
      <c r="K51" s="40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1"/>
      <c r="J52" s="405"/>
      <c r="K52" s="40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1"/>
      <c r="J53" s="405"/>
      <c r="K53" s="40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09"/>
      <c r="J54" s="410"/>
      <c r="K54" s="41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0" t="str">
        <f>AÑO!A14</f>
        <v>Mutualite/DKV</v>
      </c>
      <c r="J55" s="440">
        <v>43692</v>
      </c>
      <c r="K55" s="404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1"/>
      <c r="J56" s="441">
        <v>43696</v>
      </c>
      <c r="K56" s="40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1"/>
      <c r="J57" s="405"/>
      <c r="K57" s="40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1"/>
      <c r="J58" s="405"/>
      <c r="K58" s="40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09"/>
      <c r="J59" s="410"/>
      <c r="K59" s="411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0" t="str">
        <f>AÑO!A15</f>
        <v>Alquiler Cartama</v>
      </c>
      <c r="J60" s="403" t="s">
        <v>39</v>
      </c>
      <c r="K60" s="40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1"/>
      <c r="J61" s="405"/>
      <c r="K61" s="406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1"/>
      <c r="J62" s="405"/>
      <c r="K62" s="406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1"/>
      <c r="J63" s="405"/>
      <c r="K63" s="406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09"/>
      <c r="J64" s="410"/>
      <c r="K64" s="411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0" t="str">
        <f>AÑO!A16</f>
        <v>Otros</v>
      </c>
      <c r="J65" s="403"/>
      <c r="K65" s="404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1"/>
      <c r="J66" s="405"/>
      <c r="K66" s="406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1"/>
      <c r="J67" s="405"/>
      <c r="K67" s="406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1"/>
      <c r="J68" s="405"/>
      <c r="K68" s="406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2"/>
      <c r="J69" s="407"/>
      <c r="K69" s="40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Impuestos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Cartama Finanazas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2019-10-18T15:32:46Z</dcterms:modified>
</cp:coreProperties>
</file>