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21570" windowHeight="7560" activeTab="2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1027"/>
</workbook>
</file>

<file path=xl/calcChain.xml><?xml version="1.0" encoding="utf-8"?>
<calcChain xmlns="http://schemas.openxmlformats.org/spreadsheetml/2006/main">
  <c r="C6" i="6" l="1"/>
  <c r="C4" i="6"/>
  <c r="D4" i="6" s="1"/>
  <c r="C5" i="6"/>
  <c r="D5" i="6" s="1"/>
  <c r="C3" i="6"/>
  <c r="D3" i="6" s="1"/>
  <c r="B6" i="6"/>
  <c r="B4" i="6"/>
  <c r="B3" i="6"/>
  <c r="Q19" i="3" l="1"/>
  <c r="R19" i="3" s="1"/>
  <c r="P19" i="3"/>
  <c r="U33" i="3" l="1"/>
  <c r="B15" i="4" l="1"/>
  <c r="R18" i="3" l="1"/>
  <c r="O22" i="3" l="1"/>
  <c r="N22" i="3"/>
  <c r="M22" i="3"/>
  <c r="L22" i="3"/>
  <c r="R3" i="3"/>
  <c r="R22" i="3" s="1"/>
  <c r="S3" i="3"/>
  <c r="R12" i="3"/>
  <c r="Q13" i="3"/>
  <c r="S22" i="3"/>
  <c r="P67" i="3"/>
  <c r="K22" i="3" l="1"/>
  <c r="J22" i="3"/>
  <c r="I22" i="3"/>
  <c r="H22" i="3" l="1"/>
  <c r="B13" i="3" l="1"/>
  <c r="B18" i="1" l="1"/>
  <c r="B16" i="1"/>
  <c r="B4" i="2" l="1"/>
  <c r="B5" i="1"/>
  <c r="B17" i="1" s="1"/>
  <c r="B15" i="1" s="1"/>
  <c r="B19" i="2"/>
  <c r="A26" i="3" l="1"/>
  <c r="F26" i="3"/>
  <c r="E26" i="3"/>
  <c r="B26" i="3"/>
  <c r="E16" i="4"/>
  <c r="B7" i="4"/>
  <c r="E13" i="4" s="1"/>
  <c r="E17" i="4" s="1"/>
  <c r="B5" i="4"/>
  <c r="I4" i="4"/>
  <c r="I5" i="4" s="1"/>
  <c r="D26" i="3" l="1"/>
  <c r="D13" i="3"/>
  <c r="G26" i="3"/>
  <c r="E6" i="4"/>
  <c r="E5" i="4"/>
  <c r="E3" i="4"/>
  <c r="E4" i="4"/>
  <c r="H26" i="3" l="1"/>
  <c r="L26" i="3"/>
  <c r="E11" i="4"/>
  <c r="E18" i="4" s="1"/>
  <c r="J26" i="3" l="1"/>
  <c r="I26" i="3"/>
  <c r="N26" i="3"/>
  <c r="M26" i="3"/>
  <c r="B5" i="2"/>
  <c r="K26" i="3" l="1"/>
  <c r="O26" i="3"/>
  <c r="P26" i="3"/>
  <c r="Q26" i="3"/>
  <c r="A25" i="3"/>
  <c r="F25" i="3"/>
  <c r="L25" i="3" s="1"/>
  <c r="M25" i="3" s="1"/>
  <c r="E25" i="3"/>
  <c r="B25" i="3"/>
  <c r="A24" i="3"/>
  <c r="E16" i="2"/>
  <c r="B12" i="2"/>
  <c r="B7" i="2"/>
  <c r="D25" i="3"/>
  <c r="I4" i="2"/>
  <c r="I5" i="2" s="1"/>
  <c r="R26" i="3" l="1"/>
  <c r="S26" i="3" s="1"/>
  <c r="E5" i="2"/>
  <c r="G25" i="3"/>
  <c r="H25" i="3"/>
  <c r="E6" i="2"/>
  <c r="E3" i="2"/>
  <c r="E4" i="2"/>
  <c r="E13" i="2"/>
  <c r="E17" i="2" s="1"/>
  <c r="N25" i="3" l="1"/>
  <c r="I25" i="3"/>
  <c r="P25" i="3" s="1"/>
  <c r="E11" i="2"/>
  <c r="E18" i="2" s="1"/>
  <c r="B12" i="1"/>
  <c r="B24" i="3"/>
  <c r="F24" i="3"/>
  <c r="E24" i="3"/>
  <c r="O25" i="3" l="1"/>
  <c r="J25" i="3"/>
  <c r="K25" i="3" s="1"/>
  <c r="D24" i="3"/>
  <c r="H24" i="3" s="1"/>
  <c r="F3" i="3"/>
  <c r="G3" i="3" s="1"/>
  <c r="R25" i="3" l="1"/>
  <c r="Q25" i="3"/>
  <c r="S25" i="3"/>
  <c r="L24" i="3"/>
  <c r="I24" i="3"/>
  <c r="J24" i="3" s="1"/>
  <c r="K24" i="3" s="1"/>
  <c r="E16" i="1"/>
  <c r="M24" i="3" l="1"/>
  <c r="P24" i="3" s="1"/>
  <c r="I4" i="1"/>
  <c r="N24" i="3" l="1"/>
  <c r="Q24" i="3" s="1"/>
  <c r="B7" i="1"/>
  <c r="G24" i="3" s="1"/>
  <c r="O24" i="3" l="1"/>
  <c r="E6" i="1"/>
  <c r="E13" i="1"/>
  <c r="E17" i="1" s="1"/>
  <c r="E3" i="1"/>
  <c r="E4" i="1"/>
  <c r="E5" i="1"/>
  <c r="R24" i="3" l="1"/>
  <c r="S24" i="3" s="1"/>
  <c r="E11" i="1"/>
  <c r="E18" i="1" s="1"/>
  <c r="I5" i="1"/>
</calcChain>
</file>

<file path=xl/sharedStrings.xml><?xml version="1.0" encoding="utf-8"?>
<sst xmlns="http://schemas.openxmlformats.org/spreadsheetml/2006/main" count="168" uniqueCount="87">
  <si>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</si>
  <si>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</si>
  <si>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</si>
  <si>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</si>
  <si>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</si>
  <si>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</si>
  <si>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</si>
  <si>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</si>
  <si>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</si>
  <si>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</si>
  <si>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</si>
  <si>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</si>
  <si>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</si>
  <si>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</si>
  <si>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</si>
  <si>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</si>
  <si>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</si>
  <si>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</si>
  <si>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</si>
  <si>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</si>
  <si>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</si>
  <si>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</si>
  <si>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</si>
  <si>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</si>
  <si>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</si>
  <si>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</si>
  <si>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</si>
  <si>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</si>
  <si>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</si>
  <si>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</si>
  <si>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</si>
  <si>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</si>
  <si>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</si>
  <si>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</si>
  <si>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</si>
  <si>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</si>
  <si>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</si>
  <si>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</si>
  <si>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</si>
  <si>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</si>
  <si>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</si>
  <si>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OPERACION 1</t>
  </si>
  <si>
    <t>OPERACION 2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</si>
  <si>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</si>
  <si>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</si>
  <si>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</si>
  <si>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</si>
  <si>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</si>
  <si>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</si>
  <si>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</si>
  <si>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</si>
  <si>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</si>
  <si>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</si>
  <si>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</si>
  <si>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</si>
  <si>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</si>
  <si>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</si>
  <si>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</si>
  <si>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</si>
  <si>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</si>
  <si>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</si>
  <si>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</si>
  <si>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</si>
  <si>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</si>
  <si>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</si>
  <si>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</si>
  <si>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</si>
  <si>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</si>
  <si>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</si>
  <si>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</si>
  <si>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</si>
  <si>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</si>
  <si>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</si>
  <si>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</si>
  <si>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</si>
  <si>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Hasta Agosto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</si>
  <si>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</si>
  <si>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</si>
  <si>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</si>
  <si>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</si>
  <si>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</si>
  <si>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</si>
  <si>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</si>
  <si>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</si>
  <si>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</si>
  <si>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</si>
  <si>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Halla bajado en un año entre un 30% - 50%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</si>
</sst>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15" sqref="B1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42234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63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47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600.6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42471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24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f>2.2*3</f>
        <v>6.6000000000000005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91</v>
      </c>
      <c r="D5" s="17" t="s">
        <v>5</v>
      </c>
      <c r="E5" s="25">
        <f>IF(B$7 &gt;= 0.51,1,0)</f>
        <v>1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28.52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3.3212121212121204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4</v>
      </c>
    </row>
    <row r="12" spans="1:10" x14ac:dyDescent="0.25">
      <c r="A12" t="s">
        <v>40</v>
      </c>
      <c r="B12" s="5">
        <f>(B4*0.1155)+B4</f>
        <v>7.3623000000000003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43154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48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36.049999999999997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0.38760585065434938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74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47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B20" t="s">
        <v>57</v>
      </c>
      <c r="D20" s="38" t="s">
        <v>35</v>
      </c>
    </row>
    <row r="21" spans="2:6" x14ac:dyDescent="0.25">
      <c r="B21" t="s">
        <v>58</v>
      </c>
      <c r="E21" s="33"/>
    </row>
    <row r="23" spans="2:6" x14ac:dyDescent="0.25">
      <c r="B23" s="54" t="s">
        <v>69</v>
      </c>
      <c r="E23" s="33"/>
    </row>
    <row r="24" spans="2:6" ht="15.75" x14ac:dyDescent="0.25">
      <c r="B24" s="53" t="s">
        <v>68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opLeftCell="A16" zoomScaleNormal="100" workbookViewId="0">
      <selection activeCell="Q26" sqref="Q26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3" t="s">
        <v>49</v>
      </c>
      <c r="I1" s="63"/>
      <c r="J1" s="63"/>
      <c r="K1" s="63"/>
      <c r="L1" s="64" t="s">
        <v>54</v>
      </c>
      <c r="M1" s="64"/>
      <c r="N1" s="64"/>
      <c r="O1" s="64"/>
      <c r="P1" s="65" t="s">
        <v>56</v>
      </c>
      <c r="Q1" s="65"/>
      <c r="R1" s="65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50</v>
      </c>
      <c r="I2" s="12" t="s">
        <v>51</v>
      </c>
      <c r="J2" s="12" t="s">
        <v>52</v>
      </c>
      <c r="K2" s="12" t="s">
        <v>53</v>
      </c>
      <c r="L2" s="12" t="s">
        <v>50</v>
      </c>
      <c r="M2" s="12" t="s">
        <v>51</v>
      </c>
      <c r="N2" s="12" t="s">
        <v>52</v>
      </c>
      <c r="O2" s="12" t="s">
        <v>55</v>
      </c>
      <c r="P2" s="12" t="s">
        <v>21</v>
      </c>
      <c r="Q2" s="12" t="s">
        <v>20</v>
      </c>
      <c r="R2" s="13" t="s">
        <v>59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77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43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44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45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43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62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46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62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62</v>
      </c>
    </row>
    <row r="18" spans="1:22" x14ac:dyDescent="0.25">
      <c r="A18" s="7" t="s">
        <v>48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73</v>
      </c>
    </row>
    <row r="19" spans="1:22" x14ac:dyDescent="0.25">
      <c r="A19" s="7" t="s">
        <v>48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76</v>
      </c>
    </row>
    <row r="20" spans="1:22" x14ac:dyDescent="0.25">
      <c r="A20" s="7"/>
      <c r="B20" s="8"/>
      <c r="C20" s="8"/>
      <c r="D20" s="14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2" spans="1:22" x14ac:dyDescent="0.25">
      <c r="H22" s="15">
        <f t="shared" ref="H22:O22" si="0">SUM(H3:H21)</f>
        <v>17571.839999999997</v>
      </c>
      <c r="I22" s="15">
        <f t="shared" si="0"/>
        <v>42.26</v>
      </c>
      <c r="J22" s="15">
        <f t="shared" si="0"/>
        <v>13.75</v>
      </c>
      <c r="K22" s="15">
        <f t="shared" si="0"/>
        <v>0</v>
      </c>
      <c r="L22" s="15">
        <f t="shared" si="0"/>
        <v>0</v>
      </c>
      <c r="M22" s="15">
        <f t="shared" si="0"/>
        <v>0</v>
      </c>
      <c r="N22" s="15">
        <f t="shared" si="0"/>
        <v>0</v>
      </c>
      <c r="O22" s="15">
        <f t="shared" si="0"/>
        <v>0</v>
      </c>
      <c r="R22" s="15">
        <f>SUM(R3:R21)</f>
        <v>3217.5956679999995</v>
      </c>
      <c r="S22" s="16">
        <f>SUM(S3:S21)</f>
        <v>3.7548916419551364</v>
      </c>
    </row>
    <row r="23" spans="1:22" x14ac:dyDescent="0.25">
      <c r="H23" s="52"/>
      <c r="I23" s="52"/>
      <c r="J23" s="52"/>
      <c r="K23" s="52"/>
      <c r="L23" s="52"/>
      <c r="M23" s="52"/>
      <c r="N23" s="52"/>
      <c r="O23" s="52"/>
      <c r="R23" s="52"/>
      <c r="S23" s="51"/>
      <c r="T23" s="51"/>
    </row>
    <row r="24" spans="1:22" x14ac:dyDescent="0.25">
      <c r="A24" s="39" t="str">
        <f>'Operacion 1'!B$3</f>
        <v>ABI.BR</v>
      </c>
      <c r="B24" s="8">
        <f>'Operacion 1'!B$2</f>
        <v>42234</v>
      </c>
      <c r="C24" s="8"/>
      <c r="D24" s="14">
        <f>'Operacion 1'!B$5</f>
        <v>62</v>
      </c>
      <c r="E24" s="9">
        <f>'Operacion 1'!B$4</f>
        <v>89</v>
      </c>
      <c r="F24" s="9">
        <f>'Operacion 1'!B$6</f>
        <v>120</v>
      </c>
      <c r="G24" s="10">
        <f>'Operacion 1'!B$7</f>
        <v>0.348314606741573</v>
      </c>
      <c r="H24" s="9">
        <f>(E24*D24)</f>
        <v>5518</v>
      </c>
      <c r="I24" s="9">
        <f>IF((H24*0.005)&lt;20,20,(H24*0.005))</f>
        <v>27.59</v>
      </c>
      <c r="J24" s="9">
        <f>SUM(H24:I24)*0.0027</f>
        <v>14.973093</v>
      </c>
      <c r="K24" s="9">
        <f>SUM(H24:J24)</f>
        <v>5560.5630929999998</v>
      </c>
      <c r="L24" s="9">
        <f>D24*F24</f>
        <v>7440</v>
      </c>
      <c r="M24" s="9">
        <f>IF((L24*0.005)&lt;20,-20,-(L24*0.005))</f>
        <v>-37.200000000000003</v>
      </c>
      <c r="N24" s="9">
        <f>-(SUM(L24:M24)*0.0027)</f>
        <v>-19.987560000000002</v>
      </c>
      <c r="O24" s="9">
        <f>SUM(L24:N24)</f>
        <v>7382.8124400000006</v>
      </c>
      <c r="P24" s="9">
        <f>I24-M24</f>
        <v>64.790000000000006</v>
      </c>
      <c r="Q24" s="9">
        <f>J24-N24</f>
        <v>34.960653000000001</v>
      </c>
      <c r="R24" s="9">
        <f t="shared" ref="R24:R25" si="1">O24-K24</f>
        <v>1822.2493470000009</v>
      </c>
      <c r="S24" s="10">
        <f>R24/K24</f>
        <v>0.32770949929404947</v>
      </c>
      <c r="T24" t="s">
        <v>41</v>
      </c>
    </row>
    <row r="25" spans="1:22" x14ac:dyDescent="0.25">
      <c r="A25" s="39" t="str">
        <f>'Operacion 2'!B$3</f>
        <v>MT.AS</v>
      </c>
      <c r="B25" s="8">
        <f>'Operacion 2'!B$2</f>
        <v>42471</v>
      </c>
      <c r="C25" s="8"/>
      <c r="D25" s="14">
        <f>'Operacion 2'!B$5</f>
        <v>91</v>
      </c>
      <c r="E25" s="9">
        <f>'Operacion 2'!B$4</f>
        <v>6.6000000000000005</v>
      </c>
      <c r="F25" s="9">
        <f>'Operacion 2'!B$6</f>
        <v>28.52</v>
      </c>
      <c r="G25" s="10">
        <f>'Operacion 2'!B$7</f>
        <v>3.3212121212121204</v>
      </c>
      <c r="H25" s="9">
        <f t="shared" ref="H25:H26" si="2">E25*D25</f>
        <v>600.6</v>
      </c>
      <c r="I25" s="9">
        <f>IF((H25*0.005)&lt;20,20,(H25*0.005))</f>
        <v>20</v>
      </c>
      <c r="J25" s="9">
        <f t="shared" ref="J25" si="3">SUM(H25:I25)*0.0027</f>
        <v>1.6756200000000001</v>
      </c>
      <c r="K25" s="9">
        <f t="shared" ref="K25:K26" si="4">SUM(H25:J25)</f>
        <v>622.27562</v>
      </c>
      <c r="L25" s="9">
        <f t="shared" ref="L25:L26" si="5">D25*F25</f>
        <v>2595.3200000000002</v>
      </c>
      <c r="M25" s="9">
        <f>IF((L25*0.005)&lt;20,-20,-(L25*0.005))</f>
        <v>-20</v>
      </c>
      <c r="N25" s="9">
        <f t="shared" ref="N25" si="6">-(SUM(L25:M25)*0.0027)</f>
        <v>-6.9533640000000005</v>
      </c>
      <c r="O25" s="9">
        <f t="shared" ref="O25:O26" si="7">SUM(L25:N25)</f>
        <v>2568.3666360000002</v>
      </c>
      <c r="P25" s="9">
        <f t="shared" ref="P25:P26" si="8">I25-M25</f>
        <v>40</v>
      </c>
      <c r="Q25" s="9">
        <f t="shared" ref="Q25:Q26" si="9">J25-N25</f>
        <v>8.6289840000000009</v>
      </c>
      <c r="R25" s="9">
        <f t="shared" si="1"/>
        <v>1946.0910160000003</v>
      </c>
      <c r="S25" s="10">
        <f t="shared" ref="S25" si="10">R25/K25</f>
        <v>3.1273778908452181</v>
      </c>
      <c r="T25" t="s">
        <v>42</v>
      </c>
    </row>
    <row r="26" spans="1:22" x14ac:dyDescent="0.25">
      <c r="A26" s="39" t="str">
        <f>'Operacion 3'!B3</f>
        <v>ITX.MC</v>
      </c>
      <c r="B26" s="8">
        <f>'Operacion 3'!B$2</f>
        <v>43154</v>
      </c>
      <c r="C26" s="8"/>
      <c r="D26" s="14">
        <f>'Operacion 3'!B$5</f>
        <v>196</v>
      </c>
      <c r="E26" s="9">
        <f>'Operacion 3'!B$4</f>
        <v>25.98</v>
      </c>
      <c r="F26" s="9">
        <f>'Operacion 3'!B$6</f>
        <v>36.049999999999997</v>
      </c>
      <c r="G26" s="10">
        <f>'Operacion 3'!B$7</f>
        <v>0.38760585065434938</v>
      </c>
      <c r="H26" s="9">
        <f t="shared" si="2"/>
        <v>5092.08</v>
      </c>
      <c r="I26" s="9">
        <f>IF((H26*(0.0075+0.0008))&lt;30,30,(H26*(0.0075+0.0008)))</f>
        <v>42.264263999999997</v>
      </c>
      <c r="J26" s="9">
        <f>H26*0.0027</f>
        <v>13.748616</v>
      </c>
      <c r="K26" s="9">
        <f t="shared" si="4"/>
        <v>5148.0928800000002</v>
      </c>
      <c r="L26" s="9">
        <f t="shared" si="5"/>
        <v>7065.7999999999993</v>
      </c>
      <c r="M26" s="9">
        <f>IF((L26*(0.0075+0.0008))&lt;-30,30,-(L26*(0.0075+0.0008)))</f>
        <v>-58.646139999999995</v>
      </c>
      <c r="N26" s="9">
        <f>-(L26*0.0027)</f>
        <v>-19.077659999999998</v>
      </c>
      <c r="O26" s="9">
        <f t="shared" si="7"/>
        <v>6988.0761999999995</v>
      </c>
      <c r="P26" s="9">
        <f t="shared" si="8"/>
        <v>100.910404</v>
      </c>
      <c r="Q26" s="9">
        <f t="shared" si="9"/>
        <v>32.826276</v>
      </c>
      <c r="R26" s="9">
        <f>O26-K26</f>
        <v>1839.9833199999994</v>
      </c>
      <c r="S26" s="10">
        <f>R26/K26</f>
        <v>0.35741066893882445</v>
      </c>
      <c r="T26" t="s">
        <v>60</v>
      </c>
    </row>
    <row r="28" spans="1:22" x14ac:dyDescent="0.25">
      <c r="D28" s="48"/>
      <c r="H28" s="48" t="s">
        <v>61</v>
      </c>
      <c r="I28" s="48"/>
      <c r="J28" s="48" t="s">
        <v>64</v>
      </c>
      <c r="K28" s="48"/>
      <c r="L28" s="48"/>
      <c r="M28" s="48"/>
      <c r="N28" s="48"/>
      <c r="O28" s="48"/>
      <c r="R28" s="48"/>
    </row>
    <row r="29" spans="1:22" x14ac:dyDescent="0.25">
      <c r="F29" s="5"/>
      <c r="G29" s="48"/>
    </row>
    <row r="30" spans="1:22" x14ac:dyDescent="0.25">
      <c r="T30" s="33"/>
    </row>
    <row r="31" spans="1:22" x14ac:dyDescent="0.25">
      <c r="H31" s="5"/>
      <c r="I31" s="5"/>
      <c r="J31" s="5"/>
      <c r="K31" s="5"/>
      <c r="L31" s="5"/>
      <c r="M31" s="5"/>
      <c r="N31" s="5"/>
      <c r="O31" s="5"/>
      <c r="P31" s="5"/>
      <c r="R31" s="5"/>
      <c r="T31" t="s">
        <v>72</v>
      </c>
      <c r="U31">
        <v>28.5</v>
      </c>
    </row>
    <row r="32" spans="1:22" x14ac:dyDescent="0.25">
      <c r="D32" t="s">
        <v>66</v>
      </c>
      <c r="E32">
        <v>74.89</v>
      </c>
      <c r="P32" s="5"/>
      <c r="S32" s="10"/>
      <c r="T32" t="s">
        <v>70</v>
      </c>
      <c r="U32">
        <v>36.049999999999997</v>
      </c>
      <c r="V32" t="s">
        <v>75</v>
      </c>
    </row>
    <row r="33" spans="4:21" x14ac:dyDescent="0.25">
      <c r="D33" t="s">
        <v>65</v>
      </c>
      <c r="E33">
        <v>182.08</v>
      </c>
      <c r="H33" s="5"/>
      <c r="I33" s="5"/>
      <c r="J33" s="5"/>
      <c r="K33" s="5"/>
      <c r="L33" s="5"/>
      <c r="M33" s="5"/>
      <c r="N33" s="5"/>
      <c r="O33" s="5"/>
      <c r="P33" s="5"/>
      <c r="R33" s="5"/>
      <c r="T33" t="s">
        <v>71</v>
      </c>
      <c r="U33" s="3">
        <f>(U32/U31)-1</f>
        <v>0.26491228070175432</v>
      </c>
    </row>
    <row r="34" spans="4:21" x14ac:dyDescent="0.25">
      <c r="D34" t="s">
        <v>67</v>
      </c>
      <c r="E34">
        <v>93.54</v>
      </c>
      <c r="H34" s="9"/>
      <c r="I34" s="9"/>
      <c r="J34" s="9"/>
      <c r="K34" s="5"/>
    </row>
    <row r="35" spans="4:21" x14ac:dyDescent="0.25">
      <c r="R35" s="43"/>
    </row>
    <row r="36" spans="4:21" x14ac:dyDescent="0.25">
      <c r="F36" s="5"/>
      <c r="R36" s="44"/>
    </row>
    <row r="37" spans="4:21" x14ac:dyDescent="0.25">
      <c r="R37" s="45"/>
    </row>
    <row r="38" spans="4:21" x14ac:dyDescent="0.25">
      <c r="R38" s="50"/>
      <c r="S38" s="48"/>
      <c r="T38" s="5"/>
    </row>
    <row r="39" spans="4:21" ht="15.75" x14ac:dyDescent="0.25">
      <c r="F39" s="5"/>
      <c r="R39" s="45"/>
      <c r="S39" s="49"/>
      <c r="T39" s="5"/>
    </row>
    <row r="40" spans="4:21" x14ac:dyDescent="0.25">
      <c r="E40" s="5"/>
      <c r="F40" s="5"/>
      <c r="R40" s="45"/>
    </row>
    <row r="41" spans="4:21" x14ac:dyDescent="0.25">
      <c r="E41" s="5"/>
      <c r="F41" s="5"/>
      <c r="G41" s="5"/>
      <c r="R41" s="5"/>
      <c r="T41" s="5"/>
    </row>
    <row r="42" spans="4:21" x14ac:dyDescent="0.25">
      <c r="R42" s="43"/>
    </row>
    <row r="43" spans="4:21" x14ac:dyDescent="0.25">
      <c r="R43" s="44"/>
    </row>
    <row r="44" spans="4:21" x14ac:dyDescent="0.25">
      <c r="R44" s="45"/>
    </row>
    <row r="67" spans="16:16" x14ac:dyDescent="0.25">
      <c r="P67">
        <f>100000*0.0027</f>
        <v>270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B10" sqref="B10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4" x14ac:dyDescent="0.25">
      <c r="A2" s="55" t="s">
        <v>79</v>
      </c>
      <c r="B2" s="55" t="s">
        <v>80</v>
      </c>
      <c r="C2" s="55" t="s">
        <v>81</v>
      </c>
      <c r="D2" s="55" t="s">
        <v>85</v>
      </c>
    </row>
    <row r="3" spans="1:4" x14ac:dyDescent="0.25">
      <c r="A3" t="s">
        <v>78</v>
      </c>
      <c r="B3" s="56">
        <f>718.89+5092.08</f>
        <v>5810.97</v>
      </c>
      <c r="C3" s="3">
        <f>B3/B$6</f>
        <v>0.81489194317182656</v>
      </c>
      <c r="D3" s="56">
        <f>D$6*C3</f>
        <v>325.9567772687306</v>
      </c>
    </row>
    <row r="4" spans="1:4" x14ac:dyDescent="0.25">
      <c r="A4" t="s">
        <v>82</v>
      </c>
      <c r="B4" s="56">
        <f>1070</f>
        <v>1070</v>
      </c>
      <c r="C4" s="3">
        <f t="shared" ref="C4:C5" si="0">B4/B$6</f>
        <v>0.15004971273192846</v>
      </c>
      <c r="D4" s="56">
        <f t="shared" ref="D4:D5" si="1">D$6*C4</f>
        <v>60.019885092771389</v>
      </c>
    </row>
    <row r="5" spans="1:4" x14ac:dyDescent="0.25">
      <c r="A5" t="s">
        <v>83</v>
      </c>
      <c r="B5" s="56">
        <v>250</v>
      </c>
      <c r="C5" s="3">
        <f t="shared" si="0"/>
        <v>3.5058344096244969E-2</v>
      </c>
      <c r="D5" s="56">
        <f t="shared" si="1"/>
        <v>14.023337638497987</v>
      </c>
    </row>
    <row r="6" spans="1:4" x14ac:dyDescent="0.25">
      <c r="A6" t="s">
        <v>56</v>
      </c>
      <c r="B6" s="56">
        <f>SUM(B3:B5)</f>
        <v>7130.97</v>
      </c>
      <c r="C6" s="3">
        <f>SUM(C3:C5)</f>
        <v>1</v>
      </c>
      <c r="D6" s="56">
        <v>400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F10" sqref="F10"/>
    </sheetView>
  </sheetViews>
  <sheetFormatPr defaultRowHeight="15" x14ac:dyDescent="0.25"/>
  <cols>
    <col min="1" max="1" width="23" customWidth="1"/>
  </cols>
  <sheetData>
    <row r="2" spans="1:1" x14ac:dyDescent="0.25">
      <c r="A2" s="55" t="s">
        <v>84</v>
      </c>
    </row>
    <row r="4" spans="1:1" x14ac:dyDescent="0.25">
      <c r="A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2018-07-16T13:54:34Z</dcterms:modified>
</cp:coreProperties>
</file>