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5DC9CDD5-37AE-4F4C-AA24-2C73C05FA9BB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M26" i="3" l="1"/>
  <c r="B12" i="6"/>
  <c r="B3" i="6" l="1"/>
  <c r="B5" i="2" l="1"/>
  <c r="A25" i="3"/>
  <c r="G35" i="3"/>
  <c r="B4" i="6" l="1"/>
  <c r="P35" i="3" l="1"/>
  <c r="P34" i="3"/>
  <c r="P33" i="3"/>
  <c r="G32" i="3" l="1"/>
  <c r="G33" i="3"/>
  <c r="G34" i="3"/>
  <c r="B6" i="6" l="1"/>
  <c r="C4" i="6" s="1"/>
  <c r="D4" i="6" s="1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R22" i="3" l="1"/>
  <c r="K22" i="3"/>
  <c r="J22" i="3"/>
  <c r="I22" i="3"/>
  <c r="H22" i="3" l="1"/>
  <c r="B13" i="3" l="1"/>
  <c r="B18" i="1" l="1"/>
  <c r="B16" i="1"/>
  <c r="B5" i="1" l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K26" i="3" l="1"/>
  <c r="O26" i="3"/>
  <c r="P26" i="3"/>
  <c r="Q26" i="3"/>
  <c r="F25" i="3"/>
  <c r="E25" i="3"/>
  <c r="B25" i="3"/>
  <c r="A24" i="3"/>
  <c r="E16" i="2"/>
  <c r="B12" i="2"/>
  <c r="B7" i="2"/>
  <c r="D25" i="3"/>
  <c r="I4" i="2"/>
  <c r="I5" i="2" s="1"/>
  <c r="L25" i="3" l="1"/>
  <c r="M25" i="3" s="1"/>
  <c r="R26" i="3"/>
  <c r="S26" i="3" s="1"/>
  <c r="E5" i="2"/>
  <c r="G25" i="3"/>
  <c r="H25" i="3"/>
  <c r="I25" i="3" s="1"/>
  <c r="E6" i="2"/>
  <c r="E3" i="2"/>
  <c r="E4" i="2"/>
  <c r="E13" i="2"/>
  <c r="E17" i="2" s="1"/>
  <c r="N25" i="3" l="1"/>
  <c r="J25" i="3"/>
  <c r="E11" i="2"/>
  <c r="E18" i="2" s="1"/>
  <c r="B12" i="1"/>
  <c r="B24" i="3"/>
  <c r="F24" i="3"/>
  <c r="E24" i="3"/>
  <c r="P25" i="3" l="1"/>
  <c r="O25" i="3"/>
  <c r="K25" i="3"/>
  <c r="D24" i="3"/>
  <c r="H24" i="3" s="1"/>
  <c r="F3" i="3"/>
  <c r="G3" i="3" s="1"/>
  <c r="R25" i="3" l="1"/>
  <c r="S25" i="3" s="1"/>
  <c r="Q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<sst xmlns="http://schemas.openxmlformats.org/spreadsheetml/2006/main" count="213" uniqueCount="115">
  <si>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</si>
  <si>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</si>
  <si>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</si>
  <si>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</si>
  <si>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</si>
  <si>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</si>
  <si>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</si>
  <si>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</si>
  <si>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</si>
  <si>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</si>
  <si>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</si>
  <si>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</si>
  <si>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</si>
  <si>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</si>
  <si>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</si>
  <si>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</si>
  <si>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</si>
  <si>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</si>
  <si>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</si>
  <si>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</si>
  <si>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</si>
  <si>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</si>
  <si>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</si>
  <si>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</si>
  <si>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</si>
  <si>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</si>
  <si>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</si>
  <si>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</si>
  <si>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</si>
  <si>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</si>
  <si>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</si>
  <si>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</si>
  <si>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</si>
  <si>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</si>
  <si>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</si>
  <si>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</si>
  <si>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</si>
  <si>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</si>
  <si>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</si>
  <si>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</si>
  <si>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</si>
  <si>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</si>
  <si>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</si>
  <si>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</si>
  <si>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</si>
  <si>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</si>
  <si>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</si>
  <si>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</si>
  <si>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</si>
  <si>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</si>
  <si>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</si>
  <si>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</si>
  <si>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</si>
  <si>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</si>
  <si>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</si>
  <si>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</si>
  <si>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</si>
  <si>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</si>
  <si>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</si>
  <si>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</si>
  <si>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</si>
  <si>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</si>
  <si>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</si>
  <si>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</si>
  <si>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</si>
  <si>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</si>
  <si>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</si>
  <si>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</si>
  <si>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</si>
  <si>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</si>
  <si>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</si>
  <si>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</si>
  <si>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</si>
  <si>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</si>
  <si>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</si>
  <si>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</si>
  <si>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</si>
  <si>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</si>
  <si>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</si>
  <si>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</si>
  <si>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</si>
  <si>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</si>
  <si>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</si>
  <si>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</si>
  <si>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Hasta 1 Noviembre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</si>
  <si>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</si>
  <si>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</si>
  <si>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</si>
  <si>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</si>
  <si>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(&gt; 1%)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</si>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</sst>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5" sqref="B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"/>
  <sheetViews>
    <sheetView tabSelected="1" topLeftCell="G16" zoomScaleNormal="100" workbookViewId="0">
      <selection activeCell="S29" sqref="S29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47</v>
      </c>
      <c r="I1" s="63"/>
      <c r="J1" s="63"/>
      <c r="K1" s="63"/>
      <c r="L1" s="64" t="s">
        <v>52</v>
      </c>
      <c r="M1" s="64"/>
      <c r="N1" s="64"/>
      <c r="O1" s="64"/>
      <c r="P1" s="65" t="s">
        <v>54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113</v>
      </c>
    </row>
    <row r="25" spans="1:22" x14ac:dyDescent="0.25">
      <c r="A25" s="39" t="str">
        <f>'Operacion 2'!B$3</f>
        <v>DAI.DE</v>
      </c>
      <c r="B25" s="8">
        <f>'Operacion 2'!B$2</f>
        <v>42471</v>
      </c>
      <c r="C25" s="8"/>
      <c r="D25" s="14">
        <f>'Operacion 2'!B$5</f>
        <v>40</v>
      </c>
      <c r="E25" s="9">
        <f>'Operacion 2'!B$4</f>
        <v>49.94</v>
      </c>
      <c r="F25" s="9">
        <f>'Operacion 2'!B$6</f>
        <v>57</v>
      </c>
      <c r="G25" s="10">
        <f>'Operacion 2'!B$7</f>
        <v>0.14136964357228687</v>
      </c>
      <c r="H25" s="9">
        <f t="shared" ref="H25:H26" si="2">E25*D25</f>
        <v>1997.6</v>
      </c>
      <c r="I25" s="9">
        <f>IF((H25*0.0075)&lt;30,30,(H25*0.0075))</f>
        <v>30</v>
      </c>
      <c r="J25" s="9">
        <f>H25*0.0027</f>
        <v>5.3935199999999996</v>
      </c>
      <c r="K25" s="9">
        <f t="shared" ref="K25:K26" si="3">SUM(H25:J25)</f>
        <v>2032.99352</v>
      </c>
      <c r="L25" s="9">
        <f t="shared" ref="L25:L26" si="4">D25*F25</f>
        <v>2280</v>
      </c>
      <c r="M25" s="9">
        <f>IF((L25*0.0075)&lt;30,-30,-(L25*0.0075))</f>
        <v>-30</v>
      </c>
      <c r="N25" s="9">
        <f>-(L25*0.0027)</f>
        <v>-6.1560000000000006</v>
      </c>
      <c r="O25" s="9">
        <f t="shared" ref="O25:O26" si="5">SUM(L25:N25)</f>
        <v>2243.8440000000001</v>
      </c>
      <c r="P25" s="9">
        <f t="shared" ref="P25:P26" si="6">I25-M25</f>
        <v>60</v>
      </c>
      <c r="Q25" s="9">
        <f t="shared" ref="Q25:Q26" si="7">J25-N25</f>
        <v>11.549520000000001</v>
      </c>
      <c r="R25" s="9">
        <f t="shared" si="1"/>
        <v>210.85048000000006</v>
      </c>
      <c r="S25" s="10">
        <f t="shared" ref="S25" si="8">R25/K25</f>
        <v>0.10371429024525373</v>
      </c>
      <c r="T25" t="s">
        <v>112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3"/>
        <v>5148.0928800000002</v>
      </c>
      <c r="L26" s="9">
        <f t="shared" si="4"/>
        <v>6769.84</v>
      </c>
      <c r="M26" s="9">
        <f>IF((L26*(0.0075+0.0008))&lt;30,-30,-(L26*(0.0075+0.0008)))</f>
        <v>-56.189672000000002</v>
      </c>
      <c r="N26" s="9">
        <f>-(L26*0.0027)</f>
        <v>-18.278568</v>
      </c>
      <c r="O26" s="9">
        <f t="shared" si="5"/>
        <v>6695.37176</v>
      </c>
      <c r="P26" s="9">
        <f t="shared" si="6"/>
        <v>98.453935999999999</v>
      </c>
      <c r="Q26" s="9">
        <f t="shared" si="7"/>
        <v>32.027183999999998</v>
      </c>
      <c r="R26" s="9">
        <f>O26-K26</f>
        <v>1547.2788799999998</v>
      </c>
      <c r="S26" s="10">
        <f>R26/K26</f>
        <v>0.30055380042016644</v>
      </c>
      <c r="T26" t="s">
        <v>58</v>
      </c>
    </row>
    <row r="28" spans="1:22" x14ac:dyDescent="0.25">
      <c r="D28" s="48"/>
      <c r="H28" s="48" t="s">
        <v>59</v>
      </c>
      <c r="I28" s="48"/>
      <c r="J28" s="48" t="s">
        <v>62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70</v>
      </c>
      <c r="U31">
        <v>26.5</v>
      </c>
    </row>
    <row r="32" spans="1:22" x14ac:dyDescent="0.25">
      <c r="D32" t="s">
        <v>64</v>
      </c>
      <c r="E32">
        <v>74.89</v>
      </c>
      <c r="F32">
        <v>52</v>
      </c>
      <c r="G32" s="10">
        <f>1-(F32/E32)</f>
        <v>0.30564828415008682</v>
      </c>
      <c r="N32">
        <v>6769.84</v>
      </c>
      <c r="O32">
        <v>74.459999999999994</v>
      </c>
      <c r="P32" s="5">
        <v>6695.38</v>
      </c>
      <c r="S32" s="10"/>
      <c r="T32" t="s">
        <v>68</v>
      </c>
      <c r="U32">
        <v>34.54</v>
      </c>
      <c r="V32" t="s">
        <v>84</v>
      </c>
    </row>
    <row r="33" spans="3:22" x14ac:dyDescent="0.25">
      <c r="D33" t="s">
        <v>63</v>
      </c>
      <c r="E33">
        <v>182.08</v>
      </c>
      <c r="F33">
        <v>126</v>
      </c>
      <c r="G33" s="10">
        <f>1-(F33/E33)</f>
        <v>0.30799648506151145</v>
      </c>
      <c r="H33" s="5"/>
      <c r="I33" s="5"/>
      <c r="J33" s="5"/>
      <c r="K33" s="5"/>
      <c r="L33" s="5"/>
      <c r="M33" s="5"/>
      <c r="N33" s="5"/>
      <c r="O33" s="5"/>
      <c r="P33" s="5">
        <f>P32-K26</f>
        <v>1547.28712</v>
      </c>
      <c r="R33" s="5"/>
      <c r="T33" t="s">
        <v>69</v>
      </c>
      <c r="U33" s="3">
        <f>(U32/U31)-1</f>
        <v>0.30339622641509423</v>
      </c>
      <c r="V33" t="s">
        <v>83</v>
      </c>
    </row>
    <row r="34" spans="3:22" x14ac:dyDescent="0.25">
      <c r="D34" t="s">
        <v>65</v>
      </c>
      <c r="E34">
        <v>93.54</v>
      </c>
      <c r="F34">
        <v>65</v>
      </c>
      <c r="G34" s="10">
        <f>1-(F34/E34)</f>
        <v>0.30511011332050464</v>
      </c>
      <c r="H34" s="9"/>
      <c r="I34" s="9"/>
      <c r="J34" s="9"/>
      <c r="K34" s="5"/>
      <c r="P34" s="56">
        <f>P33*0.1</f>
        <v>154.728712</v>
      </c>
    </row>
    <row r="35" spans="3:22" x14ac:dyDescent="0.25">
      <c r="C35" t="s">
        <v>111</v>
      </c>
      <c r="E35">
        <v>20</v>
      </c>
      <c r="F35">
        <v>14</v>
      </c>
      <c r="G35" s="10">
        <f>1-(F35/E35)</f>
        <v>0.30000000000000004</v>
      </c>
      <c r="P35" s="56">
        <f>P33-P34</f>
        <v>1392.5584079999999</v>
      </c>
      <c r="R35" s="43"/>
    </row>
    <row r="36" spans="3:22" x14ac:dyDescent="0.25">
      <c r="F36" s="5"/>
      <c r="R36" s="44"/>
    </row>
    <row r="37" spans="3:22" x14ac:dyDescent="0.25">
      <c r="R37" s="45"/>
    </row>
    <row r="38" spans="3:22" x14ac:dyDescent="0.25">
      <c r="R38" s="50"/>
      <c r="S38" s="48"/>
      <c r="T38" s="5"/>
    </row>
    <row r="39" spans="3:22" ht="15.75" x14ac:dyDescent="0.25">
      <c r="F39" s="5"/>
      <c r="R39" s="45"/>
      <c r="S39" s="49"/>
      <c r="T39" s="5"/>
    </row>
    <row r="40" spans="3:22" x14ac:dyDescent="0.25">
      <c r="E40" s="5"/>
      <c r="F40" s="5"/>
      <c r="R40" s="45"/>
    </row>
    <row r="41" spans="3:22" x14ac:dyDescent="0.25">
      <c r="E41" s="5"/>
      <c r="F41" s="5"/>
      <c r="G41" s="5"/>
      <c r="R41" s="5"/>
      <c r="T41" s="5"/>
    </row>
    <row r="42" spans="3:22" x14ac:dyDescent="0.25">
      <c r="R42" s="43"/>
    </row>
    <row r="43" spans="3:22" x14ac:dyDescent="0.25">
      <c r="R43" s="44"/>
    </row>
    <row r="44" spans="3:22" x14ac:dyDescent="0.25">
      <c r="R44" s="45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H14" sqref="H14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718.89+5092.08</f>
        <v>5810.97</v>
      </c>
      <c r="C3" s="3">
        <f>B3/B$6</f>
        <v>0.80865492063006106</v>
      </c>
      <c r="D3" s="56">
        <f>D$6*C3</f>
        <v>0</v>
      </c>
    </row>
    <row r="4" spans="1:5" x14ac:dyDescent="0.25">
      <c r="A4" t="s">
        <v>79</v>
      </c>
      <c r="B4" s="56">
        <f>1100</f>
        <v>1100</v>
      </c>
      <c r="C4" s="3">
        <f t="shared" ref="C4:C5" si="0">B4/B$6</f>
        <v>0.15307606349595113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3.8269015873987781E-2</v>
      </c>
      <c r="D5" s="56">
        <f t="shared" si="1"/>
        <v>0</v>
      </c>
    </row>
    <row r="6" spans="1:5" x14ac:dyDescent="0.25">
      <c r="A6" t="s">
        <v>54</v>
      </c>
      <c r="B6" s="56">
        <f>SUM(B3:B5)</f>
        <v>7185.97</v>
      </c>
      <c r="C6" s="3">
        <f>SUM(C3:C5)</f>
        <v>1</v>
      </c>
      <c r="D6" s="56">
        <v>0</v>
      </c>
      <c r="E6" t="s">
        <v>85</v>
      </c>
    </row>
    <row r="12" spans="1:5" x14ac:dyDescent="0.25">
      <c r="A12" t="s">
        <v>114</v>
      </c>
      <c r="B12" s="56">
        <f>B6-5092.08</f>
        <v>2093.8900000000003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H18" sqref="H18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86</v>
      </c>
    </row>
    <row r="5" spans="1:4" x14ac:dyDescent="0.25">
      <c r="A5" t="s">
        <v>87</v>
      </c>
    </row>
    <row r="6" spans="1:4" x14ac:dyDescent="0.25">
      <c r="A6" t="s">
        <v>88</v>
      </c>
    </row>
    <row r="7" spans="1:4" x14ac:dyDescent="0.25">
      <c r="A7" t="s">
        <v>89</v>
      </c>
    </row>
    <row r="8" spans="1:4" x14ac:dyDescent="0.25">
      <c r="A8" t="s">
        <v>90</v>
      </c>
    </row>
    <row r="9" spans="1:4" x14ac:dyDescent="0.25">
      <c r="A9" t="s">
        <v>91</v>
      </c>
    </row>
    <row r="15" spans="1:4" x14ac:dyDescent="0.25">
      <c r="A15" s="55" t="s">
        <v>92</v>
      </c>
      <c r="B15" s="55" t="s">
        <v>101</v>
      </c>
      <c r="C15" s="55" t="s">
        <v>100</v>
      </c>
      <c r="D15" s="55" t="s">
        <v>102</v>
      </c>
    </row>
    <row r="17" spans="1:4" x14ac:dyDescent="0.25">
      <c r="A17" t="s">
        <v>93</v>
      </c>
      <c r="B17" t="s">
        <v>103</v>
      </c>
      <c r="C17" t="s">
        <v>104</v>
      </c>
      <c r="D17" t="s">
        <v>107</v>
      </c>
    </row>
    <row r="18" spans="1:4" x14ac:dyDescent="0.25">
      <c r="A18" t="s">
        <v>94</v>
      </c>
      <c r="B18" t="s">
        <v>105</v>
      </c>
      <c r="C18" t="s">
        <v>108</v>
      </c>
      <c r="D18" t="s">
        <v>103</v>
      </c>
    </row>
    <row r="19" spans="1:4" x14ac:dyDescent="0.25">
      <c r="A19" t="s">
        <v>95</v>
      </c>
      <c r="B19" t="s">
        <v>109</v>
      </c>
      <c r="C19" t="s">
        <v>106</v>
      </c>
      <c r="D19" t="s">
        <v>107</v>
      </c>
    </row>
    <row r="20" spans="1:4" x14ac:dyDescent="0.25">
      <c r="A20" t="s">
        <v>96</v>
      </c>
      <c r="B20" t="s">
        <v>103</v>
      </c>
      <c r="C20" t="s">
        <v>108</v>
      </c>
      <c r="D20" t="s">
        <v>110</v>
      </c>
    </row>
    <row r="21" spans="1:4" x14ac:dyDescent="0.25">
      <c r="A21" t="s">
        <v>97</v>
      </c>
      <c r="B21" t="s">
        <v>103</v>
      </c>
      <c r="C21" t="s">
        <v>104</v>
      </c>
      <c r="D21" t="s">
        <v>110</v>
      </c>
    </row>
    <row r="22" spans="1:4" x14ac:dyDescent="0.25">
      <c r="A22" t="s">
        <v>98</v>
      </c>
      <c r="B22" t="s">
        <v>107</v>
      </c>
      <c r="C22" t="s">
        <v>106</v>
      </c>
      <c r="D22" t="s">
        <v>109</v>
      </c>
    </row>
    <row r="23" spans="1:4" x14ac:dyDescent="0.25">
      <c r="A23" t="s">
        <v>99</v>
      </c>
      <c r="B23" t="s">
        <v>110</v>
      </c>
      <c r="C23" t="s">
        <v>106</v>
      </c>
      <c r="D23" t="s">
        <v>103</v>
      </c>
    </row>
    <row r="24" spans="1:4" x14ac:dyDescent="0.25">
      <c r="A24" t="s">
        <v>55</v>
      </c>
      <c r="B24" t="s">
        <v>107</v>
      </c>
      <c r="C24" t="s">
        <v>104</v>
      </c>
      <c r="D24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2018-09-26T08:52:02Z</dcterms:modified>
</cp:coreProperties>
</file>