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AT54" i="1" l="1"/>
  <c r="AD59" i="1"/>
  <c r="D286" i="8" l="1"/>
  <c r="D47" i="8"/>
  <c r="D46" i="8"/>
  <c r="B42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6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40" i="8" s="1"/>
  <c r="AE17" i="1"/>
  <c r="AI17" i="1"/>
  <c r="AM17" i="1"/>
  <c r="AQ17" i="1"/>
  <c r="O17" i="1"/>
  <c r="K17" i="1"/>
  <c r="G17" i="1"/>
  <c r="C17" i="1"/>
  <c r="B440" i="7" l="1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<sst xmlns="http://schemas.openxmlformats.org/spreadsheetml/2006/main" count="5200" uniqueCount="469">
  <si>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</si>
  <si>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</si>
  <si>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</si>
  <si>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</si>
  <si>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</si>
  <si>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</si>
  <si>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</si>
  <si>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</si>
  <si>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</si>
  <si>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</si>
  <si>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</si>
  <si>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</si>
  <si>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</si>
  <si>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</si>
  <si>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</si>
  <si>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</si>
  <si>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</si>
  <si>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</si>
  <si>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</si>
  <si>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</si>
  <si>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</si>
  <si>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</si>
  <si>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</si>
  <si>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</si>
  <si>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</si>
  <si>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</si>
  <si>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</si>
  <si>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</si>
  <si>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</si>
  <si>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</si>
  <si>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</si>
  <si>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</si>
  <si>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</si>
  <si>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</si>
  <si>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</si>
  <si>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</si>
  <si>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</si>
  <si>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</si>
  <si>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</si>
  <si>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</si>
  <si>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</si>
  <si>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</si>
  <si>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</si>
  <si>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</si>
  <si>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</si>
  <si>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</si>
  <si>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</si>
  <si>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</si>
  <si>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</si>
  <si>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</si>
  <si>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</si>
  <si>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</si>
  <si>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</si>
  <si>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</si>
  <si>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</si>
  <si>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</si>
  <si>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</si>
  <si>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</si>
  <si>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</si>
  <si>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</si>
  <si>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</si>
  <si>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</si>
  <si>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</si>
  <si>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</si>
  <si>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</si>
  <si>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</si>
  <si>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</si>
  <si>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</si>
  <si>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</si>
  <si>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</si>
  <si>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</si>
  <si>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</si>
  <si>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</si>
  <si>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</si>
  <si>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</si>
  <si>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</si>
  <si>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</si>
  <si>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</si>
  <si>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</si>
  <si>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</si>
  <si>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</si>
  <si>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</si>
  <si>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</si>
  <si>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</si>
  <si>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</si>
  <si>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</si>
  <si>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</si>
  <si>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</si>
  <si>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</si>
  <si>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</si>
  <si>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</si>
  <si>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</si>
  <si>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</si>
  <si>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</si>
  <si>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</si>
  <si>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</si>
  <si>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</si>
  <si>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</si>
  <si>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</si>
  <si>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</si>
  <si>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</si>
  <si>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</si>
  <si>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</si>
  <si>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</si>
  <si>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</si>
  <si>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</si>
  <si>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</si>
  <si>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</si>
  <si>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</si>
  <si>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</si>
  <si>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</si>
  <si>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</si>
  <si>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</si>
  <si>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</si>
  <si>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</si>
  <si>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</si>
  <si>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</si>
  <si>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</si>
  <si>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</si>
  <si>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</si>
  <si>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</si>
  <si>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</si>
  <si>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</si>
  <si>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</si>
  <si>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</si>
  <si>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</si>
  <si>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</si>
  <si>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</si>
  <si>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</si>
  <si>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</si>
  <si>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</si>
  <si>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</si>
  <si>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</si>
  <si>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</si>
  <si>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</si>
  <si>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</si>
  <si>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</si>
  <si>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</si>
  <si>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</si>
  <si>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</si>
  <si>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</si>
  <si>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</si>
  <si>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</si>
  <si>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</si>
  <si>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</si>
  <si>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</si>
  <si>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</si>
  <si>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</si>
  <si>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</si>
  <si>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</si>
  <si>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</si>
  <si>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</si>
  <si>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</si>
  <si>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</si>
  <si>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</si>
  <si>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</si>
  <si>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</si>
  <si>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</si>
  <si>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</si>
  <si>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</si>
  <si>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</si>
  <si>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</si>
  <si>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</si>
  <si>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</si>
  <si>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</si>
  <si>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</si>
  <si>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</si>
  <si>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</si>
  <si>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</si>
  <si>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</si>
  <si>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</si>
  <si>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</si>
  <si>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</si>
  <si>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</si>
  <si>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</si>
  <si>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</si>
  <si>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</si>
  <si>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</si>
  <si>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</si>
  <si>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</si>
  <si>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</si>
  <si>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</si>
  <si>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</si>
  <si>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</si>
  <si>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</si>
  <si>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</si>
  <si>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</si>
  <si>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</si>
  <si>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</si>
  <si>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</si>
  <si>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</si>
  <si>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</si>
  <si>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</si>
  <si>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</si>
  <si>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</si>
  <si>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</si>
  <si>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</si>
  <si>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</si>
  <si>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</si>
  <si>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</si>
  <si>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</si>
  <si>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</si>
  <si>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</si>
  <si>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</si>
  <si>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</si>
  <si>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</si>
  <si>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</si>
  <si>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</si>
  <si>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</si>
  <si>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</si>
  <si>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</si>
  <si>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</si>
  <si>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</si>
  <si>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</si>
  <si>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</si>
  <si>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</si>
  <si>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</si>
  <si>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</si>
  <si>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</si>
  <si>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</si>
  <si>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</si>
  <si>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</si>
  <si>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</si>
  <si>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</si>
  <si>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</si>
  <si>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</si>
  <si>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</si>
  <si>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</si>
  <si>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</si>
  <si>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</si>
  <si>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</si>
  <si>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</si>
  <si>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</si>
  <si>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</si>
  <si>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</si>
  <si>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</si>
  <si>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</si>
  <si>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</si>
  <si>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</si>
  <si>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</si>
  <si>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</si>
  <si>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</si>
  <si>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</si>
  <si>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</si>
  <si>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</si>
  <si>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</si>
  <si>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</si>
  <si>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</si>
  <si>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</si>
  <si>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</si>
  <si>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</si>
  <si>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</si>
  <si>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</si>
  <si>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</si>
  <si>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</si>
  <si>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</si>
  <si>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</si>
  <si>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</si>
  <si>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</si>
  <si>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</si>
  <si>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</si>
  <si>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</si>
  <si>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</si>
  <si>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</si>
  <si>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</si>
  <si>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</si>
  <si>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</si>
  <si>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</si>
  <si>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</si>
  <si>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</si>
  <si>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</si>
  <si>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</si>
  <si>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</si>
  <si>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</si>
  <si>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</si>
  <si>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</si>
  <si>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</si>
  <si>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</si>
  <si>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</si>
  <si>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</si>
  <si>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</si>
  <si>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</si>
  <si>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</si>
  <si>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</si>
  <si>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</si>
  <si>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</si>
  <si>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</si>
  <si>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</si>
  <si>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</si>
  <si>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</si>
  <si>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</si>
  <si>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</si>
  <si>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</si>
  <si>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</si>
  <si>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</si>
  <si>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</si>
  <si>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</si>
  <si>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</si>
  <si>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</si>
  <si>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</si>
  <si>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</si>
  <si>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</si>
  <si>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</si>
  <si>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</si>
  <si>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</si>
  <si>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</si>
  <si>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</si>
  <si>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</si>
  <si>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</si>
  <si>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</si>
  <si>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</si>
  <si>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</si>
  <si>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</si>
  <si>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</si>
  <si>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</si>
  <si>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</si>
  <si>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</si>
  <si>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</si>
  <si>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</si>
  <si>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</si>
  <si>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</si>
  <si>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</si>
  <si>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</si>
  <si>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</si>
  <si>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</si>
  <si>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</si>
  <si>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</si>
  <si>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</si>
  <si>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</si>
  <si>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</si>
  <si>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</si>
  <si>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</si>
  <si>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</si>
  <si>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</si>
  <si>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</si>
  <si>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</si>
  <si>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</si>
  <si>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</si>
  <si>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</si>
  <si>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</si>
  <si>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</si>
  <si>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</si>
  <si>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</si>
  <si>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</si>
  <si>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</si>
  <si>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</si>
  <si>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</si>
  <si>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</si>
  <si>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</si>
  <si>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</si>
  <si>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</si>
  <si>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</si>
  <si>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</si>
  <si>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</si>
  <si>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</si>
  <si>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</si>
  <si>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</si>
  <si>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</si>
  <si>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</si>
  <si>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</si>
  <si>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</si>
  <si>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</si>
  <si>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</si>
  <si>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</si>
  <si>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</si>
  <si>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</si>
  <si>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</si>
  <si>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</si>
  <si>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</si>
  <si>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</si>
  <si>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</si>
  <si>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</si>
  <si>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</si>
  <si>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</si>
  <si>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</si>
  <si>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</si>
  <si>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</si>
  <si>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</si>
  <si>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</si>
  <si>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</si>
  <si>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</si>
  <si>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</si>
  <si>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</si>
  <si>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</si>
  <si>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</si>
  <si>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</si>
  <si>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</si>
  <si>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</si>
  <si>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</si>
  <si>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</si>
  <si>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</si>
  <si>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</si>
  <si>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</si>
  <si>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</si>
  <si>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</si>
  <si>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</si>
  <si>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</si>
  <si>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</si>
  <si>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</si>
  <si>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</si>
  <si>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</si>
  <si>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</si>
  <si>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</si>
  <si>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</si>
  <si>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</si>
  <si>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</si>
  <si>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</si>
  <si>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</si>
  <si>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</si>
  <si>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</si>
  <si>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</si>
  <si>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</si>
  <si>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</si>
  <si>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</si>
  <si>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</si>
  <si>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</si>
  <si>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</si>
  <si>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</si>
  <si>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</si>
  <si>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</si>
  <si>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</si>
  <si>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</si>
  <si>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</si>
  <si>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</si>
  <si>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</si>
  <si>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</si>
  <si>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</si>
  <si>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</si>
  <si>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</si>
  <si>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</si>
  <si>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</si>
  <si>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</si>
  <si>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</si>
  <si>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</si>
  <si>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</si>
  <si>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</si>
  <si>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</si>
  <si>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</si>
  <si>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</si>
  <si>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</si>
  <si>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</si>
  <si>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</si>
  <si>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</si>
  <si>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</si>
  <si>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</si>
  <si>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</si>
  <si>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</si>
  <si>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</si>
  <si>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</si>
  <si>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</si>
  <si>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</si>
  <si>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</si>
  <si>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</si>
  <si>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</si>
  <si>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</si>
  <si>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</si>
  <si>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</si>
  <si>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</si>
  <si>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</si>
  <si>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</si>
  <si>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</si>
  <si>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</si>
  <si>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</si>
  <si>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</si>
  <si>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</si>
  <si>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Woman Secret 2</t>
  </si>
  <si>
    <t>Springfield 2</t>
  </si>
  <si>
    <t>Fianza Cartama</t>
  </si>
  <si>
    <t xml:space="preserve">Fianza Cartama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</si>
</sst>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52" zoomScaleNormal="100" workbookViewId="0">
      <pane xSplit="1" topLeftCell="U1" activePane="topRight" state="frozen"/>
      <selection pane="topRight" activeCell="AH64" sqref="AH6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24911.559999999998</v>
      </c>
      <c r="AB5" s="263"/>
      <c r="AC5" s="263"/>
      <c r="AD5" s="264"/>
      <c r="AE5" s="262">
        <f>'08'!K19</f>
        <v>13713.429999999998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>
        <v>3973.79</v>
      </c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/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2391.6199999999994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>
        <v>341.74</v>
      </c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/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/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5438.31</v>
      </c>
      <c r="X17" s="241"/>
      <c r="Y17" s="241"/>
      <c r="Z17" s="242"/>
      <c r="AA17" s="240">
        <f>SUM(AA8:AA16)</f>
        <v>0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34668.68</v>
      </c>
      <c r="AZ17" s="2">
        <f ca="1">AY17/BB17</f>
        <v>4952.6685714285713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0</v>
      </c>
      <c r="AD20" s="83">
        <f t="shared" ref="AD20:AD45" si="7">Z20+AB20-AC20</f>
        <v>1742.4299999999998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2785.7299999999996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3577.7299999999996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4369.7299999999996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5161.7299999999996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5953.73</v>
      </c>
      <c r="AY20" s="40">
        <f t="shared" ref="AY20:AY27" si="13">E20+I20+M20+Q20+U20+Y20+AC20+AG20+AK20+AO20+AS20+AW20</f>
        <v>4116.7299999999996</v>
      </c>
      <c r="AZ20" s="41">
        <f t="shared" ref="AZ20:AZ45" si="14">AY20/AY$46</f>
        <v>0.15070074769605282</v>
      </c>
      <c r="BA20" s="42">
        <f>_xlfn.RANK.EQ(AZ20,$AZ$20:$AZ$45,)</f>
        <v>2</v>
      </c>
      <c r="BB20" s="42">
        <f t="shared" ref="BB20:BB45" ca="1" si="15">AY20/BB$17</f>
        <v>588.10428571428565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0.24420686562520016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143.46</v>
      </c>
      <c r="AD22" s="85">
        <f t="shared" si="7"/>
        <v>257.49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767.49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1147.49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1527.49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1907.49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2287.4899999999998</v>
      </c>
      <c r="AY22" s="43">
        <f t="shared" si="13"/>
        <v>2851.9700000000003</v>
      </c>
      <c r="AZ22" s="41">
        <f t="shared" si="14"/>
        <v>0.10440179739907933</v>
      </c>
      <c r="BA22" s="42">
        <f t="shared" si="16"/>
        <v>3</v>
      </c>
      <c r="BB22" s="42">
        <f t="shared" ca="1" si="15"/>
        <v>407.42428571428576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0</v>
      </c>
      <c r="AD23" s="84">
        <f t="shared" si="7"/>
        <v>149.36000000000001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370.36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520.36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670.36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820.36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970.36</v>
      </c>
      <c r="AY23" s="45">
        <f t="shared" si="13"/>
        <v>1187.4399999999998</v>
      </c>
      <c r="AZ23" s="41">
        <f t="shared" si="14"/>
        <v>4.346850433334247E-2</v>
      </c>
      <c r="BA23" s="42">
        <f t="shared" si="16"/>
        <v>8</v>
      </c>
      <c r="BB23" s="42">
        <f t="shared" ca="1" si="15"/>
        <v>169.63428571428568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197.62000000000003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347.62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497.62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647.62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797.62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947.62</v>
      </c>
      <c r="AY24" s="43">
        <f t="shared" si="13"/>
        <v>916.94</v>
      </c>
      <c r="AZ24" s="41">
        <f t="shared" si="14"/>
        <v>3.3566336289340984E-2</v>
      </c>
      <c r="BA24" s="42">
        <f t="shared" si="16"/>
        <v>9</v>
      </c>
      <c r="BB24" s="42">
        <f t="shared" ca="1" si="15"/>
        <v>130.99142857142857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7.2222496774016431E-2</v>
      </c>
      <c r="BA25" s="42">
        <f t="shared" si="16"/>
        <v>6</v>
      </c>
      <c r="BB25" s="42">
        <f t="shared" ca="1" si="15"/>
        <v>281.84571428571434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125.48999999999998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177.48999999999998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229.48999999999998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281.49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333.49</v>
      </c>
      <c r="AY26" s="43">
        <f t="shared" si="13"/>
        <v>283.98</v>
      </c>
      <c r="AZ26" s="41">
        <f t="shared" si="14"/>
        <v>1.03956291354364E-2</v>
      </c>
      <c r="BA26" s="42">
        <f t="shared" si="16"/>
        <v>15</v>
      </c>
      <c r="BB26" s="42">
        <f t="shared" ca="1" si="15"/>
        <v>40.568571428571431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9.0430039626975614E-3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7.8896301787332174E-2</v>
      </c>
      <c r="BA28" s="42">
        <f t="shared" si="16"/>
        <v>5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64.989999999999995</v>
      </c>
      <c r="AD29" s="88">
        <f t="shared" si="7"/>
        <v>-88.96999999999997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-28.96999999999997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21.03000000000003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71.03000000000003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121.03000000000003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171.03000000000003</v>
      </c>
      <c r="AY29" s="45">
        <f t="shared" si="17"/>
        <v>695.25</v>
      </c>
      <c r="AZ29" s="41">
        <f t="shared" si="14"/>
        <v>2.5450951321966887E-2</v>
      </c>
      <c r="BA29" s="42">
        <f t="shared" si="16"/>
        <v>10</v>
      </c>
      <c r="BB29" s="42">
        <f t="shared" ca="1" si="15"/>
        <v>99.321428571428569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8.7409969890819891E-3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2.2513247124069952E-2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1.9918183565329598E-2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1.154581811858807E-3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9.220217994124591E-2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4.4608077313785244E-2</v>
      </c>
      <c r="BA35" s="42">
        <f t="shared" si="16"/>
        <v>7</v>
      </c>
      <c r="BB35" s="42">
        <f t="shared" ca="1" si="15"/>
        <v>174.0814285714286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-58.999999999999972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-8.9999999999999716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41.000000000000028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91.000000000000028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141.00000000000003</v>
      </c>
      <c r="AY36" s="40">
        <f>Q36+U36+Y36+AC36+AG36+AK36+AO36+AS36+AW36</f>
        <v>93</v>
      </c>
      <c r="AZ36" s="41">
        <f t="shared" si="14"/>
        <v>3.4044422480300905E-3</v>
      </c>
      <c r="BA36" s="42">
        <f t="shared" si="16"/>
        <v>19</v>
      </c>
      <c r="BB36" s="42">
        <f t="shared" ca="1" si="15"/>
        <v>13.285714285714286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1.5233231749169478E-2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0</v>
      </c>
      <c r="AD38" s="85">
        <f t="shared" si="7"/>
        <v>63.550000000000011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166.55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206.55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246.55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286.55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326.55</v>
      </c>
      <c r="AY38" s="43">
        <f t="shared" si="17"/>
        <v>420.46999999999997</v>
      </c>
      <c r="AZ38" s="41">
        <f t="shared" si="14"/>
        <v>1.5392105720744216E-2</v>
      </c>
      <c r="BA38" s="42">
        <f t="shared" si="16"/>
        <v>13</v>
      </c>
      <c r="BB38" s="42">
        <f t="shared" ca="1" si="15"/>
        <v>60.067142857142855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4.3521950415945964E-3</v>
      </c>
      <c r="BA40" s="42">
        <f t="shared" si="16"/>
        <v>18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-4618.3</v>
      </c>
      <c r="AC41" s="60">
        <f>SUM('07'!D440:F440)</f>
        <v>0</v>
      </c>
      <c r="AD41" s="84">
        <f t="shared" si="7"/>
        <v>4861.2699999999995</v>
      </c>
      <c r="AE41" s="27" t="s">
        <v>107</v>
      </c>
      <c r="AF41" s="60">
        <f>'08'!B440</f>
        <v>-4598.3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1.2812417062478835E-4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0</v>
      </c>
      <c r="AC46" s="117">
        <f>SUM(AC20:AC45)</f>
        <v>224.45</v>
      </c>
      <c r="AD46" s="118">
        <f>SUM(AD20:AD45)</f>
        <v>24687.109999999997</v>
      </c>
      <c r="AE46" s="116"/>
      <c r="AF46" s="117">
        <f>SUM(AF20:AF45)</f>
        <v>0</v>
      </c>
      <c r="AG46" s="117">
        <f>SUM(AG20:AG45)</f>
        <v>0</v>
      </c>
      <c r="AH46" s="118">
        <f>SUM(AH20:AH45)</f>
        <v>24687.109999999997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28574.109999999997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32461.109999999997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36348.11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40235.11</v>
      </c>
      <c r="AY46" s="28">
        <f>SUM(AY20:AY45)</f>
        <v>27317.250000000004</v>
      </c>
      <c r="AZ46" s="1"/>
      <c r="BA46" s="1"/>
      <c r="BB46" s="29">
        <f ca="1">SUM(BB20:BB45)</f>
        <v>3902.4642857142853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-224.45</v>
      </c>
      <c r="AD47" s="82"/>
      <c r="AE47" s="82">
        <f>AE5-AD46</f>
        <v>-10973.679999999998</v>
      </c>
      <c r="AF47" s="82">
        <f>AE17-AF46</f>
        <v>0</v>
      </c>
      <c r="AG47" s="82">
        <f>AE17-AG46</f>
        <v>0</v>
      </c>
      <c r="AH47" s="82"/>
      <c r="AI47" s="82">
        <f>AI5-AH46</f>
        <v>-16206.129999999997</v>
      </c>
      <c r="AJ47" s="82">
        <f>AI17-AJ46</f>
        <v>-3887</v>
      </c>
      <c r="AK47" s="82">
        <f>AI17-AK46</f>
        <v>0</v>
      </c>
      <c r="AL47" s="82"/>
      <c r="AM47" s="82">
        <f>AM5-AL46</f>
        <v>-20093.129999999997</v>
      </c>
      <c r="AN47" s="82">
        <f>AM17-AN46</f>
        <v>-3887</v>
      </c>
      <c r="AO47" s="82">
        <f>AM17-AO46</f>
        <v>0</v>
      </c>
      <c r="AP47" s="82"/>
      <c r="AQ47" s="82">
        <f>AQ5-AP46</f>
        <v>-23980.129999999997</v>
      </c>
      <c r="AR47" s="82">
        <f>AQ17-AR46</f>
        <v>-3887</v>
      </c>
      <c r="AS47" s="82">
        <f>AQ17-AS46</f>
        <v>0</v>
      </c>
      <c r="AT47" s="82"/>
      <c r="AU47" s="82">
        <f>AU5-AT46</f>
        <v>-27867.13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171.46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2" t="s">
        <v>206</v>
      </c>
      <c r="Y54" s="233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 t="s">
        <v>468</v>
      </c>
      <c r="AS54" s="221"/>
      <c r="AT54" s="195">
        <f>50*11</f>
        <v>550</v>
      </c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2" t="s">
        <v>206</v>
      </c>
      <c r="Q55" s="233"/>
      <c r="R55" s="201">
        <v>15</v>
      </c>
      <c r="S55" s="191">
        <v>43238</v>
      </c>
      <c r="T55" s="232" t="s">
        <v>369</v>
      </c>
      <c r="U55" s="233"/>
      <c r="V55" s="195"/>
      <c r="W55" s="191">
        <v>43253</v>
      </c>
      <c r="X55" s="232" t="s">
        <v>229</v>
      </c>
      <c r="Y55" s="233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2" t="s">
        <v>338</v>
      </c>
      <c r="Q56" s="233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>
        <v>43313</v>
      </c>
      <c r="AF56" s="211" t="s">
        <v>229</v>
      </c>
      <c r="AG56" s="212"/>
      <c r="AH56" s="195">
        <v>10</v>
      </c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2" t="s">
        <v>309</v>
      </c>
      <c r="Q57" s="233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11" t="s">
        <v>297</v>
      </c>
      <c r="AC57" s="212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11" t="s">
        <v>369</v>
      </c>
      <c r="AC58" s="212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4" t="s">
        <v>388</v>
      </c>
      <c r="U59" s="235"/>
      <c r="V59" s="195"/>
      <c r="W59" s="191">
        <v>43263</v>
      </c>
      <c r="X59" s="234" t="s">
        <v>388</v>
      </c>
      <c r="Y59" s="235"/>
      <c r="Z59" s="195"/>
      <c r="AA59" s="191"/>
      <c r="AB59" s="234" t="s">
        <v>467</v>
      </c>
      <c r="AC59" s="235"/>
      <c r="AD59" s="195">
        <f>50*7</f>
        <v>350</v>
      </c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>
        <v>43189</v>
      </c>
      <c r="AV59" s="211" t="s">
        <v>451</v>
      </c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4"/>
      <c r="U60" s="235"/>
      <c r="V60" s="195"/>
      <c r="W60" s="191"/>
      <c r="X60" s="222" t="s">
        <v>318</v>
      </c>
      <c r="Y60" s="223"/>
      <c r="Z60" s="195">
        <f>622.46*2</f>
        <v>1244.92</v>
      </c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 t="s">
        <v>303</v>
      </c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4"/>
      <c r="U61" s="235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 t="s">
        <v>452</v>
      </c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4"/>
      <c r="U62" s="235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4"/>
      <c r="U63" s="235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4"/>
      <c r="U64" s="235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4"/>
      <c r="U65" s="235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442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443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9" sqref="E9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422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423</v>
      </c>
      <c r="B48" t="s">
        <v>424</v>
      </c>
    </row>
    <row r="49" spans="1:2">
      <c r="A49" t="s">
        <v>59</v>
      </c>
      <c r="B49" t="s">
        <v>424</v>
      </c>
    </row>
    <row r="50" spans="1:2">
      <c r="A50" t="s">
        <v>426</v>
      </c>
      <c r="B50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1" workbookViewId="0">
      <selection activeCell="B82" sqref="B82:G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437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440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429</v>
      </c>
    </row>
    <row r="207" spans="2:7">
      <c r="B207" s="68"/>
      <c r="C207" s="34"/>
      <c r="D207" s="70">
        <v>9</v>
      </c>
      <c r="E207" s="71"/>
      <c r="F207" s="71"/>
      <c r="G207" s="34" t="s">
        <v>453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447</v>
      </c>
    </row>
    <row r="290" spans="2:7">
      <c r="B290" s="68"/>
      <c r="C290" s="34"/>
      <c r="D290" s="70">
        <v>6.95</v>
      </c>
      <c r="E290" s="71"/>
      <c r="F290" s="71"/>
      <c r="G290" s="34" t="s">
        <v>460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418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419</v>
      </c>
    </row>
    <row r="327" spans="2:7">
      <c r="B327" s="68"/>
      <c r="C327" s="34"/>
      <c r="D327" s="70">
        <v>9</v>
      </c>
      <c r="E327" s="71"/>
      <c r="F327" s="71"/>
      <c r="G327" s="34" t="s">
        <v>436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450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2946.37</v>
      </c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7451.76</v>
      </c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>
        <v>800</v>
      </c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463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464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143.46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64.989999999999995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464</v>
      </c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-4618.3-'2018'!AA17</f>
        <v>-4618.3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-4618.3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H19" sqref="H1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13713.429999999998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458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-4598.3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-4598.3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2018-07-02T14:08:11Z</dcterms:modified>
</cp:coreProperties>
</file>