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0443836F-C57E-416A-B899-7FA7498DB5EE}" xr6:coauthVersionLast="41" xr6:coauthVersionMax="41" xr10:uidLastSave="{00000000-0000-0000-0000-000000000000}"/>
  <bookViews>
    <workbookView xWindow="-108" yWindow="12852" windowWidth="22164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9" i="13" l="1"/>
  <c r="B130" i="13"/>
  <c r="B467" i="13"/>
  <c r="B256" i="13"/>
  <c r="B257" i="13"/>
  <c r="A257" i="13"/>
  <c r="A359" i="13" l="1"/>
  <c r="A358" i="13"/>
  <c r="A346" i="13"/>
  <c r="A299" i="13"/>
  <c r="A286" i="13"/>
  <c r="A256" i="13"/>
  <c r="A246" i="13"/>
  <c r="A130" i="13"/>
  <c r="A129" i="13"/>
  <c r="A127" i="13"/>
  <c r="A126" i="13"/>
  <c r="F366" i="12"/>
  <c r="A79" i="13"/>
  <c r="A360" i="13" l="1"/>
  <c r="A300" i="13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3" i="19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<sst xmlns="http://schemas.openxmlformats.org/spreadsheetml/2006/main" count="5872" uniqueCount="943">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</sst>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19" zoomScaleNormal="100" workbookViewId="0">
      <pane xSplit="1" topLeftCell="AQ1" activePane="topRight" state="frozen"/>
      <selection pane="topRight" activeCell="AY48" sqref="AY4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2588.0700000000002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30226.359999999997</v>
      </c>
      <c r="BA8" s="112">
        <f t="shared" ref="BA8:BA16" ca="1" si="0">AZ8/BC$17</f>
        <v>2747.8509090909088</v>
      </c>
      <c r="BB8" s="1"/>
      <c r="BC8" s="1"/>
    </row>
    <row r="9" spans="1:55" ht="15.75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6264.2300000000014</v>
      </c>
      <c r="BA9" s="112">
        <f t="shared" ca="1" si="0"/>
        <v>569.47545454545468</v>
      </c>
      <c r="BB9" s="1"/>
      <c r="BC9" s="1"/>
    </row>
    <row r="10" spans="1:55" ht="15.75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75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2212.4300000000003</v>
      </c>
      <c r="BA12" s="112">
        <f t="shared" ca="1" si="0"/>
        <v>201.13000000000002</v>
      </c>
      <c r="BB12" s="1"/>
      <c r="BC12" s="1"/>
    </row>
    <row r="13" spans="1:55" ht="15.75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75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393.02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594.04999999999995</v>
      </c>
      <c r="BA14" s="112">
        <f t="shared" ca="1" si="0"/>
        <v>54.00454545454545</v>
      </c>
      <c r="BB14" s="3"/>
      <c r="BC14" s="3"/>
    </row>
    <row r="15" spans="1:55" ht="15.75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4500.4000000000005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53650.9</v>
      </c>
      <c r="BA17" s="112">
        <f ca="1">AZ17/BC$17</f>
        <v>4877.3545454545456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58528.254545454547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1154.0499999999997</v>
      </c>
      <c r="AU20" s="143" t="s">
        <v>84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1396.1899999999996</v>
      </c>
      <c r="AZ20" s="123">
        <f t="shared" ref="AZ20:AZ27" si="14">E20+I20+M20+Q20+U20+Y20+AC20+AG20+AK20+AO20+AS20+AW20</f>
        <v>5724.25</v>
      </c>
      <c r="BA20" s="21">
        <f t="shared" ref="BA20:BA45" si="15">AZ20/AZ$46</f>
        <v>0.11859262147443719</v>
      </c>
      <c r="BB20" s="22">
        <f>_xlfn.RANK.EQ(BA20,$BA$20:$BA$45,)</f>
        <v>2</v>
      </c>
      <c r="BC20" s="22">
        <f t="shared" ref="BC20:BC45" ca="1" si="16">AZ20/BC$17</f>
        <v>520.38636363636363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6429.52</v>
      </c>
      <c r="BF20" s="21">
        <f t="shared" ref="BF20:BF45" ca="1" si="18">BE20/BE$46</f>
        <v>0.11983993331013355</v>
      </c>
      <c r="BG20" s="22">
        <f ca="1">_xlfn.RANK.EQ(BF20,$BF$20:$BF$45,)</f>
        <v>2</v>
      </c>
      <c r="BH20" s="22">
        <f t="shared" ref="BH20:BH45" ca="1" si="19">BE20/BC$17</f>
        <v>584.50181818181818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705.2700000000001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0.26846920683564202</v>
      </c>
      <c r="BB21" s="22">
        <f t="shared" ref="BB21:BB45" si="20">_xlfn.RANK.EQ(BA21,$BA$20:$BA$45,)</f>
        <v>1</v>
      </c>
      <c r="BC21" s="22">
        <f t="shared" ca="1" si="16"/>
        <v>1178.0472727272727</v>
      </c>
      <c r="BE21" s="224">
        <f t="shared" ca="1" si="17"/>
        <v>12653</v>
      </c>
      <c r="BF21" s="21">
        <f t="shared" ca="1" si="18"/>
        <v>0.23583948353424825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-305.52000000000044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396.2</v>
      </c>
      <c r="AT22" s="156">
        <f t="shared" si="12"/>
        <v>381.57</v>
      </c>
      <c r="AU22" s="143" t="s">
        <v>84</v>
      </c>
      <c r="AV22" s="155">
        <f>'12'!B60</f>
        <v>315</v>
      </c>
      <c r="AW22" s="155">
        <f>SUM('12'!D60:F60)</f>
        <v>0</v>
      </c>
      <c r="AX22" s="156">
        <f t="shared" si="13"/>
        <v>696.56999999999994</v>
      </c>
      <c r="AZ22" s="157">
        <f t="shared" si="14"/>
        <v>3350.7299999999996</v>
      </c>
      <c r="BA22" s="21">
        <f t="shared" si="15"/>
        <v>6.9419025121726152E-2</v>
      </c>
      <c r="BB22" s="22">
        <f t="shared" si="20"/>
        <v>6</v>
      </c>
      <c r="BC22" s="22">
        <f t="shared" ca="1" si="16"/>
        <v>304.61181818181814</v>
      </c>
      <c r="BE22" s="225">
        <f t="shared" ca="1" si="17"/>
        <v>3486.23</v>
      </c>
      <c r="BF22" s="21">
        <f t="shared" ca="1" si="18"/>
        <v>6.4979900630807108E-2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135.49999999999983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4.0581186197615075E-2</v>
      </c>
      <c r="BB23" s="22">
        <f t="shared" si="20"/>
        <v>8</v>
      </c>
      <c r="BC23" s="22">
        <f t="shared" ca="1" si="16"/>
        <v>178.07090909090908</v>
      </c>
      <c r="BE23" s="224">
        <f t="shared" ca="1" si="17"/>
        <v>2095</v>
      </c>
      <c r="BF23" s="21">
        <f t="shared" ca="1" si="18"/>
        <v>3.9048740852307758E-2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136.22000000000006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402.97</v>
      </c>
      <c r="AZ24" s="157">
        <f t="shared" si="14"/>
        <v>1507.0300000000002</v>
      </c>
      <c r="BA24" s="21">
        <f t="shared" si="15"/>
        <v>3.1222018315171615E-2</v>
      </c>
      <c r="BB24" s="22">
        <f t="shared" si="20"/>
        <v>10</v>
      </c>
      <c r="BC24" s="22">
        <f t="shared" ca="1" si="16"/>
        <v>137.0027272727273</v>
      </c>
      <c r="BE24" s="225">
        <f t="shared" ca="1" si="17"/>
        <v>1760</v>
      </c>
      <c r="BF24" s="21">
        <f t="shared" ca="1" si="18"/>
        <v>3.2804670119361175E-2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252.97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327.38</v>
      </c>
      <c r="AT25" s="151">
        <f t="shared" si="12"/>
        <v>4639.5215974244957</v>
      </c>
      <c r="AU25" s="148" t="s">
        <v>84</v>
      </c>
      <c r="AV25" s="149">
        <f>'12'!B120</f>
        <v>457.47</v>
      </c>
      <c r="AW25" s="150">
        <f>SUM('12'!D120:F120)</f>
        <v>0</v>
      </c>
      <c r="AX25" s="151">
        <f t="shared" si="13"/>
        <v>5096.9915974244959</v>
      </c>
      <c r="AZ25" s="152">
        <f t="shared" si="14"/>
        <v>3665.1800000000007</v>
      </c>
      <c r="BA25" s="21">
        <f t="shared" si="15"/>
        <v>7.5933668930545983E-2</v>
      </c>
      <c r="BB25" s="22">
        <f t="shared" si="20"/>
        <v>4</v>
      </c>
      <c r="BC25" s="22">
        <f t="shared" ca="1" si="16"/>
        <v>333.19818181818187</v>
      </c>
      <c r="BE25" s="224">
        <f t="shared" ca="1" si="17"/>
        <v>5142.1515974244985</v>
      </c>
      <c r="BF25" s="21">
        <f t="shared" ca="1" si="18"/>
        <v>9.5844651623441343E-2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1476.9715974244973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45.49</v>
      </c>
      <c r="AT26" s="156">
        <f t="shared" si="12"/>
        <v>-17.420000000000023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50.579999999999977</v>
      </c>
      <c r="AZ26" s="157">
        <f t="shared" si="14"/>
        <v>615.41000000000008</v>
      </c>
      <c r="BA26" s="21">
        <f t="shared" si="15"/>
        <v>1.274980743007091E-2</v>
      </c>
      <c r="BB26" s="22">
        <f t="shared" si="20"/>
        <v>15</v>
      </c>
      <c r="BC26" s="22">
        <f t="shared" ca="1" si="16"/>
        <v>55.946363636363643</v>
      </c>
      <c r="BE26" s="225">
        <f t="shared" ca="1" si="17"/>
        <v>578.45000000000005</v>
      </c>
      <c r="BF26" s="21">
        <f t="shared" ca="1" si="18"/>
        <v>1.0781739449172996E-2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-36.959999999999972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8.5986254298380423E-3</v>
      </c>
      <c r="BB27" s="22">
        <f t="shared" si="20"/>
        <v>18</v>
      </c>
      <c r="BC27" s="22">
        <f t="shared" ca="1" si="16"/>
        <v>37.730909090909087</v>
      </c>
      <c r="BE27" s="224">
        <f t="shared" ca="1" si="17"/>
        <v>490</v>
      </c>
      <c r="BF27" s="21">
        <f t="shared" ca="1" si="18"/>
        <v>9.1331183855039629E-3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74.960000000000036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7.0441644992622468E-2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7.2320131960185302E-2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0</v>
      </c>
      <c r="AX29" s="160">
        <f t="shared" si="13"/>
        <v>47.049999999999983</v>
      </c>
      <c r="AZ29" s="152">
        <f t="shared" si="23"/>
        <v>1021.9399999999999</v>
      </c>
      <c r="BA29" s="21">
        <f t="shared" si="15"/>
        <v>2.1172126233058714E-2</v>
      </c>
      <c r="BB29" s="22">
        <f t="shared" si="20"/>
        <v>13</v>
      </c>
      <c r="BC29" s="22">
        <f t="shared" ca="1" si="16"/>
        <v>92.903636363636352</v>
      </c>
      <c r="BE29" s="224">
        <f t="shared" ca="1" si="17"/>
        <v>1010.6600000000001</v>
      </c>
      <c r="BF29" s="21">
        <f t="shared" ca="1" si="18"/>
        <v>1.8837709035700891E-2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-11.280000000000086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5.5160563335928557E-3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7.9215822731411919E-3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4.5640834189314772E-3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4.1005837649201468E-3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742.5799999999997</v>
      </c>
      <c r="AZ32" s="157">
        <f t="shared" si="23"/>
        <v>1825.5000000000002</v>
      </c>
      <c r="BA32" s="21">
        <f t="shared" si="15"/>
        <v>3.7819946805535243E-2</v>
      </c>
      <c r="BB32" s="22">
        <f t="shared" si="20"/>
        <v>9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4.3472338783800933E-2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9.2894532174198408E-2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8.6334808927655576E-2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0</v>
      </c>
      <c r="AX34" s="161">
        <f t="shared" si="13"/>
        <v>313.45999999999981</v>
      </c>
      <c r="AZ34" s="152">
        <f t="shared" si="23"/>
        <v>1297.5500000000002</v>
      </c>
      <c r="BA34" s="21">
        <f t="shared" si="15"/>
        <v>2.688209913860436E-2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2.6363212195185018E-2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523.02</v>
      </c>
      <c r="AS35" s="186">
        <f>SUM('11'!D320:F320)</f>
        <v>469.05</v>
      </c>
      <c r="AT35" s="187">
        <f t="shared" si="12"/>
        <v>1486.5600000000004</v>
      </c>
      <c r="AU35" s="185" t="s">
        <v>84</v>
      </c>
      <c r="AV35" s="186">
        <f>'12'!B320</f>
        <v>130</v>
      </c>
      <c r="AW35" s="186">
        <f>SUM('12'!D320:F320)</f>
        <v>0</v>
      </c>
      <c r="AX35" s="187">
        <f t="shared" si="13"/>
        <v>1616.5600000000004</v>
      </c>
      <c r="AZ35" s="188">
        <f t="shared" si="23"/>
        <v>2252.5700000000002</v>
      </c>
      <c r="BA35" s="21">
        <f t="shared" si="15"/>
        <v>4.6667804752530552E-2</v>
      </c>
      <c r="BB35" s="22">
        <f t="shared" si="20"/>
        <v>7</v>
      </c>
      <c r="BC35" s="22">
        <f t="shared" ca="1" si="16"/>
        <v>204.77909090909091</v>
      </c>
      <c r="BE35" s="224">
        <f t="shared" ca="1" si="17"/>
        <v>2249.5299999999997</v>
      </c>
      <c r="BF35" s="21">
        <f t="shared" ca="1" si="18"/>
        <v>4.192902816682189E-2</v>
      </c>
      <c r="BG35" s="22">
        <f t="shared" ca="1" si="21"/>
        <v>8</v>
      </c>
      <c r="BH35" s="22">
        <f t="shared" ca="1" si="19"/>
        <v>204.50272727272724</v>
      </c>
      <c r="BJ35" s="224">
        <f t="shared" ca="1" si="22"/>
        <v>-3.0399999999999636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2.6403937335113935E-2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3.874995740798199E-2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1.029560261024965E-2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1.0611192442586542E-2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83.03</v>
      </c>
      <c r="AT38" s="156">
        <f t="shared" si="12"/>
        <v>148.20000000000007</v>
      </c>
      <c r="AU38" s="143" t="s">
        <v>84</v>
      </c>
      <c r="AV38" s="166">
        <f>'12'!B380</f>
        <v>60</v>
      </c>
      <c r="AW38" s="166">
        <f>SUM('12'!D380:F380)</f>
        <v>0</v>
      </c>
      <c r="AX38" s="156">
        <f t="shared" si="13"/>
        <v>208.20000000000007</v>
      </c>
      <c r="AZ38" s="157">
        <f t="shared" si="23"/>
        <v>676</v>
      </c>
      <c r="BA38" s="21">
        <f t="shared" si="15"/>
        <v>1.4005085752145617E-2</v>
      </c>
      <c r="BB38" s="22">
        <f t="shared" si="20"/>
        <v>14</v>
      </c>
      <c r="BC38" s="22">
        <f t="shared" ca="1" si="16"/>
        <v>61.454545454545453</v>
      </c>
      <c r="BE38" s="225">
        <f t="shared" ca="1" si="17"/>
        <v>785</v>
      </c>
      <c r="BF38" s="21">
        <f t="shared" ca="1" si="18"/>
        <v>1.4631628433919614E-2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109.00000000000004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5.485104643285256E-3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3.5795838997865681E-3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1.5686151405286591E-2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-363.34000000000015</v>
      </c>
      <c r="AS41" s="165">
        <f>SUM('11'!D440:F440)</f>
        <v>0</v>
      </c>
      <c r="AT41" s="151">
        <f t="shared" si="12"/>
        <v>7764.0400000000018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3864.0400000000018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-785.95999999999674</v>
      </c>
      <c r="BF41" s="21">
        <f t="shared" ca="1" si="18"/>
        <v>-1.4649521890348296E-2</v>
      </c>
      <c r="BG41" s="22">
        <f t="shared" ca="1" si="21"/>
        <v>26</v>
      </c>
      <c r="BH41" s="22">
        <f t="shared" ca="1" si="19"/>
        <v>-71.450909090908794</v>
      </c>
      <c r="BJ41" s="224">
        <f t="shared" ca="1" si="22"/>
        <v>-785.9599999999964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3.690525388428166E-5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1.0358791236794096E-2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1.9524168948751357E-2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3.8325455817890793E-3</v>
      </c>
      <c r="BB45" s="22">
        <f t="shared" si="20"/>
        <v>21</v>
      </c>
      <c r="BC45" s="22">
        <f t="shared" ca="1" si="16"/>
        <v>16.817272727272726</v>
      </c>
      <c r="BE45" s="226">
        <f t="shared" ca="1" si="17"/>
        <v>20</v>
      </c>
      <c r="BF45" s="21">
        <f t="shared" ca="1" si="18"/>
        <v>3.7278034226546789E-4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-164.99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31766.257679999999</v>
      </c>
      <c r="AU46" s="218"/>
      <c r="AV46" s="219">
        <f>SUM(AV20:AV45)</f>
        <v>-3.4106051316484809E-13</v>
      </c>
      <c r="AW46" s="219">
        <f>SUM(AW20:AW45)</f>
        <v>0</v>
      </c>
      <c r="AX46" s="220">
        <f>SUM(AX20:AX45)</f>
        <v>31766.257679999995</v>
      </c>
      <c r="AZ46" s="227">
        <f>SUM(AZ20:AZ45)</f>
        <v>48268.18</v>
      </c>
      <c r="BA46" s="1"/>
      <c r="BB46" s="1"/>
      <c r="BC46" s="124">
        <f ca="1">SUM(BC20:BC45)</f>
        <v>4388.0163636363632</v>
      </c>
      <c r="BE46" s="227">
        <f ca="1">SUM(BE20:BE45)</f>
        <v>53650.897680000009</v>
      </c>
      <c r="BF46" s="1"/>
      <c r="BG46" s="1"/>
      <c r="BH46" s="124">
        <f ca="1">SUM(BH20:BH45)</f>
        <v>4877.3543345454555</v>
      </c>
      <c r="BJ46" s="227">
        <f ca="1">SUM(BJ20:BJ45)</f>
        <v>5382.7176800000034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-1662.8776799999941</v>
      </c>
      <c r="AV47" s="125">
        <f>AU17-AV46</f>
        <v>3.4106051316484809E-13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52656.196363636358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396.2</v>
      </c>
      <c r="AT50" s="119" t="s">
        <v>913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6" t="s">
        <v>475</v>
      </c>
      <c r="AS54" s="387"/>
      <c r="AT54" s="239">
        <v>7</v>
      </c>
      <c r="AU54" s="95"/>
      <c r="AV54" s="373"/>
      <c r="AW54" s="374"/>
      <c r="AX54" s="100"/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>
        <v>43798</v>
      </c>
      <c r="AR55" s="377" t="s">
        <v>153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>
        <v>43791</v>
      </c>
      <c r="AR56" s="377" t="s">
        <v>933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71</v>
      </c>
      <c r="F73">
        <f>F72*20</f>
        <v>21.799999999999997</v>
      </c>
      <c r="L73" s="119"/>
    </row>
    <row r="74" spans="1:50">
      <c r="A74" t="s">
        <v>253</v>
      </c>
      <c r="C74">
        <v>30</v>
      </c>
      <c r="D74">
        <f>100/C74</f>
        <v>3.3333333333333335</v>
      </c>
    </row>
    <row r="75" spans="1:50">
      <c r="A75" t="s">
        <v>254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52" workbookViewId="0">
      <selection activeCell="B62" sqref="B62:G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75">
      <c r="A6" s="112">
        <f>'10'!A6+(B6-SUM(D6:F6))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1166.05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687</v>
      </c>
      <c r="K31" s="425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 t="s">
        <v>920</v>
      </c>
      <c r="K46" s="425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20"/>
      <c r="J47" s="424" t="s">
        <v>921</v>
      </c>
      <c r="K47" s="425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685.48</v>
      </c>
      <c r="B120" s="135">
        <f>SUM(B106:B119)</f>
        <v>457.47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865</v>
      </c>
      <c r="D257" s="137"/>
      <c r="E257" s="138"/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93.02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</f>
        <v>4.5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4500.4000000000005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97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75">
      <c r="A6" s="112">
        <f>'11'!A6+(B6-SUM(D6:F6))</f>
        <v>784.52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1408.19</v>
      </c>
      <c r="B20" s="135">
        <f>SUM(B6:B19)</f>
        <v>242.14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1062.95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313.45999999999981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E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1586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43795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190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43795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641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43795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3.6025566531086579E-2</v>
      </c>
      <c r="Y13" s="119">
        <f ca="1">X13*E13</f>
        <v>144.7964409645555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3.1958163858221963E-2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8.1348053457292267E-3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0.50493898895990708</v>
      </c>
      <c r="Y19" s="119">
        <f t="shared" ca="1" si="3"/>
        <v>2233.5470833701343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0.36722835560720513</v>
      </c>
      <c r="Y20" s="119">
        <f t="shared" ca="1" si="3"/>
        <v>220.55735037768741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0.1673445671121441</v>
      </c>
      <c r="Y25" s="119">
        <f t="shared" ca="1" si="3"/>
        <v>101.73934287507262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641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43795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0.37245787332945962</v>
      </c>
      <c r="Y28" s="119">
        <f t="shared" ca="1" si="3"/>
        <v>1917.447725787333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1.2783265543288786E-2</v>
      </c>
      <c r="Y33" s="119">
        <f t="shared" ca="1" si="3"/>
        <v>52.783716676350956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8.6577571179546772E-2</v>
      </c>
      <c r="Y35" s="119">
        <f t="shared" ca="1" si="3"/>
        <v>353.99377230679841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2732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1.5874491574665892</v>
      </c>
      <c r="Y42" s="328">
        <f ca="1">SUM(Y13:Y41)</f>
        <v>5024.8654323579321</v>
      </c>
      <c r="Z42" s="329">
        <f ca="1">P42/Y42</f>
        <v>0.8385795758559621</v>
      </c>
      <c r="AA42" s="329">
        <f ca="1">Z42/(D$43/365)</f>
        <v>0.17785098500140972</v>
      </c>
    </row>
    <row r="43" spans="1:27">
      <c r="C43" s="119" t="s">
        <v>567</v>
      </c>
      <c r="D43" s="46">
        <f ca="1">_xlfn.DAYS(TODAY(),F13)</f>
        <v>1721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D33" sqref="D3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43"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2019-11-26T15:23:50Z</dcterms:modified>
</cp:coreProperties>
</file>