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588E613-0F98-4F4D-86E6-E90720774C95}" xr6:coauthVersionLast="41" xr6:coauthVersionMax="41" xr10:uidLastSave="{00000000-0000-0000-0000-000000000000}"/>
  <bookViews>
    <workbookView xWindow="-108" yWindow="12852" windowWidth="2216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9" i="13" l="1"/>
  <c r="B130" i="13"/>
  <c r="B467" i="13"/>
  <c r="B256" i="13"/>
  <c r="B257" i="13"/>
  <c r="A257" i="13"/>
  <c r="A359" i="13" l="1"/>
  <c r="A358" i="13"/>
  <c r="A346" i="13"/>
  <c r="A299" i="13"/>
  <c r="A286" i="13"/>
  <c r="A256" i="13"/>
  <c r="A246" i="13"/>
  <c r="A130" i="13"/>
  <c r="A129" i="13"/>
  <c r="A127" i="13"/>
  <c r="A126" i="13"/>
  <c r="F366" i="12"/>
  <c r="A79" i="13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<sst xmlns="http://schemas.openxmlformats.org/spreadsheetml/2006/main" count="5872" uniqueCount="943">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</sst>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5" zoomScaleNormal="100" workbookViewId="0">
      <pane xSplit="1" topLeftCell="B1" activePane="topRight" state="frozen"/>
      <selection pane="topRight" activeCell="C49" sqref="C4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69</v>
      </c>
      <c r="T4" s="382"/>
      <c r="U4" s="382"/>
      <c r="V4" s="383"/>
      <c r="W4" s="381" t="s">
        <v>68</v>
      </c>
      <c r="X4" s="382"/>
      <c r="Y4" s="382"/>
      <c r="Z4" s="383"/>
      <c r="AA4" s="381" t="s">
        <v>70</v>
      </c>
      <c r="AB4" s="382"/>
      <c r="AC4" s="382"/>
      <c r="AD4" s="383"/>
      <c r="AE4" s="381" t="s">
        <v>71</v>
      </c>
      <c r="AF4" s="382"/>
      <c r="AG4" s="382"/>
      <c r="AH4" s="383"/>
      <c r="AI4" s="381" t="s">
        <v>73</v>
      </c>
      <c r="AJ4" s="382"/>
      <c r="AK4" s="382"/>
      <c r="AL4" s="383"/>
      <c r="AM4" s="381" t="s">
        <v>75</v>
      </c>
      <c r="AN4" s="382"/>
      <c r="AO4" s="382"/>
      <c r="AP4" s="383"/>
      <c r="AQ4" s="381" t="s">
        <v>77</v>
      </c>
      <c r="AR4" s="382"/>
      <c r="AS4" s="382"/>
      <c r="AT4" s="383"/>
      <c r="AU4" s="381" t="s">
        <v>82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4" t="s">
        <v>226</v>
      </c>
      <c r="D7" s="385"/>
      <c r="E7" s="385"/>
      <c r="F7" s="386"/>
      <c r="G7" s="384" t="s">
        <v>226</v>
      </c>
      <c r="H7" s="385"/>
      <c r="I7" s="385"/>
      <c r="J7" s="386"/>
      <c r="K7" s="384" t="s">
        <v>226</v>
      </c>
      <c r="L7" s="385"/>
      <c r="M7" s="385"/>
      <c r="N7" s="386"/>
      <c r="O7" s="384" t="s">
        <v>226</v>
      </c>
      <c r="P7" s="385"/>
      <c r="Q7" s="385"/>
      <c r="R7" s="386"/>
      <c r="S7" s="384" t="s">
        <v>226</v>
      </c>
      <c r="T7" s="385"/>
      <c r="U7" s="385"/>
      <c r="V7" s="386"/>
      <c r="W7" s="384" t="s">
        <v>226</v>
      </c>
      <c r="X7" s="385"/>
      <c r="Y7" s="385"/>
      <c r="Z7" s="386"/>
      <c r="AA7" s="384" t="s">
        <v>226</v>
      </c>
      <c r="AB7" s="385"/>
      <c r="AC7" s="385"/>
      <c r="AD7" s="386"/>
      <c r="AE7" s="384" t="s">
        <v>226</v>
      </c>
      <c r="AF7" s="385"/>
      <c r="AG7" s="385"/>
      <c r="AH7" s="386"/>
      <c r="AI7" s="384" t="s">
        <v>226</v>
      </c>
      <c r="AJ7" s="385"/>
      <c r="AK7" s="385"/>
      <c r="AL7" s="386"/>
      <c r="AM7" s="384" t="s">
        <v>226</v>
      </c>
      <c r="AN7" s="385"/>
      <c r="AO7" s="385"/>
      <c r="AP7" s="386"/>
      <c r="AQ7" s="384" t="s">
        <v>226</v>
      </c>
      <c r="AR7" s="385"/>
      <c r="AS7" s="385"/>
      <c r="AT7" s="386"/>
      <c r="AU7" s="384" t="s">
        <v>226</v>
      </c>
      <c r="AV7" s="385"/>
      <c r="AW7" s="385"/>
      <c r="AX7" s="386"/>
      <c r="AZ7" s="9" t="s">
        <v>228</v>
      </c>
      <c r="BA7" s="13" t="s">
        <v>185</v>
      </c>
      <c r="BB7" s="1"/>
      <c r="BC7" s="1"/>
    </row>
    <row r="8" spans="1:55" ht="15.75">
      <c r="A8" s="206" t="s">
        <v>208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209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214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210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22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211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212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213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40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53650.9</v>
      </c>
      <c r="BA17" s="112">
        <f ca="1">AZ17/BC$17</f>
        <v>4877.3545454545456</v>
      </c>
      <c r="BB17" s="1" t="s">
        <v>81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171</v>
      </c>
      <c r="AV18" s="377"/>
      <c r="AW18" s="377"/>
      <c r="AX18" s="37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206</v>
      </c>
      <c r="C19" s="178" t="s">
        <v>52</v>
      </c>
      <c r="D19" s="179" t="s">
        <v>207</v>
      </c>
      <c r="E19" s="179" t="s">
        <v>9</v>
      </c>
      <c r="F19" s="180" t="s">
        <v>10</v>
      </c>
      <c r="G19" s="178" t="s">
        <v>52</v>
      </c>
      <c r="H19" s="179" t="s">
        <v>207</v>
      </c>
      <c r="I19" s="179" t="s">
        <v>9</v>
      </c>
      <c r="J19" s="180" t="s">
        <v>10</v>
      </c>
      <c r="K19" s="178" t="s">
        <v>52</v>
      </c>
      <c r="L19" s="179" t="s">
        <v>207</v>
      </c>
      <c r="M19" s="179" t="s">
        <v>9</v>
      </c>
      <c r="N19" s="180" t="s">
        <v>10</v>
      </c>
      <c r="O19" s="178" t="s">
        <v>52</v>
      </c>
      <c r="P19" s="179" t="s">
        <v>207</v>
      </c>
      <c r="Q19" s="179" t="s">
        <v>9</v>
      </c>
      <c r="R19" s="180" t="s">
        <v>10</v>
      </c>
      <c r="S19" s="178" t="s">
        <v>52</v>
      </c>
      <c r="T19" s="179" t="s">
        <v>207</v>
      </c>
      <c r="U19" s="179" t="s">
        <v>9</v>
      </c>
      <c r="V19" s="180" t="s">
        <v>10</v>
      </c>
      <c r="W19" s="178" t="s">
        <v>52</v>
      </c>
      <c r="X19" s="179" t="s">
        <v>207</v>
      </c>
      <c r="Y19" s="179" t="s">
        <v>9</v>
      </c>
      <c r="Z19" s="180" t="s">
        <v>10</v>
      </c>
      <c r="AA19" s="178" t="s">
        <v>52</v>
      </c>
      <c r="AB19" s="179" t="s">
        <v>207</v>
      </c>
      <c r="AC19" s="179" t="s">
        <v>9</v>
      </c>
      <c r="AD19" s="180" t="s">
        <v>10</v>
      </c>
      <c r="AE19" s="178" t="s">
        <v>52</v>
      </c>
      <c r="AF19" s="179" t="s">
        <v>207</v>
      </c>
      <c r="AG19" s="179" t="s">
        <v>9</v>
      </c>
      <c r="AH19" s="180" t="s">
        <v>10</v>
      </c>
      <c r="AI19" s="178" t="s">
        <v>52</v>
      </c>
      <c r="AJ19" s="179" t="s">
        <v>207</v>
      </c>
      <c r="AK19" s="179" t="s">
        <v>9</v>
      </c>
      <c r="AL19" s="180" t="s">
        <v>10</v>
      </c>
      <c r="AM19" s="178" t="s">
        <v>52</v>
      </c>
      <c r="AN19" s="179" t="s">
        <v>207</v>
      </c>
      <c r="AO19" s="179" t="s">
        <v>9</v>
      </c>
      <c r="AP19" s="180" t="s">
        <v>10</v>
      </c>
      <c r="AQ19" s="178" t="s">
        <v>52</v>
      </c>
      <c r="AR19" s="179" t="s">
        <v>207</v>
      </c>
      <c r="AS19" s="179" t="s">
        <v>9</v>
      </c>
      <c r="AT19" s="180" t="s">
        <v>10</v>
      </c>
      <c r="AU19" s="178" t="s">
        <v>52</v>
      </c>
      <c r="AV19" s="179" t="s">
        <v>207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227</v>
      </c>
    </row>
    <row r="20" spans="1:62" ht="15.75">
      <c r="A20" s="141" t="s">
        <v>940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1396.1899999999996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0.11859262147443719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0.26846920683564202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941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381.57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696.56999999999994</v>
      </c>
      <c r="AZ22" s="157">
        <f t="shared" si="14"/>
        <v>3350.7299999999996</v>
      </c>
      <c r="BA22" s="21">
        <f t="shared" si="15"/>
        <v>6.9419025121726152E-2</v>
      </c>
      <c r="BB22" s="22">
        <f t="shared" si="20"/>
        <v>6</v>
      </c>
      <c r="BC22" s="22">
        <f t="shared" ca="1" si="16"/>
        <v>304.61181818181814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135.49999999999983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4.0581186197615075E-2</v>
      </c>
      <c r="BB23" s="22">
        <f t="shared" si="20"/>
        <v>8</v>
      </c>
      <c r="BC23" s="22">
        <f t="shared" ca="1" si="16"/>
        <v>178.07090909090908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136.22000000000006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3.1222018315171615E-2</v>
      </c>
      <c r="BB24" s="22">
        <f t="shared" si="20"/>
        <v>10</v>
      </c>
      <c r="BC24" s="22">
        <f t="shared" ca="1" si="16"/>
        <v>137.0027272727273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252.97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7.5933668930545983E-2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50.579999999999977</v>
      </c>
      <c r="AZ26" s="157">
        <f t="shared" si="14"/>
        <v>615.41000000000008</v>
      </c>
      <c r="BA26" s="21">
        <f t="shared" si="15"/>
        <v>1.274980743007091E-2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8.5986254298380423E-3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7.0441644992622468E-2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2.1172126233058714E-2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5.5160563335928557E-3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4.5640834189314772E-3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742.5799999999997</v>
      </c>
      <c r="AZ32" s="157">
        <f t="shared" si="23"/>
        <v>1825.5000000000002</v>
      </c>
      <c r="BA32" s="21">
        <f t="shared" si="15"/>
        <v>3.7819946805535243E-2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9.2894532174198408E-2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2.688209913860436E-2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4.6667804752530552E-2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565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2.6403937335113935E-2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942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1.029560261024965E-2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148.20000000000007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208.20000000000007</v>
      </c>
      <c r="AZ38" s="157">
        <f t="shared" si="23"/>
        <v>676</v>
      </c>
      <c r="BA38" s="21">
        <f t="shared" si="15"/>
        <v>1.4005085752145617E-2</v>
      </c>
      <c r="BB38" s="22">
        <f t="shared" si="20"/>
        <v>14</v>
      </c>
      <c r="BC38" s="22">
        <f t="shared" ca="1" si="16"/>
        <v>61.454545454545453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109.00000000000004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3.5795838997865681E-3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1.0358791236794096E-2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3.8325455817890793E-3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31766.257679999999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31766.257679999995</v>
      </c>
      <c r="AZ46" s="227">
        <f>SUM(AZ20:AZ45)</f>
        <v>48268.18</v>
      </c>
      <c r="BA46" s="1"/>
      <c r="BB46" s="1"/>
      <c r="BC46" s="124">
        <f ca="1">SUM(BC20:BC45)</f>
        <v>4388.0163636363632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5382.7176800000034</v>
      </c>
    </row>
    <row r="47" spans="1:62" s="29" customFormat="1" ht="12.75">
      <c r="A47" s="207" t="s">
        <v>159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-1662.8776799999941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52656.196363636358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606</v>
      </c>
      <c r="W50" s="119"/>
      <c r="X50" s="119"/>
      <c r="Y50" s="119">
        <f>Y22+(N59/2)</f>
        <v>300.02000000000004</v>
      </c>
      <c r="Z50" s="119" t="s">
        <v>648</v>
      </c>
      <c r="AA50" s="119"/>
      <c r="AB50" s="119"/>
      <c r="AC50" s="119">
        <f>AC22</f>
        <v>108.36</v>
      </c>
      <c r="AD50" s="119" t="s">
        <v>721</v>
      </c>
      <c r="AE50" s="119"/>
      <c r="AF50" s="119"/>
      <c r="AG50" s="119">
        <f>AG22</f>
        <v>323.87000000000006</v>
      </c>
      <c r="AH50" s="119" t="s">
        <v>606</v>
      </c>
      <c r="AI50" s="119"/>
      <c r="AJ50" s="119"/>
      <c r="AK50" s="119">
        <f>AK22</f>
        <v>284.70000000000005</v>
      </c>
      <c r="AL50" s="119" t="s">
        <v>606</v>
      </c>
      <c r="AM50" s="119"/>
      <c r="AN50" s="119"/>
      <c r="AO50" s="119">
        <f>AO22</f>
        <v>327.21000000000004</v>
      </c>
      <c r="AP50" s="119" t="s">
        <v>831</v>
      </c>
      <c r="AQ50" s="119"/>
      <c r="AR50" s="119"/>
      <c r="AS50" s="119">
        <f>AS22</f>
        <v>396.2</v>
      </c>
      <c r="AT50" s="119" t="s">
        <v>910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147</v>
      </c>
      <c r="D52" s="347"/>
      <c r="E52" s="347"/>
      <c r="F52" s="348"/>
      <c r="G52" s="346" t="s">
        <v>147</v>
      </c>
      <c r="H52" s="347"/>
      <c r="I52" s="347"/>
      <c r="J52" s="348"/>
      <c r="K52" s="346" t="s">
        <v>147</v>
      </c>
      <c r="L52" s="347"/>
      <c r="M52" s="347"/>
      <c r="N52" s="348"/>
      <c r="O52" s="346" t="s">
        <v>147</v>
      </c>
      <c r="P52" s="347"/>
      <c r="Q52" s="347"/>
      <c r="R52" s="348"/>
      <c r="S52" s="346" t="s">
        <v>147</v>
      </c>
      <c r="T52" s="347"/>
      <c r="U52" s="347"/>
      <c r="V52" s="348"/>
      <c r="W52" s="346" t="s">
        <v>147</v>
      </c>
      <c r="X52" s="347"/>
      <c r="Y52" s="347"/>
      <c r="Z52" s="348"/>
      <c r="AA52" s="346" t="s">
        <v>147</v>
      </c>
      <c r="AB52" s="347"/>
      <c r="AC52" s="347"/>
      <c r="AD52" s="348"/>
      <c r="AE52" s="346" t="s">
        <v>147</v>
      </c>
      <c r="AF52" s="347"/>
      <c r="AG52" s="347"/>
      <c r="AH52" s="348"/>
      <c r="AI52" s="346" t="s">
        <v>147</v>
      </c>
      <c r="AJ52" s="347"/>
      <c r="AK52" s="347"/>
      <c r="AL52" s="348"/>
      <c r="AM52" s="346" t="s">
        <v>147</v>
      </c>
      <c r="AN52" s="347"/>
      <c r="AO52" s="347"/>
      <c r="AP52" s="348"/>
      <c r="AQ52" s="346" t="s">
        <v>147</v>
      </c>
      <c r="AR52" s="347"/>
      <c r="AS52" s="347"/>
      <c r="AT52" s="348"/>
      <c r="AU52" s="346" t="s">
        <v>147</v>
      </c>
      <c r="AV52" s="347"/>
      <c r="AW52" s="347"/>
      <c r="AX52" s="348"/>
    </row>
    <row r="53" spans="1:62" ht="15.75" thickBot="1">
      <c r="C53" s="93" t="s">
        <v>148</v>
      </c>
      <c r="D53" s="349" t="s">
        <v>29</v>
      </c>
      <c r="E53" s="350"/>
      <c r="F53" s="94" t="s">
        <v>86</v>
      </c>
      <c r="G53" s="93" t="s">
        <v>148</v>
      </c>
      <c r="H53" s="349" t="s">
        <v>29</v>
      </c>
      <c r="I53" s="350"/>
      <c r="J53" s="94" t="s">
        <v>86</v>
      </c>
      <c r="K53" s="93" t="s">
        <v>148</v>
      </c>
      <c r="L53" s="349" t="s">
        <v>29</v>
      </c>
      <c r="M53" s="350"/>
      <c r="N53" s="94" t="s">
        <v>86</v>
      </c>
      <c r="O53" s="93" t="s">
        <v>148</v>
      </c>
      <c r="P53" s="349" t="s">
        <v>29</v>
      </c>
      <c r="Q53" s="350"/>
      <c r="R53" s="94" t="s">
        <v>86</v>
      </c>
      <c r="S53" s="93" t="s">
        <v>148</v>
      </c>
      <c r="T53" s="349" t="s">
        <v>29</v>
      </c>
      <c r="U53" s="350"/>
      <c r="V53" s="94" t="s">
        <v>86</v>
      </c>
      <c r="W53" s="93" t="s">
        <v>148</v>
      </c>
      <c r="X53" s="349" t="s">
        <v>29</v>
      </c>
      <c r="Y53" s="350"/>
      <c r="Z53" s="94" t="s">
        <v>86</v>
      </c>
      <c r="AA53" s="93" t="s">
        <v>148</v>
      </c>
      <c r="AB53" s="349" t="s">
        <v>29</v>
      </c>
      <c r="AC53" s="350"/>
      <c r="AD53" s="94" t="s">
        <v>86</v>
      </c>
      <c r="AE53" s="93" t="s">
        <v>148</v>
      </c>
      <c r="AF53" s="349" t="s">
        <v>29</v>
      </c>
      <c r="AG53" s="350"/>
      <c r="AH53" s="94" t="s">
        <v>86</v>
      </c>
      <c r="AI53" s="93" t="s">
        <v>148</v>
      </c>
      <c r="AJ53" s="349" t="s">
        <v>29</v>
      </c>
      <c r="AK53" s="350"/>
      <c r="AL53" s="94" t="s">
        <v>86</v>
      </c>
      <c r="AM53" s="93" t="s">
        <v>148</v>
      </c>
      <c r="AN53" s="349" t="s">
        <v>29</v>
      </c>
      <c r="AO53" s="350"/>
      <c r="AP53" s="94" t="s">
        <v>86</v>
      </c>
      <c r="AQ53" s="93" t="s">
        <v>148</v>
      </c>
      <c r="AR53" s="349" t="s">
        <v>29</v>
      </c>
      <c r="AS53" s="350"/>
      <c r="AT53" s="94" t="s">
        <v>86</v>
      </c>
      <c r="AU53" s="93" t="s">
        <v>148</v>
      </c>
      <c r="AV53" s="349" t="s">
        <v>29</v>
      </c>
      <c r="AW53" s="350"/>
      <c r="AX53" s="94" t="s">
        <v>86</v>
      </c>
    </row>
    <row r="54" spans="1:62">
      <c r="C54" s="95">
        <v>43495</v>
      </c>
      <c r="D54" s="351" t="s">
        <v>231</v>
      </c>
      <c r="E54" s="352"/>
      <c r="F54" s="98"/>
      <c r="G54" s="95">
        <v>43497</v>
      </c>
      <c r="H54" s="351" t="s">
        <v>266</v>
      </c>
      <c r="I54" s="352"/>
      <c r="J54" s="100">
        <v>500</v>
      </c>
      <c r="K54" s="95">
        <v>43539</v>
      </c>
      <c r="L54" s="367" t="s">
        <v>253</v>
      </c>
      <c r="M54" s="368"/>
      <c r="N54" s="100">
        <v>70</v>
      </c>
      <c r="O54" s="95"/>
      <c r="P54" s="369"/>
      <c r="Q54" s="370"/>
      <c r="R54" s="102"/>
      <c r="S54" s="95">
        <v>43594</v>
      </c>
      <c r="T54" s="367" t="s">
        <v>239</v>
      </c>
      <c r="U54" s="368"/>
      <c r="V54" s="103"/>
      <c r="W54" s="95">
        <v>43624</v>
      </c>
      <c r="X54" s="367" t="s">
        <v>151</v>
      </c>
      <c r="Y54" s="368"/>
      <c r="Z54" s="104">
        <v>10</v>
      </c>
      <c r="AA54" s="95"/>
      <c r="AB54" s="357" t="s">
        <v>472</v>
      </c>
      <c r="AC54" s="358"/>
      <c r="AD54" s="239">
        <v>15</v>
      </c>
      <c r="AE54" s="95"/>
      <c r="AF54" s="357" t="s">
        <v>472</v>
      </c>
      <c r="AG54" s="358"/>
      <c r="AH54" s="239">
        <v>14</v>
      </c>
      <c r="AI54" s="95"/>
      <c r="AJ54" s="357" t="s">
        <v>472</v>
      </c>
      <c r="AK54" s="358"/>
      <c r="AL54" s="239">
        <v>15</v>
      </c>
      <c r="AM54" s="95"/>
      <c r="AN54" s="357" t="s">
        <v>472</v>
      </c>
      <c r="AO54" s="358"/>
      <c r="AP54" s="239">
        <v>11</v>
      </c>
      <c r="AQ54" s="95"/>
      <c r="AR54" s="357" t="s">
        <v>472</v>
      </c>
      <c r="AS54" s="358"/>
      <c r="AT54" s="239">
        <v>7</v>
      </c>
      <c r="AU54" s="95"/>
      <c r="AV54" s="351"/>
      <c r="AW54" s="352"/>
      <c r="AX54" s="100"/>
    </row>
    <row r="55" spans="1:62">
      <c r="C55" s="96"/>
      <c r="D55" s="342" t="s">
        <v>232</v>
      </c>
      <c r="E55" s="343"/>
      <c r="F55" s="98">
        <v>121.4</v>
      </c>
      <c r="G55" s="96">
        <v>43516</v>
      </c>
      <c r="H55" s="342" t="s">
        <v>307</v>
      </c>
      <c r="I55" s="343"/>
      <c r="J55" s="100"/>
      <c r="K55" s="96">
        <v>43553</v>
      </c>
      <c r="L55" s="342" t="s">
        <v>293</v>
      </c>
      <c r="M55" s="343"/>
      <c r="N55" s="100">
        <v>4421.9399999999996</v>
      </c>
      <c r="O55" s="96">
        <v>43565</v>
      </c>
      <c r="P55" s="342" t="s">
        <v>319</v>
      </c>
      <c r="Q55" s="343"/>
      <c r="R55" s="100">
        <v>10</v>
      </c>
      <c r="S55" s="96">
        <v>43607</v>
      </c>
      <c r="T55" s="342" t="s">
        <v>307</v>
      </c>
      <c r="U55" s="343"/>
      <c r="V55" s="100"/>
      <c r="W55" s="96">
        <v>43637</v>
      </c>
      <c r="X55" s="342" t="s">
        <v>149</v>
      </c>
      <c r="Y55" s="343"/>
      <c r="Z55" s="100">
        <v>10</v>
      </c>
      <c r="AA55" s="96">
        <v>43666</v>
      </c>
      <c r="AB55" s="342" t="s">
        <v>231</v>
      </c>
      <c r="AC55" s="343"/>
      <c r="AD55" s="100"/>
      <c r="AE55" s="96">
        <v>43682</v>
      </c>
      <c r="AF55" s="342" t="s">
        <v>319</v>
      </c>
      <c r="AG55" s="343"/>
      <c r="AH55" s="100">
        <v>10</v>
      </c>
      <c r="AI55" s="96">
        <v>43711</v>
      </c>
      <c r="AJ55" s="342" t="s">
        <v>319</v>
      </c>
      <c r="AK55" s="343"/>
      <c r="AL55" s="100" t="s">
        <v>776</v>
      </c>
      <c r="AM55" s="96">
        <v>43740</v>
      </c>
      <c r="AN55" s="359" t="s">
        <v>151</v>
      </c>
      <c r="AO55" s="360"/>
      <c r="AP55" s="100">
        <v>10</v>
      </c>
      <c r="AQ55" s="96">
        <v>43798</v>
      </c>
      <c r="AR55" s="342" t="s">
        <v>151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149</v>
      </c>
      <c r="E56" s="343"/>
      <c r="F56" s="98">
        <v>15</v>
      </c>
      <c r="G56" s="96">
        <v>43507</v>
      </c>
      <c r="H56" s="342" t="s">
        <v>319</v>
      </c>
      <c r="I56" s="343"/>
      <c r="J56" s="100">
        <v>10</v>
      </c>
      <c r="K56" s="96">
        <v>43529</v>
      </c>
      <c r="L56" s="342" t="s">
        <v>321</v>
      </c>
      <c r="M56" s="343"/>
      <c r="N56" s="100">
        <v>3362.6</v>
      </c>
      <c r="O56" s="96">
        <v>43576</v>
      </c>
      <c r="P56" s="357" t="s">
        <v>231</v>
      </c>
      <c r="Q56" s="358"/>
      <c r="R56" s="102"/>
      <c r="S56" s="96">
        <v>43615</v>
      </c>
      <c r="T56" s="342" t="s">
        <v>231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149</v>
      </c>
      <c r="AG56" s="343"/>
      <c r="AH56" s="100">
        <v>10</v>
      </c>
      <c r="AI56" s="96">
        <v>43498</v>
      </c>
      <c r="AJ56" s="359" t="s">
        <v>231</v>
      </c>
      <c r="AK56" s="360"/>
      <c r="AL56" s="100"/>
      <c r="AM56" s="96">
        <v>43769</v>
      </c>
      <c r="AN56" s="359" t="s">
        <v>151</v>
      </c>
      <c r="AO56" s="360"/>
      <c r="AP56" s="100" t="s">
        <v>776</v>
      </c>
      <c r="AQ56" s="96">
        <v>43791</v>
      </c>
      <c r="AR56" s="342" t="s">
        <v>930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151</v>
      </c>
      <c r="E57" s="343"/>
      <c r="F57" s="98">
        <v>10</v>
      </c>
      <c r="G57" s="96">
        <v>43516</v>
      </c>
      <c r="H57" s="342" t="s">
        <v>348</v>
      </c>
      <c r="I57" s="343"/>
      <c r="J57" s="100"/>
      <c r="K57" s="96">
        <v>43533</v>
      </c>
      <c r="L57" s="342" t="s">
        <v>231</v>
      </c>
      <c r="M57" s="343"/>
      <c r="N57" s="100"/>
      <c r="O57" s="96">
        <v>43578</v>
      </c>
      <c r="P57" s="371" t="s">
        <v>385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>
        <v>43733</v>
      </c>
      <c r="AJ57" s="359" t="s">
        <v>149</v>
      </c>
      <c r="AK57" s="360"/>
      <c r="AL57" s="100">
        <v>10</v>
      </c>
      <c r="AM57" s="96">
        <v>43762</v>
      </c>
      <c r="AN57" s="359" t="s">
        <v>149</v>
      </c>
      <c r="AO57" s="360"/>
      <c r="AP57" s="100" t="s">
        <v>776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239</v>
      </c>
      <c r="E58" s="343"/>
      <c r="F58" s="98"/>
      <c r="G58" s="96"/>
      <c r="H58" s="342"/>
      <c r="I58" s="343"/>
      <c r="J58" s="100"/>
      <c r="K58" s="96">
        <v>43536</v>
      </c>
      <c r="L58" s="342" t="s">
        <v>239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9" t="s">
        <v>231</v>
      </c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267</v>
      </c>
      <c r="E59" s="343"/>
      <c r="F59" s="98">
        <v>50</v>
      </c>
      <c r="G59" s="96"/>
      <c r="H59" s="342"/>
      <c r="I59" s="343"/>
      <c r="J59" s="100"/>
      <c r="K59" s="96"/>
      <c r="L59" s="342" t="s">
        <v>381</v>
      </c>
      <c r="M59" s="343"/>
      <c r="N59" s="100">
        <f>3.1+10.5</f>
        <v>13.6</v>
      </c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 t="s">
        <v>872</v>
      </c>
      <c r="AO59" s="362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286</v>
      </c>
      <c r="E60" s="343"/>
      <c r="F60" s="98"/>
      <c r="G60" s="96"/>
      <c r="H60" s="342"/>
      <c r="I60" s="343"/>
      <c r="J60" s="100"/>
      <c r="K60" s="235">
        <v>43549</v>
      </c>
      <c r="L60" s="371" t="s">
        <v>385</v>
      </c>
      <c r="M60" s="372"/>
      <c r="N60" s="236">
        <v>15</v>
      </c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288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561</v>
      </c>
      <c r="U70" s="343"/>
      <c r="V70" s="100">
        <v>3742.92</v>
      </c>
      <c r="W70" s="96"/>
      <c r="X70" s="342" t="s">
        <v>559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 t="s">
        <v>562</v>
      </c>
      <c r="U71" s="364"/>
      <c r="V71" s="101">
        <v>1872.17</v>
      </c>
      <c r="W71" s="97"/>
      <c r="X71" s="363" t="s">
        <v>560</v>
      </c>
      <c r="Y71" s="364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250</v>
      </c>
      <c r="C74">
        <v>30</v>
      </c>
      <c r="D74">
        <f>100/C74</f>
        <v>3.3333333333333335</v>
      </c>
    </row>
    <row r="75" spans="1:50">
      <c r="A75" t="s">
        <v>251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372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620.12</v>
      </c>
      <c r="L6" s="426"/>
      <c r="M6" s="1" t="s">
        <v>163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324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 t="s">
        <v>796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786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792</v>
      </c>
      <c r="H46" s="1"/>
      <c r="I46" s="403"/>
      <c r="J46" s="407" t="s">
        <v>828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797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783</v>
      </c>
      <c r="D48" s="137">
        <v>67.47</v>
      </c>
      <c r="E48" s="138"/>
      <c r="F48" s="138"/>
      <c r="G48" s="16" t="s">
        <v>801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803</v>
      </c>
      <c r="H50" s="1"/>
      <c r="I50" s="402" t="str">
        <f>AÑO!A13</f>
        <v>Gubernamental</v>
      </c>
      <c r="J50" s="405" t="s">
        <v>794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812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820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795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780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807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819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827</v>
      </c>
      <c r="D79" s="135">
        <v>122.95</v>
      </c>
      <c r="E79" s="139"/>
      <c r="F79" s="139"/>
      <c r="G79" s="17" t="s">
        <v>821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198</v>
      </c>
      <c r="D86" s="137">
        <v>51.07</v>
      </c>
      <c r="E86" s="138"/>
      <c r="F86" s="138"/>
      <c r="G86" s="16" t="s">
        <v>791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798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817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687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211</v>
      </c>
      <c r="D187" s="137">
        <v>20.98</v>
      </c>
      <c r="E187" s="138"/>
      <c r="F187" s="138"/>
      <c r="G187" s="16" t="s">
        <v>787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809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818</v>
      </c>
      <c r="H189" s="89">
        <f>9.99+8.99+6.99+3.99+7.99</f>
        <v>37.950000000000003</v>
      </c>
      <c r="I189" s="1" t="s">
        <v>816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688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398</v>
      </c>
      <c r="D246" s="137">
        <v>105.14</v>
      </c>
      <c r="E246" s="138"/>
      <c r="F246" s="138"/>
      <c r="G246" s="16" t="s">
        <v>784</v>
      </c>
    </row>
    <row r="247" spans="1:9" ht="15" customHeight="1">
      <c r="A247" s="112"/>
      <c r="B247" s="134">
        <v>343.08</v>
      </c>
      <c r="C247" s="16" t="s">
        <v>211</v>
      </c>
      <c r="D247" s="137">
        <v>203.92</v>
      </c>
      <c r="E247" s="138"/>
      <c r="F247" s="138"/>
      <c r="G247" s="16" t="s">
        <v>808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824</v>
      </c>
      <c r="H248" s="89">
        <f>33.98+1.99</f>
        <v>35.97</v>
      </c>
      <c r="I248" s="89" t="s">
        <v>816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732</v>
      </c>
      <c r="D257" s="137"/>
      <c r="E257" s="138">
        <f>100.67+100.67</f>
        <v>201.34</v>
      </c>
      <c r="F257" s="138"/>
      <c r="G257" s="16" t="s">
        <v>401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779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687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762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718</v>
      </c>
      <c r="D306" s="137"/>
      <c r="E306" s="138"/>
      <c r="F306" s="138">
        <v>60</v>
      </c>
      <c r="G306" s="16" t="s">
        <v>799</v>
      </c>
    </row>
    <row r="307" spans="2:7">
      <c r="B307" s="134"/>
      <c r="C307" s="27"/>
      <c r="D307" s="137">
        <v>35.96</v>
      </c>
      <c r="E307" s="138"/>
      <c r="F307" s="138"/>
      <c r="G307" s="16" t="s">
        <v>800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805</v>
      </c>
    </row>
    <row r="309" spans="2:7">
      <c r="B309" s="134"/>
      <c r="C309" s="16"/>
      <c r="D309" s="137"/>
      <c r="E309" s="138"/>
      <c r="F309" s="138">
        <v>60</v>
      </c>
      <c r="G309" s="16" t="s">
        <v>829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785</v>
      </c>
    </row>
    <row r="327" spans="2:9">
      <c r="B327" s="134">
        <v>100</v>
      </c>
      <c r="C327" s="16" t="s">
        <v>786</v>
      </c>
      <c r="D327" s="137">
        <v>15</v>
      </c>
      <c r="E327" s="138"/>
      <c r="F327" s="138"/>
      <c r="G327" s="16" t="s">
        <v>813</v>
      </c>
    </row>
    <row r="328" spans="2:9">
      <c r="B328" s="134">
        <v>155.97</v>
      </c>
      <c r="C328" s="16" t="s">
        <v>211</v>
      </c>
      <c r="D328" s="137"/>
      <c r="E328" s="138">
        <v>46.98</v>
      </c>
      <c r="F328" s="138"/>
      <c r="G328" s="16" t="s">
        <v>826</v>
      </c>
      <c r="H328" s="89">
        <f>9.99+34.99+2</f>
        <v>46.980000000000004</v>
      </c>
      <c r="I328" s="89" t="s">
        <v>816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729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788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230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810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620.12</v>
      </c>
      <c r="L6" s="426"/>
      <c r="M6" s="1" t="s">
        <v>163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426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622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857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324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420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 t="s">
        <v>860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838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839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853</v>
      </c>
      <c r="H50" s="1"/>
      <c r="I50" s="402" t="str">
        <f>AÑO!A13</f>
        <v>Gubernamental</v>
      </c>
      <c r="J50" s="405" t="s">
        <v>794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858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866</v>
      </c>
      <c r="H55" s="1"/>
      <c r="I55" s="402" t="str">
        <f>AÑO!A14</f>
        <v>Mutualite/DKV</v>
      </c>
      <c r="J55" s="405" t="s">
        <v>462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867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837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847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233</v>
      </c>
      <c r="D79" s="135">
        <f>22.3+25.93</f>
        <v>48.230000000000004</v>
      </c>
      <c r="E79" s="139"/>
      <c r="F79" s="139"/>
      <c r="G79" s="17" t="s">
        <v>880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198</v>
      </c>
      <c r="D86" s="137">
        <v>1</v>
      </c>
      <c r="E86" s="138"/>
      <c r="F86" s="138"/>
      <c r="G86" s="16" t="s">
        <v>834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868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889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408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874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883</v>
      </c>
      <c r="D130" s="137">
        <v>65</v>
      </c>
      <c r="E130" s="138"/>
      <c r="F130" s="138"/>
      <c r="G130" s="16" t="s">
        <v>884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835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840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876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877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398</v>
      </c>
      <c r="D246" s="137">
        <f>2.99+15.99-2.4</f>
        <v>16.580000000000002</v>
      </c>
      <c r="E246" s="138"/>
      <c r="F246" s="138"/>
      <c r="G246" s="16" t="s">
        <v>835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878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793</v>
      </c>
      <c r="D257" s="137"/>
      <c r="E257" s="138">
        <v>100.67</v>
      </c>
      <c r="F257" s="138"/>
      <c r="G257" s="16" t="s">
        <v>401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841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879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882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762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718</v>
      </c>
      <c r="D306" s="137">
        <f>37.5+37.5</f>
        <v>75</v>
      </c>
      <c r="E306" s="138"/>
      <c r="F306" s="138"/>
      <c r="G306" s="16" t="s">
        <v>844</v>
      </c>
    </row>
    <row r="307" spans="2:7">
      <c r="B307" s="134">
        <f>28.54*2</f>
        <v>57.08</v>
      </c>
      <c r="C307" s="27" t="s">
        <v>462</v>
      </c>
      <c r="D307" s="137"/>
      <c r="E307" s="138"/>
      <c r="F307" s="138">
        <v>50</v>
      </c>
      <c r="G307" s="16" t="s">
        <v>849</v>
      </c>
    </row>
    <row r="308" spans="2:7">
      <c r="B308" s="134"/>
      <c r="C308" s="27"/>
      <c r="D308" s="137">
        <v>35.96</v>
      </c>
      <c r="E308" s="138"/>
      <c r="F308" s="138"/>
      <c r="G308" s="16" t="s">
        <v>850</v>
      </c>
    </row>
    <row r="309" spans="2:7">
      <c r="B309" s="134"/>
      <c r="C309" s="16"/>
      <c r="D309" s="137">
        <v>16.21</v>
      </c>
      <c r="E309" s="138"/>
      <c r="F309" s="138"/>
      <c r="G309" s="16" t="s">
        <v>870</v>
      </c>
    </row>
    <row r="310" spans="2:7">
      <c r="B310" s="134"/>
      <c r="C310" s="16"/>
      <c r="D310" s="137"/>
      <c r="E310" s="138"/>
      <c r="F310" s="138">
        <v>50</v>
      </c>
      <c r="G310" s="16" t="s">
        <v>869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871</v>
      </c>
    </row>
    <row r="312" spans="2:7">
      <c r="B312" s="134"/>
      <c r="C312" s="16"/>
      <c r="D312" s="137"/>
      <c r="E312" s="138"/>
      <c r="F312" s="138">
        <v>60</v>
      </c>
      <c r="G312" s="16" t="s">
        <v>873</v>
      </c>
    </row>
    <row r="313" spans="2:7">
      <c r="B313" s="134"/>
      <c r="C313" s="16"/>
      <c r="D313" s="137">
        <v>5.3</v>
      </c>
      <c r="E313" s="138"/>
      <c r="F313" s="138"/>
      <c r="G313" s="16" t="s">
        <v>875</v>
      </c>
    </row>
    <row r="314" spans="2:7">
      <c r="B314" s="134"/>
      <c r="C314" s="16"/>
      <c r="D314" s="137">
        <v>12.95</v>
      </c>
      <c r="E314" s="138"/>
      <c r="F314" s="138"/>
      <c r="G314" s="16" t="s">
        <v>888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886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887</v>
      </c>
    </row>
    <row r="317" spans="2:7">
      <c r="B317" s="134"/>
      <c r="C317" s="16"/>
      <c r="D317" s="137"/>
      <c r="E317" s="138"/>
      <c r="F317" s="138">
        <v>4.5</v>
      </c>
      <c r="G317" s="16" t="s">
        <v>892</v>
      </c>
    </row>
    <row r="318" spans="2:7">
      <c r="B318" s="134"/>
      <c r="C318" s="16"/>
      <c r="D318" s="137"/>
      <c r="E318" s="138"/>
      <c r="F318" s="138">
        <v>84.93</v>
      </c>
      <c r="G318" s="16" t="s">
        <v>893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729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408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832</v>
      </c>
    </row>
    <row r="407" spans="2:7">
      <c r="B407" s="134">
        <v>0.89</v>
      </c>
      <c r="C407" s="16" t="s">
        <v>420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408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230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408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408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890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52" workbookViewId="0">
      <selection activeCell="B62" sqref="B62:G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4501.8900000000003</v>
      </c>
      <c r="L5" s="424"/>
      <c r="M5" s="1"/>
      <c r="N5" s="1"/>
      <c r="R5" s="3"/>
    </row>
    <row r="6" spans="1:22" ht="15.75">
      <c r="A6" s="112">
        <f>'10'!A6+(B6-SUM(D6:F6))</f>
        <v>395.26</v>
      </c>
      <c r="B6" s="133">
        <v>389.26</v>
      </c>
      <c r="C6" s="19" t="s">
        <v>830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5">
        <v>620.14</v>
      </c>
      <c r="L6" s="426"/>
      <c r="M6" s="1" t="s">
        <v>163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6307.51</v>
      </c>
      <c r="L8" s="4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1166.05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426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684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896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902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901</v>
      </c>
      <c r="H46" s="1"/>
      <c r="I46" s="403"/>
      <c r="J46" s="407" t="s">
        <v>917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913</v>
      </c>
      <c r="H47" s="1"/>
      <c r="I47" s="403"/>
      <c r="J47" s="407" t="s">
        <v>918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926</v>
      </c>
      <c r="H50" s="1"/>
      <c r="I50" s="402" t="str">
        <f>AÑO!A13</f>
        <v>Gubernamental</v>
      </c>
      <c r="J50" s="405" t="s">
        <v>907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935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906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685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899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900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916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928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198</v>
      </c>
      <c r="D86" s="137">
        <v>43.28</v>
      </c>
      <c r="E86" s="138"/>
      <c r="F86" s="138"/>
      <c r="G86" s="16" t="s">
        <v>937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685.48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923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929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398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862</v>
      </c>
      <c r="D257" s="137"/>
      <c r="E257" s="138"/>
      <c r="F257" s="138"/>
      <c r="G257" s="16" t="s">
        <v>401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762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718</v>
      </c>
      <c r="D306" s="137"/>
      <c r="E306" s="138"/>
      <c r="F306" s="138">
        <v>80</v>
      </c>
      <c r="G306" s="16" t="s">
        <v>905</v>
      </c>
    </row>
    <row r="307" spans="2:8">
      <c r="B307" s="134">
        <v>300</v>
      </c>
      <c r="C307" s="27" t="s">
        <v>909</v>
      </c>
      <c r="D307" s="137">
        <v>82.87</v>
      </c>
      <c r="E307" s="138"/>
      <c r="F307" s="138"/>
      <c r="G307" s="16" t="s">
        <v>908</v>
      </c>
    </row>
    <row r="308" spans="2:8">
      <c r="B308" s="134">
        <f>L56</f>
        <v>93.02</v>
      </c>
      <c r="C308" s="27" t="s">
        <v>462</v>
      </c>
      <c r="D308" s="137">
        <v>33</v>
      </c>
      <c r="E308" s="138"/>
      <c r="F308" s="138"/>
      <c r="G308" s="16" t="s">
        <v>912</v>
      </c>
    </row>
    <row r="309" spans="2:8">
      <c r="B309" s="134"/>
      <c r="C309" s="16"/>
      <c r="D309" s="137">
        <v>40.18</v>
      </c>
      <c r="E309" s="138"/>
      <c r="F309" s="138"/>
      <c r="G309" s="16" t="s">
        <v>914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922</v>
      </c>
    </row>
    <row r="312" spans="2:8">
      <c r="B312" s="134"/>
      <c r="C312" s="16"/>
      <c r="D312" s="137">
        <v>50</v>
      </c>
      <c r="E312" s="138"/>
      <c r="F312" s="138"/>
      <c r="G312" s="16" t="s">
        <v>925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904</v>
      </c>
    </row>
    <row r="327" spans="2:7">
      <c r="B327" s="134">
        <v>30</v>
      </c>
      <c r="C327" s="16" t="s">
        <v>903</v>
      </c>
      <c r="D327" s="137"/>
      <c r="E327" s="138"/>
      <c r="F327" s="138"/>
      <c r="G327" s="16"/>
    </row>
    <row r="328" spans="2:7">
      <c r="B328" s="134">
        <v>250</v>
      </c>
      <c r="C328" s="16" t="s">
        <v>917</v>
      </c>
      <c r="D328" s="137"/>
      <c r="E328" s="138"/>
      <c r="F328" s="138"/>
      <c r="G328" s="16"/>
    </row>
    <row r="329" spans="2:7">
      <c r="B329" s="134">
        <v>150</v>
      </c>
      <c r="C329" s="16" t="s">
        <v>918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729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861</v>
      </c>
      <c r="D359" s="135">
        <v>65</v>
      </c>
      <c r="E359" s="139"/>
      <c r="F359" s="139"/>
      <c r="G359" s="17" t="s">
        <v>895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924</v>
      </c>
    </row>
    <row r="368" spans="1:7">
      <c r="B368" s="134"/>
      <c r="C368" s="16"/>
      <c r="D368" s="137">
        <v>34</v>
      </c>
      <c r="E368" s="138"/>
      <c r="F368" s="138"/>
      <c r="G368" s="16" t="s">
        <v>932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894</v>
      </c>
    </row>
    <row r="407" spans="2:7">
      <c r="B407" s="134">
        <v>42.84</v>
      </c>
      <c r="C407" s="16" t="s">
        <v>896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230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550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934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4501.8900000000003</v>
      </c>
      <c r="L5" s="424"/>
      <c r="M5" s="1"/>
      <c r="N5" s="1"/>
      <c r="R5" s="3"/>
    </row>
    <row r="6" spans="1:22" ht="15.75">
      <c r="A6" s="112">
        <f>'11'!A6+(B6-SUM(D6:F6))</f>
        <v>784.52</v>
      </c>
      <c r="B6" s="133">
        <v>389.26</v>
      </c>
      <c r="C6" s="19" t="s">
        <v>830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5">
        <v>620.14</v>
      </c>
      <c r="L6" s="426"/>
      <c r="M6" s="1" t="s">
        <v>163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6307.51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1408.19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426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907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198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1062.95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874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939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398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911</v>
      </c>
      <c r="D257" s="137"/>
      <c r="E257" s="138"/>
      <c r="F257" s="138"/>
      <c r="G257" s="16" t="s">
        <v>401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762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718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729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230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550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938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760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306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497</v>
      </c>
      <c r="B1" s="240"/>
      <c r="C1" s="241"/>
      <c r="D1" s="320"/>
      <c r="E1" s="242"/>
      <c r="F1" s="243" t="s">
        <v>498</v>
      </c>
      <c r="G1" s="244"/>
      <c r="H1" s="244"/>
      <c r="I1" s="244"/>
      <c r="J1" s="244"/>
      <c r="K1" s="245" t="s">
        <v>499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500</v>
      </c>
      <c r="B2" s="252" t="s">
        <v>501</v>
      </c>
      <c r="C2" s="252" t="s">
        <v>502</v>
      </c>
      <c r="D2" s="321" t="s">
        <v>557</v>
      </c>
      <c r="E2" s="252" t="s">
        <v>503</v>
      </c>
      <c r="F2" s="253" t="s">
        <v>504</v>
      </c>
      <c r="G2" s="254" t="s">
        <v>505</v>
      </c>
      <c r="H2" s="254" t="s">
        <v>506</v>
      </c>
      <c r="I2" s="254" t="s">
        <v>507</v>
      </c>
      <c r="J2" s="254" t="s">
        <v>7</v>
      </c>
      <c r="K2" s="255" t="s">
        <v>504</v>
      </c>
      <c r="L2" s="256" t="s">
        <v>505</v>
      </c>
      <c r="M2" s="256" t="s">
        <v>507</v>
      </c>
      <c r="N2" s="257" t="s">
        <v>7</v>
      </c>
      <c r="O2" s="258" t="s">
        <v>7</v>
      </c>
      <c r="P2" s="259" t="s">
        <v>508</v>
      </c>
      <c r="Q2" s="259" t="s">
        <v>859</v>
      </c>
      <c r="R2" s="259" t="s">
        <v>93</v>
      </c>
      <c r="S2" s="260" t="s">
        <v>509</v>
      </c>
      <c r="T2" s="261"/>
    </row>
    <row r="3" spans="1:27">
      <c r="A3" s="262" t="s">
        <v>510</v>
      </c>
      <c r="B3" s="262" t="s">
        <v>511</v>
      </c>
      <c r="C3" s="263">
        <v>5600</v>
      </c>
      <c r="D3" s="322">
        <f ca="1">_xlfn.DAYS(K3,F3)</f>
        <v>1586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531</v>
      </c>
    </row>
    <row r="4" spans="1:27">
      <c r="A4" s="262" t="s">
        <v>512</v>
      </c>
      <c r="B4" s="262" t="s">
        <v>408</v>
      </c>
      <c r="C4" s="263">
        <v>4090</v>
      </c>
      <c r="D4" s="322">
        <f ca="1">_xlfn.DAYS(K4,F4)</f>
        <v>190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43795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531</v>
      </c>
      <c r="T4" s="340"/>
    </row>
    <row r="5" spans="1:27">
      <c r="A5" s="262" t="s">
        <v>512</v>
      </c>
      <c r="B5" s="262" t="s">
        <v>513</v>
      </c>
      <c r="C5" s="263">
        <v>5100</v>
      </c>
      <c r="D5" s="322">
        <f ca="1">_xlfn.DAYS(K5,F5)</f>
        <v>641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43795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531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514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500</v>
      </c>
      <c r="B12" s="290" t="s">
        <v>501</v>
      </c>
      <c r="C12" s="290" t="s">
        <v>502</v>
      </c>
      <c r="D12" s="324" t="s">
        <v>557</v>
      </c>
      <c r="E12" s="290" t="s">
        <v>503</v>
      </c>
      <c r="F12" s="291" t="s">
        <v>504</v>
      </c>
      <c r="G12" s="292" t="s">
        <v>505</v>
      </c>
      <c r="H12" s="292" t="s">
        <v>506</v>
      </c>
      <c r="I12" s="292" t="s">
        <v>507</v>
      </c>
      <c r="J12" s="292" t="s">
        <v>7</v>
      </c>
      <c r="K12" s="293" t="s">
        <v>504</v>
      </c>
      <c r="L12" s="294" t="s">
        <v>505</v>
      </c>
      <c r="M12" s="294" t="s">
        <v>507</v>
      </c>
      <c r="N12" s="295" t="s">
        <v>7</v>
      </c>
      <c r="O12" s="296" t="s">
        <v>7</v>
      </c>
      <c r="P12" s="297" t="s">
        <v>508</v>
      </c>
      <c r="Q12" s="297" t="s">
        <v>859</v>
      </c>
      <c r="R12" s="297" t="s">
        <v>93</v>
      </c>
      <c r="S12" s="298" t="s">
        <v>509</v>
      </c>
      <c r="T12" s="339" t="s">
        <v>600</v>
      </c>
      <c r="U12" s="339" t="s">
        <v>777</v>
      </c>
      <c r="X12" s="330" t="s">
        <v>527</v>
      </c>
      <c r="Y12" s="330" t="s">
        <v>528</v>
      </c>
      <c r="Z12" s="330" t="s">
        <v>529</v>
      </c>
      <c r="AA12" s="330" t="s">
        <v>530</v>
      </c>
    </row>
    <row r="13" spans="1:27">
      <c r="A13" s="262" t="s">
        <v>510</v>
      </c>
      <c r="B13" s="262" t="s">
        <v>515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515</v>
      </c>
      <c r="T13" s="59">
        <f>R13+R14</f>
        <v>-4.7120556421087471E-2</v>
      </c>
      <c r="X13" s="39">
        <f t="shared" ref="X13:X41" ca="1" si="1">D13/D$43</f>
        <v>3.6025566531086579E-2</v>
      </c>
      <c r="Y13" s="119">
        <f ca="1">X13*E13</f>
        <v>144.7964409645555</v>
      </c>
      <c r="Z13" s="38"/>
    </row>
    <row r="14" spans="1:27">
      <c r="A14" s="262" t="s">
        <v>510</v>
      </c>
      <c r="B14" s="262" t="s">
        <v>515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516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510</v>
      </c>
      <c r="B15" s="262" t="s">
        <v>517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517</v>
      </c>
      <c r="X15" s="39">
        <f t="shared" ca="1" si="1"/>
        <v>3.1958163858221963E-2</v>
      </c>
      <c r="Y15" s="119">
        <f t="shared" ca="1" si="3"/>
        <v>0</v>
      </c>
    </row>
    <row r="16" spans="1:27">
      <c r="A16" s="262" t="s">
        <v>510</v>
      </c>
      <c r="B16" s="262" t="s">
        <v>518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518</v>
      </c>
      <c r="X16" s="39">
        <f t="shared" ca="1" si="1"/>
        <v>8.1348053457292267E-3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519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520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510</v>
      </c>
      <c r="B19" s="262" t="s">
        <v>518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518</v>
      </c>
      <c r="T19" s="59">
        <f>R19+R21+R24</f>
        <v>0.24013324659263452</v>
      </c>
      <c r="X19" s="39">
        <f t="shared" ca="1" si="1"/>
        <v>0.50493898895990708</v>
      </c>
      <c r="Y19" s="119">
        <f t="shared" ca="1" si="3"/>
        <v>2233.5470833701343</v>
      </c>
    </row>
    <row r="20" spans="1:25">
      <c r="A20" s="262" t="s">
        <v>510</v>
      </c>
      <c r="B20" s="262" t="s">
        <v>518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558</v>
      </c>
      <c r="X20" s="39">
        <f t="shared" ca="1" si="1"/>
        <v>0.36722835560720513</v>
      </c>
      <c r="Y20" s="119">
        <f t="shared" ca="1" si="3"/>
        <v>220.55735037768741</v>
      </c>
    </row>
    <row r="21" spans="1:25">
      <c r="A21" s="262" t="s">
        <v>510</v>
      </c>
      <c r="B21" s="262" t="s">
        <v>518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521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519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522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510</v>
      </c>
      <c r="B24" s="262" t="s">
        <v>518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523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510</v>
      </c>
      <c r="B25" s="262" t="s">
        <v>518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518</v>
      </c>
      <c r="X25" s="39">
        <f t="shared" ca="1" si="1"/>
        <v>0.1673445671121441</v>
      </c>
      <c r="Y25" s="119">
        <f t="shared" ca="1" si="3"/>
        <v>101.73934287507262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524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524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512</v>
      </c>
      <c r="B28" s="262" t="s">
        <v>513</v>
      </c>
      <c r="C28" s="263">
        <v>5100</v>
      </c>
      <c r="D28" s="322">
        <f t="shared" ca="1" si="2"/>
        <v>641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43795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513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0.37245787332945962</v>
      </c>
      <c r="Y28" s="119">
        <f t="shared" ca="1" si="3"/>
        <v>1917.447725787333</v>
      </c>
    </row>
    <row r="29" spans="1:25">
      <c r="A29" s="262" t="s">
        <v>512</v>
      </c>
      <c r="B29" s="262" t="s">
        <v>513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468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512</v>
      </c>
      <c r="B30" s="262" t="s">
        <v>513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468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512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525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512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526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512</v>
      </c>
      <c r="B33" s="262" t="s">
        <v>408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408</v>
      </c>
      <c r="X33" s="39">
        <f t="shared" ca="1" si="1"/>
        <v>1.2783265543288786E-2</v>
      </c>
      <c r="Y33" s="119">
        <f t="shared" ca="1" si="3"/>
        <v>52.783716676350956</v>
      </c>
    </row>
    <row r="34" spans="1:27">
      <c r="A34" s="262" t="s">
        <v>512</v>
      </c>
      <c r="B34" s="262" t="s">
        <v>513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468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512</v>
      </c>
      <c r="B35" s="262" t="s">
        <v>408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408</v>
      </c>
      <c r="U35" s="59"/>
      <c r="X35" s="39">
        <f t="shared" ca="1" si="1"/>
        <v>8.6577571179546772E-2</v>
      </c>
      <c r="Y35" s="119">
        <f t="shared" ca="1" si="3"/>
        <v>353.99377230679841</v>
      </c>
    </row>
    <row r="36" spans="1:27">
      <c r="A36" s="262" t="s">
        <v>512</v>
      </c>
      <c r="B36" s="262" t="s">
        <v>513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468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2732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1.5874491574665892</v>
      </c>
      <c r="Y42" s="328">
        <f ca="1">SUM(Y13:Y41)</f>
        <v>5024.8654323579321</v>
      </c>
      <c r="Z42" s="329">
        <f ca="1">P42/Y42</f>
        <v>0.8385795758559621</v>
      </c>
      <c r="AA42" s="329">
        <f ca="1">Z42/(D$43/365)</f>
        <v>0.17785098500140972</v>
      </c>
    </row>
    <row r="43" spans="1:27">
      <c r="C43" s="119" t="s">
        <v>564</v>
      </c>
      <c r="D43" s="46">
        <f ca="1">_xlfn.DAYS(TODAY(),F13)</f>
        <v>1721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532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533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534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535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536</v>
      </c>
      <c r="U62" s="41" t="s">
        <v>537</v>
      </c>
      <c r="V62" s="38"/>
    </row>
    <row r="63" spans="3:29" ht="15.75">
      <c r="G63" s="38"/>
      <c r="S63" t="s">
        <v>538</v>
      </c>
      <c r="T63" s="309" t="s">
        <v>539</v>
      </c>
      <c r="U63" s="310"/>
      <c r="V63" s="38"/>
    </row>
    <row r="64" spans="3:29">
      <c r="F64" s="38"/>
      <c r="G64" s="38"/>
      <c r="S64" t="s">
        <v>540</v>
      </c>
      <c r="T64" s="309" t="s">
        <v>541</v>
      </c>
      <c r="U64" t="s">
        <v>542</v>
      </c>
    </row>
    <row r="65" spans="6:22">
      <c r="F65" s="38"/>
      <c r="G65" s="38"/>
      <c r="H65" s="38"/>
      <c r="K65" t="s">
        <v>543</v>
      </c>
      <c r="T65" s="38"/>
      <c r="U65" t="s">
        <v>544</v>
      </c>
      <c r="V65" s="38"/>
    </row>
    <row r="66" spans="6:22">
      <c r="K66" s="311">
        <v>43587</v>
      </c>
      <c r="T66" s="306"/>
    </row>
    <row r="67" spans="6:22">
      <c r="K67" t="s">
        <v>545</v>
      </c>
      <c r="T67" s="312"/>
    </row>
    <row r="68" spans="6:22">
      <c r="K68" t="s">
        <v>546</v>
      </c>
      <c r="M68" t="s">
        <v>146</v>
      </c>
      <c r="T68" s="309"/>
      <c r="U68">
        <f>5000/12</f>
        <v>416.66666666666669</v>
      </c>
    </row>
    <row r="69" spans="6:22">
      <c r="K69" t="s">
        <v>547</v>
      </c>
      <c r="U69">
        <f>2.2/U68</f>
        <v>5.28E-3</v>
      </c>
    </row>
    <row r="70" spans="6:22">
      <c r="K70" t="s">
        <v>548</v>
      </c>
      <c r="U70">
        <f>100*U69</f>
        <v>0.52800000000000002</v>
      </c>
    </row>
    <row r="71" spans="6:22">
      <c r="K71" t="s">
        <v>549</v>
      </c>
      <c r="U71">
        <f>2.2*12</f>
        <v>26.400000000000002</v>
      </c>
    </row>
    <row r="72" spans="6:22">
      <c r="K72" t="s">
        <v>550</v>
      </c>
    </row>
    <row r="73" spans="6:22">
      <c r="K73" t="s">
        <v>551</v>
      </c>
    </row>
    <row r="74" spans="6:22">
      <c r="K74" t="s">
        <v>552</v>
      </c>
    </row>
    <row r="75" spans="6:22">
      <c r="K75" t="s">
        <v>553</v>
      </c>
    </row>
    <row r="76" spans="6:22">
      <c r="K76" t="s">
        <v>554</v>
      </c>
    </row>
    <row r="77" spans="6:22">
      <c r="K77" t="s">
        <v>555</v>
      </c>
    </row>
    <row r="78" spans="6:22">
      <c r="K78" t="s">
        <v>556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570</v>
      </c>
      <c r="B1" s="448"/>
      <c r="C1" s="448"/>
      <c r="D1" s="448"/>
      <c r="E1" s="448"/>
    </row>
    <row r="2" spans="1:5">
      <c r="A2" s="332" t="s">
        <v>566</v>
      </c>
      <c r="B2" s="333" t="s">
        <v>86</v>
      </c>
      <c r="C2" s="333" t="s">
        <v>567</v>
      </c>
      <c r="D2" s="333" t="s">
        <v>568</v>
      </c>
      <c r="E2" s="270"/>
    </row>
    <row r="3" spans="1:5">
      <c r="A3" s="334" t="s">
        <v>50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24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169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569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599</v>
      </c>
      <c r="B15" s="446"/>
      <c r="C15" s="446"/>
      <c r="D15" s="446"/>
      <c r="E15" s="446"/>
    </row>
    <row r="17" spans="1:4">
      <c r="A17" s="331" t="s">
        <v>571</v>
      </c>
    </row>
    <row r="19" spans="1:4">
      <c r="A19" t="s">
        <v>572</v>
      </c>
    </row>
    <row r="20" spans="1:4">
      <c r="A20" t="s">
        <v>573</v>
      </c>
    </row>
    <row r="21" spans="1:4">
      <c r="A21" t="s">
        <v>574</v>
      </c>
    </row>
    <row r="22" spans="1:4">
      <c r="A22" t="s">
        <v>575</v>
      </c>
    </row>
    <row r="23" spans="1:4">
      <c r="A23" t="s">
        <v>576</v>
      </c>
    </row>
    <row r="24" spans="1:4">
      <c r="A24" t="s">
        <v>577</v>
      </c>
    </row>
    <row r="25" spans="1:4">
      <c r="A25" t="s">
        <v>578</v>
      </c>
    </row>
    <row r="30" spans="1:4">
      <c r="A30" s="331" t="s">
        <v>579</v>
      </c>
      <c r="B30" s="331" t="s">
        <v>580</v>
      </c>
      <c r="C30" s="331" t="s">
        <v>581</v>
      </c>
      <c r="D30" s="331" t="s">
        <v>582</v>
      </c>
    </row>
    <row r="32" spans="1:4">
      <c r="A32" t="s">
        <v>583</v>
      </c>
      <c r="B32" t="s">
        <v>584</v>
      </c>
      <c r="C32" t="s">
        <v>585</v>
      </c>
      <c r="D32" t="s">
        <v>586</v>
      </c>
    </row>
    <row r="33" spans="1:4">
      <c r="A33" t="s">
        <v>587</v>
      </c>
      <c r="B33" t="s">
        <v>588</v>
      </c>
      <c r="C33" t="s">
        <v>589</v>
      </c>
      <c r="D33" t="s">
        <v>584</v>
      </c>
    </row>
    <row r="34" spans="1:4">
      <c r="A34" t="s">
        <v>590</v>
      </c>
      <c r="B34" t="s">
        <v>591</v>
      </c>
      <c r="C34" t="s">
        <v>592</v>
      </c>
      <c r="D34" t="s">
        <v>586</v>
      </c>
    </row>
    <row r="35" spans="1:4">
      <c r="A35" t="s">
        <v>593</v>
      </c>
      <c r="B35" t="s">
        <v>584</v>
      </c>
      <c r="C35" t="s">
        <v>589</v>
      </c>
      <c r="D35" t="s">
        <v>594</v>
      </c>
    </row>
    <row r="36" spans="1:4">
      <c r="A36" t="s">
        <v>420</v>
      </c>
      <c r="B36" t="s">
        <v>584</v>
      </c>
      <c r="C36" t="s">
        <v>585</v>
      </c>
      <c r="D36" t="s">
        <v>594</v>
      </c>
    </row>
    <row r="37" spans="1:4">
      <c r="A37" t="s">
        <v>595</v>
      </c>
      <c r="B37" t="s">
        <v>586</v>
      </c>
      <c r="C37" t="s">
        <v>592</v>
      </c>
      <c r="D37" t="s">
        <v>591</v>
      </c>
    </row>
    <row r="38" spans="1:4">
      <c r="A38" t="s">
        <v>596</v>
      </c>
      <c r="B38" t="s">
        <v>584</v>
      </c>
      <c r="C38" t="s">
        <v>592</v>
      </c>
      <c r="D38" t="s">
        <v>584</v>
      </c>
    </row>
    <row r="39" spans="1:4">
      <c r="A39" t="s">
        <v>597</v>
      </c>
      <c r="B39" t="s">
        <v>586</v>
      </c>
      <c r="C39" t="s">
        <v>585</v>
      </c>
      <c r="D39" t="s">
        <v>584</v>
      </c>
    </row>
    <row r="40" spans="1:4">
      <c r="A40" t="s">
        <v>598</v>
      </c>
      <c r="B40" t="s">
        <v>586</v>
      </c>
      <c r="C40" t="s">
        <v>585</v>
      </c>
      <c r="D40" t="s">
        <v>591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333</v>
      </c>
      <c r="I7" t="s">
        <v>334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350</v>
      </c>
      <c r="I10" t="s">
        <v>351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200</v>
      </c>
      <c r="B52" t="s">
        <v>199</v>
      </c>
    </row>
    <row r="53" spans="1:2">
      <c r="A53" t="s">
        <v>203</v>
      </c>
      <c r="B53" t="s">
        <v>204</v>
      </c>
    </row>
    <row r="54" spans="1:2">
      <c r="A54" t="s">
        <v>33</v>
      </c>
      <c r="B54" t="s">
        <v>167</v>
      </c>
    </row>
    <row r="55" spans="1:2">
      <c r="A55" t="s">
        <v>814</v>
      </c>
      <c r="B55" t="s">
        <v>815</v>
      </c>
    </row>
    <row r="58" spans="1:2">
      <c r="A58" t="s">
        <v>897</v>
      </c>
      <c r="B58" t="s">
        <v>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5">
        <v>620.05999999999995</v>
      </c>
      <c r="L6" s="426"/>
      <c r="M6" s="1" t="s">
        <v>163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5">
        <v>1800.04</v>
      </c>
      <c r="L10" s="426"/>
      <c r="M10" s="1" t="s">
        <v>154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202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197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51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2" t="str">
        <f>AÑO!A8</f>
        <v>Manolo Salario</v>
      </c>
      <c r="J25" s="405" t="s">
        <v>287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40</v>
      </c>
      <c r="D30" s="137"/>
      <c r="E30" s="138"/>
      <c r="F30" s="138">
        <v>85</v>
      </c>
      <c r="G30" s="16" t="s">
        <v>292</v>
      </c>
      <c r="H30" s="112">
        <v>593.55999999999995</v>
      </c>
      <c r="I30" s="402" t="str">
        <f>AÑO!A9</f>
        <v>Rocío Salario</v>
      </c>
      <c r="J30" s="405" t="s">
        <v>234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252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263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214</v>
      </c>
      <c r="J35" s="405" t="s">
        <v>302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51</v>
      </c>
      <c r="H40" s="112">
        <v>652.8599999999999</v>
      </c>
      <c r="I40" s="402" t="str">
        <f>AÑO!A11</f>
        <v>Finanazas</v>
      </c>
      <c r="J40" s="405" t="s">
        <v>235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236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12"/>
      <c r="I42" s="403"/>
      <c r="J42" s="407" t="s">
        <v>265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2" t="str">
        <f>AÑO!A12</f>
        <v>Regalos</v>
      </c>
      <c r="J45" s="405" t="s">
        <v>295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240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21.01</v>
      </c>
      <c r="E47" s="138"/>
      <c r="F47" s="138"/>
      <c r="G47" s="16" t="s">
        <v>243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248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245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249</v>
      </c>
      <c r="H50" s="112"/>
      <c r="I50" s="402" t="str">
        <f>AÑO!A13</f>
        <v>Gubernamental</v>
      </c>
      <c r="J50" s="405" t="s">
        <v>255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257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258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261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270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271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273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284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275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51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51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2" t="str">
        <f>AÑO!A16</f>
        <v>Otros</v>
      </c>
      <c r="J65" s="405" t="s">
        <v>292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31</v>
      </c>
      <c r="D66" s="137">
        <v>29.46</v>
      </c>
      <c r="E66" s="138"/>
      <c r="F66" s="138"/>
      <c r="G66" s="19" t="s">
        <v>241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260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264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262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290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291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298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233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51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160</v>
      </c>
      <c r="C86" s="19" t="s">
        <v>198</v>
      </c>
      <c r="D86" s="137"/>
      <c r="E86" s="138">
        <v>2</v>
      </c>
      <c r="F86" s="138"/>
      <c r="G86" s="16" t="s">
        <v>256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259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280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294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297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201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874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160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51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23.67</v>
      </c>
      <c r="E146" s="138"/>
      <c r="F146" s="138"/>
      <c r="G146" s="16" t="s">
        <v>274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31</v>
      </c>
      <c r="D166" s="137"/>
      <c r="E166" s="138">
        <v>374.2</v>
      </c>
      <c r="F166" s="138"/>
      <c r="G166" s="16" t="s">
        <v>238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301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v>45.97</v>
      </c>
      <c r="F186" s="138"/>
      <c r="G186" s="16" t="s">
        <v>272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51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282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>
        <v>7</v>
      </c>
      <c r="E227" s="138"/>
      <c r="F227" s="138"/>
      <c r="G227" s="16" t="s">
        <v>261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299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51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289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300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51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2:8" ht="15.75">
      <c r="B286" s="133">
        <v>90</v>
      </c>
      <c r="C286" s="19" t="s">
        <v>31</v>
      </c>
      <c r="D286" s="137">
        <v>40.98</v>
      </c>
      <c r="E286" s="138"/>
      <c r="F286" s="138"/>
      <c r="G286" s="16" t="s">
        <v>244</v>
      </c>
      <c r="H286" s="112"/>
    </row>
    <row r="287" spans="2:8" ht="15.75">
      <c r="B287" s="134">
        <v>137</v>
      </c>
      <c r="C287" s="16" t="s">
        <v>296</v>
      </c>
      <c r="D287" s="137">
        <v>11.43</v>
      </c>
      <c r="E287" s="138"/>
      <c r="F287" s="138"/>
      <c r="G287" s="16" t="s">
        <v>246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247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268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277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278</v>
      </c>
      <c r="H291" s="112" t="s">
        <v>276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279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51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51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115</v>
      </c>
      <c r="C306" s="19" t="s">
        <v>229</v>
      </c>
      <c r="D306" s="137">
        <f>37.5+37.5</f>
        <v>75</v>
      </c>
      <c r="E306" s="138"/>
      <c r="F306" s="138"/>
      <c r="G306" s="16" t="s">
        <v>254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51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283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Imprevistos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45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70</v>
      </c>
      <c r="C366" s="19" t="s">
        <v>31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65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261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285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51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242</v>
      </c>
      <c r="H406" s="112"/>
    </row>
    <row r="407" spans="2:8" ht="15.75">
      <c r="B407" s="134">
        <v>1.87</v>
      </c>
      <c r="C407" s="16" t="s">
        <v>236</v>
      </c>
      <c r="D407" s="137">
        <v>25.87</v>
      </c>
      <c r="E407" s="138"/>
      <c r="F407" s="138"/>
      <c r="G407" s="16" t="s">
        <v>269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51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216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 t="s">
        <v>205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230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>
        <v>1.98</v>
      </c>
      <c r="C446" s="19" t="s">
        <v>237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NULO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 t="s">
        <v>181</v>
      </c>
    </row>
    <row r="466" spans="1:8" ht="15.75">
      <c r="A466" s="112">
        <f>H466+(B466-SUM(D466:F466))</f>
        <v>550</v>
      </c>
      <c r="B466" s="134">
        <v>0</v>
      </c>
      <c r="C466" s="16" t="s">
        <v>172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182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183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281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51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620.08000000000004</v>
      </c>
      <c r="L6" s="426"/>
      <c r="M6" s="1" t="s">
        <v>163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310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315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324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310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 t="s">
        <v>355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303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304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308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309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320</v>
      </c>
      <c r="H50" s="1"/>
      <c r="I50" s="402" t="str">
        <f>AÑO!A13</f>
        <v>Gubernamental</v>
      </c>
      <c r="J50" s="405" t="s">
        <v>255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327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328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341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345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346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2" t="str">
        <f>AÑO!A15</f>
        <v>Alquiler Cartama</v>
      </c>
      <c r="J60" s="405" t="s">
        <v>311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316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330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332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337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349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48.45</v>
      </c>
      <c r="E86" s="138"/>
      <c r="F86" s="138"/>
      <c r="G86" s="16" t="s">
        <v>325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340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339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304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336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312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318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346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346</v>
      </c>
    </row>
    <row r="247" spans="2:7" ht="15" customHeight="1">
      <c r="B247" s="134">
        <v>40</v>
      </c>
      <c r="C247" s="16" t="s">
        <v>357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313</v>
      </c>
    </row>
    <row r="267" spans="2:7">
      <c r="B267" s="134"/>
      <c r="C267" s="16"/>
      <c r="D267" s="137">
        <v>10.45</v>
      </c>
      <c r="E267" s="138"/>
      <c r="F267" s="138"/>
      <c r="G267" s="16" t="s">
        <v>317</v>
      </c>
    </row>
    <row r="268" spans="2:7">
      <c r="B268" s="134"/>
      <c r="C268" s="16"/>
      <c r="D268" s="137"/>
      <c r="E268" s="138">
        <v>57.96</v>
      </c>
      <c r="F268" s="138"/>
      <c r="G268" s="16" t="s">
        <v>343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329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342</v>
      </c>
    </row>
    <row r="308" spans="2:7">
      <c r="B308" s="134">
        <v>61.11</v>
      </c>
      <c r="C308" s="27" t="s">
        <v>356</v>
      </c>
      <c r="D308" s="137">
        <v>11.12</v>
      </c>
      <c r="E308" s="138"/>
      <c r="F308" s="138"/>
      <c r="G308" s="16" t="s">
        <v>347</v>
      </c>
    </row>
    <row r="309" spans="2:7">
      <c r="B309" s="134"/>
      <c r="C309" s="16"/>
      <c r="D309" s="137">
        <v>6</v>
      </c>
      <c r="E309" s="138"/>
      <c r="F309" s="138"/>
      <c r="G309" s="16" t="s">
        <v>346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314</v>
      </c>
    </row>
    <row r="347" spans="2:7">
      <c r="B347" s="134"/>
      <c r="C347" s="16"/>
      <c r="D347" s="137"/>
      <c r="E347" s="138"/>
      <c r="F347" s="138">
        <v>30</v>
      </c>
      <c r="G347" s="16" t="s">
        <v>338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323</v>
      </c>
    </row>
    <row r="368" spans="2:7">
      <c r="B368" s="134"/>
      <c r="C368" s="16"/>
      <c r="D368" s="137">
        <v>60</v>
      </c>
      <c r="E368" s="138"/>
      <c r="F368" s="138"/>
      <c r="G368" s="16" t="s">
        <v>331</v>
      </c>
    </row>
    <row r="369" spans="2:7">
      <c r="B369" s="134"/>
      <c r="C369" s="16"/>
      <c r="D369" s="137">
        <v>26.58</v>
      </c>
      <c r="E369" s="138"/>
      <c r="F369" s="138"/>
      <c r="G369" s="16" t="s">
        <v>335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269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352</v>
      </c>
    </row>
    <row r="426" spans="1:8" ht="15.75">
      <c r="A426" s="112">
        <v>3900</v>
      </c>
      <c r="B426" s="134">
        <f>A425-SUM(A426:A439)</f>
        <v>120.06999999999971</v>
      </c>
      <c r="C426" s="19" t="s">
        <v>230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550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305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354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620.08000000000004</v>
      </c>
      <c r="L6" s="426"/>
      <c r="M6" s="1" t="s">
        <v>163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322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358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234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324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375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359</v>
      </c>
      <c r="H46" s="1"/>
      <c r="I46" s="403"/>
      <c r="J46" s="407" t="s">
        <v>158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360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367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371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370</v>
      </c>
      <c r="H50" s="1"/>
      <c r="I50" s="402" t="str">
        <f>AÑO!A13</f>
        <v>Gubernamental</v>
      </c>
      <c r="J50" s="405" t="s">
        <v>255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377</v>
      </c>
      <c r="H51" s="1"/>
      <c r="I51" s="403"/>
      <c r="J51" s="407" t="s">
        <v>413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382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383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403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417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362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361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369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373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384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386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418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363</v>
      </c>
      <c r="H78" s="1" t="s">
        <v>158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49.03</v>
      </c>
      <c r="E86" s="138"/>
      <c r="F86" s="138"/>
      <c r="G86" s="16" t="s">
        <v>388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389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390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874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368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406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380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404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374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378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395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405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401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399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400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364</v>
      </c>
    </row>
    <row r="267" spans="1:7">
      <c r="B267" s="134">
        <v>4021.94</v>
      </c>
      <c r="C267" s="16" t="s">
        <v>413</v>
      </c>
      <c r="D267" s="137"/>
      <c r="E267" s="138"/>
      <c r="F267" s="138">
        <v>15</v>
      </c>
      <c r="G267" s="16" t="s">
        <v>419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376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391</v>
      </c>
    </row>
    <row r="308" spans="2:7">
      <c r="B308" s="134">
        <f>L55</f>
        <v>9.44</v>
      </c>
      <c r="C308" s="27" t="s">
        <v>402</v>
      </c>
      <c r="D308" s="137">
        <v>8.27</v>
      </c>
      <c r="E308" s="138"/>
      <c r="F308" s="138"/>
      <c r="G308" s="16" t="s">
        <v>392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412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414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387</v>
      </c>
    </row>
    <row r="327" spans="2:7">
      <c r="B327" s="134">
        <v>100</v>
      </c>
      <c r="C327" s="16" t="s">
        <v>375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365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366</v>
      </c>
    </row>
    <row r="348" spans="2:7">
      <c r="B348" s="134"/>
      <c r="C348" s="16"/>
      <c r="D348" s="137">
        <v>16</v>
      </c>
      <c r="E348" s="138"/>
      <c r="F348" s="138"/>
      <c r="G348" s="16" t="s">
        <v>379</v>
      </c>
    </row>
    <row r="349" spans="2:7">
      <c r="B349" s="134"/>
      <c r="C349" s="16"/>
      <c r="D349" s="137">
        <v>10</v>
      </c>
      <c r="E349" s="138"/>
      <c r="F349" s="138"/>
      <c r="G349" s="16" t="s">
        <v>380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393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408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269</v>
      </c>
    </row>
    <row r="407" spans="2:7">
      <c r="B407" s="134">
        <v>-984.2</v>
      </c>
      <c r="C407" s="16" t="s">
        <v>408</v>
      </c>
      <c r="D407" s="137">
        <v>44.93</v>
      </c>
      <c r="E407" s="138"/>
      <c r="F407" s="138"/>
      <c r="G407" s="16" t="s">
        <v>407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230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50</v>
      </c>
      <c r="B466" s="134">
        <v>-500</v>
      </c>
      <c r="C466" s="16" t="s">
        <v>409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415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372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620.08000000000004</v>
      </c>
      <c r="L6" s="426"/>
      <c r="M6" s="1" t="s">
        <v>163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358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426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324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420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440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 t="s">
        <v>58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441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447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425</v>
      </c>
      <c r="D48" s="137">
        <v>5.35</v>
      </c>
      <c r="E48" s="138"/>
      <c r="F48" s="138"/>
      <c r="G48" s="16" t="s">
        <v>452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457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460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429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444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448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460</v>
      </c>
      <c r="D67" s="137">
        <v>41</v>
      </c>
      <c r="E67" s="138"/>
      <c r="F67" s="138"/>
      <c r="G67" s="31" t="s">
        <v>454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57.56</v>
      </c>
      <c r="E86" s="138"/>
      <c r="F86" s="138"/>
      <c r="G86" s="16" t="s">
        <v>438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455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450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451</v>
      </c>
      <c r="D109" s="137">
        <v>11</v>
      </c>
      <c r="E109" s="138"/>
      <c r="F109" s="138">
        <v>3</v>
      </c>
      <c r="G109" s="31" t="s">
        <v>456</v>
      </c>
      <c r="H109" s="1"/>
      <c r="M109" s="1"/>
      <c r="R109" s="3"/>
    </row>
    <row r="110" spans="1:18" ht="15.75">
      <c r="B110" s="134">
        <v>1370</v>
      </c>
      <c r="C110" s="18" t="s">
        <v>439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422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430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459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432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424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398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427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399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400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423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428</v>
      </c>
    </row>
    <row r="287" spans="2:8">
      <c r="B287" s="134"/>
      <c r="C287" s="16"/>
      <c r="D287" s="137">
        <v>9.65</v>
      </c>
      <c r="E287" s="138"/>
      <c r="F287" s="138"/>
      <c r="G287" s="16" t="s">
        <v>434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229</v>
      </c>
      <c r="D306" s="137">
        <f>37.5+37.5</f>
        <v>75</v>
      </c>
      <c r="E306" s="138"/>
      <c r="F306" s="138"/>
      <c r="G306" s="16" t="s">
        <v>458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437</v>
      </c>
    </row>
    <row r="308" spans="2:7">
      <c r="B308" s="134">
        <f>L55+L56+L57</f>
        <v>37.980000000000004</v>
      </c>
      <c r="C308" s="27" t="s">
        <v>462</v>
      </c>
      <c r="D308" s="137"/>
      <c r="E308" s="138"/>
      <c r="F308" s="138">
        <v>50</v>
      </c>
      <c r="G308" s="16" t="s">
        <v>444</v>
      </c>
    </row>
    <row r="309" spans="2:7">
      <c r="B309" s="134"/>
      <c r="C309" s="16"/>
      <c r="D309" s="137">
        <v>63.9</v>
      </c>
      <c r="E309" s="138"/>
      <c r="F309" s="138"/>
      <c r="G309" s="16" t="s">
        <v>464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439</v>
      </c>
      <c r="D387" s="137"/>
      <c r="E387" s="138"/>
      <c r="F387" s="138"/>
      <c r="G387" s="16"/>
    </row>
    <row r="388" spans="2:7">
      <c r="B388" s="134">
        <v>106.26</v>
      </c>
      <c r="C388" s="27" t="s">
        <v>440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421</v>
      </c>
    </row>
    <row r="407" spans="2:7">
      <c r="B407" s="134">
        <v>3.75</v>
      </c>
      <c r="C407" s="16" t="s">
        <v>420</v>
      </c>
      <c r="D407" s="137"/>
      <c r="E407" s="138">
        <f>10+10</f>
        <v>20</v>
      </c>
      <c r="F407" s="138"/>
      <c r="G407" s="16" t="s">
        <v>445</v>
      </c>
    </row>
    <row r="408" spans="2:7">
      <c r="B408" s="134">
        <v>984.2</v>
      </c>
      <c r="C408" s="18" t="s">
        <v>439</v>
      </c>
      <c r="D408" s="137"/>
      <c r="E408" s="138"/>
      <c r="F408" s="138"/>
      <c r="G408" s="16"/>
    </row>
    <row r="409" spans="2:7">
      <c r="B409" s="134">
        <v>85.02</v>
      </c>
      <c r="C409" s="27" t="s">
        <v>440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230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463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439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550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439</v>
      </c>
      <c r="D469" s="137"/>
      <c r="E469" s="138"/>
      <c r="F469" s="138"/>
      <c r="G469" s="16"/>
    </row>
    <row r="470" spans="1:7">
      <c r="B470" s="134">
        <v>43.19</v>
      </c>
      <c r="C470" s="27" t="s">
        <v>440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372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</v>
      </c>
      <c r="L6" s="426"/>
      <c r="M6" s="1" t="s">
        <v>163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426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358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324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468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467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470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453</v>
      </c>
      <c r="D48" s="137">
        <v>27.34</v>
      </c>
      <c r="E48" s="138"/>
      <c r="F48" s="138"/>
      <c r="G48" s="16" t="s">
        <v>477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478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485</v>
      </c>
      <c r="H50" s="1"/>
      <c r="I50" s="402" t="str">
        <f>AÑO!A13</f>
        <v>Gubernamental</v>
      </c>
      <c r="J50" s="405" t="s">
        <v>479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486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490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602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603</v>
      </c>
      <c r="H55" s="1"/>
      <c r="I55" s="402" t="str">
        <f>AÑO!A14</f>
        <v>Mutualite/DKV</v>
      </c>
      <c r="J55" s="405" t="s">
        <v>473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466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475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476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483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55.61</v>
      </c>
      <c r="E86" s="138"/>
      <c r="F86" s="138"/>
      <c r="G86" s="16" t="s">
        <v>471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487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408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874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470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489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563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488</v>
      </c>
    </row>
    <row r="207" spans="2:12">
      <c r="B207" s="134">
        <v>15</v>
      </c>
      <c r="C207" s="16" t="s">
        <v>563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398</v>
      </c>
      <c r="D246" s="137">
        <v>15</v>
      </c>
      <c r="E246" s="138"/>
      <c r="F246" s="138"/>
      <c r="G246" s="16" t="s">
        <v>486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427</v>
      </c>
      <c r="D257" s="137"/>
      <c r="E257" s="138">
        <f>100.67</f>
        <v>100.67</v>
      </c>
      <c r="F257" s="138"/>
      <c r="G257" s="16" t="s">
        <v>608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399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481</v>
      </c>
    </row>
    <row r="287" spans="2:8">
      <c r="B287" s="134">
        <v>35</v>
      </c>
      <c r="C287" s="16" t="s">
        <v>609</v>
      </c>
      <c r="D287" s="137">
        <v>54.8</v>
      </c>
      <c r="E287" s="138"/>
      <c r="F287" s="138"/>
      <c r="G287" s="16" t="s">
        <v>611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629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229</v>
      </c>
      <c r="D306" s="137">
        <v>4.4000000000000004</v>
      </c>
      <c r="E306" s="138"/>
      <c r="F306" s="138"/>
      <c r="G306" s="16" t="s">
        <v>465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473</v>
      </c>
    </row>
    <row r="308" spans="2:7">
      <c r="B308" s="134">
        <v>17.45</v>
      </c>
      <c r="C308" s="27" t="s">
        <v>482</v>
      </c>
      <c r="D308" s="137">
        <f>51.89+44.67</f>
        <v>96.56</v>
      </c>
      <c r="E308" s="138"/>
      <c r="F308" s="138"/>
      <c r="G308" s="16" t="s">
        <v>601</v>
      </c>
    </row>
    <row r="309" spans="2:7">
      <c r="B309" s="134">
        <v>170</v>
      </c>
      <c r="C309" s="16" t="s">
        <v>563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630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408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469</v>
      </c>
    </row>
    <row r="407" spans="2:7">
      <c r="B407" s="134">
        <v>45.86</v>
      </c>
      <c r="C407" s="16" t="s">
        <v>468</v>
      </c>
      <c r="D407" s="137"/>
      <c r="E407" s="138"/>
      <c r="F407" s="138"/>
      <c r="G407" s="16"/>
    </row>
    <row r="408" spans="2:7">
      <c r="B408" s="134">
        <v>-1094.26</v>
      </c>
      <c r="C408" s="16" t="s">
        <v>408</v>
      </c>
      <c r="D408" s="137">
        <v>44.48</v>
      </c>
      <c r="E408" s="138"/>
      <c r="F408" s="138"/>
      <c r="G408" s="16" t="s">
        <v>495</v>
      </c>
    </row>
    <row r="409" spans="2:7">
      <c r="B409" s="134">
        <f>29.29+20</f>
        <v>49.29</v>
      </c>
      <c r="C409" s="16" t="s">
        <v>563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230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408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0</v>
      </c>
      <c r="B466" s="134">
        <v>-550</v>
      </c>
      <c r="C466" s="16" t="s">
        <v>409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f>M5+2156.93</f>
        <v>1614.1099999999997</v>
      </c>
      <c r="L5" s="424"/>
      <c r="M5" s="1">
        <f>-542.82</f>
        <v>-542.82000000000005</v>
      </c>
      <c r="N5" s="1" t="s">
        <v>607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372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</v>
      </c>
      <c r="L6" s="426"/>
      <c r="M6" s="1" t="s">
        <v>163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622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426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324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 t="s">
        <v>355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626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615</v>
      </c>
      <c r="D48" s="137">
        <v>27.2</v>
      </c>
      <c r="E48" s="138"/>
      <c r="F48" s="138"/>
      <c r="G48" s="16" t="s">
        <v>639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644</v>
      </c>
      <c r="H50" s="1"/>
      <c r="I50" s="402" t="str">
        <f>AÑO!A13</f>
        <v>Gubernamental</v>
      </c>
      <c r="J50" s="405" t="s">
        <v>635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652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654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660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669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623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636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624</v>
      </c>
      <c r="D67" s="137">
        <v>36.049999999999997</v>
      </c>
      <c r="E67" s="138"/>
      <c r="F67" s="138"/>
      <c r="G67" s="31" t="s">
        <v>647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649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655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656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41.71</v>
      </c>
      <c r="E86" s="138"/>
      <c r="F86" s="138"/>
      <c r="G86" s="16" t="s">
        <v>618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620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637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638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659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661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662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667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668</v>
      </c>
      <c r="H146" s="1"/>
      <c r="M146" s="1"/>
      <c r="R146" s="3"/>
    </row>
    <row r="147" spans="1:22" ht="15.75">
      <c r="A147" s="1"/>
      <c r="B147" s="134">
        <v>-60</v>
      </c>
      <c r="C147" s="16" t="s">
        <v>616</v>
      </c>
      <c r="D147" s="137"/>
      <c r="E147" s="138"/>
      <c r="F147" s="138"/>
      <c r="G147" s="16" t="s">
        <v>617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641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650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652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653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670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398</v>
      </c>
      <c r="D246" s="137"/>
      <c r="E246" s="138">
        <v>21.08</v>
      </c>
      <c r="F246" s="138"/>
      <c r="G246" s="16" t="s">
        <v>643</v>
      </c>
    </row>
    <row r="247" spans="1:7" ht="15" customHeight="1">
      <c r="A247" s="112"/>
      <c r="B247" s="134">
        <f>-10</f>
        <v>-10</v>
      </c>
      <c r="C247" s="16" t="s">
        <v>672</v>
      </c>
      <c r="D247" s="137">
        <v>12.99</v>
      </c>
      <c r="E247" s="138"/>
      <c r="F247" s="138"/>
      <c r="G247" s="16" t="s">
        <v>652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427</v>
      </c>
      <c r="D257" s="137"/>
      <c r="E257" s="138">
        <v>100.67</v>
      </c>
      <c r="F257" s="138"/>
      <c r="G257" s="16" t="s">
        <v>401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399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628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658</v>
      </c>
      <c r="H267" s="89" t="s">
        <v>657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664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631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642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612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229</v>
      </c>
      <c r="D306" s="137"/>
      <c r="E306" s="138"/>
      <c r="F306" s="138">
        <v>50</v>
      </c>
      <c r="G306" s="16" t="s">
        <v>621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633</v>
      </c>
    </row>
    <row r="308" spans="2:7">
      <c r="B308" s="134"/>
      <c r="C308" s="27"/>
      <c r="D308" s="137"/>
      <c r="E308" s="138"/>
      <c r="F308" s="138">
        <v>50</v>
      </c>
      <c r="G308" s="16" t="s">
        <v>634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613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625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646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665</v>
      </c>
    </row>
    <row r="369" spans="2:7">
      <c r="B369" s="134"/>
      <c r="C369" s="16"/>
      <c r="D369" s="137">
        <v>11</v>
      </c>
      <c r="E369" s="138"/>
      <c r="F369" s="138"/>
      <c r="G369" s="16" t="s">
        <v>666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627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230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619</v>
      </c>
      <c r="D469" s="137"/>
      <c r="E469" s="138"/>
      <c r="F469" s="138"/>
      <c r="G469" s="16" t="s">
        <v>292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372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</v>
      </c>
      <c r="L6" s="426"/>
      <c r="M6" s="1" t="s">
        <v>163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426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622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684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671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676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682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615</v>
      </c>
      <c r="D48" s="137">
        <v>8.1</v>
      </c>
      <c r="E48" s="138"/>
      <c r="F48" s="138"/>
      <c r="G48" s="16" t="s">
        <v>701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679</v>
      </c>
      <c r="D49" s="137">
        <v>2.5499999999999998</v>
      </c>
      <c r="E49" s="138"/>
      <c r="F49" s="138"/>
      <c r="G49" s="16" t="s">
        <v>710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706</v>
      </c>
      <c r="D50" s="137">
        <v>69.97</v>
      </c>
      <c r="E50" s="138"/>
      <c r="F50" s="138"/>
      <c r="G50" s="16" t="s">
        <v>722</v>
      </c>
      <c r="H50" s="1"/>
      <c r="I50" s="402" t="str">
        <f>AÑO!A13</f>
        <v>Gubernamental</v>
      </c>
      <c r="J50" s="405" t="s">
        <v>635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725</v>
      </c>
      <c r="D51" s="137">
        <v>5.29</v>
      </c>
      <c r="E51" s="138"/>
      <c r="F51" s="138"/>
      <c r="G51" s="16" t="s">
        <v>724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685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685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685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700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677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686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708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707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720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47.8</v>
      </c>
      <c r="E86" s="138"/>
      <c r="F86" s="138"/>
      <c r="G86" s="16" t="s">
        <v>709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727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689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697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698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683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711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723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676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398</v>
      </c>
      <c r="D246" s="137">
        <v>33.729999999999997</v>
      </c>
      <c r="E246" s="138"/>
      <c r="F246" s="138"/>
      <c r="G246" s="16" t="s">
        <v>719</v>
      </c>
    </row>
    <row r="247" spans="1:7" ht="15" customHeight="1">
      <c r="A247" s="112"/>
      <c r="B247" s="134">
        <v>-5</v>
      </c>
      <c r="C247" s="16" t="s">
        <v>706</v>
      </c>
      <c r="D247" s="137">
        <v>20</v>
      </c>
      <c r="E247" s="138"/>
      <c r="F247" s="138"/>
      <c r="G247" s="16" t="s">
        <v>722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704</v>
      </c>
      <c r="D257" s="137"/>
      <c r="E257" s="138">
        <v>100.67</v>
      </c>
      <c r="F257" s="138"/>
      <c r="G257" s="16" t="s">
        <v>731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713</v>
      </c>
      <c r="D258" s="137">
        <v>349</v>
      </c>
      <c r="E258" s="138"/>
      <c r="F258" s="138"/>
      <c r="G258" s="16" t="s">
        <v>680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682</v>
      </c>
    </row>
    <row r="287" spans="2:8">
      <c r="B287" s="134"/>
      <c r="C287" s="16"/>
      <c r="D287" s="137"/>
      <c r="E287" s="138"/>
      <c r="F287" s="138">
        <v>50</v>
      </c>
      <c r="G287" s="16" t="s">
        <v>691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692</v>
      </c>
    </row>
    <row r="289" spans="2:8">
      <c r="B289" s="134"/>
      <c r="C289" s="16"/>
      <c r="D289" s="137">
        <v>26.31</v>
      </c>
      <c r="E289" s="138"/>
      <c r="F289" s="138"/>
      <c r="G289" s="16" t="s">
        <v>694</v>
      </c>
    </row>
    <row r="290" spans="2:8">
      <c r="B290" s="134"/>
      <c r="C290" s="16"/>
      <c r="D290" s="137"/>
      <c r="E290" s="138">
        <v>31.95</v>
      </c>
      <c r="F290" s="138"/>
      <c r="G290" s="16" t="s">
        <v>712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229</v>
      </c>
      <c r="D306" s="137"/>
      <c r="E306" s="138"/>
      <c r="F306" s="138">
        <v>50</v>
      </c>
      <c r="G306" s="16" t="s">
        <v>673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675</v>
      </c>
    </row>
    <row r="308" spans="2:7">
      <c r="B308" s="134">
        <f>37.49+14.27+14.27</f>
        <v>66.03</v>
      </c>
      <c r="C308" s="27" t="s">
        <v>685</v>
      </c>
      <c r="D308" s="137">
        <f>37.5+37.5</f>
        <v>75</v>
      </c>
      <c r="E308" s="138"/>
      <c r="F308" s="138"/>
      <c r="G308" s="16" t="s">
        <v>702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699</v>
      </c>
    </row>
    <row r="327" spans="2:7">
      <c r="B327" s="134">
        <v>100</v>
      </c>
      <c r="C327" s="16" t="s">
        <v>690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716</v>
      </c>
      <c r="D358" s="137">
        <v>64.3</v>
      </c>
      <c r="E358" s="138"/>
      <c r="F358" s="138"/>
      <c r="G358" s="16" t="s">
        <v>714</v>
      </c>
    </row>
    <row r="359" spans="1:7" ht="16.5" thickBot="1">
      <c r="A359" s="112"/>
      <c r="B359" s="135">
        <f>12.64+6.66</f>
        <v>19.3</v>
      </c>
      <c r="C359" s="17" t="s">
        <v>725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678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674</v>
      </c>
    </row>
    <row r="407" spans="2:7">
      <c r="B407" s="134">
        <v>1</v>
      </c>
      <c r="C407" s="16" t="s">
        <v>671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726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230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55</v>
      </c>
      <c r="J4" s="105" t="s">
        <v>56</v>
      </c>
      <c r="K4" s="421" t="s">
        <v>57</v>
      </c>
      <c r="L4" s="422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733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5">
        <v>620.12</v>
      </c>
      <c r="L6" s="426"/>
      <c r="M6" s="1" t="s">
        <v>163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396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5">
        <v>1802.02</v>
      </c>
      <c r="L10" s="426"/>
      <c r="M10" s="1" t="s">
        <v>154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202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322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397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324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214</v>
      </c>
      <c r="J35" s="405" t="s">
        <v>393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Supermercado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772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740</v>
      </c>
      <c r="H46" s="1"/>
      <c r="I46" s="403"/>
      <c r="J46" s="407" t="s">
        <v>773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737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717</v>
      </c>
      <c r="D48" s="137">
        <v>22.34</v>
      </c>
      <c r="E48" s="138"/>
      <c r="F48" s="138"/>
      <c r="G48" s="16" t="s">
        <v>741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725</v>
      </c>
      <c r="D49" s="137">
        <v>49.31</v>
      </c>
      <c r="E49" s="138"/>
      <c r="F49" s="138"/>
      <c r="G49" s="16" t="s">
        <v>747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754</v>
      </c>
      <c r="H50" s="1"/>
      <c r="I50" s="402" t="str">
        <f>AÑO!A13</f>
        <v>Gubernamental</v>
      </c>
      <c r="J50" s="405" t="s">
        <v>635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746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745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725</v>
      </c>
      <c r="D68" s="137">
        <v>19.5</v>
      </c>
      <c r="E68" s="138"/>
      <c r="F68" s="138">
        <v>5.5</v>
      </c>
      <c r="G68" s="16" t="s">
        <v>751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752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764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198</v>
      </c>
      <c r="D86" s="137">
        <v>56.61</v>
      </c>
      <c r="E86" s="138"/>
      <c r="F86" s="138"/>
      <c r="G86" s="16" t="s">
        <v>743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744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757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769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739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874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778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687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761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688</v>
      </c>
    </row>
    <row r="207" spans="2:12">
      <c r="B207" s="134"/>
      <c r="C207" s="16"/>
      <c r="D207" s="137">
        <v>23</v>
      </c>
      <c r="E207" s="138"/>
      <c r="F207" s="138"/>
      <c r="G207" s="16" t="s">
        <v>758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398</v>
      </c>
      <c r="D246" s="137">
        <f>55.4-D327</f>
        <v>45.4</v>
      </c>
      <c r="E246" s="138"/>
      <c r="F246" s="138"/>
      <c r="G246" s="16" t="s">
        <v>738</v>
      </c>
    </row>
    <row r="247" spans="1:7" ht="15" customHeight="1">
      <c r="A247" s="112"/>
      <c r="B247" s="134">
        <v>12.12</v>
      </c>
      <c r="C247" s="16" t="s">
        <v>725</v>
      </c>
      <c r="D247" s="137">
        <v>16.52</v>
      </c>
      <c r="E247" s="138"/>
      <c r="F247" s="138"/>
      <c r="G247" s="16" t="s">
        <v>753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759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405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705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734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31</v>
      </c>
      <c r="D286" s="137"/>
      <c r="E286" s="138"/>
      <c r="F286" s="138"/>
      <c r="G286" s="16" t="s">
        <v>687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765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762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718</v>
      </c>
      <c r="D306" s="137">
        <v>35.96</v>
      </c>
      <c r="E306" s="138"/>
      <c r="F306" s="138"/>
      <c r="G306" s="16" t="s">
        <v>748</v>
      </c>
    </row>
    <row r="307" spans="2:7">
      <c r="B307" s="134">
        <v>13.15</v>
      </c>
      <c r="C307" s="27" t="s">
        <v>756</v>
      </c>
      <c r="D307" s="137"/>
      <c r="E307" s="138"/>
      <c r="F307" s="138">
        <v>70</v>
      </c>
      <c r="G307" s="16" t="s">
        <v>750</v>
      </c>
    </row>
    <row r="308" spans="2:7">
      <c r="B308" s="134">
        <v>14.27</v>
      </c>
      <c r="C308" s="27" t="s">
        <v>768</v>
      </c>
      <c r="D308" s="137">
        <v>8.68</v>
      </c>
      <c r="E308" s="138"/>
      <c r="F308" s="138"/>
      <c r="G308" s="16" t="s">
        <v>763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736</v>
      </c>
    </row>
    <row r="327" spans="2:7">
      <c r="B327" s="134">
        <v>192.98</v>
      </c>
      <c r="C327" s="16" t="s">
        <v>775</v>
      </c>
      <c r="D327" s="137">
        <v>10</v>
      </c>
      <c r="E327" s="138"/>
      <c r="F327" s="138"/>
      <c r="G327" s="16" t="s">
        <v>738</v>
      </c>
    </row>
    <row r="328" spans="2:7">
      <c r="B328" s="134"/>
      <c r="C328" s="16"/>
      <c r="D328" s="137">
        <v>187.13</v>
      </c>
      <c r="E328" s="138"/>
      <c r="F328" s="138"/>
      <c r="G328" s="16" t="s">
        <v>742</v>
      </c>
    </row>
    <row r="329" spans="2:7">
      <c r="B329" s="134"/>
      <c r="C329" s="16"/>
      <c r="D329" s="137">
        <v>32.14</v>
      </c>
      <c r="E329" s="138"/>
      <c r="F329" s="138"/>
      <c r="G329" s="16" t="s">
        <v>766</v>
      </c>
    </row>
    <row r="330" spans="2:7">
      <c r="B330" s="134"/>
      <c r="C330" s="16"/>
      <c r="D330" s="137">
        <v>7.49</v>
      </c>
      <c r="E330" s="138"/>
      <c r="F330" s="138"/>
      <c r="G330" s="16" t="s">
        <v>767</v>
      </c>
    </row>
    <row r="331" spans="2:7">
      <c r="B331" s="134"/>
      <c r="C331" s="16"/>
      <c r="D331" s="137"/>
      <c r="E331" s="138">
        <v>192.98</v>
      </c>
      <c r="F331" s="138"/>
      <c r="G331" s="16" t="s">
        <v>770</v>
      </c>
    </row>
    <row r="332" spans="2:7">
      <c r="B332" s="134"/>
      <c r="C332" s="16"/>
      <c r="D332" s="137"/>
      <c r="E332" s="138">
        <v>96.65</v>
      </c>
      <c r="F332" s="138"/>
      <c r="G332" s="16" t="s">
        <v>771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Imprevistos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729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230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NULO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0</v>
      </c>
      <c r="B466" s="134">
        <v>0</v>
      </c>
      <c r="C466" s="16" t="s">
        <v>344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449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726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725</v>
      </c>
      <c r="D506" s="137">
        <v>23.43</v>
      </c>
      <c r="E506" s="138"/>
      <c r="F506" s="138"/>
      <c r="G506" s="16" t="s">
        <v>749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2019-11-26T15:38:26Z</dcterms:modified>
</cp:coreProperties>
</file>