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6A828C1-BEDC-4DC8-951F-06C7DFB99C1A}" xr6:coauthVersionLast="31" xr6:coauthVersionMax="31" xr10:uidLastSave="{00000000-0000-0000-0000-000000000000}"/>
  <bookViews>
    <workbookView xWindow="240" yWindow="105" windowWidth="14805" windowHeight="7785" activeTab="1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206" i="12" l="1"/>
  <c r="AQ9" i="1"/>
  <c r="AQ11" i="1" l="1"/>
  <c r="K25" i="12"/>
  <c r="K11" i="12" l="1"/>
  <c r="F366" i="11"/>
  <c r="D58" i="11" l="1"/>
  <c r="D59" i="11"/>
  <c r="A426" i="12"/>
  <c r="AM9" i="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B440" i="12"/>
  <c r="AR41" i="1" s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/>
  <c r="AU47" i="1" s="1"/>
  <c r="A12" i="11" l="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<sst xmlns="http://schemas.openxmlformats.org/spreadsheetml/2006/main" count="5373" uniqueCount="721">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</sst>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16" zoomScaleNormal="100" workbookViewId="0">
      <pane xSplit="1" topLeftCell="AO1" activePane="topRight" state="frozen"/>
      <selection pane="topRight" activeCell="AQ22" sqref="AQ22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23313.940000000002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>
        <f>'11'!K26</f>
        <v>340</v>
      </c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4820.6899999999996</v>
      </c>
      <c r="AZ9" s="163">
        <f t="shared" ca="1" si="0"/>
        <v>438.2445454545454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>
        <v>246.4</v>
      </c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>
        <f>'11'!K25</f>
        <v>35.619999999999997</v>
      </c>
      <c r="AR11" s="234"/>
      <c r="AS11" s="234"/>
      <c r="AT11" s="235"/>
      <c r="AU11" s="233"/>
      <c r="AV11" s="234"/>
      <c r="AW11" s="234"/>
      <c r="AX11" s="235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/>
      <c r="AR13" s="234"/>
      <c r="AS13" s="234"/>
      <c r="AT13" s="235"/>
      <c r="AU13" s="233"/>
      <c r="AV13" s="234"/>
      <c r="AW13" s="234"/>
      <c r="AX13" s="235"/>
      <c r="AY13" s="17">
        <f t="shared" si="1"/>
        <v>3252.2099999999991</v>
      </c>
      <c r="AZ13" s="163">
        <f t="shared" ca="1" si="0"/>
        <v>295.65545454545446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/>
      <c r="AR15" s="234"/>
      <c r="AS15" s="234"/>
      <c r="AT15" s="235"/>
      <c r="AU15" s="233"/>
      <c r="AV15" s="234"/>
      <c r="AW15" s="234"/>
      <c r="AX15" s="235"/>
      <c r="AY15" s="14">
        <f t="shared" si="1"/>
        <v>5976.55</v>
      </c>
      <c r="AZ15" s="163">
        <f t="shared" ca="1" si="0"/>
        <v>543.32272727272732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3755.4000000000005</v>
      </c>
      <c r="AN17" s="254"/>
      <c r="AO17" s="254"/>
      <c r="AP17" s="255"/>
      <c r="AQ17" s="253">
        <f>SUM(AQ8:AQ16)</f>
        <v>375.62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50802.450000000004</v>
      </c>
      <c r="AZ17" s="163">
        <f ca="1">AY17/BB$17</f>
        <v>4618.4045454545458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55420.854545454553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0</v>
      </c>
      <c r="AT20" s="178">
        <f t="shared" ref="AT20:AT45" si="12">AP20+AR20-AS20</f>
        <v>673.00999999999976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1217.0099999999998</v>
      </c>
      <c r="AY20" s="39">
        <f t="shared" ref="AY20:AY27" si="14">E20+I20+M20+Q20+U20+Y20+AC20+AG20+AK20+AO20+AS20+AW20</f>
        <v>7308.9599999999991</v>
      </c>
      <c r="AZ20" s="40">
        <f t="shared" ref="AZ20:AZ45" si="15">AY20/AY$46</f>
        <v>0.16279576358958933</v>
      </c>
      <c r="BA20" s="41">
        <f>_xlfn.RANK.EQ(AZ20,$AZ$20:$AZ$45,)</f>
        <v>2</v>
      </c>
      <c r="BB20" s="41">
        <f t="shared" ref="BB20:BB45" ca="1" si="16">AY20/BB$17</f>
        <v>664.45090909090902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0.15137693812802352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0.24597062131792005</v>
      </c>
      <c r="BA21" s="41">
        <f t="shared" ref="BA21:BA45" si="18">_xlfn.RANK.EQ(AZ21,$AZ$20:$AZ$45,)</f>
        <v>1</v>
      </c>
      <c r="BB21" s="41">
        <f t="shared" ca="1" si="16"/>
        <v>1003.9290909090909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0.25247167077095511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27.15</v>
      </c>
      <c r="AT22" s="183">
        <f t="shared" si="12"/>
        <v>564.30000000000018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1054.3000000000002</v>
      </c>
      <c r="AY22" s="42">
        <f t="shared" si="14"/>
        <v>4485.16</v>
      </c>
      <c r="AZ22" s="40">
        <f t="shared" si="15"/>
        <v>9.9899992204292076E-2</v>
      </c>
      <c r="BA22" s="41">
        <f t="shared" si="18"/>
        <v>3</v>
      </c>
      <c r="BB22" s="41">
        <f t="shared" ca="1" si="16"/>
        <v>407.74181818181819</v>
      </c>
      <c r="BI22" s="39">
        <f t="shared" ca="1" si="19"/>
        <v>5049.46</v>
      </c>
      <c r="BJ22" s="40">
        <f t="shared" ca="1" si="17"/>
        <v>9.932633804426573E-2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75</v>
      </c>
      <c r="AT23" s="181">
        <f t="shared" si="12"/>
        <v>84.260000000000019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234.26000000000002</v>
      </c>
      <c r="AY23" s="44">
        <f t="shared" si="14"/>
        <v>2055.9399999999996</v>
      </c>
      <c r="AZ23" s="40">
        <f t="shared" si="15"/>
        <v>4.579287917766417E-2</v>
      </c>
      <c r="BA23" s="41">
        <f t="shared" si="18"/>
        <v>7</v>
      </c>
      <c r="BB23" s="41">
        <f t="shared" ca="1" si="16"/>
        <v>186.90363636363634</v>
      </c>
      <c r="BI23" s="175">
        <f t="shared" ca="1" si="19"/>
        <v>2136.9399999999996</v>
      </c>
      <c r="BJ23" s="40">
        <f t="shared" ca="1" si="17"/>
        <v>4.2035074011936555E-2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83.73</v>
      </c>
      <c r="AT24" s="183">
        <f t="shared" si="12"/>
        <v>64.510000000000034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224.51000000000005</v>
      </c>
      <c r="AY24" s="42">
        <f t="shared" si="14"/>
        <v>1677.95</v>
      </c>
      <c r="AZ24" s="40">
        <f t="shared" si="15"/>
        <v>3.7373737373737372E-2</v>
      </c>
      <c r="BA24" s="41">
        <f t="shared" si="18"/>
        <v>9</v>
      </c>
      <c r="BB24" s="41">
        <f t="shared" ca="1" si="16"/>
        <v>152.54090909090908</v>
      </c>
      <c r="BI24" s="39">
        <f t="shared" ca="1" si="19"/>
        <v>1667.9</v>
      </c>
      <c r="BJ24" s="40">
        <f t="shared" ca="1" si="17"/>
        <v>3.2808735829976038E-2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258.47000000000003</v>
      </c>
      <c r="AT25" s="181">
        <f t="shared" si="12"/>
        <v>3876.1499999999987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4281.1499999999987</v>
      </c>
      <c r="AY25" s="44">
        <f t="shared" si="14"/>
        <v>3598.670000000001</v>
      </c>
      <c r="AZ25" s="40">
        <f t="shared" si="15"/>
        <v>8.0154800485561242E-2</v>
      </c>
      <c r="BA25" s="41">
        <f t="shared" si="18"/>
        <v>4</v>
      </c>
      <c r="BB25" s="41">
        <f t="shared" ca="1" si="16"/>
        <v>327.15181818181827</v>
      </c>
      <c r="BI25" s="175">
        <f t="shared" ca="1" si="19"/>
        <v>4400</v>
      </c>
      <c r="BJ25" s="40">
        <f t="shared" ca="1" si="17"/>
        <v>8.6551014840155024E-2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62.529999999999951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110.52999999999994</v>
      </c>
      <c r="AY26" s="42">
        <f t="shared" si="14"/>
        <v>490.94000000000005</v>
      </c>
      <c r="AZ26" s="40">
        <f t="shared" si="15"/>
        <v>1.0934928112436381E-2</v>
      </c>
      <c r="BA26" s="41">
        <f t="shared" si="18"/>
        <v>16</v>
      </c>
      <c r="BB26" s="41">
        <f t="shared" ca="1" si="16"/>
        <v>44.630909090909093</v>
      </c>
      <c r="BI26" s="39">
        <f t="shared" ca="1" si="19"/>
        <v>519</v>
      </c>
      <c r="BJ26" s="40">
        <f t="shared" ca="1" si="17"/>
        <v>1.0209085614100104E-2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8.8710701279609769E-3</v>
      </c>
      <c r="BA27" s="41">
        <f t="shared" si="18"/>
        <v>17</v>
      </c>
      <c r="BB27" s="41">
        <f t="shared" ca="1" si="16"/>
        <v>36.207272727272731</v>
      </c>
      <c r="BI27" s="175">
        <f t="shared" ca="1" si="19"/>
        <v>580</v>
      </c>
      <c r="BJ27" s="40">
        <f t="shared" ca="1" si="17"/>
        <v>1.1408997410747709E-2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7.7919659661666266E-2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6.8405397872064622E-2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2.0505384606817896E-2</v>
      </c>
      <c r="BA29" s="41">
        <f t="shared" si="18"/>
        <v>11</v>
      </c>
      <c r="BB29" s="41">
        <f t="shared" ca="1" si="16"/>
        <v>83.692727272727268</v>
      </c>
      <c r="BI29" s="175">
        <f t="shared" ca="1" si="19"/>
        <v>814.05</v>
      </c>
      <c r="BJ29" s="40">
        <f t="shared" ca="1" si="17"/>
        <v>1.6012921279688227E-2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7.9101934449233233E-3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7.5732137985135648E-3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1.5479825821611927E-2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1.2982652226023255E-2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2.5994676645172791E-2</v>
      </c>
      <c r="BA32" s="41">
        <f t="shared" si="18"/>
        <v>10</v>
      </c>
      <c r="BB32" s="41">
        <f t="shared" ca="1" si="16"/>
        <v>106.09727272727277</v>
      </c>
      <c r="BI32" s="39">
        <f t="shared" ca="1" si="19"/>
        <v>1246.5900000000001</v>
      </c>
      <c r="BJ32" s="40">
        <f t="shared" ca="1" si="17"/>
        <v>2.4521279452179287E-2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7.025046495829295E-4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5.7347915605679076E-3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6.9172875391177474E-2</v>
      </c>
      <c r="BA34" s="41">
        <f t="shared" si="18"/>
        <v>6</v>
      </c>
      <c r="BB34" s="41">
        <f t="shared" ca="1" si="16"/>
        <v>282.32909090909089</v>
      </c>
      <c r="BI34" s="39">
        <f t="shared" ca="1" si="19"/>
        <v>2887.6</v>
      </c>
      <c r="BJ34" s="40">
        <f t="shared" ca="1" si="17"/>
        <v>5.6801070557370832E-2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1515.6000000000004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1630.6000000000004</v>
      </c>
      <c r="AY35" s="44">
        <f t="shared" si="22"/>
        <v>1698.5</v>
      </c>
      <c r="AZ35" s="40">
        <f t="shared" si="15"/>
        <v>3.7831456795073104E-2</v>
      </c>
      <c r="BA35" s="41">
        <f t="shared" si="18"/>
        <v>8</v>
      </c>
      <c r="BB35" s="41">
        <f t="shared" ca="1" si="16"/>
        <v>154.40909090909091</v>
      </c>
      <c r="BI35" s="175">
        <f t="shared" ca="1" si="19"/>
        <v>1135</v>
      </c>
      <c r="BJ35" s="40">
        <f t="shared" ca="1" si="17"/>
        <v>2.2326227691721809E-2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1.41494325838317E-2</v>
      </c>
      <c r="BA36" s="41">
        <f t="shared" si="18"/>
        <v>15</v>
      </c>
      <c r="BB36" s="41">
        <f t="shared" ca="1" si="16"/>
        <v>57.75090909090909</v>
      </c>
      <c r="BI36" s="39">
        <f t="shared" ca="1" si="19"/>
        <v>531.19000000000005</v>
      </c>
      <c r="BJ36" s="40">
        <f t="shared" ca="1" si="17"/>
        <v>1.0448871266577717E-2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1.5037475081576513E-2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8.3600412061513377E-3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45.790000000000035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115.79000000000003</v>
      </c>
      <c r="AY38" s="42">
        <f t="shared" si="22"/>
        <v>745</v>
      </c>
      <c r="AZ38" s="40">
        <f t="shared" si="15"/>
        <v>1.6593721114118023E-2</v>
      </c>
      <c r="BA38" s="41">
        <f t="shared" si="18"/>
        <v>12</v>
      </c>
      <c r="BB38" s="41">
        <f t="shared" ca="1" si="16"/>
        <v>67.727272727272734</v>
      </c>
      <c r="BI38" s="39">
        <f t="shared" ca="1" si="19"/>
        <v>719.77</v>
      </c>
      <c r="BJ38" s="40">
        <f t="shared" ca="1" si="17"/>
        <v>1.4158369079885996E-2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2.7538959267322054E-3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3.0935596315971171E-3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-4.9183007596621905E-2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-3619.34</v>
      </c>
      <c r="AS41" s="189">
        <f>SUM('11'!D440:F440)</f>
        <v>0</v>
      </c>
      <c r="AT41" s="181">
        <f t="shared" si="12"/>
        <v>3588.7299999999996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-311.27000000000044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-1716.7799999999993</v>
      </c>
      <c r="BJ41" s="40">
        <f t="shared" ca="1" si="17"/>
        <v>-3.3770238922109383E-2</v>
      </c>
      <c r="BK41" s="41">
        <f t="shared" ca="1" si="20"/>
        <v>25</v>
      </c>
      <c r="BL41" s="41">
        <f t="shared" ca="1" si="21"/>
        <v>-156.07090909090903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0.1355727228182112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2.2273451159889966E-3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9.1665392989800556E-3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1.5880970677001544E-3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1.9473978339034882E-3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411.23999999999978</v>
      </c>
      <c r="AS46" s="196">
        <f>SUM(AS20:AS45)</f>
        <v>447.93</v>
      </c>
      <c r="AT46" s="197">
        <f>SUM(AT20:AT45)</f>
        <v>23277.249999999996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23277.249999999996</v>
      </c>
      <c r="AY46" s="28">
        <f>SUM(AY20:AY45)</f>
        <v>44896.500000000007</v>
      </c>
      <c r="AZ46" s="1"/>
      <c r="BA46" s="1"/>
      <c r="BB46" s="176">
        <f ca="1">SUM(BB20:BB45)</f>
        <v>4081.5</v>
      </c>
      <c r="BI46" s="28">
        <f ca="1">SUM(BI20:BI45)</f>
        <v>50837.07</v>
      </c>
      <c r="BJ46" s="1"/>
      <c r="BK46" s="1"/>
      <c r="BL46" s="176">
        <f ca="1">SUM(BL20:BL45)</f>
        <v>4621.5518181818188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-35.619999999999777</v>
      </c>
      <c r="AS47" s="198">
        <f>AQ17-AS46</f>
        <v>-72.31</v>
      </c>
      <c r="AT47" s="227"/>
      <c r="AU47" s="198">
        <f>AU5-AT46</f>
        <v>-8175.3599999999951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48978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55.15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2" t="s">
        <v>667</v>
      </c>
      <c r="AS54" s="263"/>
      <c r="AT54" s="148"/>
      <c r="AU54" s="143"/>
      <c r="AV54" s="262"/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66" t="s">
        <v>692</v>
      </c>
      <c r="AS56" s="267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>
        <v>43404</v>
      </c>
      <c r="AN57" s="274" t="s">
        <v>378</v>
      </c>
      <c r="AO57" s="275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>
        <v>43405</v>
      </c>
      <c r="AR58" s="266" t="s">
        <v>715</v>
      </c>
      <c r="AS58" s="267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/>
      <c r="AR62" s="266"/>
      <c r="AS62" s="267"/>
      <c r="AT62" s="148"/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42" workbookViewId="0">
      <selection activeCell="G51" sqref="G51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2513.6799999999998</v>
      </c>
      <c r="L5" s="314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550.05999999999995</v>
      </c>
      <c r="L6" s="312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v>5258.31</v>
      </c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>
        <f>380+60</f>
        <v>440</v>
      </c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23313.940000000002</v>
      </c>
      <c r="L19" s="318"/>
      <c r="M19" s="1"/>
      <c r="N19" s="1"/>
      <c r="R19" s="3"/>
    </row>
    <row r="20" spans="1:18" ht="16.5" thickBot="1">
      <c r="A20" s="163">
        <f>SUM(A6:A15)</f>
        <v>685.01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3">
        <f>15.31+20.31</f>
        <v>35.619999999999997</v>
      </c>
      <c r="L25" s="314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2</v>
      </c>
      <c r="J26" s="35" t="s">
        <v>705</v>
      </c>
      <c r="K26" s="311">
        <v>340</v>
      </c>
      <c r="L26" s="312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25.15</v>
      </c>
      <c r="E60" s="221">
        <f>SUM(E46:E59)</f>
        <v>0</v>
      </c>
      <c r="F60" s="221">
        <f>SUM(F46:F59)</f>
        <v>2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83.73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1121.6500000000001</v>
      </c>
      <c r="B120" s="221">
        <f>SUM(B106:B119)</f>
        <v>400</v>
      </c>
      <c r="C120" s="34" t="s">
        <v>66</v>
      </c>
      <c r="D120" s="221">
        <f>SUM(D106:D119)</f>
        <v>258.47000000000003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</f>
        <v>3994.96</v>
      </c>
      <c r="B426" s="220">
        <f>'2018'!AQ17 -A426</f>
        <v>-3619.34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-3619.34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9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1229.01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>
        <v>3</v>
      </c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1501.12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2018-11-05T13:44:04Z</dcterms:modified>
</cp:coreProperties>
</file>