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5020DEA-9944-4F51-A308-339556D9D4E2}" xr6:coauthVersionLast="41" xr6:coauthVersionMax="41" xr10:uidLastSave="{00000000-0000-0000-0000-000000000000}"/>
  <bookViews>
    <workbookView xWindow="-108" yWindow="12852" windowWidth="21708" windowHeight="13176" firstSheet="3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7" i="11" l="1"/>
  <c r="A466" i="11"/>
  <c r="Q20" i="18"/>
  <c r="Q25" i="18"/>
  <c r="Q28" i="18"/>
  <c r="Q29" i="18"/>
  <c r="Q30" i="18"/>
  <c r="Q33" i="18"/>
  <c r="Q34" i="18"/>
  <c r="Q35" i="18"/>
  <c r="Q19" i="18"/>
  <c r="Q13" i="18"/>
  <c r="Q9" i="18"/>
  <c r="Q5" i="18"/>
  <c r="Q6" i="18"/>
  <c r="Q7" i="18"/>
  <c r="Q8" i="18"/>
  <c r="Q4" i="18"/>
  <c r="Q3" i="18"/>
  <c r="F366" i="11" l="1"/>
  <c r="L32" i="11" l="1"/>
  <c r="D247" i="11"/>
  <c r="D366" i="11"/>
  <c r="D306" i="11" l="1"/>
  <c r="A286" i="11"/>
  <c r="D186" i="11" l="1"/>
  <c r="H62" i="17" l="1"/>
  <c r="G62" i="17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D7" i="19"/>
  <c r="E42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<sst xmlns="http://schemas.openxmlformats.org/spreadsheetml/2006/main" count="5750" uniqueCount="865">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</sst>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AH1" activePane="topRight" state="frozen"/>
      <selection pane="topRight" activeCell="AM41" sqref="AM41:AP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17864.099999999999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415.45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1114.2199999999998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46292.13</v>
      </c>
      <c r="BA17" s="112">
        <f ca="1">AZ17/BC$17</f>
        <v>4629.2129999999997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55550.555999999997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0.11930070488939801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0.12586286895854337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917.95</v>
      </c>
      <c r="AP21" s="151">
        <f t="shared" si="11"/>
        <v>594.1299999999992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1742.1299999999992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2870.1299999999992</v>
      </c>
      <c r="AZ21" s="152">
        <f t="shared" si="14"/>
        <v>11563.730000000001</v>
      </c>
      <c r="BA21" s="21">
        <f t="shared" si="15"/>
        <v>0.26556169539059199</v>
      </c>
      <c r="BB21" s="22">
        <f t="shared" ref="BB21:BB45" si="20">_xlfn.RANK.EQ(BA21,$BA$20:$BA$45,)</f>
        <v>1</v>
      </c>
      <c r="BC21" s="22">
        <f t="shared" ca="1" si="16"/>
        <v>1156.373</v>
      </c>
      <c r="BE21" s="224">
        <f t="shared" ca="1" si="17"/>
        <v>11505</v>
      </c>
      <c r="BF21" s="21">
        <f t="shared" ca="1" si="18"/>
        <v>0.2485303782001492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-58.730000000000473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210.67000000000002</v>
      </c>
      <c r="AP22" s="156">
        <f t="shared" si="11"/>
        <v>594.30999999999995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894.31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1384.31</v>
      </c>
      <c r="AZ22" s="157">
        <f t="shared" si="14"/>
        <v>2837.99</v>
      </c>
      <c r="BA22" s="21">
        <f t="shared" si="15"/>
        <v>6.5174596423606054E-2</v>
      </c>
      <c r="BB22" s="22">
        <f t="shared" si="20"/>
        <v>6</v>
      </c>
      <c r="BC22" s="22">
        <f t="shared" ca="1" si="16"/>
        <v>283.79899999999998</v>
      </c>
      <c r="BE22" s="225">
        <f t="shared" ca="1" si="17"/>
        <v>3186.23</v>
      </c>
      <c r="BF22" s="21">
        <f t="shared" ca="1" si="18"/>
        <v>6.8828765487410806E-2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348.23999999999978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3.958486529387692E-2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4.1259715111889174E-2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51.95</v>
      </c>
      <c r="AP24" s="156">
        <f t="shared" si="11"/>
        <v>304.47999999999996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454.47999999999996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614.48</v>
      </c>
      <c r="AZ24" s="157">
        <f t="shared" si="14"/>
        <v>1305.5200000000002</v>
      </c>
      <c r="BA24" s="21">
        <f t="shared" si="15"/>
        <v>2.9981338596311542E-2</v>
      </c>
      <c r="BB24" s="22">
        <f t="shared" si="20"/>
        <v>10</v>
      </c>
      <c r="BC24" s="22">
        <f t="shared" ca="1" si="16"/>
        <v>130.55200000000002</v>
      </c>
      <c r="BE24" s="225">
        <f t="shared" ca="1" si="17"/>
        <v>1610</v>
      </c>
      <c r="BF24" s="21">
        <f t="shared" ca="1" si="18"/>
        <v>3.4779131586461558E-2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304.47999999999996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7.6652760560365726E-2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0.10119823460714382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1.0963976555434659E-2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1.1350742044786475E-2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9.1506558130754756E-3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9.5048558372938415E-3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7.8083253835967967E-2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7.9496021989715518E-2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2.0999935238544917E-2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2.032008566342915E-2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5.5747670998947743E-3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8.4247585830559048E-3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4.5773947614872346E-3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4.3203890169517464E-3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50</v>
      </c>
      <c r="AP32" s="161">
        <f t="shared" si="11"/>
        <v>519.77999999999975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614.77999999999975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664.77999999999975</v>
      </c>
      <c r="AZ32" s="157">
        <f t="shared" si="23"/>
        <v>1703.3000000000002</v>
      </c>
      <c r="BA32" s="21">
        <f t="shared" si="15"/>
        <v>3.9116378171990818E-2</v>
      </c>
      <c r="BB32" s="22">
        <f t="shared" si="20"/>
        <v>8</v>
      </c>
      <c r="BC32" s="22">
        <f t="shared" ca="1" si="16"/>
        <v>170.33</v>
      </c>
      <c r="BE32" s="225">
        <f t="shared" ca="1" si="17"/>
        <v>2237.33</v>
      </c>
      <c r="BF32" s="21">
        <f t="shared" ca="1" si="18"/>
        <v>4.8330679796483249E-2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534.02999999999975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0.10297186183671755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9.8762796810811848E-2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2.9351636788364621E-2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2.8609832089705307E-2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160.96</v>
      </c>
      <c r="AP35" s="187">
        <f t="shared" si="11"/>
        <v>1719.3200000000004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1849.3200000000004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1964.3200000000004</v>
      </c>
      <c r="AZ35" s="188">
        <f t="shared" si="23"/>
        <v>1439.71</v>
      </c>
      <c r="BA35" s="21">
        <f t="shared" si="15"/>
        <v>3.3063019326012383E-2</v>
      </c>
      <c r="BB35" s="22">
        <f t="shared" si="20"/>
        <v>9</v>
      </c>
      <c r="BC35" s="22">
        <f t="shared" ca="1" si="16"/>
        <v>143.971</v>
      </c>
      <c r="BE35" s="224">
        <f t="shared" ca="1" si="17"/>
        <v>1669.43</v>
      </c>
      <c r="BF35" s="21">
        <f t="shared" ca="1" si="18"/>
        <v>3.6062935182848768E-2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229.72000000000003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2.8923797813818621E-2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3.3676784328786319E-2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9.9197555048385084E-3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1.1325899807939001E-2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13</v>
      </c>
      <c r="AP38" s="156">
        <f t="shared" si="11"/>
        <v>170.73000000000008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235.73000000000008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305.73000000000008</v>
      </c>
      <c r="AZ38" s="157">
        <f t="shared" si="23"/>
        <v>588.47</v>
      </c>
      <c r="BA38" s="21">
        <f t="shared" si="15"/>
        <v>1.3514245912564688E-2</v>
      </c>
      <c r="BB38" s="22">
        <f t="shared" si="20"/>
        <v>14</v>
      </c>
      <c r="BC38" s="22">
        <f t="shared" ca="1" si="16"/>
        <v>58.847000000000001</v>
      </c>
      <c r="BE38" s="225">
        <f t="shared" ca="1" si="17"/>
        <v>720</v>
      </c>
      <c r="BF38" s="21">
        <f t="shared" ca="1" si="18"/>
        <v>1.5553400461026287E-2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131.53000000000003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6.0330082451934969E-3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3.9148529248983002E-3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1.617415620240549E-2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-6.9642726778204447E-2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4.2771851267822679E-5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1.1482527497208598E-2</v>
      </c>
      <c r="BB43" s="22">
        <f t="shared" si="20"/>
        <v>15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2.0762476013210806E-2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2.1359797650307433E-3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4.3203890169517462E-4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1114.2176799999997</v>
      </c>
      <c r="AO46" s="219">
        <f>SUM(AO20:AO45)</f>
        <v>2072.44</v>
      </c>
      <c r="AP46" s="220">
        <f>SUM(AP20:AP45)</f>
        <v>29131.247679999993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29131.247679999993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29131.24768</v>
      </c>
      <c r="AZ46" s="227">
        <f>SUM(AZ20:AZ45)</f>
        <v>43544.42</v>
      </c>
      <c r="BA46" s="1"/>
      <c r="BB46" s="1"/>
      <c r="BC46" s="124">
        <f ca="1">SUM(BC20:BC45)</f>
        <v>4354.442</v>
      </c>
      <c r="BE46" s="227">
        <f ca="1">SUM(BE20:BE45)</f>
        <v>46292.12768000002</v>
      </c>
      <c r="BF46" s="1"/>
      <c r="BG46" s="1"/>
      <c r="BH46" s="124">
        <f ca="1">SUM(BH20:BH45)</f>
        <v>4629.2127680000012</v>
      </c>
      <c r="BJ46" s="227">
        <f ca="1">SUM(BJ20:BJ45)</f>
        <v>2747.7076800000023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-958.22000000000025</v>
      </c>
      <c r="AP47" s="125"/>
      <c r="AQ47" s="125">
        <f>AQ5-AP46</f>
        <v>-11267.147679999995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-14029.357679999992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52253.304000000004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210.67000000000002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476</v>
      </c>
      <c r="AC54" s="387"/>
      <c r="AD54" s="239">
        <v>15</v>
      </c>
      <c r="AE54" s="95"/>
      <c r="AF54" s="386" t="s">
        <v>476</v>
      </c>
      <c r="AG54" s="387"/>
      <c r="AH54" s="239">
        <v>14</v>
      </c>
      <c r="AI54" s="95"/>
      <c r="AJ54" s="386" t="s">
        <v>476</v>
      </c>
      <c r="AK54" s="387"/>
      <c r="AL54" s="239">
        <v>15</v>
      </c>
      <c r="AM54" s="95"/>
      <c r="AN54" s="386" t="s">
        <v>476</v>
      </c>
      <c r="AO54" s="387"/>
      <c r="AP54" s="239">
        <v>14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235</v>
      </c>
      <c r="AC55" s="378"/>
      <c r="AD55" s="100"/>
      <c r="AE55" s="96">
        <v>43682</v>
      </c>
      <c r="AF55" s="377" t="s">
        <v>323</v>
      </c>
      <c r="AG55" s="378"/>
      <c r="AH55" s="100">
        <v>10</v>
      </c>
      <c r="AI55" s="96">
        <v>43711</v>
      </c>
      <c r="AJ55" s="377" t="s">
        <v>323</v>
      </c>
      <c r="AK55" s="378"/>
      <c r="AL55" s="100" t="s">
        <v>780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235</v>
      </c>
      <c r="AK56" s="389"/>
      <c r="AL56" s="100"/>
      <c r="AM56" s="96">
        <v>43769</v>
      </c>
      <c r="AN56" s="388" t="s">
        <v>153</v>
      </c>
      <c r="AO56" s="389"/>
      <c r="AP56" s="100" t="s">
        <v>780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389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780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385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389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565</v>
      </c>
      <c r="U70" s="378"/>
      <c r="V70" s="100">
        <v>3742.92</v>
      </c>
      <c r="W70" s="96"/>
      <c r="X70" s="377" t="s">
        <v>563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566</v>
      </c>
      <c r="U71" s="393"/>
      <c r="V71" s="101">
        <v>1872.17</v>
      </c>
      <c r="W71" s="97"/>
      <c r="X71" s="392" t="s">
        <v>564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40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14</v>
      </c>
      <c r="D75">
        <f>C75*D74</f>
        <v>45.161290322580641</v>
      </c>
      <c r="Z75" s="111"/>
    </row>
    <row r="76" spans="1:50">
      <c r="D76">
        <f>D75-D73</f>
        <v>5.1612903225806406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3839.35</v>
      </c>
      <c r="L5" s="429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7236.18</v>
      </c>
      <c r="L7" s="413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2">
        <v>163.63</v>
      </c>
      <c r="L9" s="413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105+50</f>
        <v>155</v>
      </c>
      <c r="L11" s="413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29258.260000000002</v>
      </c>
      <c r="L19" s="438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328</v>
      </c>
      <c r="K30" s="421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800</v>
      </c>
      <c r="K35" s="421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790</v>
      </c>
      <c r="K45" s="421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18"/>
      <c r="J46" s="422" t="s">
        <v>832</v>
      </c>
      <c r="K46" s="423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7" t="str">
        <f>AÑO!A13</f>
        <v>Gubernamental</v>
      </c>
      <c r="J50" s="420" t="s">
        <v>798</v>
      </c>
      <c r="K50" s="421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799</v>
      </c>
      <c r="K60" s="421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9" ht="15" customHeight="1" thickBot="1">
      <c r="B243" s="409"/>
      <c r="C243" s="410"/>
      <c r="D243" s="410"/>
      <c r="E243" s="410"/>
      <c r="F243" s="410"/>
      <c r="G243" s="411"/>
    </row>
    <row r="244" spans="1:9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9" ht="15" customHeight="1" thickBot="1">
      <c r="B323" s="403"/>
      <c r="C323" s="404"/>
      <c r="D323" s="404"/>
      <c r="E323" s="404"/>
      <c r="F323" s="404"/>
      <c r="G323" s="405"/>
    </row>
    <row r="324" spans="2:9">
      <c r="B324" s="398" t="s">
        <v>8</v>
      </c>
      <c r="C324" s="399"/>
      <c r="D324" s="398" t="s">
        <v>9</v>
      </c>
      <c r="E324" s="406"/>
      <c r="F324" s="406"/>
      <c r="G324" s="39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374" workbookViewId="0">
      <selection activeCell="H462" sqref="H46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2">
        <v>3984.38</v>
      </c>
      <c r="L5" s="413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8003.5599999999995</v>
      </c>
      <c r="L7" s="413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157.43</v>
      </c>
      <c r="L9" s="413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60+20</f>
        <v>80</v>
      </c>
      <c r="L11" s="413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30089.47</v>
      </c>
      <c r="L19" s="438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626</v>
      </c>
      <c r="K31" s="423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861</v>
      </c>
      <c r="K32" s="423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594.12999999999988</v>
      </c>
      <c r="B40" s="135">
        <f>SUM(B26:B39)</f>
        <v>1148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424</v>
      </c>
      <c r="K40" s="421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60</v>
      </c>
      <c r="K41" s="423"/>
      <c r="L41" s="229">
        <v>0.02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 t="s">
        <v>864</v>
      </c>
      <c r="K42" s="423"/>
      <c r="L42" s="229">
        <v>52.06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17" t="str">
        <f>AÑO!A13</f>
        <v>Gubernamental</v>
      </c>
      <c r="J50" s="420" t="s">
        <v>798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210.67000000000002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39</v>
      </c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49.95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0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529.78000000000009</v>
      </c>
      <c r="B260" s="135">
        <f>SUM(B246:B259)</f>
        <v>95</v>
      </c>
      <c r="C260" s="17" t="s">
        <v>53</v>
      </c>
      <c r="D260" s="135">
        <f>SUM(D246:D259)</f>
        <v>50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9" ht="15" customHeight="1" thickBot="1">
      <c r="B263" s="409"/>
      <c r="C263" s="410"/>
      <c r="D263" s="410"/>
      <c r="E263" s="410"/>
      <c r="F263" s="410"/>
      <c r="G263" s="411"/>
    </row>
    <row r="264" spans="1:9">
      <c r="B264" s="398" t="s">
        <v>8</v>
      </c>
      <c r="C264" s="399"/>
      <c r="D264" s="398" t="s">
        <v>9</v>
      </c>
      <c r="E264" s="406"/>
      <c r="F264" s="406"/>
      <c r="G264" s="39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110.96000000000001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</f>
        <v>8.5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8.5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AÑO!AM17</f>
        <v>1114.2199999999998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36" workbookViewId="0">
      <selection activeCell="H258" sqref="H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/>
      <c r="L5" s="429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/>
      <c r="L7" s="413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/>
      <c r="L9" s="413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2"/>
      <c r="L11" s="413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17864.099999999999</v>
      </c>
      <c r="L19" s="438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/>
      <c r="K30" s="421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1742.13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7" t="str">
        <f>AÑO!A13</f>
        <v>Gubernamental</v>
      </c>
      <c r="J50" s="420"/>
      <c r="K50" s="421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50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624.78000000000009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/>
      <c r="L5" s="429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2">
        <v>550</v>
      </c>
      <c r="L6" s="413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2"/>
      <c r="L7" s="413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7000</v>
      </c>
      <c r="L8" s="413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2">
        <v>659.77</v>
      </c>
      <c r="L9" s="413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1800.04</v>
      </c>
      <c r="L10" s="413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2"/>
      <c r="L11" s="413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15101.890000000001</v>
      </c>
      <c r="L19" s="415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/>
      <c r="K25" s="421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/>
      <c r="K30" s="421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2870.13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18"/>
      <c r="J46" s="422"/>
      <c r="K46" s="423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7" t="str">
        <f>AÑO!A13</f>
        <v>Gubernamental</v>
      </c>
      <c r="J50" s="420"/>
      <c r="K50" s="421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/>
      <c r="K55" s="421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18"/>
      <c r="J66" s="422"/>
      <c r="K66" s="423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8"/>
      <c r="J67" s="422"/>
      <c r="K67" s="423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2:7" ht="15" customHeight="1" thickBot="1">
      <c r="B243" s="409"/>
      <c r="C243" s="410"/>
      <c r="D243" s="410"/>
      <c r="E243" s="410"/>
      <c r="F243" s="410"/>
      <c r="G243" s="411"/>
    </row>
    <row r="244" spans="2:7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2:7" ht="15" customHeight="1" thickBot="1">
      <c r="B263" s="409"/>
      <c r="C263" s="410"/>
      <c r="D263" s="410"/>
      <c r="E263" s="410"/>
      <c r="F263" s="410"/>
      <c r="G263" s="411"/>
    </row>
    <row r="264" spans="2:7">
      <c r="B264" s="398" t="s">
        <v>8</v>
      </c>
      <c r="C264" s="399"/>
      <c r="D264" s="406" t="s">
        <v>9</v>
      </c>
      <c r="E264" s="406"/>
      <c r="F264" s="406"/>
      <c r="G264" s="39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406" t="s">
        <v>9</v>
      </c>
      <c r="E424" s="406"/>
      <c r="F424" s="406"/>
      <c r="G424" s="39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6" workbookViewId="0">
      <selection activeCell="K56" sqref="K56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3360+300+F62</f>
        <v>6620</v>
      </c>
      <c r="H62">
        <f>D62-G62</f>
        <v>2866.9199999999819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F19" sqref="F1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M16" workbookViewId="0">
      <selection activeCell="S36" sqref="S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1545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43754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149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43754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43754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3">
        <f t="shared" ref="Q5:Q9" si="0">M5+N5</f>
        <v>5815.32</v>
      </c>
      <c r="R5" s="274">
        <f>P5/E5</f>
        <v>0.12960665931108836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518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3.6904761904761905E-2</v>
      </c>
      <c r="Y13" s="119">
        <f ca="1">X13*E13</f>
        <v>148.3301636309524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3.273809523809524E-2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8.3333333333333332E-3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0.51726190476190481</v>
      </c>
      <c r="Y19" s="119">
        <f t="shared" ca="1" si="3"/>
        <v>2288.0562681428578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0.37619047619047619</v>
      </c>
      <c r="Y20" s="119">
        <f t="shared" ca="1" si="3"/>
        <v>225.94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0.17142857142857143</v>
      </c>
      <c r="Y25" s="119">
        <f t="shared" ca="1" si="3"/>
        <v>104.2222673142857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43754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3">
        <f t="shared" si="4"/>
        <v>5524.5540000000001</v>
      </c>
      <c r="R28" s="274">
        <f ca="1">P28/E28</f>
        <v>7.3126326345533968E-2</v>
      </c>
      <c r="S28" s="275" t="s">
        <v>517</v>
      </c>
      <c r="T28" s="59">
        <f ca="1">R28+R29+R30+R34</f>
        <v>9.75314804343623E-2</v>
      </c>
      <c r="U28" s="59">
        <f>(L28/L5)-1</f>
        <v>-5.0000000000000044E-2</v>
      </c>
      <c r="X28" s="39">
        <f t="shared" ca="1" si="1"/>
        <v>0.35714285714285715</v>
      </c>
      <c r="Y28" s="119">
        <f t="shared" ca="1" si="3"/>
        <v>1838.6046000000001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1.3095238095238096E-2</v>
      </c>
      <c r="Y33" s="119">
        <f t="shared" ca="1" si="3"/>
        <v>54.071890714285715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8.8690476190476195E-2</v>
      </c>
      <c r="Y35" s="119">
        <f t="shared" ca="1" si="3"/>
        <v>362.63290603571431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-378.082719</v>
      </c>
      <c r="O42" s="315">
        <f>SUM(O13:O41)</f>
        <v>-564.28085699999997</v>
      </c>
      <c r="P42" s="315">
        <f ca="1">SUM(P13:P41)</f>
        <v>4073.9875229999998</v>
      </c>
      <c r="Q42" s="315"/>
      <c r="R42" s="326">
        <f ca="1">SUM(R13:R41)</f>
        <v>4.0092239725807808</v>
      </c>
      <c r="S42" s="317"/>
      <c r="X42" s="327">
        <f ca="1">SUM(X13:X41)</f>
        <v>1.6017857142857144</v>
      </c>
      <c r="Y42" s="328">
        <f ca="1">SUM(Y13:Y41)</f>
        <v>5021.8580958380953</v>
      </c>
      <c r="Z42" s="329">
        <f ca="1">P42/Y42</f>
        <v>0.81125102407340999</v>
      </c>
      <c r="AA42" s="329">
        <f ca="1">Z42/(D$43/365)</f>
        <v>0.17625394273023492</v>
      </c>
    </row>
    <row r="43" spans="1:27">
      <c r="C43" s="119" t="s">
        <v>568</v>
      </c>
      <c r="D43" s="46">
        <f ca="1">_xlfn.DAYS(TODAY(),F13)</f>
        <v>1680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I12" sqref="I12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574</v>
      </c>
      <c r="B1" s="446"/>
      <c r="C1" s="446"/>
      <c r="D1" s="446"/>
      <c r="E1" s="446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>D$7*C3</f>
        <v>16.016104038019154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si="1">D$7*C4</f>
        <v>18.020787980990161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si="1"/>
        <v>14.15919055649227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si="1"/>
        <v>3.8615974244978917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276">
        <f>Bolsa1!P35</f>
        <v>52.057679999999479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B7+B11</f>
        <v>9136.34</v>
      </c>
      <c r="C12" s="330"/>
      <c r="D12" s="330"/>
      <c r="E12" s="289"/>
    </row>
    <row r="15" spans="1:5">
      <c r="A15" s="444" t="s">
        <v>603</v>
      </c>
      <c r="B15" s="444"/>
      <c r="C15" s="444"/>
      <c r="D15" s="444"/>
      <c r="E15" s="444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B55" sqref="B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>
        <v>2018</v>
      </c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8">
        <v>2901.68</v>
      </c>
      <c r="L5" s="429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2">
        <v>620.05999999999995</v>
      </c>
      <c r="L6" s="413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2">
        <v>8035.29</v>
      </c>
      <c r="L7" s="413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2">
        <v>7000</v>
      </c>
      <c r="L8" s="413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2">
        <v>659.39</v>
      </c>
      <c r="L9" s="413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2">
        <v>1800.04</v>
      </c>
      <c r="L10" s="413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2">
        <f>240+35</f>
        <v>275</v>
      </c>
      <c r="L11" s="413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4">
        <f>SUM(K5:K18)</f>
        <v>26383.54</v>
      </c>
      <c r="L19" s="41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12"/>
      <c r="I22" s="416" t="s">
        <v>6</v>
      </c>
      <c r="J22" s="407"/>
      <c r="K22" s="407"/>
      <c r="L22" s="40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12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12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7" t="str">
        <f>AÑO!A8</f>
        <v>Manolo Salario</v>
      </c>
      <c r="J25" s="420" t="s">
        <v>291</v>
      </c>
      <c r="K25" s="421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8"/>
      <c r="J26" s="422"/>
      <c r="K26" s="423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8"/>
      <c r="J27" s="422"/>
      <c r="K27" s="423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8"/>
      <c r="J28" s="422"/>
      <c r="K28" s="423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9"/>
      <c r="J29" s="424"/>
      <c r="K29" s="42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7" t="str">
        <f>AÑO!A9</f>
        <v>Rocío Salario</v>
      </c>
      <c r="J30" s="420" t="s">
        <v>238</v>
      </c>
      <c r="K30" s="421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8"/>
      <c r="J31" s="422" t="s">
        <v>256</v>
      </c>
      <c r="K31" s="423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8"/>
      <c r="J32" s="430" t="s">
        <v>267</v>
      </c>
      <c r="K32" s="423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7" t="s">
        <v>218</v>
      </c>
      <c r="J35" s="420" t="s">
        <v>306</v>
      </c>
      <c r="K35" s="421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7" t="str">
        <f>AÑO!A11</f>
        <v>Finanazas</v>
      </c>
      <c r="J40" s="420" t="s">
        <v>239</v>
      </c>
      <c r="K40" s="421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8"/>
      <c r="J41" s="422" t="s">
        <v>240</v>
      </c>
      <c r="K41" s="423"/>
      <c r="L41" s="229">
        <v>1.87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12"/>
      <c r="I42" s="418"/>
      <c r="J42" s="422" t="s">
        <v>269</v>
      </c>
      <c r="K42" s="423"/>
      <c r="L42" s="229">
        <v>0.02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12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12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7" t="str">
        <f>AÑO!A12</f>
        <v>Regalos</v>
      </c>
      <c r="J45" s="420" t="s">
        <v>299</v>
      </c>
      <c r="K45" s="421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18"/>
      <c r="J46" s="422"/>
      <c r="K46" s="423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9"/>
      <c r="J49" s="424"/>
      <c r="K49" s="42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7" t="str">
        <f>AÑO!A13</f>
        <v>Gubernamental</v>
      </c>
      <c r="J50" s="420" t="s">
        <v>259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9"/>
      <c r="J54" s="424"/>
      <c r="K54" s="42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9"/>
      <c r="J59" s="424"/>
      <c r="K59" s="42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7" t="str">
        <f>AÑO!A15</f>
        <v>Alquiler Cartama</v>
      </c>
      <c r="J60" s="420"/>
      <c r="K60" s="421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12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12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12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7" t="str">
        <f>AÑO!A16</f>
        <v>Otros</v>
      </c>
      <c r="J65" s="420" t="s">
        <v>296</v>
      </c>
      <c r="K65" s="421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18"/>
      <c r="J66" s="422"/>
      <c r="K66" s="423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8"/>
      <c r="J67" s="422"/>
      <c r="K67" s="423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18"/>
      <c r="J68" s="422"/>
      <c r="K68" s="423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3"/>
      <c r="J69" s="434"/>
      <c r="K69" s="435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12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12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12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12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12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12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12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12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  <c r="H202" s="112"/>
    </row>
    <row r="203" spans="2:12" ht="15" customHeight="1" thickBot="1">
      <c r="B203" s="409"/>
      <c r="C203" s="410"/>
      <c r="D203" s="410"/>
      <c r="E203" s="410"/>
      <c r="F203" s="410"/>
      <c r="G203" s="411"/>
      <c r="H203" s="112"/>
    </row>
    <row r="204" spans="2:12" ht="15.75">
      <c r="B204" s="398" t="s">
        <v>8</v>
      </c>
      <c r="C204" s="399"/>
      <c r="D204" s="406" t="s">
        <v>9</v>
      </c>
      <c r="E204" s="406"/>
      <c r="F204" s="406"/>
      <c r="G204" s="39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0" t="str">
        <f>AÑO!A31</f>
        <v>Deportes</v>
      </c>
      <c r="C222" s="407"/>
      <c r="D222" s="407"/>
      <c r="E222" s="407"/>
      <c r="F222" s="407"/>
      <c r="G222" s="408"/>
      <c r="H222" s="112"/>
    </row>
    <row r="223" spans="2:8" ht="15" customHeight="1" thickBot="1">
      <c r="B223" s="409"/>
      <c r="C223" s="410"/>
      <c r="D223" s="410"/>
      <c r="E223" s="410"/>
      <c r="F223" s="410"/>
      <c r="G223" s="411"/>
      <c r="H223" s="112"/>
    </row>
    <row r="224" spans="2:8" ht="15.75">
      <c r="B224" s="398" t="s">
        <v>8</v>
      </c>
      <c r="C224" s="399"/>
      <c r="D224" s="406" t="s">
        <v>9</v>
      </c>
      <c r="E224" s="406"/>
      <c r="F224" s="406"/>
      <c r="G224" s="39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0" t="str">
        <f>AÑO!A32</f>
        <v>Hogar</v>
      </c>
      <c r="C242" s="407"/>
      <c r="D242" s="407"/>
      <c r="E242" s="407"/>
      <c r="F242" s="407"/>
      <c r="G242" s="408"/>
      <c r="H242" s="112"/>
    </row>
    <row r="243" spans="2:8" ht="15" customHeight="1" thickBot="1">
      <c r="B243" s="409"/>
      <c r="C243" s="410"/>
      <c r="D243" s="410"/>
      <c r="E243" s="410"/>
      <c r="F243" s="410"/>
      <c r="G243" s="411"/>
      <c r="H243" s="112"/>
    </row>
    <row r="244" spans="2:8" ht="15" customHeight="1">
      <c r="B244" s="398" t="s">
        <v>8</v>
      </c>
      <c r="C244" s="399"/>
      <c r="D244" s="406" t="s">
        <v>9</v>
      </c>
      <c r="E244" s="406"/>
      <c r="F244" s="406"/>
      <c r="G244" s="39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0" t="str">
        <f>AÑO!A33</f>
        <v>Formación</v>
      </c>
      <c r="C262" s="407"/>
      <c r="D262" s="407"/>
      <c r="E262" s="407"/>
      <c r="F262" s="407"/>
      <c r="G262" s="408"/>
      <c r="H262" s="112"/>
    </row>
    <row r="263" spans="2:8" ht="15" customHeight="1" thickBot="1">
      <c r="B263" s="409"/>
      <c r="C263" s="410"/>
      <c r="D263" s="410"/>
      <c r="E263" s="410"/>
      <c r="F263" s="410"/>
      <c r="G263" s="411"/>
      <c r="H263" s="112"/>
    </row>
    <row r="264" spans="2:8" ht="15.75">
      <c r="B264" s="398" t="s">
        <v>8</v>
      </c>
      <c r="C264" s="399"/>
      <c r="D264" s="406" t="s">
        <v>9</v>
      </c>
      <c r="E264" s="406"/>
      <c r="F264" s="406"/>
      <c r="G264" s="39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  <c r="H282" s="112"/>
    </row>
    <row r="283" spans="2:8" ht="15" customHeight="1" thickBot="1">
      <c r="B283" s="409"/>
      <c r="C283" s="410"/>
      <c r="D283" s="410"/>
      <c r="E283" s="410"/>
      <c r="F283" s="410"/>
      <c r="G283" s="411"/>
      <c r="H283" s="112"/>
    </row>
    <row r="284" spans="2:8" ht="15.75">
      <c r="B284" s="398" t="s">
        <v>8</v>
      </c>
      <c r="C284" s="399"/>
      <c r="D284" s="406" t="s">
        <v>9</v>
      </c>
      <c r="E284" s="406"/>
      <c r="F284" s="406"/>
      <c r="G284" s="39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  <c r="H302" s="112"/>
    </row>
    <row r="303" spans="2:8" ht="15" customHeight="1" thickBot="1">
      <c r="B303" s="409"/>
      <c r="C303" s="410"/>
      <c r="D303" s="410"/>
      <c r="E303" s="410"/>
      <c r="F303" s="410"/>
      <c r="G303" s="411"/>
      <c r="H303" s="112"/>
    </row>
    <row r="304" spans="2:8" ht="15.75">
      <c r="B304" s="398" t="s">
        <v>8</v>
      </c>
      <c r="C304" s="399"/>
      <c r="D304" s="406" t="s">
        <v>9</v>
      </c>
      <c r="E304" s="406"/>
      <c r="F304" s="406"/>
      <c r="G304" s="39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0" t="str">
        <f>AÑO!A36</f>
        <v>Nenas</v>
      </c>
      <c r="C322" s="407"/>
      <c r="D322" s="407"/>
      <c r="E322" s="407"/>
      <c r="F322" s="407"/>
      <c r="G322" s="408"/>
      <c r="H322" s="112"/>
    </row>
    <row r="323" spans="2:8" ht="15" customHeight="1" thickBot="1">
      <c r="B323" s="409"/>
      <c r="C323" s="410"/>
      <c r="D323" s="410"/>
      <c r="E323" s="410"/>
      <c r="F323" s="410"/>
      <c r="G323" s="411"/>
      <c r="H323" s="112"/>
    </row>
    <row r="324" spans="2:8" ht="15.75">
      <c r="B324" s="398" t="s">
        <v>8</v>
      </c>
      <c r="C324" s="399"/>
      <c r="D324" s="406" t="s">
        <v>9</v>
      </c>
      <c r="E324" s="406"/>
      <c r="F324" s="406"/>
      <c r="G324" s="39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0" t="str">
        <f>AÑO!A37</f>
        <v>Impuestos</v>
      </c>
      <c r="C342" s="407"/>
      <c r="D342" s="407"/>
      <c r="E342" s="407"/>
      <c r="F342" s="407"/>
      <c r="G342" s="408"/>
      <c r="H342" s="112"/>
    </row>
    <row r="343" spans="2:8" ht="15" customHeight="1" thickBot="1">
      <c r="B343" s="409"/>
      <c r="C343" s="410"/>
      <c r="D343" s="410"/>
      <c r="E343" s="410"/>
      <c r="F343" s="410"/>
      <c r="G343" s="411"/>
      <c r="H343" s="112"/>
    </row>
    <row r="344" spans="2:8" ht="15.75">
      <c r="B344" s="398" t="s">
        <v>8</v>
      </c>
      <c r="C344" s="399"/>
      <c r="D344" s="406" t="s">
        <v>9</v>
      </c>
      <c r="E344" s="406"/>
      <c r="F344" s="406"/>
      <c r="G344" s="39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0" t="str">
        <f>AÑO!A38</f>
        <v>Gastos Curros</v>
      </c>
      <c r="C362" s="407"/>
      <c r="D362" s="407"/>
      <c r="E362" s="407"/>
      <c r="F362" s="407"/>
      <c r="G362" s="408"/>
      <c r="H362" s="112"/>
    </row>
    <row r="363" spans="2:8" ht="15" customHeight="1" thickBot="1">
      <c r="B363" s="409"/>
      <c r="C363" s="410"/>
      <c r="D363" s="410"/>
      <c r="E363" s="410"/>
      <c r="F363" s="410"/>
      <c r="G363" s="411"/>
      <c r="H363" s="112"/>
    </row>
    <row r="364" spans="2:8" ht="15.75">
      <c r="B364" s="398" t="s">
        <v>8</v>
      </c>
      <c r="C364" s="399"/>
      <c r="D364" s="406" t="s">
        <v>9</v>
      </c>
      <c r="E364" s="406"/>
      <c r="F364" s="406"/>
      <c r="G364" s="39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0" t="str">
        <f>AÑO!A39</f>
        <v>Dreamed Holidays</v>
      </c>
      <c r="C382" s="407"/>
      <c r="D382" s="407"/>
      <c r="E382" s="407"/>
      <c r="F382" s="407"/>
      <c r="G382" s="408"/>
      <c r="H382" s="112"/>
    </row>
    <row r="383" spans="2:8" ht="15" customHeight="1" thickBot="1">
      <c r="B383" s="409"/>
      <c r="C383" s="410"/>
      <c r="D383" s="410"/>
      <c r="E383" s="410"/>
      <c r="F383" s="410"/>
      <c r="G383" s="411"/>
      <c r="H383" s="112"/>
    </row>
    <row r="384" spans="2:8" ht="15.75">
      <c r="B384" s="398" t="s">
        <v>8</v>
      </c>
      <c r="C384" s="399"/>
      <c r="D384" s="406" t="s">
        <v>9</v>
      </c>
      <c r="E384" s="406"/>
      <c r="F384" s="406"/>
      <c r="G384" s="39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0" t="str">
        <f>AÑO!A40</f>
        <v>Financieros</v>
      </c>
      <c r="C402" s="407"/>
      <c r="D402" s="407"/>
      <c r="E402" s="407"/>
      <c r="F402" s="407"/>
      <c r="G402" s="408"/>
      <c r="H402" s="112"/>
    </row>
    <row r="403" spans="2:8" ht="15" customHeight="1" thickBot="1">
      <c r="B403" s="409"/>
      <c r="C403" s="410"/>
      <c r="D403" s="410"/>
      <c r="E403" s="410"/>
      <c r="F403" s="410"/>
      <c r="G403" s="411"/>
      <c r="H403" s="112"/>
    </row>
    <row r="404" spans="2:8" ht="15.75">
      <c r="B404" s="398" t="s">
        <v>8</v>
      </c>
      <c r="C404" s="399"/>
      <c r="D404" s="406" t="s">
        <v>9</v>
      </c>
      <c r="E404" s="406"/>
      <c r="F404" s="406"/>
      <c r="G404" s="39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  <c r="H422" s="112"/>
    </row>
    <row r="423" spans="1:8" ht="15" customHeight="1" thickBot="1">
      <c r="B423" s="403"/>
      <c r="C423" s="404"/>
      <c r="D423" s="404"/>
      <c r="E423" s="404"/>
      <c r="F423" s="404"/>
      <c r="G423" s="405"/>
      <c r="H423" s="112"/>
    </row>
    <row r="424" spans="1:8" ht="15.75">
      <c r="B424" s="398" t="s">
        <v>8</v>
      </c>
      <c r="C424" s="399"/>
      <c r="D424" s="406" t="s">
        <v>9</v>
      </c>
      <c r="E424" s="406"/>
      <c r="F424" s="406"/>
      <c r="G424" s="399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0" t="str">
        <f>AÑO!A42</f>
        <v>Dinero Bloqueado</v>
      </c>
      <c r="C442" s="401"/>
      <c r="D442" s="401"/>
      <c r="E442" s="401"/>
      <c r="F442" s="401"/>
      <c r="G442" s="402"/>
      <c r="H442" s="112"/>
    </row>
    <row r="443" spans="2:8" ht="15" customHeight="1" thickBot="1">
      <c r="B443" s="403"/>
      <c r="C443" s="404"/>
      <c r="D443" s="404"/>
      <c r="E443" s="404"/>
      <c r="F443" s="404"/>
      <c r="G443" s="405"/>
      <c r="H443" s="112"/>
    </row>
    <row r="444" spans="2:8" ht="15.75">
      <c r="B444" s="398" t="s">
        <v>8</v>
      </c>
      <c r="C444" s="399"/>
      <c r="D444" s="406" t="s">
        <v>9</v>
      </c>
      <c r="E444" s="406"/>
      <c r="F444" s="406"/>
      <c r="G444" s="39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0" t="str">
        <f>AÑO!A43</f>
        <v>Cartama Finanazas</v>
      </c>
      <c r="C462" s="401"/>
      <c r="D462" s="401"/>
      <c r="E462" s="401"/>
      <c r="F462" s="401"/>
      <c r="G462" s="402"/>
      <c r="H462" s="112"/>
    </row>
    <row r="463" spans="2:8" ht="15" customHeight="1" thickBot="1">
      <c r="B463" s="403"/>
      <c r="C463" s="404"/>
      <c r="D463" s="404"/>
      <c r="E463" s="404"/>
      <c r="F463" s="404"/>
      <c r="G463" s="405"/>
      <c r="H463" s="112"/>
    </row>
    <row r="464" spans="2:8" ht="15.75">
      <c r="B464" s="398" t="s">
        <v>8</v>
      </c>
      <c r="C464" s="399"/>
      <c r="D464" s="406" t="s">
        <v>9</v>
      </c>
      <c r="E464" s="406"/>
      <c r="F464" s="406"/>
      <c r="G464" s="39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0" t="str">
        <f>AÑO!A44</f>
        <v>NULO</v>
      </c>
      <c r="C482" s="401"/>
      <c r="D482" s="401"/>
      <c r="E482" s="401"/>
      <c r="F482" s="401"/>
      <c r="G482" s="402"/>
      <c r="H482" s="112"/>
    </row>
    <row r="483" spans="2:8" ht="15" customHeight="1" thickBot="1">
      <c r="B483" s="403"/>
      <c r="C483" s="404"/>
      <c r="D483" s="404"/>
      <c r="E483" s="404"/>
      <c r="F483" s="404"/>
      <c r="G483" s="405"/>
      <c r="H483" s="112"/>
    </row>
    <row r="484" spans="2:8" ht="15.75">
      <c r="B484" s="398" t="s">
        <v>8</v>
      </c>
      <c r="C484" s="399"/>
      <c r="D484" s="406" t="s">
        <v>9</v>
      </c>
      <c r="E484" s="406"/>
      <c r="F484" s="406"/>
      <c r="G484" s="39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0" t="str">
        <f>AÑO!A45</f>
        <v>OTROS</v>
      </c>
      <c r="C502" s="401"/>
      <c r="D502" s="401"/>
      <c r="E502" s="401"/>
      <c r="F502" s="401"/>
      <c r="G502" s="402"/>
      <c r="H502" s="112"/>
    </row>
    <row r="503" spans="2:8" ht="15" customHeight="1" thickBot="1">
      <c r="B503" s="403"/>
      <c r="C503" s="404"/>
      <c r="D503" s="404"/>
      <c r="E503" s="404"/>
      <c r="F503" s="404"/>
      <c r="G503" s="405"/>
      <c r="H503" s="112"/>
    </row>
    <row r="504" spans="2:8" ht="15.75">
      <c r="B504" s="398" t="s">
        <v>8</v>
      </c>
      <c r="C504" s="399"/>
      <c r="D504" s="406" t="s">
        <v>9</v>
      </c>
      <c r="E504" s="406"/>
      <c r="F504" s="406"/>
      <c r="G504" s="39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2397.48-4.45</f>
        <v>2393.0300000000002</v>
      </c>
      <c r="L5" s="429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2">
        <f>7340.23-4.45</f>
        <v>7335.78</v>
      </c>
      <c r="L7" s="413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7001.87</v>
      </c>
      <c r="L8" s="413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2">
        <v>669.52</v>
      </c>
      <c r="L9" s="413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160+155</f>
        <v>315</v>
      </c>
      <c r="L11" s="413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25229.379999999997</v>
      </c>
      <c r="L19" s="41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314</v>
      </c>
      <c r="K30" s="421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319</v>
      </c>
      <c r="K31" s="423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 t="s">
        <v>314</v>
      </c>
      <c r="K33" s="423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359</v>
      </c>
      <c r="K35" s="421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160</v>
      </c>
      <c r="K45" s="421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18"/>
      <c r="J46" s="422"/>
      <c r="K46" s="423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7" t="str">
        <f>AÑO!A13</f>
        <v>Gubernamental</v>
      </c>
      <c r="J50" s="420" t="s">
        <v>259</v>
      </c>
      <c r="K50" s="421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18"/>
      <c r="J51" s="422"/>
      <c r="K51" s="423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7" t="str">
        <f>AÑO!A14</f>
        <v>Mutualite/DKV</v>
      </c>
      <c r="J55" s="420"/>
      <c r="K55" s="421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7" t="str">
        <f>AÑO!A15</f>
        <v>Alquiler Cartama</v>
      </c>
      <c r="J60" s="420" t="s">
        <v>315</v>
      </c>
      <c r="K60" s="421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18"/>
      <c r="J66" s="422"/>
      <c r="K66" s="423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18"/>
      <c r="J67" s="422"/>
      <c r="K67" s="423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18"/>
      <c r="J68" s="422"/>
      <c r="K68" s="423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3"/>
      <c r="J69" s="434"/>
      <c r="K69" s="435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2:7" ht="15" customHeight="1" thickBot="1">
      <c r="B243" s="409"/>
      <c r="C243" s="410"/>
      <c r="D243" s="410"/>
      <c r="E243" s="410"/>
      <c r="F243" s="410"/>
      <c r="G243" s="411"/>
    </row>
    <row r="244" spans="2:7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2:7" ht="15" customHeight="1" thickBot="1">
      <c r="B263" s="409"/>
      <c r="C263" s="410"/>
      <c r="D263" s="410"/>
      <c r="E263" s="410"/>
      <c r="F263" s="410"/>
      <c r="G263" s="411"/>
    </row>
    <row r="264" spans="2:7">
      <c r="B264" s="398" t="s">
        <v>8</v>
      </c>
      <c r="C264" s="399"/>
      <c r="D264" s="406" t="s">
        <v>9</v>
      </c>
      <c r="E264" s="406"/>
      <c r="F264" s="406"/>
      <c r="G264" s="39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8" ht="15" customHeight="1" thickBot="1">
      <c r="B423" s="403"/>
      <c r="C423" s="404"/>
      <c r="D423" s="404"/>
      <c r="E423" s="404"/>
      <c r="F423" s="404"/>
      <c r="G423" s="405"/>
    </row>
    <row r="424" spans="1:8">
      <c r="B424" s="398" t="s">
        <v>8</v>
      </c>
      <c r="C424" s="399"/>
      <c r="D424" s="406" t="s">
        <v>9</v>
      </c>
      <c r="E424" s="406"/>
      <c r="F424" s="406"/>
      <c r="G424" s="39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406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1559.34</v>
      </c>
      <c r="L5" s="429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2">
        <v>8577.0300000000007</v>
      </c>
      <c r="L7" s="413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3501.87</v>
      </c>
      <c r="L8" s="413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2">
        <v>4167.34</v>
      </c>
      <c r="L9" s="413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255</v>
      </c>
      <c r="L11" s="413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4">
        <f>SUM(K5:K18)</f>
        <v>25574.760000000002</v>
      </c>
      <c r="L19" s="41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406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8"/>
      <c r="J27" s="422"/>
      <c r="K27" s="423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362</v>
      </c>
      <c r="K30" s="421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238</v>
      </c>
      <c r="K31" s="423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19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19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199"/>
      <c r="M43" s="1"/>
      <c r="R43" s="3"/>
    </row>
    <row r="44" spans="1:18" ht="15.75">
      <c r="A44" s="1"/>
      <c r="B44" s="398" t="s">
        <v>8</v>
      </c>
      <c r="C44" s="399"/>
      <c r="D44" s="406" t="s">
        <v>9</v>
      </c>
      <c r="E44" s="406"/>
      <c r="F44" s="406"/>
      <c r="G44" s="399"/>
      <c r="H44" s="1"/>
      <c r="I44" s="419"/>
      <c r="J44" s="424"/>
      <c r="K44" s="42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379</v>
      </c>
      <c r="K45" s="421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18"/>
      <c r="J46" s="422" t="s">
        <v>160</v>
      </c>
      <c r="K46" s="423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18"/>
      <c r="J47" s="422"/>
      <c r="K47" s="423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18"/>
      <c r="J48" s="422"/>
      <c r="K48" s="423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9"/>
      <c r="J49" s="424"/>
      <c r="K49" s="42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7" t="str">
        <f>AÑO!A13</f>
        <v>Gubernamental</v>
      </c>
      <c r="J50" s="420" t="s">
        <v>259</v>
      </c>
      <c r="K50" s="421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18"/>
      <c r="J51" s="422" t="s">
        <v>417</v>
      </c>
      <c r="K51" s="423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18"/>
      <c r="J52" s="422"/>
      <c r="K52" s="423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18"/>
      <c r="J53" s="422"/>
      <c r="K53" s="423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9"/>
      <c r="J54" s="424"/>
      <c r="K54" s="42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7" t="str">
        <f>AÑO!A14</f>
        <v>Mutualite/DKV</v>
      </c>
      <c r="J55" s="436" t="str">
        <f>G306</f>
        <v>12/03 Chirec</v>
      </c>
      <c r="K55" s="421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366</v>
      </c>
      <c r="K60" s="421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19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19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199"/>
      <c r="M63" s="1"/>
      <c r="R63" s="3"/>
    </row>
    <row r="64" spans="1:18" ht="15.75">
      <c r="A64" s="1"/>
      <c r="B64" s="398" t="s">
        <v>8</v>
      </c>
      <c r="C64" s="399"/>
      <c r="D64" s="406" t="s">
        <v>9</v>
      </c>
      <c r="E64" s="406"/>
      <c r="F64" s="406"/>
      <c r="G64" s="399"/>
      <c r="H64" s="1"/>
      <c r="I64" s="419"/>
      <c r="J64" s="424"/>
      <c r="K64" s="425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18"/>
      <c r="J66" s="422"/>
      <c r="K66" s="423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18"/>
      <c r="J67" s="422"/>
      <c r="K67" s="423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18"/>
      <c r="J68" s="422"/>
      <c r="K68" s="423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3"/>
      <c r="J69" s="434"/>
      <c r="K69" s="435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406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406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406" t="s">
        <v>9</v>
      </c>
      <c r="E124" s="406"/>
      <c r="F124" s="406"/>
      <c r="G124" s="39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406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406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406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406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406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8" ht="15" customHeight="1" thickBot="1">
      <c r="B243" s="409"/>
      <c r="C243" s="410"/>
      <c r="D243" s="410"/>
      <c r="E243" s="410"/>
      <c r="F243" s="410"/>
      <c r="G243" s="411"/>
    </row>
    <row r="244" spans="1:8" ht="15" customHeight="1">
      <c r="B244" s="398" t="s">
        <v>8</v>
      </c>
      <c r="C244" s="399"/>
      <c r="D244" s="406" t="s">
        <v>9</v>
      </c>
      <c r="E244" s="406"/>
      <c r="F244" s="406"/>
      <c r="G244" s="39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7" ht="15" customHeight="1" thickBot="1">
      <c r="B263" s="409"/>
      <c r="C263" s="410"/>
      <c r="D263" s="410"/>
      <c r="E263" s="410"/>
      <c r="F263" s="410"/>
      <c r="G263" s="411"/>
    </row>
    <row r="264" spans="1:7">
      <c r="B264" s="398" t="s">
        <v>8</v>
      </c>
      <c r="C264" s="399"/>
      <c r="D264" s="406" t="s">
        <v>9</v>
      </c>
      <c r="E264" s="406"/>
      <c r="F264" s="406"/>
      <c r="G264" s="39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406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406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7"/>
      <c r="D322" s="407"/>
      <c r="E322" s="407"/>
      <c r="F322" s="407"/>
      <c r="G322" s="408"/>
    </row>
    <row r="323" spans="2:7" ht="15" customHeight="1" thickBot="1">
      <c r="B323" s="409"/>
      <c r="C323" s="410"/>
      <c r="D323" s="410"/>
      <c r="E323" s="410"/>
      <c r="F323" s="410"/>
      <c r="G323" s="411"/>
    </row>
    <row r="324" spans="2:7">
      <c r="B324" s="398" t="s">
        <v>8</v>
      </c>
      <c r="C324" s="399"/>
      <c r="D324" s="406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406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406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7"/>
      <c r="D382" s="407"/>
      <c r="E382" s="407"/>
      <c r="F382" s="407"/>
      <c r="G382" s="408"/>
    </row>
    <row r="383" spans="2:7" ht="15" customHeight="1" thickBot="1">
      <c r="B383" s="409"/>
      <c r="C383" s="410"/>
      <c r="D383" s="410"/>
      <c r="E383" s="410"/>
      <c r="F383" s="410"/>
      <c r="G383" s="411"/>
    </row>
    <row r="384" spans="2:7">
      <c r="B384" s="398" t="s">
        <v>8</v>
      </c>
      <c r="C384" s="399"/>
      <c r="D384" s="406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406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406" t="s">
        <v>9</v>
      </c>
      <c r="E424" s="406"/>
      <c r="F424" s="406"/>
      <c r="G424" s="39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406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861.84</v>
      </c>
      <c r="L5" s="429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620.08000000000004</v>
      </c>
      <c r="L6" s="413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10075.709999999999</v>
      </c>
      <c r="L7" s="413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3501.87</v>
      </c>
      <c r="L8" s="413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35.96</v>
      </c>
      <c r="L9" s="413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370</v>
      </c>
      <c r="L11" s="413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5092.08+4084.2</f>
        <v>9176.2799999999988</v>
      </c>
      <c r="L12" s="413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26443.759999999998</v>
      </c>
      <c r="L19" s="438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362</v>
      </c>
      <c r="K30" s="421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430</v>
      </c>
      <c r="K31" s="423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424</v>
      </c>
      <c r="K40" s="421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444</v>
      </c>
      <c r="K41" s="423"/>
      <c r="L41" s="229">
        <v>352.82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 t="s">
        <v>60</v>
      </c>
      <c r="K42" s="423"/>
      <c r="L42" s="229">
        <v>0.02</v>
      </c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7" t="str">
        <f>AÑO!A13</f>
        <v>Gubernamental</v>
      </c>
      <c r="J50" s="420" t="s">
        <v>433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36" t="str">
        <f>'03'!G307</f>
        <v>22/03 Chirec</v>
      </c>
      <c r="K55" s="421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39" t="str">
        <f>'03'!G309</f>
        <v>26/03 Ginecologa</v>
      </c>
      <c r="K56" s="423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 t="s">
        <v>448</v>
      </c>
      <c r="K57" s="423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7" ht="15" customHeight="1" thickBot="1">
      <c r="B263" s="409"/>
      <c r="C263" s="410"/>
      <c r="D263" s="410"/>
      <c r="E263" s="410"/>
      <c r="F263" s="410"/>
      <c r="G263" s="411"/>
    </row>
    <row r="264" spans="1:7">
      <c r="B264" s="398" t="s">
        <v>8</v>
      </c>
      <c r="C264" s="399"/>
      <c r="D264" s="398" t="s">
        <v>9</v>
      </c>
      <c r="E264" s="406"/>
      <c r="F264" s="406"/>
      <c r="G264" s="39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398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398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1773.93</v>
      </c>
      <c r="L5" s="429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7144.52</v>
      </c>
      <c r="L7" s="413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10005.620000000001</v>
      </c>
      <c r="L8" s="413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514.82000000000005</v>
      </c>
      <c r="L9" s="413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210</f>
        <v>210</v>
      </c>
      <c r="L11" s="413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v>5092.08</v>
      </c>
      <c r="L12" s="413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27163.090000000004</v>
      </c>
      <c r="L19" s="438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362</v>
      </c>
      <c r="K31" s="423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472</v>
      </c>
      <c r="K40" s="421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7" t="str">
        <f>AÑO!A13</f>
        <v>Gubernamental</v>
      </c>
      <c r="J50" s="420" t="s">
        <v>483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7" t="str">
        <f>AÑO!A14</f>
        <v>Mutualite/DKV</v>
      </c>
      <c r="J55" s="420" t="s">
        <v>477</v>
      </c>
      <c r="K55" s="421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/>
      <c r="K60" s="421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2:7" ht="15" customHeight="1" thickBot="1">
      <c r="B343" s="409"/>
      <c r="C343" s="410"/>
      <c r="D343" s="410"/>
      <c r="E343" s="410"/>
      <c r="F343" s="410"/>
      <c r="G343" s="411"/>
    </row>
    <row r="344" spans="2:7">
      <c r="B344" s="398" t="s">
        <v>8</v>
      </c>
      <c r="C344" s="399"/>
      <c r="D344" s="398" t="s">
        <v>9</v>
      </c>
      <c r="E344" s="406"/>
      <c r="F344" s="406"/>
      <c r="G344" s="39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2:7" ht="15" customHeight="1" thickBot="1">
      <c r="B363" s="409"/>
      <c r="C363" s="410"/>
      <c r="D363" s="410"/>
      <c r="E363" s="410"/>
      <c r="F363" s="410"/>
      <c r="G363" s="411"/>
    </row>
    <row r="364" spans="2:7">
      <c r="B364" s="398" t="s">
        <v>8</v>
      </c>
      <c r="C364" s="399"/>
      <c r="D364" s="398" t="s">
        <v>9</v>
      </c>
      <c r="E364" s="406"/>
      <c r="F364" s="406"/>
      <c r="G364" s="39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8" ht="15" customHeight="1" thickBot="1">
      <c r="B423" s="403"/>
      <c r="C423" s="404"/>
      <c r="D423" s="404"/>
      <c r="E423" s="404"/>
      <c r="F423" s="404"/>
      <c r="G423" s="405"/>
    </row>
    <row r="424" spans="1:8">
      <c r="B424" s="398" t="s">
        <v>8</v>
      </c>
      <c r="C424" s="399"/>
      <c r="D424" s="398" t="s">
        <v>9</v>
      </c>
      <c r="E424" s="406"/>
      <c r="F424" s="406"/>
      <c r="G424" s="39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M5+2156.93</f>
        <v>1614.1099999999997</v>
      </c>
      <c r="L5" s="429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f>9234.42-58.2</f>
        <v>9176.2199999999993</v>
      </c>
      <c r="L7" s="413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2">
        <v>169.67</v>
      </c>
      <c r="L9" s="413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190</v>
      </c>
      <c r="L11" s="413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29014.079999999998</v>
      </c>
      <c r="L19" s="438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626</v>
      </c>
      <c r="K30" s="421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430</v>
      </c>
      <c r="K31" s="423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328</v>
      </c>
      <c r="K32" s="423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359</v>
      </c>
      <c r="K35" s="421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160</v>
      </c>
      <c r="K45" s="421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7" t="str">
        <f>AÑO!A13</f>
        <v>Gubernamental</v>
      </c>
      <c r="J50" s="420" t="s">
        <v>639</v>
      </c>
      <c r="K50" s="421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7" t="str">
        <f>AÑO!A14</f>
        <v>Mutualite/DKV</v>
      </c>
      <c r="J55" s="420"/>
      <c r="K55" s="421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/>
      <c r="K56" s="423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627</v>
      </c>
      <c r="K60" s="421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9" ht="15" customHeight="1" thickBot="1">
      <c r="B283" s="409"/>
      <c r="C283" s="410"/>
      <c r="D283" s="410"/>
      <c r="E283" s="410"/>
      <c r="F283" s="410"/>
      <c r="G283" s="411"/>
    </row>
    <row r="284" spans="2:9">
      <c r="B284" s="398" t="s">
        <v>8</v>
      </c>
      <c r="C284" s="399"/>
      <c r="D284" s="398" t="s">
        <v>9</v>
      </c>
      <c r="E284" s="406"/>
      <c r="F284" s="406"/>
      <c r="G284" s="39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f>2939.95</f>
        <v>2939.95</v>
      </c>
      <c r="L5" s="429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</v>
      </c>
      <c r="L6" s="413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8049.26</v>
      </c>
      <c r="L7" s="413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169.67</v>
      </c>
      <c r="L9" s="413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v>260</v>
      </c>
      <c r="L11" s="413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29282.959999999999</v>
      </c>
      <c r="L19" s="438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430</v>
      </c>
      <c r="K30" s="421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 t="s">
        <v>626</v>
      </c>
      <c r="K31" s="423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 t="s">
        <v>688</v>
      </c>
      <c r="K32" s="423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/>
      <c r="K35" s="421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 t="s">
        <v>675</v>
      </c>
      <c r="K40" s="421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 t="s">
        <v>60</v>
      </c>
      <c r="K41" s="423"/>
      <c r="L41" s="229">
        <v>0.02</v>
      </c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/>
      <c r="K45" s="421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18"/>
      <c r="J46" s="422"/>
      <c r="K46" s="423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18"/>
      <c r="J48" s="422"/>
      <c r="K48" s="423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7" t="str">
        <f>AÑO!A13</f>
        <v>Gubernamental</v>
      </c>
      <c r="J50" s="420" t="s">
        <v>639</v>
      </c>
      <c r="K50" s="421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20" t="s">
        <v>689</v>
      </c>
      <c r="K55" s="421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22" t="s">
        <v>689</v>
      </c>
      <c r="K56" s="423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 t="s">
        <v>689</v>
      </c>
      <c r="K57" s="423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704</v>
      </c>
      <c r="K60" s="421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2:8" ht="15" customHeight="1" thickBot="1">
      <c r="B283" s="409"/>
      <c r="C283" s="410"/>
      <c r="D283" s="410"/>
      <c r="E283" s="410"/>
      <c r="F283" s="410"/>
      <c r="G283" s="411"/>
    </row>
    <row r="284" spans="2:8">
      <c r="B284" s="398" t="s">
        <v>8</v>
      </c>
      <c r="C284" s="399"/>
      <c r="D284" s="398" t="s">
        <v>9</v>
      </c>
      <c r="E284" s="406"/>
      <c r="F284" s="406"/>
      <c r="G284" s="39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2:8" ht="15" customHeight="1" thickBot="1">
      <c r="B303" s="409"/>
      <c r="C303" s="410"/>
      <c r="D303" s="410"/>
      <c r="E303" s="410"/>
      <c r="F303" s="410"/>
      <c r="G303" s="411"/>
    </row>
    <row r="304" spans="2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0" t="str">
        <f>AÑO!A20</f>
        <v>Cártama Gastos</v>
      </c>
      <c r="C2" s="407"/>
      <c r="D2" s="407"/>
      <c r="E2" s="407"/>
      <c r="F2" s="407"/>
      <c r="G2" s="408"/>
      <c r="H2" s="222"/>
      <c r="I2" s="416" t="s">
        <v>4</v>
      </c>
      <c r="J2" s="407"/>
      <c r="K2" s="407"/>
      <c r="L2" s="408"/>
      <c r="M2" s="1"/>
      <c r="N2" s="1"/>
      <c r="R2" s="3"/>
    </row>
    <row r="3" spans="1:22" ht="16.5" thickBot="1">
      <c r="A3" s="1"/>
      <c r="B3" s="409"/>
      <c r="C3" s="410"/>
      <c r="D3" s="410"/>
      <c r="E3" s="410"/>
      <c r="F3" s="410"/>
      <c r="G3" s="411"/>
      <c r="H3" s="1"/>
      <c r="I3" s="409"/>
      <c r="J3" s="410"/>
      <c r="K3" s="410"/>
      <c r="L3" s="411"/>
      <c r="M3" s="1"/>
      <c r="N3" s="1"/>
      <c r="R3" s="3"/>
    </row>
    <row r="4" spans="1:22" ht="15.75">
      <c r="A4" s="1"/>
      <c r="B4" s="398" t="s">
        <v>8</v>
      </c>
      <c r="C4" s="399"/>
      <c r="D4" s="398" t="s">
        <v>9</v>
      </c>
      <c r="E4" s="406"/>
      <c r="F4" s="406"/>
      <c r="G4" s="399"/>
      <c r="H4" s="222"/>
      <c r="I4" s="40" t="s">
        <v>57</v>
      </c>
      <c r="J4" s="105" t="s">
        <v>58</v>
      </c>
      <c r="K4" s="426" t="s">
        <v>59</v>
      </c>
      <c r="L4" s="427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8">
        <v>3508.76</v>
      </c>
      <c r="L5" s="429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2">
        <v>620.12</v>
      </c>
      <c r="L6" s="413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2">
        <v>7490.36</v>
      </c>
      <c r="L7" s="413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2">
        <v>6305.62</v>
      </c>
      <c r="L8" s="413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2">
        <v>163.63</v>
      </c>
      <c r="L9" s="413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2">
        <v>1802.02</v>
      </c>
      <c r="L10" s="413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2">
        <f>20+120</f>
        <v>140</v>
      </c>
      <c r="L11" s="413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2">
        <f>5092.08+4044.26</f>
        <v>9136.34</v>
      </c>
      <c r="L12" s="413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2"/>
      <c r="L13" s="413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2"/>
      <c r="L14" s="413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2"/>
      <c r="L15" s="413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2"/>
      <c r="L16" s="413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2"/>
      <c r="L17" s="413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4"/>
      <c r="L18" s="41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7">
        <f>SUM(K5:K18)</f>
        <v>29166.850000000002</v>
      </c>
      <c r="L19" s="438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0" t="str">
        <f>AÑO!A21</f>
        <v>Waterloo</v>
      </c>
      <c r="C22" s="407"/>
      <c r="D22" s="407"/>
      <c r="E22" s="407"/>
      <c r="F22" s="407"/>
      <c r="G22" s="408"/>
      <c r="H22" s="1"/>
      <c r="I22" s="416" t="s">
        <v>6</v>
      </c>
      <c r="J22" s="407"/>
      <c r="K22" s="407"/>
      <c r="L22" s="408"/>
      <c r="M22" s="1"/>
      <c r="R22" s="3"/>
    </row>
    <row r="23" spans="1:18" ht="16.149999999999999" customHeight="1" thickBot="1">
      <c r="A23" s="1"/>
      <c r="B23" s="409"/>
      <c r="C23" s="410"/>
      <c r="D23" s="410"/>
      <c r="E23" s="410"/>
      <c r="F23" s="410"/>
      <c r="G23" s="411"/>
      <c r="H23" s="1"/>
      <c r="I23" s="409"/>
      <c r="J23" s="410"/>
      <c r="K23" s="410"/>
      <c r="L23" s="411"/>
      <c r="M23" s="1"/>
      <c r="R23" s="3"/>
    </row>
    <row r="24" spans="1:18" ht="15.75">
      <c r="A24" s="1"/>
      <c r="B24" s="398" t="s">
        <v>8</v>
      </c>
      <c r="C24" s="399"/>
      <c r="D24" s="398" t="s">
        <v>9</v>
      </c>
      <c r="E24" s="406"/>
      <c r="F24" s="406"/>
      <c r="G24" s="399"/>
      <c r="H24" s="1"/>
      <c r="I24" s="40" t="s">
        <v>31</v>
      </c>
      <c r="J24" s="431" t="s">
        <v>87</v>
      </c>
      <c r="K24" s="43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7" t="str">
        <f>AÑO!A8</f>
        <v>Manolo Salario</v>
      </c>
      <c r="J25" s="420" t="s">
        <v>401</v>
      </c>
      <c r="K25" s="421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8"/>
      <c r="J26" s="422"/>
      <c r="K26" s="423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8"/>
      <c r="J27" s="422"/>
      <c r="K27" s="423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8"/>
      <c r="J28" s="422"/>
      <c r="K28" s="423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9"/>
      <c r="J29" s="424"/>
      <c r="K29" s="425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7" t="str">
        <f>AÑO!A9</f>
        <v>Rocío Salario</v>
      </c>
      <c r="J30" s="420" t="s">
        <v>328</v>
      </c>
      <c r="K30" s="421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8"/>
      <c r="J31" s="422"/>
      <c r="K31" s="423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8"/>
      <c r="J32" s="422"/>
      <c r="K32" s="423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8"/>
      <c r="J33" s="422"/>
      <c r="K33" s="423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9"/>
      <c r="J34" s="424"/>
      <c r="K34" s="42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7" t="s">
        <v>218</v>
      </c>
      <c r="J35" s="420" t="s">
        <v>397</v>
      </c>
      <c r="K35" s="421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8"/>
      <c r="J36" s="422"/>
      <c r="K36" s="423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8"/>
      <c r="J37" s="422"/>
      <c r="K37" s="423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8"/>
      <c r="J38" s="422"/>
      <c r="K38" s="423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9"/>
      <c r="J39" s="424"/>
      <c r="K39" s="425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7" t="str">
        <f>AÑO!A11</f>
        <v>Finanazas</v>
      </c>
      <c r="J40" s="420"/>
      <c r="K40" s="421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8"/>
      <c r="J41" s="422"/>
      <c r="K41" s="423"/>
      <c r="L41" s="229"/>
      <c r="M41" s="1"/>
      <c r="R41" s="3"/>
    </row>
    <row r="42" spans="1:18" ht="15.6" customHeight="1">
      <c r="A42" s="1"/>
      <c r="B42" s="400" t="str">
        <f>AÑO!A22</f>
        <v>Comida+Limpieza</v>
      </c>
      <c r="C42" s="407"/>
      <c r="D42" s="407"/>
      <c r="E42" s="407"/>
      <c r="F42" s="407"/>
      <c r="G42" s="408"/>
      <c r="H42" s="1"/>
      <c r="I42" s="418"/>
      <c r="J42" s="422"/>
      <c r="K42" s="423"/>
      <c r="L42" s="229"/>
      <c r="M42" s="1"/>
      <c r="R42" s="3"/>
    </row>
    <row r="43" spans="1:18" ht="16.149999999999999" customHeight="1" thickBot="1">
      <c r="A43" s="1"/>
      <c r="B43" s="409"/>
      <c r="C43" s="410"/>
      <c r="D43" s="410"/>
      <c r="E43" s="410"/>
      <c r="F43" s="410"/>
      <c r="G43" s="411"/>
      <c r="H43" s="1"/>
      <c r="I43" s="418"/>
      <c r="J43" s="422"/>
      <c r="K43" s="423"/>
      <c r="L43" s="229"/>
      <c r="M43" s="1"/>
      <c r="R43" s="3"/>
    </row>
    <row r="44" spans="1:18" ht="15.75">
      <c r="A44" s="1"/>
      <c r="B44" s="398" t="s">
        <v>8</v>
      </c>
      <c r="C44" s="399"/>
      <c r="D44" s="398" t="s">
        <v>9</v>
      </c>
      <c r="E44" s="406"/>
      <c r="F44" s="406"/>
      <c r="G44" s="399"/>
      <c r="H44" s="1"/>
      <c r="I44" s="419"/>
      <c r="J44" s="424"/>
      <c r="K44" s="42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7" t="str">
        <f>AÑO!A12</f>
        <v>Regalos</v>
      </c>
      <c r="J45" s="420" t="s">
        <v>776</v>
      </c>
      <c r="K45" s="421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18"/>
      <c r="J46" s="422" t="s">
        <v>777</v>
      </c>
      <c r="K46" s="423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18"/>
      <c r="J47" s="422"/>
      <c r="K47" s="423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18"/>
      <c r="J48" s="422"/>
      <c r="K48" s="423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9"/>
      <c r="J49" s="424"/>
      <c r="K49" s="42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7" t="str">
        <f>AÑO!A13</f>
        <v>Gubernamental</v>
      </c>
      <c r="J50" s="420" t="s">
        <v>639</v>
      </c>
      <c r="K50" s="421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18"/>
      <c r="J51" s="422"/>
      <c r="K51" s="423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8"/>
      <c r="J52" s="422"/>
      <c r="K52" s="423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8"/>
      <c r="J53" s="422"/>
      <c r="K53" s="423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9"/>
      <c r="J54" s="424"/>
      <c r="K54" s="42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7" t="str">
        <f>AÑO!A14</f>
        <v>Mutualite/DKV</v>
      </c>
      <c r="J55" s="440">
        <v>43692</v>
      </c>
      <c r="K55" s="421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8"/>
      <c r="J56" s="441">
        <v>43696</v>
      </c>
      <c r="K56" s="423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8"/>
      <c r="J57" s="422"/>
      <c r="K57" s="423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8"/>
      <c r="J58" s="422"/>
      <c r="K58" s="423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9"/>
      <c r="J59" s="424"/>
      <c r="K59" s="42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7" t="str">
        <f>AÑO!A15</f>
        <v>Alquiler Cartama</v>
      </c>
      <c r="J60" s="420" t="s">
        <v>39</v>
      </c>
      <c r="K60" s="421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8"/>
      <c r="J61" s="422"/>
      <c r="K61" s="423"/>
      <c r="L61" s="229"/>
      <c r="M61" s="1"/>
      <c r="R61" s="3"/>
    </row>
    <row r="62" spans="1:18" ht="15.6" customHeight="1">
      <c r="A62" s="1"/>
      <c r="B62" s="400" t="str">
        <f>AÑO!A23</f>
        <v>Ocio</v>
      </c>
      <c r="C62" s="407"/>
      <c r="D62" s="407"/>
      <c r="E62" s="407"/>
      <c r="F62" s="407"/>
      <c r="G62" s="408"/>
      <c r="H62" s="1"/>
      <c r="I62" s="418"/>
      <c r="J62" s="422"/>
      <c r="K62" s="423"/>
      <c r="L62" s="229"/>
      <c r="M62" s="1"/>
      <c r="R62" s="3"/>
    </row>
    <row r="63" spans="1:18" ht="16.149999999999999" customHeight="1" thickBot="1">
      <c r="A63" s="1"/>
      <c r="B63" s="409"/>
      <c r="C63" s="410"/>
      <c r="D63" s="410"/>
      <c r="E63" s="410"/>
      <c r="F63" s="410"/>
      <c r="G63" s="411"/>
      <c r="H63" s="1"/>
      <c r="I63" s="418"/>
      <c r="J63" s="422"/>
      <c r="K63" s="423"/>
      <c r="L63" s="229"/>
      <c r="M63" s="1"/>
      <c r="R63" s="3"/>
    </row>
    <row r="64" spans="1:18" ht="15.75">
      <c r="A64" s="1"/>
      <c r="B64" s="398" t="s">
        <v>8</v>
      </c>
      <c r="C64" s="399"/>
      <c r="D64" s="398" t="s">
        <v>9</v>
      </c>
      <c r="E64" s="406"/>
      <c r="F64" s="406"/>
      <c r="G64" s="399"/>
      <c r="H64" s="1"/>
      <c r="I64" s="419"/>
      <c r="J64" s="424"/>
      <c r="K64" s="425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7" t="str">
        <f>AÑO!A16</f>
        <v>Otros</v>
      </c>
      <c r="J65" s="420"/>
      <c r="K65" s="421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18"/>
      <c r="J66" s="422"/>
      <c r="K66" s="423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18"/>
      <c r="J67" s="422"/>
      <c r="K67" s="423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18"/>
      <c r="J68" s="422"/>
      <c r="K68" s="423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3"/>
      <c r="J69" s="434"/>
      <c r="K69" s="435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0" t="str">
        <f>AÑO!A24</f>
        <v>Transportes</v>
      </c>
      <c r="C82" s="407"/>
      <c r="D82" s="407"/>
      <c r="E82" s="407"/>
      <c r="F82" s="407"/>
      <c r="G82" s="408"/>
      <c r="H82" s="1"/>
      <c r="M82" s="1"/>
      <c r="R82" s="3"/>
    </row>
    <row r="83" spans="1:18" ht="16.149999999999999" customHeight="1" thickBot="1">
      <c r="A83" s="1"/>
      <c r="B83" s="409"/>
      <c r="C83" s="410"/>
      <c r="D83" s="410"/>
      <c r="E83" s="410"/>
      <c r="F83" s="410"/>
      <c r="G83" s="411"/>
      <c r="H83" s="1"/>
      <c r="M83" s="1"/>
      <c r="R83" s="3"/>
    </row>
    <row r="84" spans="1:18" ht="15.75">
      <c r="A84" s="1"/>
      <c r="B84" s="398" t="s">
        <v>8</v>
      </c>
      <c r="C84" s="399"/>
      <c r="D84" s="398" t="s">
        <v>9</v>
      </c>
      <c r="E84" s="406"/>
      <c r="F84" s="406"/>
      <c r="G84" s="39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0" t="str">
        <f>AÑO!A25</f>
        <v>Coche</v>
      </c>
      <c r="C102" s="407"/>
      <c r="D102" s="407"/>
      <c r="E102" s="407"/>
      <c r="F102" s="407"/>
      <c r="G102" s="408"/>
      <c r="H102" s="1"/>
      <c r="M102" s="1"/>
      <c r="R102" s="3"/>
    </row>
    <row r="103" spans="1:18" ht="16.149999999999999" customHeight="1" thickBot="1">
      <c r="A103" s="1"/>
      <c r="B103" s="409"/>
      <c r="C103" s="410"/>
      <c r="D103" s="410"/>
      <c r="E103" s="410"/>
      <c r="F103" s="410"/>
      <c r="G103" s="411"/>
      <c r="H103" s="1"/>
      <c r="M103" s="1"/>
      <c r="R103" s="3"/>
    </row>
    <row r="104" spans="1:18" ht="15.75">
      <c r="A104" s="1"/>
      <c r="B104" s="398" t="s">
        <v>8</v>
      </c>
      <c r="C104" s="399"/>
      <c r="D104" s="398" t="s">
        <v>9</v>
      </c>
      <c r="E104" s="406"/>
      <c r="F104" s="406"/>
      <c r="G104" s="39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0" t="str">
        <f>AÑO!A26</f>
        <v>Teléfono</v>
      </c>
      <c r="C122" s="407"/>
      <c r="D122" s="407"/>
      <c r="E122" s="407"/>
      <c r="F122" s="407"/>
      <c r="G122" s="408"/>
      <c r="H122" s="1"/>
      <c r="M122" s="1"/>
      <c r="R122" s="3"/>
    </row>
    <row r="123" spans="1:18" ht="16.149999999999999" customHeight="1" thickBot="1">
      <c r="A123" s="1"/>
      <c r="B123" s="409"/>
      <c r="C123" s="410"/>
      <c r="D123" s="410"/>
      <c r="E123" s="410"/>
      <c r="F123" s="410"/>
      <c r="G123" s="411"/>
      <c r="H123" s="1"/>
      <c r="M123" s="1"/>
      <c r="R123" s="3"/>
    </row>
    <row r="124" spans="1:18" ht="15.75">
      <c r="A124" s="1"/>
      <c r="B124" s="398" t="s">
        <v>8</v>
      </c>
      <c r="C124" s="399"/>
      <c r="D124" s="398" t="s">
        <v>9</v>
      </c>
      <c r="E124" s="406"/>
      <c r="F124" s="406"/>
      <c r="G124" s="39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0" t="str">
        <f>AÑO!A27</f>
        <v>Gatos</v>
      </c>
      <c r="C142" s="407"/>
      <c r="D142" s="407"/>
      <c r="E142" s="407"/>
      <c r="F142" s="407"/>
      <c r="G142" s="408"/>
      <c r="H142" s="1"/>
      <c r="M142" s="1"/>
      <c r="R142" s="3"/>
    </row>
    <row r="143" spans="1:18" ht="16.149999999999999" customHeight="1" thickBot="1">
      <c r="A143" s="1"/>
      <c r="B143" s="409"/>
      <c r="C143" s="410"/>
      <c r="D143" s="410"/>
      <c r="E143" s="410"/>
      <c r="F143" s="410"/>
      <c r="G143" s="411"/>
      <c r="H143" s="1"/>
      <c r="M143" s="1"/>
      <c r="R143" s="3"/>
    </row>
    <row r="144" spans="1:18" ht="15.75">
      <c r="A144" s="1"/>
      <c r="B144" s="398" t="s">
        <v>8</v>
      </c>
      <c r="C144" s="399"/>
      <c r="D144" s="398" t="s">
        <v>9</v>
      </c>
      <c r="E144" s="406"/>
      <c r="F144" s="406"/>
      <c r="G144" s="39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0" t="str">
        <f>AÑO!A28</f>
        <v>Vacaciones</v>
      </c>
      <c r="C162" s="407"/>
      <c r="D162" s="407"/>
      <c r="E162" s="407"/>
      <c r="F162" s="407"/>
      <c r="G162" s="40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09"/>
      <c r="C163" s="410"/>
      <c r="D163" s="410"/>
      <c r="E163" s="410"/>
      <c r="F163" s="410"/>
      <c r="G163" s="41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8" t="s">
        <v>8</v>
      </c>
      <c r="C164" s="399"/>
      <c r="D164" s="398" t="s">
        <v>9</v>
      </c>
      <c r="E164" s="406"/>
      <c r="F164" s="406"/>
      <c r="G164" s="39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0" t="str">
        <f>AÑO!A29</f>
        <v>Ropa</v>
      </c>
      <c r="C182" s="407"/>
      <c r="D182" s="407"/>
      <c r="E182" s="407"/>
      <c r="F182" s="407"/>
      <c r="G182" s="40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09"/>
      <c r="C183" s="410"/>
      <c r="D183" s="410"/>
      <c r="E183" s="410"/>
      <c r="F183" s="410"/>
      <c r="G183" s="4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8" t="s">
        <v>8</v>
      </c>
      <c r="C184" s="399"/>
      <c r="D184" s="398" t="s">
        <v>9</v>
      </c>
      <c r="E184" s="406"/>
      <c r="F184" s="406"/>
      <c r="G184" s="39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0" t="str">
        <f>AÑO!A30</f>
        <v>Belleza</v>
      </c>
      <c r="C202" s="407"/>
      <c r="D202" s="407"/>
      <c r="E202" s="407"/>
      <c r="F202" s="407"/>
      <c r="G202" s="408"/>
    </row>
    <row r="203" spans="2:12" ht="15" customHeight="1" thickBot="1">
      <c r="B203" s="409"/>
      <c r="C203" s="410"/>
      <c r="D203" s="410"/>
      <c r="E203" s="410"/>
      <c r="F203" s="410"/>
      <c r="G203" s="411"/>
    </row>
    <row r="204" spans="2:12">
      <c r="B204" s="398" t="s">
        <v>8</v>
      </c>
      <c r="C204" s="399"/>
      <c r="D204" s="398" t="s">
        <v>9</v>
      </c>
      <c r="E204" s="406"/>
      <c r="F204" s="406"/>
      <c r="G204" s="39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0" t="str">
        <f>AÑO!A31</f>
        <v>Deportes</v>
      </c>
      <c r="C222" s="407"/>
      <c r="D222" s="407"/>
      <c r="E222" s="407"/>
      <c r="F222" s="407"/>
      <c r="G222" s="408"/>
    </row>
    <row r="223" spans="2:7" ht="15" customHeight="1" thickBot="1">
      <c r="B223" s="409"/>
      <c r="C223" s="410"/>
      <c r="D223" s="410"/>
      <c r="E223" s="410"/>
      <c r="F223" s="410"/>
      <c r="G223" s="411"/>
    </row>
    <row r="224" spans="2:7">
      <c r="B224" s="398" t="s">
        <v>8</v>
      </c>
      <c r="C224" s="399"/>
      <c r="D224" s="398" t="s">
        <v>9</v>
      </c>
      <c r="E224" s="406"/>
      <c r="F224" s="406"/>
      <c r="G224" s="39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0" t="str">
        <f>AÑO!A32</f>
        <v>Hogar</v>
      </c>
      <c r="C242" s="407"/>
      <c r="D242" s="407"/>
      <c r="E242" s="407"/>
      <c r="F242" s="407"/>
      <c r="G242" s="408"/>
    </row>
    <row r="243" spans="1:7" ht="15" customHeight="1" thickBot="1">
      <c r="B243" s="409"/>
      <c r="C243" s="410"/>
      <c r="D243" s="410"/>
      <c r="E243" s="410"/>
      <c r="F243" s="410"/>
      <c r="G243" s="411"/>
    </row>
    <row r="244" spans="1:7" ht="15" customHeight="1">
      <c r="B244" s="398" t="s">
        <v>8</v>
      </c>
      <c r="C244" s="399"/>
      <c r="D244" s="398" t="s">
        <v>9</v>
      </c>
      <c r="E244" s="406"/>
      <c r="F244" s="406"/>
      <c r="G244" s="39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0" t="str">
        <f>AÑO!A33</f>
        <v>Formación</v>
      </c>
      <c r="C262" s="407"/>
      <c r="D262" s="407"/>
      <c r="E262" s="407"/>
      <c r="F262" s="407"/>
      <c r="G262" s="408"/>
    </row>
    <row r="263" spans="1:8" ht="15" customHeight="1" thickBot="1">
      <c r="B263" s="409"/>
      <c r="C263" s="410"/>
      <c r="D263" s="410"/>
      <c r="E263" s="410"/>
      <c r="F263" s="410"/>
      <c r="G263" s="411"/>
    </row>
    <row r="264" spans="1:8">
      <c r="B264" s="398" t="s">
        <v>8</v>
      </c>
      <c r="C264" s="399"/>
      <c r="D264" s="398" t="s">
        <v>9</v>
      </c>
      <c r="E264" s="406"/>
      <c r="F264" s="406"/>
      <c r="G264" s="39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0" t="str">
        <f>AÑO!A34</f>
        <v>Regalos</v>
      </c>
      <c r="C282" s="407"/>
      <c r="D282" s="407"/>
      <c r="E282" s="407"/>
      <c r="F282" s="407"/>
      <c r="G282" s="408"/>
    </row>
    <row r="283" spans="1:8" ht="15" customHeight="1" thickBot="1">
      <c r="B283" s="409"/>
      <c r="C283" s="410"/>
      <c r="D283" s="410"/>
      <c r="E283" s="410"/>
      <c r="F283" s="410"/>
      <c r="G283" s="411"/>
    </row>
    <row r="284" spans="1:8">
      <c r="B284" s="398" t="s">
        <v>8</v>
      </c>
      <c r="C284" s="399"/>
      <c r="D284" s="398" t="s">
        <v>9</v>
      </c>
      <c r="E284" s="406"/>
      <c r="F284" s="406"/>
      <c r="G284" s="39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0" t="str">
        <f>AÑO!A35</f>
        <v>Salud</v>
      </c>
      <c r="C302" s="407"/>
      <c r="D302" s="407"/>
      <c r="E302" s="407"/>
      <c r="F302" s="407"/>
      <c r="G302" s="408"/>
    </row>
    <row r="303" spans="1:8" ht="15" customHeight="1" thickBot="1">
      <c r="B303" s="409"/>
      <c r="C303" s="410"/>
      <c r="D303" s="410"/>
      <c r="E303" s="410"/>
      <c r="F303" s="410"/>
      <c r="G303" s="411"/>
    </row>
    <row r="304" spans="1:8">
      <c r="B304" s="398" t="s">
        <v>8</v>
      </c>
      <c r="C304" s="399"/>
      <c r="D304" s="398" t="s">
        <v>9</v>
      </c>
      <c r="E304" s="406"/>
      <c r="F304" s="406"/>
      <c r="G304" s="39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0" t="str">
        <f>AÑO!A36</f>
        <v>Nenas</v>
      </c>
      <c r="C322" s="401"/>
      <c r="D322" s="401"/>
      <c r="E322" s="401"/>
      <c r="F322" s="401"/>
      <c r="G322" s="402"/>
    </row>
    <row r="323" spans="2:7" ht="15" customHeight="1" thickBot="1">
      <c r="B323" s="403"/>
      <c r="C323" s="404"/>
      <c r="D323" s="404"/>
      <c r="E323" s="404"/>
      <c r="F323" s="404"/>
      <c r="G323" s="405"/>
    </row>
    <row r="324" spans="2:7">
      <c r="B324" s="398" t="s">
        <v>8</v>
      </c>
      <c r="C324" s="399"/>
      <c r="D324" s="398" t="s">
        <v>9</v>
      </c>
      <c r="E324" s="406"/>
      <c r="F324" s="406"/>
      <c r="G324" s="39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0" t="str">
        <f>AÑO!A37</f>
        <v>Impuestos</v>
      </c>
      <c r="C342" s="407"/>
      <c r="D342" s="407"/>
      <c r="E342" s="407"/>
      <c r="F342" s="407"/>
      <c r="G342" s="408"/>
    </row>
    <row r="343" spans="1:7" ht="15" customHeight="1" thickBot="1">
      <c r="B343" s="409"/>
      <c r="C343" s="410"/>
      <c r="D343" s="410"/>
      <c r="E343" s="410"/>
      <c r="F343" s="410"/>
      <c r="G343" s="411"/>
    </row>
    <row r="344" spans="1:7">
      <c r="B344" s="398" t="s">
        <v>8</v>
      </c>
      <c r="C344" s="399"/>
      <c r="D344" s="398" t="s">
        <v>9</v>
      </c>
      <c r="E344" s="406"/>
      <c r="F344" s="406"/>
      <c r="G344" s="39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0" t="str">
        <f>AÑO!A38</f>
        <v>Gastos Curros</v>
      </c>
      <c r="C362" s="407"/>
      <c r="D362" s="407"/>
      <c r="E362" s="407"/>
      <c r="F362" s="407"/>
      <c r="G362" s="408"/>
    </row>
    <row r="363" spans="1:7" ht="15" customHeight="1" thickBot="1">
      <c r="B363" s="409"/>
      <c r="C363" s="410"/>
      <c r="D363" s="410"/>
      <c r="E363" s="410"/>
      <c r="F363" s="410"/>
      <c r="G363" s="411"/>
    </row>
    <row r="364" spans="1:7">
      <c r="B364" s="398" t="s">
        <v>8</v>
      </c>
      <c r="C364" s="399"/>
      <c r="D364" s="398" t="s">
        <v>9</v>
      </c>
      <c r="E364" s="406"/>
      <c r="F364" s="406"/>
      <c r="G364" s="39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0" t="str">
        <f>AÑO!A39</f>
        <v>Dreamed Holidays</v>
      </c>
      <c r="C382" s="401"/>
      <c r="D382" s="401"/>
      <c r="E382" s="401"/>
      <c r="F382" s="401"/>
      <c r="G382" s="402"/>
    </row>
    <row r="383" spans="2:7" ht="15" customHeight="1" thickBot="1">
      <c r="B383" s="403"/>
      <c r="C383" s="404"/>
      <c r="D383" s="404"/>
      <c r="E383" s="404"/>
      <c r="F383" s="404"/>
      <c r="G383" s="405"/>
    </row>
    <row r="384" spans="2:7">
      <c r="B384" s="398" t="s">
        <v>8</v>
      </c>
      <c r="C384" s="399"/>
      <c r="D384" s="398" t="s">
        <v>9</v>
      </c>
      <c r="E384" s="406"/>
      <c r="F384" s="406"/>
      <c r="G384" s="39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0" t="str">
        <f>AÑO!A40</f>
        <v>Financieros</v>
      </c>
      <c r="C402" s="407"/>
      <c r="D402" s="407"/>
      <c r="E402" s="407"/>
      <c r="F402" s="407"/>
      <c r="G402" s="408"/>
    </row>
    <row r="403" spans="2:7" ht="15" customHeight="1" thickBot="1">
      <c r="B403" s="409"/>
      <c r="C403" s="410"/>
      <c r="D403" s="410"/>
      <c r="E403" s="410"/>
      <c r="F403" s="410"/>
      <c r="G403" s="411"/>
    </row>
    <row r="404" spans="2:7">
      <c r="B404" s="398" t="s">
        <v>8</v>
      </c>
      <c r="C404" s="399"/>
      <c r="D404" s="398" t="s">
        <v>9</v>
      </c>
      <c r="E404" s="406"/>
      <c r="F404" s="406"/>
      <c r="G404" s="39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0" t="str">
        <f>AÑO!A41</f>
        <v>Ahorros Colchón</v>
      </c>
      <c r="C422" s="401"/>
      <c r="D422" s="401"/>
      <c r="E422" s="401"/>
      <c r="F422" s="401"/>
      <c r="G422" s="402"/>
    </row>
    <row r="423" spans="1:7" ht="15" customHeight="1" thickBot="1">
      <c r="B423" s="403"/>
      <c r="C423" s="404"/>
      <c r="D423" s="404"/>
      <c r="E423" s="404"/>
      <c r="F423" s="404"/>
      <c r="G423" s="405"/>
    </row>
    <row r="424" spans="1:7">
      <c r="B424" s="398" t="s">
        <v>8</v>
      </c>
      <c r="C424" s="399"/>
      <c r="D424" s="398" t="s">
        <v>9</v>
      </c>
      <c r="E424" s="406"/>
      <c r="F424" s="406"/>
      <c r="G424" s="39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0" t="str">
        <f>AÑO!A42</f>
        <v>Dinero Bloqueado</v>
      </c>
      <c r="C442" s="401"/>
      <c r="D442" s="401"/>
      <c r="E442" s="401"/>
      <c r="F442" s="401"/>
      <c r="G442" s="402"/>
    </row>
    <row r="443" spans="2:7" ht="15" customHeight="1" thickBot="1">
      <c r="B443" s="403"/>
      <c r="C443" s="404"/>
      <c r="D443" s="404"/>
      <c r="E443" s="404"/>
      <c r="F443" s="404"/>
      <c r="G443" s="405"/>
    </row>
    <row r="444" spans="2:7">
      <c r="B444" s="398" t="s">
        <v>8</v>
      </c>
      <c r="C444" s="399"/>
      <c r="D444" s="406" t="s">
        <v>9</v>
      </c>
      <c r="E444" s="406"/>
      <c r="F444" s="406"/>
      <c r="G444" s="39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0" t="str">
        <f>AÑO!A43</f>
        <v>Cartama Finanazas</v>
      </c>
      <c r="C462" s="401"/>
      <c r="D462" s="401"/>
      <c r="E462" s="401"/>
      <c r="F462" s="401"/>
      <c r="G462" s="402"/>
    </row>
    <row r="463" spans="2:7" ht="15" customHeight="1" thickBot="1">
      <c r="B463" s="403"/>
      <c r="C463" s="404"/>
      <c r="D463" s="404"/>
      <c r="E463" s="404"/>
      <c r="F463" s="404"/>
      <c r="G463" s="405"/>
    </row>
    <row r="464" spans="2:7">
      <c r="B464" s="398" t="s">
        <v>8</v>
      </c>
      <c r="C464" s="399"/>
      <c r="D464" s="406" t="s">
        <v>9</v>
      </c>
      <c r="E464" s="406"/>
      <c r="F464" s="406"/>
      <c r="G464" s="39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0" t="str">
        <f>AÑO!A44</f>
        <v>NULO</v>
      </c>
      <c r="C482" s="401"/>
      <c r="D482" s="401"/>
      <c r="E482" s="401"/>
      <c r="F482" s="401"/>
      <c r="G482" s="402"/>
    </row>
    <row r="483" spans="2:7" ht="15" customHeight="1" thickBot="1">
      <c r="B483" s="403"/>
      <c r="C483" s="404"/>
      <c r="D483" s="404"/>
      <c r="E483" s="404"/>
      <c r="F483" s="404"/>
      <c r="G483" s="405"/>
    </row>
    <row r="484" spans="2:7">
      <c r="B484" s="398" t="s">
        <v>8</v>
      </c>
      <c r="C484" s="399"/>
      <c r="D484" s="406" t="s">
        <v>9</v>
      </c>
      <c r="E484" s="406"/>
      <c r="F484" s="406"/>
      <c r="G484" s="39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0" t="str">
        <f>AÑO!A45</f>
        <v>OTROS</v>
      </c>
      <c r="C502" s="401"/>
      <c r="D502" s="401"/>
      <c r="E502" s="401"/>
      <c r="F502" s="401"/>
      <c r="G502" s="402"/>
    </row>
    <row r="503" spans="2:7" ht="15" customHeight="1" thickBot="1">
      <c r="B503" s="403"/>
      <c r="C503" s="404"/>
      <c r="D503" s="404"/>
      <c r="E503" s="404"/>
      <c r="F503" s="404"/>
      <c r="G503" s="405"/>
    </row>
    <row r="504" spans="2:7">
      <c r="B504" s="398" t="s">
        <v>8</v>
      </c>
      <c r="C504" s="399"/>
      <c r="D504" s="398" t="s">
        <v>9</v>
      </c>
      <c r="E504" s="406"/>
      <c r="F504" s="406"/>
      <c r="G504" s="39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2019-10-16T15:22:01Z</dcterms:modified>
</cp:coreProperties>
</file>