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8C685D5D-80BC-459F-AF53-0CFAE3F04B5F}" xr6:coauthVersionLast="31" xr6:coauthVersionMax="31" xr10:uidLastSave="{00000000-0000-0000-0000-000000000000}"/>
  <bookViews>
    <workbookView xWindow="0" yWindow="0" windowWidth="21570" windowHeight="7560" activeTab="4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B4" i="6" l="1"/>
  <c r="B3" i="6"/>
  <c r="P20" i="3" l="1"/>
  <c r="Q20" i="3"/>
  <c r="F20" i="3"/>
  <c r="R20" i="3" l="1"/>
  <c r="B5" i="2" l="1"/>
  <c r="A26" i="3"/>
  <c r="G36" i="3"/>
  <c r="G33" i="3" l="1"/>
  <c r="G34" i="3"/>
  <c r="G35" i="3"/>
  <c r="B6" i="6" l="1"/>
  <c r="B12" i="6" s="1"/>
  <c r="C4" i="6" l="1"/>
  <c r="D4" i="6" s="1"/>
  <c r="C3" i="6"/>
  <c r="C5" i="6"/>
  <c r="D5" i="6" s="1"/>
  <c r="Q19" i="3"/>
  <c r="R19" i="3" s="1"/>
  <c r="P19" i="3"/>
  <c r="D3" i="6" l="1"/>
  <c r="C6" i="6"/>
  <c r="U33" i="3"/>
  <c r="B15" i="4" l="1"/>
  <c r="R18" i="3" l="1"/>
  <c r="O23" i="3" l="1"/>
  <c r="N23" i="3"/>
  <c r="M23" i="3"/>
  <c r="L23" i="3"/>
  <c r="R3" i="3"/>
  <c r="S3" i="3"/>
  <c r="S23" i="3" s="1"/>
  <c r="R12" i="3"/>
  <c r="Q13" i="3"/>
  <c r="R23" i="3" l="1"/>
  <c r="K23" i="3"/>
  <c r="J23" i="3"/>
  <c r="I23" i="3"/>
  <c r="H23" i="3" l="1"/>
  <c r="B13" i="3" l="1"/>
  <c r="B18" i="1" l="1"/>
  <c r="B16" i="1"/>
  <c r="B5" i="1" l="1"/>
  <c r="B17" i="1" s="1"/>
  <c r="B15" i="1" s="1"/>
  <c r="B19" i="2"/>
  <c r="A27" i="3" l="1"/>
  <c r="F27" i="3"/>
  <c r="E27" i="3"/>
  <c r="B27" i="3"/>
  <c r="E16" i="4"/>
  <c r="B7" i="4"/>
  <c r="E13" i="4" s="1"/>
  <c r="E17" i="4" s="1"/>
  <c r="B5" i="4"/>
  <c r="I4" i="4"/>
  <c r="I5" i="4" s="1"/>
  <c r="D27" i="3" l="1"/>
  <c r="D13" i="3"/>
  <c r="G27" i="3"/>
  <c r="E6" i="4"/>
  <c r="E5" i="4"/>
  <c r="E3" i="4"/>
  <c r="E4" i="4"/>
  <c r="H27" i="3" l="1"/>
  <c r="L27" i="3"/>
  <c r="M27" i="3" s="1"/>
  <c r="E11" i="4"/>
  <c r="E18" i="4" s="1"/>
  <c r="J27" i="3" l="1"/>
  <c r="I27" i="3"/>
  <c r="N27" i="3"/>
  <c r="K27" i="3" l="1"/>
  <c r="P34" i="3" s="1"/>
  <c r="O27" i="3"/>
  <c r="R27" i="3" s="1"/>
  <c r="P27" i="3"/>
  <c r="Q27" i="3"/>
  <c r="F26" i="3"/>
  <c r="E26" i="3"/>
  <c r="B26" i="3"/>
  <c r="A25" i="3"/>
  <c r="E16" i="2"/>
  <c r="B12" i="2"/>
  <c r="B7" i="2"/>
  <c r="D26" i="3"/>
  <c r="I4" i="2"/>
  <c r="I5" i="2" s="1"/>
  <c r="P36" i="3" l="1"/>
  <c r="P35" i="3"/>
  <c r="L26" i="3"/>
  <c r="M26" i="3" s="1"/>
  <c r="S27" i="3"/>
  <c r="E5" i="2"/>
  <c r="G26" i="3"/>
  <c r="H26" i="3"/>
  <c r="I26" i="3" s="1"/>
  <c r="E6" i="2"/>
  <c r="E3" i="2"/>
  <c r="E4" i="2"/>
  <c r="E13" i="2"/>
  <c r="E17" i="2" s="1"/>
  <c r="N26" i="3" l="1"/>
  <c r="J26" i="3"/>
  <c r="E11" i="2"/>
  <c r="E18" i="2" s="1"/>
  <c r="B12" i="1"/>
  <c r="B25" i="3"/>
  <c r="F25" i="3"/>
  <c r="E25" i="3"/>
  <c r="P26" i="3" l="1"/>
  <c r="O26" i="3"/>
  <c r="K26" i="3"/>
  <c r="D25" i="3"/>
  <c r="H25" i="3" s="1"/>
  <c r="F3" i="3"/>
  <c r="G3" i="3" s="1"/>
  <c r="R26" i="3" l="1"/>
  <c r="S26" i="3" s="1"/>
  <c r="Q26" i="3"/>
  <c r="L25" i="3"/>
  <c r="I25" i="3"/>
  <c r="J25" i="3" s="1"/>
  <c r="K25" i="3" s="1"/>
  <c r="E16" i="1"/>
  <c r="M25" i="3" l="1"/>
  <c r="P25" i="3" s="1"/>
  <c r="I4" i="1"/>
  <c r="N25" i="3" l="1"/>
  <c r="Q25" i="3" s="1"/>
  <c r="B7" i="1"/>
  <c r="G25" i="3" s="1"/>
  <c r="O25" i="3" l="1"/>
  <c r="E6" i="1"/>
  <c r="E13" i="1"/>
  <c r="E17" i="1" s="1"/>
  <c r="E3" i="1"/>
  <c r="E4" i="1"/>
  <c r="E5" i="1"/>
  <c r="R25" i="3" l="1"/>
  <c r="S25" i="3" s="1"/>
  <c r="E11" i="1"/>
  <c r="E18" i="1" s="1"/>
  <c r="I5" i="1"/>
</calcChain>
</file>

<file path=xl/sharedStrings.xml><?xml version="1.0" encoding="utf-8"?>
<sst xmlns="http://schemas.openxmlformats.org/spreadsheetml/2006/main" count="219" uniqueCount="117">
  <si>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</si>
  <si>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</si>
  <si>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</si>
  <si>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</si>
  <si>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</si>
  <si>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</si>
  <si>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</si>
  <si>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</si>
  <si>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</si>
  <si>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</si>
  <si>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</si>
  <si>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</si>
  <si>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</si>
  <si>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</si>
  <si>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</si>
  <si>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</si>
  <si>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</si>
  <si>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</si>
  <si>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</si>
  <si>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</si>
  <si>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</si>
  <si>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</si>
  <si>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</si>
  <si>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</si>
  <si>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</si>
  <si>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</si>
  <si>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</si>
  <si>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</si>
  <si>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</si>
  <si>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</si>
  <si>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</si>
  <si>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</si>
  <si>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</si>
  <si>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</si>
  <si>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</si>
  <si>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</si>
  <si>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</si>
  <si>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</si>
  <si>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</si>
  <si>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</si>
  <si>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</si>
  <si>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</si>
  <si>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</si>
  <si>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</si>
  <si>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</si>
  <si>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</si>
  <si>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</si>
  <si>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</si>
  <si>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</si>
  <si>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</si>
  <si>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</si>
  <si>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</si>
  <si>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</si>
  <si>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</si>
  <si>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</si>
  <si>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</si>
  <si>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</si>
  <si>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</si>
  <si>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</si>
  <si>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</si>
  <si>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</si>
  <si>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</si>
  <si>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</si>
  <si>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</si>
  <si>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</si>
  <si>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</si>
  <si>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</si>
  <si>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</si>
  <si>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</si>
  <si>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</si>
  <si>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</si>
  <si>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</si>
  <si>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</si>
  <si>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</si>
  <si>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</si>
  <si>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</si>
  <si>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</si>
  <si>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</si>
  <si>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</si>
  <si>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</si>
  <si>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</si>
  <si>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</si>
  <si>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</si>
  <si>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</si>
  <si>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</si>
  <si>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</si>
  <si>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</si>
  <si>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</si>
  <si>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</si>
  <si>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</si>
  <si>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</si>
  <si>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</si>
  <si>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</si>
  <si>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</si>
  <si>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</si>
  <si>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</si>
  <si>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</si>
  <si>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</si>
  <si>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</si>
  <si>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</si>
  <si>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</si>
  <si>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</si>
  <si>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</si>
  <si>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</si>
  <si>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</si>
  <si>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</si>
  <si>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</si>
  <si>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</si>
  <si>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</si>
  <si>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</si>
  <si>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</si>
  <si>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</si>
  <si>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Dinero no bloqueado</t>
  </si>
  <si>
    <t>4. Bajada especulativa: Muchas opciones de venta PUT (&gt; 1%)</t>
  </si>
  <si>
    <t>menos +o-[30€/año] en custodia</t>
  </si>
  <si>
    <t>Dinero Bloqueado</t>
  </si>
  <si>
    <t>Hasta 31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</si>
</sst>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2000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49.94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40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0.14136964357228687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55.708069999999999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31.82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0.22478829869130101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5"/>
  <sheetViews>
    <sheetView topLeftCell="G16" zoomScaleNormal="100" workbookViewId="0">
      <selection activeCell="U32" sqref="U32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2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2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2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2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  <row r="23" spans="1:22" x14ac:dyDescent="0.25">
      <c r="H23" s="15">
        <f t="shared" ref="H23:O23" si="0">SUM(H3:H22)</f>
        <v>17571.839999999997</v>
      </c>
      <c r="I23" s="15">
        <f t="shared" si="0"/>
        <v>42.26</v>
      </c>
      <c r="J23" s="15">
        <f t="shared" si="0"/>
        <v>13.75</v>
      </c>
      <c r="K23" s="15">
        <f t="shared" si="0"/>
        <v>0</v>
      </c>
      <c r="L23" s="15">
        <f t="shared" si="0"/>
        <v>0</v>
      </c>
      <c r="M23" s="15">
        <f t="shared" si="0"/>
        <v>0</v>
      </c>
      <c r="N23" s="15">
        <f t="shared" si="0"/>
        <v>0</v>
      </c>
      <c r="O23" s="15">
        <f t="shared" si="0"/>
        <v>0</v>
      </c>
      <c r="R23" s="15">
        <f>SUM(R3:R22)</f>
        <v>3253.2156679999994</v>
      </c>
      <c r="S23" s="16">
        <f>SUM(S3:S22)</f>
        <v>3.7548916419551364</v>
      </c>
    </row>
    <row r="24" spans="1:22" x14ac:dyDescent="0.25">
      <c r="H24" s="52"/>
      <c r="I24" s="52"/>
      <c r="J24" s="52"/>
      <c r="K24" s="52"/>
      <c r="L24" s="52"/>
      <c r="M24" s="52"/>
      <c r="N24" s="52"/>
      <c r="O24" s="52"/>
      <c r="R24" s="52"/>
      <c r="S24" s="51"/>
      <c r="T24" s="51"/>
    </row>
    <row r="25" spans="1:22" x14ac:dyDescent="0.25">
      <c r="A25" s="39" t="str">
        <f>'Operacion 1'!B$3</f>
        <v>ABI.BR</v>
      </c>
      <c r="B25" s="8">
        <f>'Operacion 1'!B$2</f>
        <v>42234</v>
      </c>
      <c r="C25" s="8"/>
      <c r="D25" s="14">
        <f>'Operacion 1'!B$5</f>
        <v>62</v>
      </c>
      <c r="E25" s="9">
        <f>'Operacion 1'!B$4</f>
        <v>89</v>
      </c>
      <c r="F25" s="9">
        <f>'Operacion 1'!B$6</f>
        <v>120</v>
      </c>
      <c r="G25" s="10">
        <f>'Operacion 1'!B$7</f>
        <v>0.348314606741573</v>
      </c>
      <c r="H25" s="9">
        <f>(E25*D25)</f>
        <v>5518</v>
      </c>
      <c r="I25" s="9">
        <f>IF((H25*0.005)&lt;20,20,(H25*0.005))</f>
        <v>27.59</v>
      </c>
      <c r="J25" s="9">
        <f>SUM(H25:I25)*0.0027</f>
        <v>14.973093</v>
      </c>
      <c r="K25" s="9">
        <f>SUM(H25:J25)</f>
        <v>5560.5630929999998</v>
      </c>
      <c r="L25" s="9">
        <f>D25*F25</f>
        <v>7440</v>
      </c>
      <c r="M25" s="9">
        <f>IF((L25*0.005)&lt;20,-20,-(L25*0.005))</f>
        <v>-37.200000000000003</v>
      </c>
      <c r="N25" s="9">
        <f>-(SUM(L25:M25)*0.0027)</f>
        <v>-19.987560000000002</v>
      </c>
      <c r="O25" s="9">
        <f>SUM(L25:N25)</f>
        <v>7382.8124400000006</v>
      </c>
      <c r="P25" s="9">
        <f>I25-M25</f>
        <v>64.790000000000006</v>
      </c>
      <c r="Q25" s="9">
        <f>J25-N25</f>
        <v>34.960653000000001</v>
      </c>
      <c r="R25" s="9">
        <f t="shared" ref="R25:R26" si="1">O25-K25</f>
        <v>1822.2493470000009</v>
      </c>
      <c r="S25" s="10">
        <f>R25/K25</f>
        <v>0.32770949929404947</v>
      </c>
      <c r="T25" t="s">
        <v>111</v>
      </c>
      <c r="U25" t="s">
        <v>114</v>
      </c>
    </row>
    <row r="26" spans="1:22" x14ac:dyDescent="0.25">
      <c r="A26" s="39" t="str">
        <f>'Operacion 2'!B$3</f>
        <v>DAI.DE</v>
      </c>
      <c r="B26" s="8">
        <f>'Operacion 2'!B$2</f>
        <v>42471</v>
      </c>
      <c r="C26" s="8"/>
      <c r="D26" s="14">
        <f>'Operacion 2'!B$5</f>
        <v>40</v>
      </c>
      <c r="E26" s="9">
        <f>'Operacion 2'!B$4</f>
        <v>49.94</v>
      </c>
      <c r="F26" s="9">
        <f>'Operacion 2'!B$6</f>
        <v>57</v>
      </c>
      <c r="G26" s="10">
        <f>'Operacion 2'!B$7</f>
        <v>0.14136964357228687</v>
      </c>
      <c r="H26" s="9">
        <f t="shared" ref="H26:H27" si="2">E26*D26</f>
        <v>1997.6</v>
      </c>
      <c r="I26" s="9">
        <f>IF((H26*0.0075)&lt;30,30,(H26*0.0075))</f>
        <v>30</v>
      </c>
      <c r="J26" s="9">
        <f>H26*0.0027</f>
        <v>5.3935199999999996</v>
      </c>
      <c r="K26" s="9">
        <f t="shared" ref="K26:K27" si="3">SUM(H26:J26)</f>
        <v>2032.99352</v>
      </c>
      <c r="L26" s="9">
        <f t="shared" ref="L26:L27" si="4">D26*F26</f>
        <v>2280</v>
      </c>
      <c r="M26" s="9">
        <f>IF((L26*0.0075)&lt;30,-30,-(L26*0.0075))</f>
        <v>-30</v>
      </c>
      <c r="N26" s="9">
        <f>-(L26*0.0027)</f>
        <v>-6.1560000000000006</v>
      </c>
      <c r="O26" s="9">
        <f t="shared" ref="O26:O27" si="5">SUM(L26:N26)</f>
        <v>2243.8440000000001</v>
      </c>
      <c r="P26" s="9">
        <f t="shared" ref="P26:P27" si="6">I26-M26</f>
        <v>60</v>
      </c>
      <c r="Q26" s="9">
        <f t="shared" ref="Q26:Q27" si="7">J26-N26</f>
        <v>11.549520000000001</v>
      </c>
      <c r="R26" s="9">
        <f t="shared" si="1"/>
        <v>210.85048000000006</v>
      </c>
      <c r="S26" s="10">
        <f t="shared" ref="S26" si="8">R26/K26</f>
        <v>0.10371429024525373</v>
      </c>
      <c r="T26" t="s">
        <v>110</v>
      </c>
      <c r="U26" t="s">
        <v>114</v>
      </c>
    </row>
    <row r="27" spans="1:22" x14ac:dyDescent="0.25">
      <c r="A27" s="39" t="str">
        <f>'Operacion 3'!B3</f>
        <v>ITX.MC</v>
      </c>
      <c r="B27" s="8">
        <f>'Operacion 3'!B$2</f>
        <v>43154</v>
      </c>
      <c r="C27" s="8"/>
      <c r="D27" s="14">
        <f>'Operacion 3'!B$5</f>
        <v>196</v>
      </c>
      <c r="E27" s="9">
        <f>'Operacion 3'!B$4</f>
        <v>25.98</v>
      </c>
      <c r="F27" s="9">
        <f>'Operacion 3'!B$6</f>
        <v>31.82</v>
      </c>
      <c r="G27" s="10">
        <f>'Operacion 3'!B$7</f>
        <v>0.22478829869130101</v>
      </c>
      <c r="H27" s="9">
        <f t="shared" si="2"/>
        <v>5092.08</v>
      </c>
      <c r="I27" s="9">
        <f>IF((H27*(0.0075+0.0008))&lt;30,30,(H27*(0.0075+0.0008)))</f>
        <v>42.264263999999997</v>
      </c>
      <c r="J27" s="9">
        <f>H27*0.0027</f>
        <v>13.748616</v>
      </c>
      <c r="K27" s="9">
        <f t="shared" si="3"/>
        <v>5148.0928800000002</v>
      </c>
      <c r="L27" s="9">
        <f t="shared" si="4"/>
        <v>6236.72</v>
      </c>
      <c r="M27" s="9">
        <f>IF((L27*(0.0075+0.0008))&lt;30,-30,-(L27*(0.0075+0.0008)))</f>
        <v>-51.764776000000005</v>
      </c>
      <c r="N27" s="9">
        <f>-(L27*0.0027)</f>
        <v>-16.839144000000001</v>
      </c>
      <c r="O27" s="9">
        <f t="shared" si="5"/>
        <v>6168.1160800000007</v>
      </c>
      <c r="P27" s="9">
        <f t="shared" si="6"/>
        <v>94.029040000000009</v>
      </c>
      <c r="Q27" s="9">
        <f t="shared" si="7"/>
        <v>30.587760000000003</v>
      </c>
      <c r="R27" s="9">
        <f>O27-K27</f>
        <v>1020.0232000000005</v>
      </c>
      <c r="S27" s="10">
        <f>R27/K27</f>
        <v>0.19813612997596122</v>
      </c>
      <c r="T27" t="s">
        <v>58</v>
      </c>
      <c r="U27" t="s">
        <v>114</v>
      </c>
    </row>
    <row r="29" spans="1:22" x14ac:dyDescent="0.25">
      <c r="D29" s="48"/>
      <c r="H29" s="48" t="s">
        <v>59</v>
      </c>
      <c r="I29" s="48"/>
      <c r="J29" s="48" t="s">
        <v>62</v>
      </c>
      <c r="K29" s="48"/>
      <c r="L29" s="48"/>
      <c r="M29" s="48"/>
      <c r="N29" s="48"/>
      <c r="O29" s="48"/>
      <c r="R29" s="48"/>
    </row>
    <row r="30" spans="1:22" x14ac:dyDescent="0.25">
      <c r="F30" s="5"/>
      <c r="G30" s="48"/>
    </row>
    <row r="31" spans="1:22" x14ac:dyDescent="0.25">
      <c r="T31" t="s">
        <v>70</v>
      </c>
      <c r="U31">
        <v>22</v>
      </c>
    </row>
    <row r="32" spans="1:22" x14ac:dyDescent="0.25">
      <c r="H32" s="5"/>
      <c r="I32" s="5"/>
      <c r="J32" s="5"/>
      <c r="K32" s="5"/>
      <c r="L32" s="5"/>
      <c r="M32" s="5"/>
      <c r="N32" s="5"/>
      <c r="O32" s="5"/>
      <c r="P32" s="5"/>
      <c r="R32" s="5"/>
      <c r="T32" t="s">
        <v>68</v>
      </c>
      <c r="U32">
        <v>31.82</v>
      </c>
      <c r="V32" t="s">
        <v>116</v>
      </c>
    </row>
    <row r="33" spans="3:22" x14ac:dyDescent="0.25">
      <c r="D33" t="s">
        <v>64</v>
      </c>
      <c r="E33">
        <v>74.89</v>
      </c>
      <c r="F33">
        <v>52</v>
      </c>
      <c r="G33" s="10">
        <f>1-(F33/E33)</f>
        <v>0.30564828415008682</v>
      </c>
      <c r="N33">
        <v>6769.84</v>
      </c>
      <c r="O33">
        <v>74.459999999999994</v>
      </c>
      <c r="P33" s="5">
        <v>6695.38</v>
      </c>
      <c r="S33" s="10"/>
      <c r="T33" t="s">
        <v>69</v>
      </c>
      <c r="U33" s="3">
        <f>(U32/U31)-1</f>
        <v>0.4463636363636363</v>
      </c>
      <c r="V33" t="s">
        <v>83</v>
      </c>
    </row>
    <row r="34" spans="3:22" x14ac:dyDescent="0.25">
      <c r="D34" t="s">
        <v>63</v>
      </c>
      <c r="E34">
        <v>182.08</v>
      </c>
      <c r="F34">
        <v>126</v>
      </c>
      <c r="G34" s="10">
        <f>1-(F34/E34)</f>
        <v>0.30799648506151145</v>
      </c>
      <c r="H34" s="5"/>
      <c r="I34" s="5"/>
      <c r="J34" s="5"/>
      <c r="K34" s="5"/>
      <c r="L34" s="5"/>
      <c r="M34" s="5"/>
      <c r="N34" s="5"/>
      <c r="O34" s="5"/>
      <c r="P34" s="5">
        <f>P33-K27</f>
        <v>1547.28712</v>
      </c>
      <c r="R34" s="5"/>
    </row>
    <row r="35" spans="3:22" x14ac:dyDescent="0.25">
      <c r="D35" t="s">
        <v>65</v>
      </c>
      <c r="E35">
        <v>93.54</v>
      </c>
      <c r="F35">
        <v>65</v>
      </c>
      <c r="G35" s="10">
        <f>1-(F35/E35)</f>
        <v>0.30511011332050464</v>
      </c>
      <c r="H35" s="9"/>
      <c r="I35" s="9"/>
      <c r="J35" s="9"/>
      <c r="K35" s="5"/>
      <c r="P35" s="56">
        <f>P34*0.1</f>
        <v>154.728712</v>
      </c>
    </row>
    <row r="36" spans="3:22" x14ac:dyDescent="0.25">
      <c r="C36" t="s">
        <v>109</v>
      </c>
      <c r="E36">
        <v>20</v>
      </c>
      <c r="F36">
        <v>14</v>
      </c>
      <c r="G36" s="10">
        <f>1-(F36/E36)</f>
        <v>0.30000000000000004</v>
      </c>
      <c r="P36" s="56">
        <f>P34-P35</f>
        <v>1392.5584079999999</v>
      </c>
      <c r="R36" s="43"/>
    </row>
    <row r="37" spans="3:22" x14ac:dyDescent="0.25">
      <c r="F37" s="5"/>
      <c r="R37" s="9"/>
    </row>
    <row r="38" spans="3:22" x14ac:dyDescent="0.25">
      <c r="R38" s="45"/>
    </row>
    <row r="39" spans="3:22" x14ac:dyDescent="0.25">
      <c r="R39" s="50"/>
      <c r="S39" s="48"/>
      <c r="T39" s="5"/>
    </row>
    <row r="40" spans="3:22" ht="15.75" x14ac:dyDescent="0.25">
      <c r="F40" s="5"/>
      <c r="R40" s="57"/>
      <c r="S40" s="49"/>
      <c r="T40" s="5"/>
    </row>
    <row r="41" spans="3:22" x14ac:dyDescent="0.25">
      <c r="E41" s="5"/>
      <c r="F41" s="5"/>
      <c r="R41" s="45"/>
    </row>
    <row r="42" spans="3:22" x14ac:dyDescent="0.25">
      <c r="E42" s="5"/>
      <c r="F42" s="5"/>
      <c r="G42" s="5"/>
      <c r="R42" s="5"/>
      <c r="T42" s="5"/>
    </row>
    <row r="43" spans="3:22" x14ac:dyDescent="0.25">
      <c r="R43" s="43"/>
    </row>
    <row r="44" spans="3:22" x14ac:dyDescent="0.25">
      <c r="R44" s="44"/>
    </row>
    <row r="45" spans="3:22" x14ac:dyDescent="0.25">
      <c r="R45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tabSelected="1" workbookViewId="0">
      <selection activeCell="K10" sqref="K10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816.38+B11</f>
        <v>5908.46</v>
      </c>
      <c r="C3" s="3">
        <f>B3/B$6</f>
        <v>0.80022916085412532</v>
      </c>
      <c r="D3" s="56">
        <f>D$6*C3</f>
        <v>0</v>
      </c>
    </row>
    <row r="4" spans="1:5" x14ac:dyDescent="0.25">
      <c r="A4" t="s">
        <v>79</v>
      </c>
      <c r="B4" s="56">
        <f>1200</f>
        <v>1200</v>
      </c>
      <c r="C4" s="3">
        <f t="shared" ref="C4:C5" si="0">B4/B$6</f>
        <v>0.16252542845766077</v>
      </c>
      <c r="D4" s="56">
        <f t="shared" ref="D4:D5" si="1">D$6*C4</f>
        <v>0</v>
      </c>
    </row>
    <row r="5" spans="1:5" x14ac:dyDescent="0.25">
      <c r="A5" t="s">
        <v>80</v>
      </c>
      <c r="B5" s="56">
        <v>275</v>
      </c>
      <c r="C5" s="3">
        <f t="shared" si="0"/>
        <v>3.724541068821393E-2</v>
      </c>
      <c r="D5" s="56">
        <f t="shared" si="1"/>
        <v>0</v>
      </c>
    </row>
    <row r="6" spans="1:5" x14ac:dyDescent="0.25">
      <c r="A6" t="s">
        <v>54</v>
      </c>
      <c r="B6" s="56">
        <f>SUM(B3:B5)</f>
        <v>7383.46</v>
      </c>
      <c r="C6" s="3">
        <f>SUM(C3:C5)</f>
        <v>1</v>
      </c>
      <c r="D6" s="56">
        <v>0</v>
      </c>
      <c r="E6" t="s">
        <v>84</v>
      </c>
    </row>
    <row r="11" spans="1:5" x14ac:dyDescent="0.25">
      <c r="A11" t="s">
        <v>115</v>
      </c>
      <c r="B11" s="56">
        <v>5092.08</v>
      </c>
    </row>
    <row r="12" spans="1:5" x14ac:dyDescent="0.25">
      <c r="A12" t="s">
        <v>112</v>
      </c>
      <c r="B12" s="56">
        <f>B6-B11</f>
        <v>2291.38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A7" sqref="A7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113</v>
      </c>
    </row>
    <row r="8" spans="1:4" x14ac:dyDescent="0.25">
      <c r="A8" t="s">
        <v>88</v>
      </c>
    </row>
    <row r="9" spans="1:4" x14ac:dyDescent="0.25">
      <c r="A9" t="s">
        <v>89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2019-01-03T07:48:43Z</dcterms:modified>
</cp:coreProperties>
</file>