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C02DFEA5-4C6A-41CD-965A-175BEF1EC709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306" i="2" l="1"/>
  <c r="D76" i="1"/>
  <c r="F73" i="1"/>
  <c r="F72" i="1"/>
  <c r="D75" i="1"/>
  <c r="D74" i="1"/>
  <c r="F366" i="2"/>
  <c r="B5" i="14" l="1"/>
  <c r="A426" i="2" l="1"/>
  <c r="Q50" i="1"/>
  <c r="M50" i="1"/>
  <c r="I50" i="1"/>
  <c r="A67" i="3"/>
  <c r="A66" i="3"/>
  <c r="A80" i="3" s="1"/>
  <c r="A67" i="2"/>
  <c r="A66" i="2"/>
  <c r="A80" i="2" s="1"/>
  <c r="N22" i="2"/>
  <c r="K11" i="2"/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20" i="2" s="1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4" i="1" l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<sst xmlns="http://schemas.openxmlformats.org/spreadsheetml/2006/main" count="4805" uniqueCount="264">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</sst>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abSelected="1" topLeftCell="A28" zoomScaleNormal="100" workbookViewId="0">
      <pane xSplit="1" topLeftCell="B1" activePane="topRight" state="frozen"/>
      <selection pane="topRight" activeCell="I49" sqref="I4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68" t="s">
        <v>0</v>
      </c>
      <c r="D4" s="269"/>
      <c r="E4" s="269"/>
      <c r="F4" s="270"/>
      <c r="G4" s="268" t="s">
        <v>1</v>
      </c>
      <c r="H4" s="269"/>
      <c r="I4" s="269"/>
      <c r="J4" s="270"/>
      <c r="K4" s="268" t="s">
        <v>2</v>
      </c>
      <c r="L4" s="269"/>
      <c r="M4" s="269"/>
      <c r="N4" s="270"/>
      <c r="O4" s="268" t="s">
        <v>3</v>
      </c>
      <c r="P4" s="269"/>
      <c r="Q4" s="269"/>
      <c r="R4" s="270"/>
      <c r="S4" s="268" t="s">
        <v>71</v>
      </c>
      <c r="T4" s="269"/>
      <c r="U4" s="269"/>
      <c r="V4" s="270"/>
      <c r="W4" s="268" t="s">
        <v>70</v>
      </c>
      <c r="X4" s="269"/>
      <c r="Y4" s="269"/>
      <c r="Z4" s="270"/>
      <c r="AA4" s="268" t="s">
        <v>72</v>
      </c>
      <c r="AB4" s="269"/>
      <c r="AC4" s="269"/>
      <c r="AD4" s="270"/>
      <c r="AE4" s="268" t="s">
        <v>73</v>
      </c>
      <c r="AF4" s="269"/>
      <c r="AG4" s="269"/>
      <c r="AH4" s="270"/>
      <c r="AI4" s="268" t="s">
        <v>75</v>
      </c>
      <c r="AJ4" s="269"/>
      <c r="AK4" s="269"/>
      <c r="AL4" s="270"/>
      <c r="AM4" s="268" t="s">
        <v>77</v>
      </c>
      <c r="AN4" s="269"/>
      <c r="AO4" s="269"/>
      <c r="AP4" s="270"/>
      <c r="AQ4" s="268" t="s">
        <v>79</v>
      </c>
      <c r="AR4" s="269"/>
      <c r="AS4" s="269"/>
      <c r="AT4" s="270"/>
      <c r="AU4" s="268" t="s">
        <v>84</v>
      </c>
      <c r="AV4" s="269"/>
      <c r="AW4" s="269"/>
      <c r="AX4" s="270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77">
        <f>'01'!K19</f>
        <v>26383.54</v>
      </c>
      <c r="D5" s="275"/>
      <c r="E5" s="275"/>
      <c r="F5" s="276"/>
      <c r="G5" s="277">
        <f>'02'!K19</f>
        <v>15101.890000000001</v>
      </c>
      <c r="H5" s="275"/>
      <c r="I5" s="275"/>
      <c r="J5" s="276"/>
      <c r="K5" s="274">
        <f>'03'!K19</f>
        <v>15101.890000000001</v>
      </c>
      <c r="L5" s="275"/>
      <c r="M5" s="275"/>
      <c r="N5" s="276"/>
      <c r="O5" s="274">
        <f>'04'!K19</f>
        <v>15101.890000000001</v>
      </c>
      <c r="P5" s="275"/>
      <c r="Q5" s="275"/>
      <c r="R5" s="276"/>
      <c r="S5" s="274">
        <f>'05'!K19</f>
        <v>15101.890000000001</v>
      </c>
      <c r="T5" s="275"/>
      <c r="U5" s="275"/>
      <c r="V5" s="276"/>
      <c r="W5" s="274">
        <f>'06'!K19</f>
        <v>15101.890000000001</v>
      </c>
      <c r="X5" s="275"/>
      <c r="Y5" s="275"/>
      <c r="Z5" s="276"/>
      <c r="AA5" s="274">
        <f>'07'!K19</f>
        <v>15101.890000000001</v>
      </c>
      <c r="AB5" s="275"/>
      <c r="AC5" s="275"/>
      <c r="AD5" s="276"/>
      <c r="AE5" s="274">
        <f>'08'!K19</f>
        <v>15101.890000000001</v>
      </c>
      <c r="AF5" s="275"/>
      <c r="AG5" s="275"/>
      <c r="AH5" s="276"/>
      <c r="AI5" s="274">
        <f>'09'!K19</f>
        <v>15101.890000000001</v>
      </c>
      <c r="AJ5" s="275"/>
      <c r="AK5" s="275"/>
      <c r="AL5" s="276"/>
      <c r="AM5" s="274">
        <f>'10'!K19</f>
        <v>15101.890000000001</v>
      </c>
      <c r="AN5" s="275"/>
      <c r="AO5" s="275"/>
      <c r="AP5" s="276"/>
      <c r="AQ5" s="274">
        <f>'11'!K19</f>
        <v>15101.890000000001</v>
      </c>
      <c r="AR5" s="275"/>
      <c r="AS5" s="275"/>
      <c r="AT5" s="276"/>
      <c r="AU5" s="274">
        <f>'12'!K19</f>
        <v>15101.890000000001</v>
      </c>
      <c r="AV5" s="275"/>
      <c r="AW5" s="275"/>
      <c r="AX5" s="276"/>
      <c r="AZ5" s="6"/>
      <c r="BA5" s="7"/>
      <c r="BB5" s="1"/>
      <c r="BC5" s="1"/>
    </row>
    <row r="6" spans="1:55" ht="17.25" thickTop="1" thickBot="1">
      <c r="A6" s="205"/>
      <c r="B6" s="8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1" t="s">
        <v>233</v>
      </c>
      <c r="D7" s="272"/>
      <c r="E7" s="272"/>
      <c r="F7" s="273"/>
      <c r="G7" s="271" t="s">
        <v>233</v>
      </c>
      <c r="H7" s="272"/>
      <c r="I7" s="272"/>
      <c r="J7" s="273"/>
      <c r="K7" s="271" t="s">
        <v>233</v>
      </c>
      <c r="L7" s="272"/>
      <c r="M7" s="272"/>
      <c r="N7" s="273"/>
      <c r="O7" s="271" t="s">
        <v>233</v>
      </c>
      <c r="P7" s="272"/>
      <c r="Q7" s="272"/>
      <c r="R7" s="273"/>
      <c r="S7" s="271" t="s">
        <v>233</v>
      </c>
      <c r="T7" s="272"/>
      <c r="U7" s="272"/>
      <c r="V7" s="273"/>
      <c r="W7" s="271" t="s">
        <v>233</v>
      </c>
      <c r="X7" s="272"/>
      <c r="Y7" s="272"/>
      <c r="Z7" s="273"/>
      <c r="AA7" s="271" t="s">
        <v>233</v>
      </c>
      <c r="AB7" s="272"/>
      <c r="AC7" s="272"/>
      <c r="AD7" s="273"/>
      <c r="AE7" s="271" t="s">
        <v>233</v>
      </c>
      <c r="AF7" s="272"/>
      <c r="AG7" s="272"/>
      <c r="AH7" s="273"/>
      <c r="AI7" s="271" t="s">
        <v>233</v>
      </c>
      <c r="AJ7" s="272"/>
      <c r="AK7" s="272"/>
      <c r="AL7" s="273"/>
      <c r="AM7" s="271" t="s">
        <v>233</v>
      </c>
      <c r="AN7" s="272"/>
      <c r="AO7" s="272"/>
      <c r="AP7" s="273"/>
      <c r="AQ7" s="271" t="s">
        <v>233</v>
      </c>
      <c r="AR7" s="272"/>
      <c r="AS7" s="272"/>
      <c r="AT7" s="273"/>
      <c r="AU7" s="271" t="s">
        <v>233</v>
      </c>
      <c r="AV7" s="272"/>
      <c r="AW7" s="272"/>
      <c r="AX7" s="273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78">
        <f>SUM('01'!L25:'01'!L29)</f>
        <v>0</v>
      </c>
      <c r="D8" s="279"/>
      <c r="E8" s="279"/>
      <c r="F8" s="280"/>
      <c r="G8" s="278">
        <f>SUM('02'!L25:'02'!L29)</f>
        <v>0</v>
      </c>
      <c r="H8" s="279"/>
      <c r="I8" s="279"/>
      <c r="J8" s="280"/>
      <c r="K8" s="278">
        <f>SUM('03'!L25:'03'!L29)</f>
        <v>0</v>
      </c>
      <c r="L8" s="279"/>
      <c r="M8" s="279"/>
      <c r="N8" s="280"/>
      <c r="O8" s="278">
        <f>SUM('04'!L25:'04'!L29)</f>
        <v>0</v>
      </c>
      <c r="P8" s="279"/>
      <c r="Q8" s="279"/>
      <c r="R8" s="280"/>
      <c r="S8" s="278">
        <f>SUM('05'!L25:'05'!L29)</f>
        <v>0</v>
      </c>
      <c r="T8" s="279"/>
      <c r="U8" s="279"/>
      <c r="V8" s="280"/>
      <c r="W8" s="278">
        <f>SUM('06'!L25:'06'!L29)</f>
        <v>0</v>
      </c>
      <c r="X8" s="279"/>
      <c r="Y8" s="279"/>
      <c r="Z8" s="280"/>
      <c r="AA8" s="278">
        <f>SUM('07'!L25:'07'!L29)</f>
        <v>0</v>
      </c>
      <c r="AB8" s="279"/>
      <c r="AC8" s="279"/>
      <c r="AD8" s="280"/>
      <c r="AE8" s="278">
        <f>SUM('08'!L25:'08'!L29)</f>
        <v>0</v>
      </c>
      <c r="AF8" s="279"/>
      <c r="AG8" s="279"/>
      <c r="AH8" s="280"/>
      <c r="AI8" s="278">
        <f>SUM('09'!L25:'09'!L29)</f>
        <v>0</v>
      </c>
      <c r="AJ8" s="279"/>
      <c r="AK8" s="279"/>
      <c r="AL8" s="280"/>
      <c r="AM8" s="278">
        <f>SUM('10'!L25:'10'!L29)</f>
        <v>0</v>
      </c>
      <c r="AN8" s="279"/>
      <c r="AO8" s="279"/>
      <c r="AP8" s="280"/>
      <c r="AQ8" s="278">
        <f>SUM('11'!L25:'11'!L29)</f>
        <v>0</v>
      </c>
      <c r="AR8" s="279"/>
      <c r="AS8" s="279"/>
      <c r="AT8" s="280"/>
      <c r="AU8" s="278">
        <f>SUM('12'!L25:'12'!L29)</f>
        <v>0</v>
      </c>
      <c r="AV8" s="279"/>
      <c r="AW8" s="279"/>
      <c r="AX8" s="280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75">
      <c r="A9" s="189" t="s">
        <v>216</v>
      </c>
      <c r="B9" s="193">
        <v>5835.74</v>
      </c>
      <c r="C9" s="265">
        <f>SUM('01'!L30:'01'!L34)</f>
        <v>541.21</v>
      </c>
      <c r="D9" s="266"/>
      <c r="E9" s="266"/>
      <c r="F9" s="267"/>
      <c r="G9" s="265">
        <f>SUM('02'!L30:'02'!L34)</f>
        <v>0</v>
      </c>
      <c r="H9" s="266"/>
      <c r="I9" s="266"/>
      <c r="J9" s="267"/>
      <c r="K9" s="265">
        <f>SUM('03'!L30:'03'!L34)</f>
        <v>0</v>
      </c>
      <c r="L9" s="266"/>
      <c r="M9" s="266"/>
      <c r="N9" s="267"/>
      <c r="O9" s="265">
        <f>SUM('04'!L30:'04'!L34)</f>
        <v>0</v>
      </c>
      <c r="P9" s="266"/>
      <c r="Q9" s="266"/>
      <c r="R9" s="267"/>
      <c r="S9" s="265">
        <f>SUM('05'!L30:'05'!L34)</f>
        <v>0</v>
      </c>
      <c r="T9" s="266"/>
      <c r="U9" s="266"/>
      <c r="V9" s="267"/>
      <c r="W9" s="265">
        <f>SUM('06'!L30:'06'!L34)</f>
        <v>0</v>
      </c>
      <c r="X9" s="266"/>
      <c r="Y9" s="266"/>
      <c r="Z9" s="267"/>
      <c r="AA9" s="265">
        <f>SUM('07'!L30:'07'!L34)</f>
        <v>0</v>
      </c>
      <c r="AB9" s="266"/>
      <c r="AC9" s="266"/>
      <c r="AD9" s="267"/>
      <c r="AE9" s="265">
        <f>SUM('08'!L30:'08'!L34)</f>
        <v>0</v>
      </c>
      <c r="AF9" s="266"/>
      <c r="AG9" s="266"/>
      <c r="AH9" s="267"/>
      <c r="AI9" s="265">
        <f>SUM('09'!L30:'09'!L34)</f>
        <v>0</v>
      </c>
      <c r="AJ9" s="266"/>
      <c r="AK9" s="266"/>
      <c r="AL9" s="267"/>
      <c r="AM9" s="265">
        <f>SUM('10'!L30:'10'!L34)</f>
        <v>0</v>
      </c>
      <c r="AN9" s="266"/>
      <c r="AO9" s="266"/>
      <c r="AP9" s="267"/>
      <c r="AQ9" s="265">
        <f>SUM('11'!L30:'11'!L34)</f>
        <v>0</v>
      </c>
      <c r="AR9" s="266"/>
      <c r="AS9" s="266"/>
      <c r="AT9" s="267"/>
      <c r="AU9" s="265">
        <f>SUM('12'!L30:'12'!L34)</f>
        <v>0</v>
      </c>
      <c r="AV9" s="266"/>
      <c r="AW9" s="266"/>
      <c r="AX9" s="267"/>
      <c r="AZ9" s="210">
        <f t="shared" ref="AZ9:AZ16" si="1">SUM(C9:AW9)</f>
        <v>541.21</v>
      </c>
      <c r="BA9" s="112">
        <f t="shared" ca="1" si="0"/>
        <v>541.21</v>
      </c>
      <c r="BB9" s="1"/>
      <c r="BC9" s="1"/>
    </row>
    <row r="10" spans="1:55" ht="15.75">
      <c r="A10" s="190" t="s">
        <v>221</v>
      </c>
      <c r="B10" s="194">
        <v>2731.18</v>
      </c>
      <c r="C10" s="265">
        <f>SUM('01'!L35:'01'!L39)</f>
        <v>0</v>
      </c>
      <c r="D10" s="266"/>
      <c r="E10" s="266"/>
      <c r="F10" s="267"/>
      <c r="G10" s="265">
        <f>SUM('02'!L35:'02'!L39)</f>
        <v>0</v>
      </c>
      <c r="H10" s="266"/>
      <c r="I10" s="266"/>
      <c r="J10" s="267"/>
      <c r="K10" s="265">
        <f>SUM('03'!L35:'03'!L39)</f>
        <v>0</v>
      </c>
      <c r="L10" s="266"/>
      <c r="M10" s="266"/>
      <c r="N10" s="267"/>
      <c r="O10" s="265">
        <f>SUM('04'!L35:'04'!L39)</f>
        <v>0</v>
      </c>
      <c r="P10" s="266"/>
      <c r="Q10" s="266"/>
      <c r="R10" s="267"/>
      <c r="S10" s="265">
        <f>SUM('05'!L35:'05'!L39)</f>
        <v>0</v>
      </c>
      <c r="T10" s="266"/>
      <c r="U10" s="266"/>
      <c r="V10" s="267"/>
      <c r="W10" s="281">
        <f>SUM('06'!L35:'06'!L39)</f>
        <v>0</v>
      </c>
      <c r="X10" s="282"/>
      <c r="Y10" s="282"/>
      <c r="Z10" s="283"/>
      <c r="AA10" s="281">
        <f>SUM('07'!L35:'07'!L39)</f>
        <v>0</v>
      </c>
      <c r="AB10" s="282"/>
      <c r="AC10" s="282"/>
      <c r="AD10" s="283"/>
      <c r="AE10" s="281">
        <f>SUM('08'!L35:'08'!L39)</f>
        <v>0</v>
      </c>
      <c r="AF10" s="282"/>
      <c r="AG10" s="282"/>
      <c r="AH10" s="283"/>
      <c r="AI10" s="281">
        <f>SUM('09'!L35:'09'!L39)</f>
        <v>0</v>
      </c>
      <c r="AJ10" s="282"/>
      <c r="AK10" s="282"/>
      <c r="AL10" s="283"/>
      <c r="AM10" s="281">
        <f>SUM('10'!L35:'10'!L39)</f>
        <v>0</v>
      </c>
      <c r="AN10" s="282"/>
      <c r="AO10" s="282"/>
      <c r="AP10" s="283"/>
      <c r="AQ10" s="281">
        <f>SUM('11'!L35:'11'!L39)</f>
        <v>0</v>
      </c>
      <c r="AR10" s="282"/>
      <c r="AS10" s="282"/>
      <c r="AT10" s="283"/>
      <c r="AU10" s="281">
        <f>SUM('12'!L35:'12'!L39)</f>
        <v>0</v>
      </c>
      <c r="AV10" s="282"/>
      <c r="AW10" s="282"/>
      <c r="AX10" s="283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>
        <v>2906.88</v>
      </c>
      <c r="C11" s="265">
        <f>SUM('01'!L40:'01'!L44)</f>
        <v>3.85</v>
      </c>
      <c r="D11" s="266"/>
      <c r="E11" s="266"/>
      <c r="F11" s="267"/>
      <c r="G11" s="265">
        <f>SUM('02'!L40:'02'!L44)</f>
        <v>0</v>
      </c>
      <c r="H11" s="266"/>
      <c r="I11" s="266"/>
      <c r="J11" s="267"/>
      <c r="K11" s="265">
        <f>SUM('03'!L40:'03'!L44)</f>
        <v>0</v>
      </c>
      <c r="L11" s="266"/>
      <c r="M11" s="266"/>
      <c r="N11" s="267"/>
      <c r="O11" s="265">
        <f>SUM('04'!L40:'04'!L44)</f>
        <v>0</v>
      </c>
      <c r="P11" s="266"/>
      <c r="Q11" s="266"/>
      <c r="R11" s="267"/>
      <c r="S11" s="265">
        <f>SUM('05'!L40:'05'!L44)</f>
        <v>0</v>
      </c>
      <c r="T11" s="266"/>
      <c r="U11" s="266"/>
      <c r="V11" s="267"/>
      <c r="W11" s="265">
        <f>SUM('06'!L40:'06'!L44)</f>
        <v>0</v>
      </c>
      <c r="X11" s="266"/>
      <c r="Y11" s="266"/>
      <c r="Z11" s="267"/>
      <c r="AA11" s="265">
        <f>SUM('07'!L40:'07'!L44)</f>
        <v>0</v>
      </c>
      <c r="AB11" s="266"/>
      <c r="AC11" s="266"/>
      <c r="AD11" s="267"/>
      <c r="AE11" s="265">
        <f>SUM('08'!L40:'08'!L44)</f>
        <v>0</v>
      </c>
      <c r="AF11" s="266"/>
      <c r="AG11" s="266"/>
      <c r="AH11" s="267"/>
      <c r="AI11" s="265">
        <f>SUM('09'!L40:'09'!L44)</f>
        <v>0</v>
      </c>
      <c r="AJ11" s="266"/>
      <c r="AK11" s="266"/>
      <c r="AL11" s="267"/>
      <c r="AM11" s="265">
        <f>SUM('10'!L40:'10'!L44)</f>
        <v>0</v>
      </c>
      <c r="AN11" s="266"/>
      <c r="AO11" s="266"/>
      <c r="AP11" s="267"/>
      <c r="AQ11" s="265">
        <f>SUM('11'!L40:'11'!L44)</f>
        <v>0</v>
      </c>
      <c r="AR11" s="266"/>
      <c r="AS11" s="266"/>
      <c r="AT11" s="267"/>
      <c r="AU11" s="265">
        <f>SUM('12'!L40:'12'!L44)</f>
        <v>0</v>
      </c>
      <c r="AV11" s="266"/>
      <c r="AW11" s="266"/>
      <c r="AX11" s="267"/>
      <c r="AZ11" s="210">
        <f t="shared" si="1"/>
        <v>3.85</v>
      </c>
      <c r="BA11" s="112">
        <f t="shared" ca="1" si="0"/>
        <v>3.85</v>
      </c>
      <c r="BB11" s="1"/>
      <c r="BC11" s="1"/>
    </row>
    <row r="12" spans="1:55" ht="15.75">
      <c r="A12" s="190" t="s">
        <v>23</v>
      </c>
      <c r="B12" s="194">
        <v>3325.31</v>
      </c>
      <c r="C12" s="265">
        <f>SUM('01'!L45:'01'!L49)</f>
        <v>0</v>
      </c>
      <c r="D12" s="266"/>
      <c r="E12" s="266"/>
      <c r="F12" s="267"/>
      <c r="G12" s="265">
        <f>SUM('02'!L45:'02'!L49)</f>
        <v>0</v>
      </c>
      <c r="H12" s="266"/>
      <c r="I12" s="266"/>
      <c r="J12" s="267"/>
      <c r="K12" s="265">
        <f>SUM('03'!L45:'03'!L49)</f>
        <v>0</v>
      </c>
      <c r="L12" s="266"/>
      <c r="M12" s="266"/>
      <c r="N12" s="267"/>
      <c r="O12" s="265">
        <f>SUM('04'!L45:'04'!L49)</f>
        <v>0</v>
      </c>
      <c r="P12" s="266"/>
      <c r="Q12" s="266"/>
      <c r="R12" s="267"/>
      <c r="S12" s="265">
        <f>SUM('05'!L45:'05'!L49)</f>
        <v>0</v>
      </c>
      <c r="T12" s="266"/>
      <c r="U12" s="266"/>
      <c r="V12" s="267"/>
      <c r="W12" s="281">
        <f>SUM('06'!L45:'06'!L49)</f>
        <v>0</v>
      </c>
      <c r="X12" s="282"/>
      <c r="Y12" s="282"/>
      <c r="Z12" s="283"/>
      <c r="AA12" s="281">
        <f>SUM('07'!L45:'07'!L49)</f>
        <v>0</v>
      </c>
      <c r="AB12" s="282"/>
      <c r="AC12" s="282"/>
      <c r="AD12" s="283"/>
      <c r="AE12" s="281">
        <f>SUM('08'!L45:'08'!L49)</f>
        <v>0</v>
      </c>
      <c r="AF12" s="282"/>
      <c r="AG12" s="282"/>
      <c r="AH12" s="283"/>
      <c r="AI12" s="281">
        <f>SUM('09'!L45:'09'!L49)</f>
        <v>0</v>
      </c>
      <c r="AJ12" s="282"/>
      <c r="AK12" s="282"/>
      <c r="AL12" s="283"/>
      <c r="AM12" s="281">
        <f>SUM('10'!L45:'10'!L49)</f>
        <v>0</v>
      </c>
      <c r="AN12" s="282"/>
      <c r="AO12" s="282"/>
      <c r="AP12" s="283"/>
      <c r="AQ12" s="281">
        <f>SUM('11'!L45:'11'!L49)</f>
        <v>0</v>
      </c>
      <c r="AR12" s="282"/>
      <c r="AS12" s="282"/>
      <c r="AT12" s="283"/>
      <c r="AU12" s="281">
        <f>SUM('12'!L45:'12'!L49)</f>
        <v>0</v>
      </c>
      <c r="AV12" s="282"/>
      <c r="AW12" s="282"/>
      <c r="AX12" s="283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>
        <v>3443.8099999999995</v>
      </c>
      <c r="C13" s="265">
        <f>SUM('01'!L50:'01'!L54)</f>
        <v>95.8</v>
      </c>
      <c r="D13" s="266"/>
      <c r="E13" s="266"/>
      <c r="F13" s="267"/>
      <c r="G13" s="265">
        <f>SUM('02'!L50:'02'!L54)</f>
        <v>0</v>
      </c>
      <c r="H13" s="266"/>
      <c r="I13" s="266"/>
      <c r="J13" s="267"/>
      <c r="K13" s="265">
        <f>SUM('03'!L50:'03'!L54)</f>
        <v>0</v>
      </c>
      <c r="L13" s="266"/>
      <c r="M13" s="266"/>
      <c r="N13" s="267"/>
      <c r="O13" s="265">
        <f>SUM('04'!L50:'04'!L54)</f>
        <v>0</v>
      </c>
      <c r="P13" s="266"/>
      <c r="Q13" s="266"/>
      <c r="R13" s="267"/>
      <c r="S13" s="265">
        <f>SUM('05'!L50:'05'!L54)</f>
        <v>0</v>
      </c>
      <c r="T13" s="266"/>
      <c r="U13" s="266"/>
      <c r="V13" s="267"/>
      <c r="W13" s="265">
        <f>SUM('06'!L50:'06'!L54)</f>
        <v>0</v>
      </c>
      <c r="X13" s="266"/>
      <c r="Y13" s="266"/>
      <c r="Z13" s="267"/>
      <c r="AA13" s="265">
        <f>SUM('07'!L50:'07'!L54)</f>
        <v>0</v>
      </c>
      <c r="AB13" s="266"/>
      <c r="AC13" s="266"/>
      <c r="AD13" s="267"/>
      <c r="AE13" s="265">
        <f>SUM('08'!L50:'08'!L54)</f>
        <v>0</v>
      </c>
      <c r="AF13" s="266"/>
      <c r="AG13" s="266"/>
      <c r="AH13" s="267"/>
      <c r="AI13" s="265">
        <f>SUM('09'!L50:'09'!L54)</f>
        <v>0</v>
      </c>
      <c r="AJ13" s="266"/>
      <c r="AK13" s="266"/>
      <c r="AL13" s="267"/>
      <c r="AM13" s="265">
        <f>SUM('10'!L50:'10'!L54)</f>
        <v>0</v>
      </c>
      <c r="AN13" s="266"/>
      <c r="AO13" s="266"/>
      <c r="AP13" s="267"/>
      <c r="AQ13" s="265">
        <f>SUM('11'!L50:'11'!L54)</f>
        <v>0</v>
      </c>
      <c r="AR13" s="266"/>
      <c r="AS13" s="266"/>
      <c r="AT13" s="267"/>
      <c r="AU13" s="265">
        <f>SUM('12'!L50:'12'!L54)</f>
        <v>0</v>
      </c>
      <c r="AV13" s="266"/>
      <c r="AW13" s="266"/>
      <c r="AX13" s="267"/>
      <c r="AZ13" s="212">
        <f t="shared" si="1"/>
        <v>95.8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65">
        <f>SUM('01'!L55:'01'!L59)</f>
        <v>0</v>
      </c>
      <c r="D14" s="266"/>
      <c r="E14" s="266"/>
      <c r="F14" s="267"/>
      <c r="G14" s="265">
        <f>SUM('02'!L55:'02'!L59)</f>
        <v>0</v>
      </c>
      <c r="H14" s="266"/>
      <c r="I14" s="266"/>
      <c r="J14" s="267"/>
      <c r="K14" s="265">
        <f>SUM('03'!L55:'03'!L59)</f>
        <v>0</v>
      </c>
      <c r="L14" s="266"/>
      <c r="M14" s="266"/>
      <c r="N14" s="267"/>
      <c r="O14" s="265">
        <f>SUM('04'!L55:'04'!L59)</f>
        <v>0</v>
      </c>
      <c r="P14" s="266"/>
      <c r="Q14" s="266"/>
      <c r="R14" s="267"/>
      <c r="S14" s="265">
        <f>SUM('05'!L55:'05'!L59)</f>
        <v>0</v>
      </c>
      <c r="T14" s="266"/>
      <c r="U14" s="266"/>
      <c r="V14" s="267"/>
      <c r="W14" s="281">
        <f>SUM('06'!L55:'06'!L59)</f>
        <v>0</v>
      </c>
      <c r="X14" s="282"/>
      <c r="Y14" s="282"/>
      <c r="Z14" s="283"/>
      <c r="AA14" s="281">
        <f>SUM('07'!L55:'07'!L59)</f>
        <v>0</v>
      </c>
      <c r="AB14" s="282"/>
      <c r="AC14" s="282"/>
      <c r="AD14" s="283"/>
      <c r="AE14" s="281">
        <f>SUM('08'!L55:'08'!L59)</f>
        <v>0</v>
      </c>
      <c r="AF14" s="282"/>
      <c r="AG14" s="282"/>
      <c r="AH14" s="283"/>
      <c r="AI14" s="281">
        <f>SUM('09'!L55:'09'!L59)</f>
        <v>0</v>
      </c>
      <c r="AJ14" s="282"/>
      <c r="AK14" s="282"/>
      <c r="AL14" s="283"/>
      <c r="AM14" s="281">
        <f>SUM('10'!L55:'10'!L59)</f>
        <v>0</v>
      </c>
      <c r="AN14" s="282"/>
      <c r="AO14" s="282"/>
      <c r="AP14" s="283"/>
      <c r="AQ14" s="281">
        <f>SUM('11'!L55:'11'!L59)</f>
        <v>0</v>
      </c>
      <c r="AR14" s="282"/>
      <c r="AS14" s="282"/>
      <c r="AT14" s="283"/>
      <c r="AU14" s="281">
        <f>SUM('12'!L55:'12'!L59)</f>
        <v>0</v>
      </c>
      <c r="AV14" s="282"/>
      <c r="AW14" s="282"/>
      <c r="AX14" s="283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65">
        <f>SUM('01'!L60:'01'!L64)</f>
        <v>0</v>
      </c>
      <c r="D15" s="266"/>
      <c r="E15" s="266"/>
      <c r="F15" s="267"/>
      <c r="G15" s="265">
        <f>SUM('02'!L60:'02'!L64)</f>
        <v>0</v>
      </c>
      <c r="H15" s="266"/>
      <c r="I15" s="266"/>
      <c r="J15" s="267"/>
      <c r="K15" s="265">
        <f>SUM('03'!L60:'03'!L64)</f>
        <v>0</v>
      </c>
      <c r="L15" s="266"/>
      <c r="M15" s="266"/>
      <c r="N15" s="267"/>
      <c r="O15" s="265">
        <f>SUM('04'!L60:'04'!L64)</f>
        <v>0</v>
      </c>
      <c r="P15" s="266"/>
      <c r="Q15" s="266"/>
      <c r="R15" s="267"/>
      <c r="S15" s="265">
        <f>SUM('05'!L60:'05'!L64)</f>
        <v>0</v>
      </c>
      <c r="T15" s="266"/>
      <c r="U15" s="266"/>
      <c r="V15" s="267"/>
      <c r="W15" s="265">
        <f>SUM('06'!L60:'06'!L64)</f>
        <v>0</v>
      </c>
      <c r="X15" s="266"/>
      <c r="Y15" s="266"/>
      <c r="Z15" s="267"/>
      <c r="AA15" s="265">
        <f>SUM('07'!L60:'07'!L64)</f>
        <v>0</v>
      </c>
      <c r="AB15" s="266"/>
      <c r="AC15" s="266"/>
      <c r="AD15" s="267"/>
      <c r="AE15" s="265">
        <f>SUM('08'!L60:'08'!L64)</f>
        <v>0</v>
      </c>
      <c r="AF15" s="266"/>
      <c r="AG15" s="266"/>
      <c r="AH15" s="267"/>
      <c r="AI15" s="265">
        <f>SUM('09'!L60:'09'!L64)</f>
        <v>0</v>
      </c>
      <c r="AJ15" s="266"/>
      <c r="AK15" s="266"/>
      <c r="AL15" s="267"/>
      <c r="AM15" s="265">
        <f>SUM('10'!L60:'10'!L64)</f>
        <v>0</v>
      </c>
      <c r="AN15" s="266"/>
      <c r="AO15" s="266"/>
      <c r="AP15" s="267"/>
      <c r="AQ15" s="265">
        <f>SUM('11'!L60:'11'!L64)</f>
        <v>0</v>
      </c>
      <c r="AR15" s="266"/>
      <c r="AS15" s="266"/>
      <c r="AT15" s="267"/>
      <c r="AU15" s="265">
        <f>SUM('12'!L60:'12'!L64)</f>
        <v>0</v>
      </c>
      <c r="AV15" s="266"/>
      <c r="AW15" s="266"/>
      <c r="AX15" s="267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>
        <v>2018.96</v>
      </c>
      <c r="C16" s="265">
        <f>SUM('01'!L65:'01'!L69)</f>
        <v>0</v>
      </c>
      <c r="D16" s="266"/>
      <c r="E16" s="266"/>
      <c r="F16" s="267"/>
      <c r="G16" s="265">
        <f>SUM('02'!L65:'02'!L69)</f>
        <v>0</v>
      </c>
      <c r="H16" s="266"/>
      <c r="I16" s="266"/>
      <c r="J16" s="267"/>
      <c r="K16" s="265">
        <f>SUM('03'!L65:'03'!L69)</f>
        <v>0</v>
      </c>
      <c r="L16" s="266"/>
      <c r="M16" s="266"/>
      <c r="N16" s="267"/>
      <c r="O16" s="265">
        <f>SUM('04'!L65:'04'!L69)</f>
        <v>0</v>
      </c>
      <c r="P16" s="266"/>
      <c r="Q16" s="266"/>
      <c r="R16" s="267"/>
      <c r="S16" s="265">
        <f>SUM('05'!L65:'05'!L69)</f>
        <v>0</v>
      </c>
      <c r="T16" s="266"/>
      <c r="U16" s="266"/>
      <c r="V16" s="267"/>
      <c r="W16" s="284">
        <f>SUM('06'!L65:'06'!L69)</f>
        <v>0</v>
      </c>
      <c r="X16" s="285"/>
      <c r="Y16" s="285"/>
      <c r="Z16" s="286"/>
      <c r="AA16" s="284">
        <f>SUM('07'!L65:'07'!L69)</f>
        <v>0</v>
      </c>
      <c r="AB16" s="285"/>
      <c r="AC16" s="285"/>
      <c r="AD16" s="286"/>
      <c r="AE16" s="284">
        <f>SUM('08'!L65:'08'!L69)</f>
        <v>0</v>
      </c>
      <c r="AF16" s="285"/>
      <c r="AG16" s="285"/>
      <c r="AH16" s="286"/>
      <c r="AI16" s="284">
        <f>SUM('09'!L65:'09'!L69)</f>
        <v>0</v>
      </c>
      <c r="AJ16" s="285"/>
      <c r="AK16" s="285"/>
      <c r="AL16" s="286"/>
      <c r="AM16" s="284">
        <f>SUM('10'!L65:'10'!L69)</f>
        <v>0</v>
      </c>
      <c r="AN16" s="285"/>
      <c r="AO16" s="285"/>
      <c r="AP16" s="286"/>
      <c r="AQ16" s="284">
        <f>SUM('11'!L65:'11'!L69)</f>
        <v>0</v>
      </c>
      <c r="AR16" s="285"/>
      <c r="AS16" s="285"/>
      <c r="AT16" s="286"/>
      <c r="AU16" s="284">
        <f>SUM('12'!L65:'12'!L69)</f>
        <v>0</v>
      </c>
      <c r="AV16" s="285"/>
      <c r="AW16" s="285"/>
      <c r="AX16" s="286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1">
        <f>SUM(C8:C16)</f>
        <v>640.86</v>
      </c>
      <c r="D17" s="262"/>
      <c r="E17" s="262"/>
      <c r="F17" s="263"/>
      <c r="G17" s="261">
        <f>SUM(G8:G16)</f>
        <v>0</v>
      </c>
      <c r="H17" s="262"/>
      <c r="I17" s="262"/>
      <c r="J17" s="263"/>
      <c r="K17" s="261">
        <f>SUM(K8:K16)</f>
        <v>0</v>
      </c>
      <c r="L17" s="262"/>
      <c r="M17" s="262"/>
      <c r="N17" s="263"/>
      <c r="O17" s="261">
        <f>SUM(O8:O16)</f>
        <v>0</v>
      </c>
      <c r="P17" s="262"/>
      <c r="Q17" s="262"/>
      <c r="R17" s="263"/>
      <c r="S17" s="261">
        <f>SUM(S8:S16)</f>
        <v>0</v>
      </c>
      <c r="T17" s="262"/>
      <c r="U17" s="262"/>
      <c r="V17" s="263"/>
      <c r="W17" s="261">
        <f>SUM(W8:W16)</f>
        <v>0</v>
      </c>
      <c r="X17" s="262"/>
      <c r="Y17" s="262"/>
      <c r="Z17" s="263"/>
      <c r="AA17" s="261">
        <f>SUM(AA8:AA16)</f>
        <v>0</v>
      </c>
      <c r="AB17" s="262"/>
      <c r="AC17" s="262"/>
      <c r="AD17" s="263"/>
      <c r="AE17" s="261">
        <f>SUM(AE8:AE16)</f>
        <v>0</v>
      </c>
      <c r="AF17" s="262"/>
      <c r="AG17" s="262"/>
      <c r="AH17" s="263"/>
      <c r="AI17" s="261">
        <f>SUM(AI8:AI16)</f>
        <v>0</v>
      </c>
      <c r="AJ17" s="262"/>
      <c r="AK17" s="262"/>
      <c r="AL17" s="263"/>
      <c r="AM17" s="261">
        <f>SUM(AM8:AM16)</f>
        <v>0</v>
      </c>
      <c r="AN17" s="262"/>
      <c r="AO17" s="262"/>
      <c r="AP17" s="263"/>
      <c r="AQ17" s="261">
        <f>SUM(AQ8:AQ16)</f>
        <v>0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Z17" s="227">
        <f>SUM(AZ8:AZ16)</f>
        <v>640.86</v>
      </c>
      <c r="BA17" s="112">
        <f ca="1">AZ17/BC$17</f>
        <v>640.86</v>
      </c>
      <c r="BB17" s="1" t="s">
        <v>83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176</v>
      </c>
      <c r="AV18" s="264"/>
      <c r="AW18" s="264"/>
      <c r="AX18" s="264"/>
      <c r="AZ18" s="131">
        <f>(2500*13)+(600*12)+(550*12)+(95*12)</f>
        <v>47440</v>
      </c>
      <c r="BA18" s="131">
        <f ca="1">12*BA17</f>
        <v>7690.32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30.24</v>
      </c>
      <c r="F20" s="145">
        <f t="shared" ref="F20:F45" si="2">B20+D20-E20</f>
        <v>1078.3099999999997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1622.3099999999997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2166.3099999999995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2710.3099999999995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3254.3099999999995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3798.3099999999995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4342.3099999999995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4886.3099999999995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5430.3099999999995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5974.3099999999995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6518.3099999999995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7062.3099999999995</v>
      </c>
      <c r="AZ20" s="123">
        <f t="shared" ref="AZ20:AZ27" si="14">E20+I20+M20+Q20+U20+Y20+AC20+AG20+AK20+AO20+AS20+AW20</f>
        <v>30.24</v>
      </c>
      <c r="BA20" s="21">
        <f t="shared" ref="BA20:BA45" si="15">AZ20/AZ$46</f>
        <v>2.7863520349399699E-2</v>
      </c>
      <c r="BB20" s="22">
        <f>_xlfn.RANK.EQ(BA20,$BA$20:$BA$45,)</f>
        <v>6</v>
      </c>
      <c r="BC20" s="22">
        <f t="shared" ref="BC20:BC45" ca="1" si="16">AZ20/BC$17</f>
        <v>30.24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659.77</v>
      </c>
      <c r="BF20" s="21">
        <f t="shared" ref="BF20:BF45" ca="1" si="18">BE20/BE$46</f>
        <v>1.0295072246668537</v>
      </c>
      <c r="BG20" s="22">
        <f ca="1">_xlfn.RANK.EQ(BF20,$BF$20:$BF$45,)</f>
        <v>2</v>
      </c>
      <c r="BH20" s="22">
        <f t="shared" ref="BH20:BH45" ca="1" si="19">BE20/BC$17</f>
        <v>659.77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629.53000000000009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1128</v>
      </c>
      <c r="E21" s="150">
        <f>SUM('01'!D40:F40)</f>
        <v>0</v>
      </c>
      <c r="F21" s="151">
        <f t="shared" si="2"/>
        <v>1780.8599999999997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2908.8599999999997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4036.8599999999997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5164.8599999999997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6292.86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7420.86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8548.86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9676.86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10804.86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11932.86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13060.86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14188.86</v>
      </c>
      <c r="AZ21" s="152">
        <f t="shared" si="14"/>
        <v>0</v>
      </c>
      <c r="BA21" s="21">
        <f t="shared" si="15"/>
        <v>0</v>
      </c>
      <c r="BB21" s="22">
        <f t="shared" ref="BB21:BB45" si="20">_xlfn.RANK.EQ(BA21,$BA$20:$BA$45,)</f>
        <v>12</v>
      </c>
      <c r="BC21" s="22">
        <f t="shared" ca="1" si="16"/>
        <v>0</v>
      </c>
      <c r="BE21" s="224">
        <f t="shared" ca="1" si="17"/>
        <v>1128</v>
      </c>
      <c r="BF21" s="21">
        <f t="shared" ca="1" si="18"/>
        <v>1.7601348188371873</v>
      </c>
      <c r="BG21" s="22">
        <f t="shared" ref="BG21:BG45" ca="1" si="21">_xlfn.RANK.EQ(BF21,$BF$20:$BF$45,)</f>
        <v>1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1128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101.86000000000001</v>
      </c>
      <c r="F22" s="156">
        <f t="shared" si="2"/>
        <v>614.21000000000015</v>
      </c>
      <c r="G22" s="143" t="s">
        <v>1</v>
      </c>
      <c r="H22" s="155">
        <f>'02'!B60</f>
        <v>490</v>
      </c>
      <c r="I22" s="155">
        <f>SUM('02'!D60:F60)</f>
        <v>0</v>
      </c>
      <c r="J22" s="156">
        <f t="shared" si="3"/>
        <v>1104.21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1594.21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2084.21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2574.21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3064.21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3554.21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4044.21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4534.21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5024.21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5514.21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6004.21</v>
      </c>
      <c r="AZ22" s="157">
        <f t="shared" si="14"/>
        <v>101.86000000000001</v>
      </c>
      <c r="BA22" s="21">
        <f t="shared" si="15"/>
        <v>9.3855098637230613E-2</v>
      </c>
      <c r="BB22" s="22">
        <f t="shared" si="20"/>
        <v>3</v>
      </c>
      <c r="BC22" s="22">
        <f t="shared" ca="1" si="16"/>
        <v>101.86000000000001</v>
      </c>
      <c r="BE22" s="225">
        <f t="shared" ca="1" si="17"/>
        <v>470</v>
      </c>
      <c r="BF22" s="21">
        <f t="shared" ca="1" si="18"/>
        <v>0.73338950784882795</v>
      </c>
      <c r="BG22" s="22">
        <f t="shared" ca="1" si="21"/>
        <v>3</v>
      </c>
      <c r="BH22" s="22">
        <f t="shared" ca="1" si="19"/>
        <v>470</v>
      </c>
      <c r="BJ22" s="225">
        <f t="shared" ca="1" si="22"/>
        <v>368.14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29.46</v>
      </c>
      <c r="F23" s="151">
        <f t="shared" si="2"/>
        <v>182.67000000000002</v>
      </c>
      <c r="G23" s="148" t="s">
        <v>1</v>
      </c>
      <c r="H23" s="149">
        <f>'02'!B80</f>
        <v>150</v>
      </c>
      <c r="I23" s="150">
        <f>SUM('02'!D80:F80)</f>
        <v>0</v>
      </c>
      <c r="J23" s="151">
        <f t="shared" si="3"/>
        <v>332.67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482.67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632.67000000000007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782.67000000000007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932.67000000000007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1082.67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1232.67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1382.67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1532.67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1682.67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1832.67</v>
      </c>
      <c r="AZ23" s="152">
        <f t="shared" si="14"/>
        <v>29.46</v>
      </c>
      <c r="BA23" s="21">
        <f t="shared" si="15"/>
        <v>2.7144818435625502E-2</v>
      </c>
      <c r="BB23" s="22">
        <f t="shared" si="20"/>
        <v>7</v>
      </c>
      <c r="BC23" s="22">
        <f t="shared" ca="1" si="16"/>
        <v>29.46</v>
      </c>
      <c r="BE23" s="224">
        <f t="shared" ca="1" si="17"/>
        <v>170</v>
      </c>
      <c r="BF23" s="21">
        <f t="shared" ca="1" si="18"/>
        <v>0.2652685453921293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140.54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2</v>
      </c>
      <c r="F24" s="156">
        <f t="shared" si="2"/>
        <v>158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318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478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638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798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958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1118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1278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1438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1598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1758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1918</v>
      </c>
      <c r="AZ24" s="157">
        <f t="shared" si="14"/>
        <v>2</v>
      </c>
      <c r="BA24" s="21">
        <f t="shared" si="15"/>
        <v>1.8428254199338427E-3</v>
      </c>
      <c r="BB24" s="22">
        <f t="shared" si="20"/>
        <v>11</v>
      </c>
      <c r="BC24" s="22">
        <f t="shared" ca="1" si="16"/>
        <v>2</v>
      </c>
      <c r="BE24" s="225">
        <f t="shared" ca="1" si="17"/>
        <v>160</v>
      </c>
      <c r="BF24" s="21">
        <f t="shared" ca="1" si="18"/>
        <v>0.24966451331023931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158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3645.1699999999983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4050.1699999999983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4455.1699999999983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4860.1699999999983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5265.1699999999983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5670.1699999999983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6075.1699999999983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6480.1699999999983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6885.1699999999983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7290.1699999999983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7695.1699999999983</v>
      </c>
      <c r="AZ25" s="152">
        <f t="shared" si="14"/>
        <v>327.38</v>
      </c>
      <c r="BA25" s="21">
        <f t="shared" si="15"/>
        <v>0.30165209298897072</v>
      </c>
      <c r="BB25" s="22">
        <f t="shared" si="20"/>
        <v>2</v>
      </c>
      <c r="BC25" s="22">
        <f t="shared" ca="1" si="16"/>
        <v>327.38</v>
      </c>
      <c r="BE25" s="224">
        <f t="shared" ca="1" si="17"/>
        <v>405</v>
      </c>
      <c r="BF25" s="21">
        <f t="shared" ca="1" si="18"/>
        <v>0.63196329931654327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77.619999999999891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22.990000000000002</v>
      </c>
      <c r="F26" s="156">
        <f t="shared" si="2"/>
        <v>44.549999999999947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92.549999999999955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140.54999999999995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188.54999999999995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236.54999999999995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284.54999999999995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332.54999999999995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380.54999999999995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428.54999999999995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476.54999999999995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524.54999999999995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572.54999999999995</v>
      </c>
      <c r="AZ26" s="157">
        <f t="shared" si="14"/>
        <v>22.990000000000002</v>
      </c>
      <c r="BA26" s="21">
        <f t="shared" si="15"/>
        <v>2.1183278202139524E-2</v>
      </c>
      <c r="BB26" s="22">
        <f t="shared" si="20"/>
        <v>8</v>
      </c>
      <c r="BC26" s="22">
        <f t="shared" ca="1" si="16"/>
        <v>22.990000000000002</v>
      </c>
      <c r="BE26" s="225">
        <f t="shared" ca="1" si="17"/>
        <v>48</v>
      </c>
      <c r="BF26" s="21">
        <f t="shared" ca="1" si="18"/>
        <v>7.4899353993071793E-2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25.009999999999998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403.95000000000005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453.95000000000005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503.95000000000005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553.95000000000005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603.95000000000005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653.95000000000005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703.95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753.95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803.95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853.95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903.95</v>
      </c>
      <c r="AZ27" s="188">
        <f t="shared" si="14"/>
        <v>0</v>
      </c>
      <c r="BA27" s="21">
        <f t="shared" si="15"/>
        <v>0</v>
      </c>
      <c r="BB27" s="22">
        <f t="shared" si="20"/>
        <v>12</v>
      </c>
      <c r="BC27" s="22">
        <f t="shared" ca="1" si="16"/>
        <v>0</v>
      </c>
      <c r="BE27" s="224">
        <f t="shared" ca="1" si="17"/>
        <v>50</v>
      </c>
      <c r="BF27" s="21">
        <f t="shared" ca="1" si="18"/>
        <v>7.8020160409449785E-2</v>
      </c>
      <c r="BG27" s="22">
        <f t="shared" ca="1" si="21"/>
        <v>13</v>
      </c>
      <c r="BH27" s="22">
        <f t="shared" ca="1" si="19"/>
        <v>50</v>
      </c>
      <c r="BJ27" s="224">
        <f t="shared" ca="1" si="22"/>
        <v>50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374.2</v>
      </c>
      <c r="F28" s="159">
        <f t="shared" si="2"/>
        <v>434.85000000000008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634.85000000000014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834.85000000000014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1034.8500000000001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1234.8500000000001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1434.8500000000001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1634.8500000000001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1834.8500000000001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2034.8500000000001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2234.8500000000004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2434.8500000000004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2634.8500000000004</v>
      </c>
      <c r="AZ28" s="182">
        <f t="shared" ref="AZ28:AZ45" si="23">E28+I28+M28+Q28+U28+Y28+AC28+AG28+AK28+AO28+AS28+AW28</f>
        <v>374.2</v>
      </c>
      <c r="BA28" s="21">
        <f t="shared" si="15"/>
        <v>0.34479263606962196</v>
      </c>
      <c r="BB28" s="22">
        <f t="shared" si="20"/>
        <v>1</v>
      </c>
      <c r="BC28" s="22">
        <f t="shared" ca="1" si="16"/>
        <v>374.2</v>
      </c>
      <c r="BE28" s="223">
        <f t="shared" ca="1" si="17"/>
        <v>200</v>
      </c>
      <c r="BF28" s="21">
        <f t="shared" ca="1" si="18"/>
        <v>0.31208064163779914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-174.2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0</v>
      </c>
      <c r="F29" s="160">
        <f t="shared" si="2"/>
        <v>23.330000000000069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93.330000000000069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163.33000000000007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233.33000000000007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303.33000000000004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373.33000000000004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443.33000000000004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513.33000000000004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583.33000000000004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653.33000000000004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723.33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793.33</v>
      </c>
      <c r="AZ29" s="152">
        <f t="shared" si="23"/>
        <v>0</v>
      </c>
      <c r="BA29" s="21">
        <f t="shared" si="15"/>
        <v>0</v>
      </c>
      <c r="BB29" s="22">
        <f t="shared" si="20"/>
        <v>12</v>
      </c>
      <c r="BC29" s="22">
        <f t="shared" ca="1" si="16"/>
        <v>0</v>
      </c>
      <c r="BE29" s="224">
        <f t="shared" ca="1" si="17"/>
        <v>70</v>
      </c>
      <c r="BF29" s="21">
        <f t="shared" ca="1" si="18"/>
        <v>0.1092282245732297</v>
      </c>
      <c r="BG29" s="22">
        <f t="shared" ca="1" si="21"/>
        <v>11</v>
      </c>
      <c r="BH29" s="22">
        <f t="shared" ca="1" si="19"/>
        <v>70</v>
      </c>
      <c r="BJ29" s="224">
        <f t="shared" ca="1" si="22"/>
        <v>70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78.169999999999973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113.16999999999997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148.16999999999996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183.16999999999996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218.16999999999996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253.16999999999996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288.16999999999996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323.16999999999996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358.16999999999996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393.16999999999996</v>
      </c>
      <c r="AZ30" s="157">
        <f t="shared" si="23"/>
        <v>0</v>
      </c>
      <c r="BA30" s="21">
        <f t="shared" si="15"/>
        <v>0</v>
      </c>
      <c r="BB30" s="22">
        <f t="shared" si="20"/>
        <v>12</v>
      </c>
      <c r="BC30" s="22">
        <f t="shared" ca="1" si="16"/>
        <v>0</v>
      </c>
      <c r="BE30" s="225">
        <f t="shared" ca="1" si="17"/>
        <v>35</v>
      </c>
      <c r="BF30" s="21">
        <f t="shared" ca="1" si="18"/>
        <v>5.4614112286614849E-2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116.04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136.04000000000002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156.04000000000002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176.04000000000002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196.04000000000002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216.04000000000002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236.04000000000002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256.04000000000002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276.04000000000002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296.04000000000002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316.04000000000002</v>
      </c>
      <c r="AZ31" s="152">
        <f t="shared" si="23"/>
        <v>0</v>
      </c>
      <c r="BA31" s="21">
        <f t="shared" si="15"/>
        <v>0</v>
      </c>
      <c r="BB31" s="22">
        <f t="shared" si="20"/>
        <v>12</v>
      </c>
      <c r="BC31" s="22">
        <f t="shared" ca="1" si="16"/>
        <v>0</v>
      </c>
      <c r="BE31" s="224">
        <f t="shared" ca="1" si="17"/>
        <v>20</v>
      </c>
      <c r="BF31" s="21">
        <f t="shared" ca="1" si="18"/>
        <v>3.1208064163779914E-2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20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85.750000000000028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135.75000000000003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185.75000000000003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235.75000000000003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285.75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335.75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385.75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435.75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485.75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535.75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585.75</v>
      </c>
      <c r="AZ32" s="157">
        <f t="shared" si="23"/>
        <v>0</v>
      </c>
      <c r="BA32" s="21">
        <f t="shared" si="15"/>
        <v>0</v>
      </c>
      <c r="BB32" s="22">
        <f t="shared" si="20"/>
        <v>12</v>
      </c>
      <c r="BC32" s="22">
        <f t="shared" ca="1" si="16"/>
        <v>0</v>
      </c>
      <c r="BE32" s="225">
        <f t="shared" ca="1" si="17"/>
        <v>50</v>
      </c>
      <c r="BF32" s="21">
        <f t="shared" ca="1" si="18"/>
        <v>7.8020160409449785E-2</v>
      </c>
      <c r="BG32" s="22">
        <f t="shared" ca="1" si="21"/>
        <v>13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470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520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570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620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670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720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770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820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870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920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970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1020</v>
      </c>
      <c r="AZ33" s="152">
        <f t="shared" si="23"/>
        <v>0</v>
      </c>
      <c r="BA33" s="21">
        <f t="shared" si="15"/>
        <v>0</v>
      </c>
      <c r="BB33" s="22">
        <f t="shared" si="20"/>
        <v>12</v>
      </c>
      <c r="BC33" s="22">
        <f t="shared" ca="1" si="16"/>
        <v>0</v>
      </c>
      <c r="BE33" s="224">
        <f t="shared" ca="1" si="17"/>
        <v>50</v>
      </c>
      <c r="BF33" s="21">
        <f t="shared" ca="1" si="18"/>
        <v>7.8020160409449785E-2</v>
      </c>
      <c r="BG33" s="22">
        <f t="shared" ca="1" si="21"/>
        <v>13</v>
      </c>
      <c r="BH33" s="22">
        <f t="shared" ca="1" si="19"/>
        <v>50</v>
      </c>
      <c r="BJ33" s="224">
        <f t="shared" ca="1" si="22"/>
        <v>50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90</v>
      </c>
      <c r="E34" s="155">
        <f>SUM('01'!D300:F300)</f>
        <v>99.81</v>
      </c>
      <c r="F34" s="161">
        <f t="shared" si="2"/>
        <v>91.789999999999907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181.78999999999991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271.78999999999991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361.78999999999991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451.78999999999991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541.79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631.79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721.79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811.79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901.79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991.79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1081.79</v>
      </c>
      <c r="AZ34" s="152">
        <f t="shared" si="23"/>
        <v>99.81</v>
      </c>
      <c r="BA34" s="21">
        <f t="shared" si="15"/>
        <v>9.1966202581798412E-2</v>
      </c>
      <c r="BB34" s="22">
        <f t="shared" si="20"/>
        <v>4</v>
      </c>
      <c r="BC34" s="22">
        <f t="shared" ca="1" si="16"/>
        <v>99.81</v>
      </c>
      <c r="BE34" s="225">
        <f t="shared" ca="1" si="17"/>
        <v>90</v>
      </c>
      <c r="BF34" s="21">
        <f t="shared" ca="1" si="18"/>
        <v>0.14043628873700961</v>
      </c>
      <c r="BG34" s="22">
        <f t="shared" ca="1" si="21"/>
        <v>9</v>
      </c>
      <c r="BH34" s="22">
        <f t="shared" ca="1" si="19"/>
        <v>90</v>
      </c>
      <c r="BJ34" s="225">
        <f t="shared" ca="1" si="22"/>
        <v>-9.8100000000000023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1644.6000000000004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1759.6000000000004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1874.6000000000004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1989.6000000000004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2104.6000000000004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2219.6000000000004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2334.6000000000004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2449.6000000000004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2564.6000000000004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2679.6000000000004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2794.6000000000004</v>
      </c>
      <c r="AZ35" s="188">
        <f t="shared" si="23"/>
        <v>75</v>
      </c>
      <c r="BA35" s="21">
        <f t="shared" si="15"/>
        <v>6.91059532475191E-2</v>
      </c>
      <c r="BB35" s="22">
        <f t="shared" si="20"/>
        <v>5</v>
      </c>
      <c r="BC35" s="22">
        <f t="shared" ca="1" si="16"/>
        <v>75</v>
      </c>
      <c r="BE35" s="224">
        <f t="shared" ca="1" si="17"/>
        <v>115</v>
      </c>
      <c r="BF35" s="21">
        <f t="shared" ca="1" si="18"/>
        <v>0.17944636894173452</v>
      </c>
      <c r="BG35" s="22">
        <f t="shared" ca="1" si="21"/>
        <v>8</v>
      </c>
      <c r="BH35" s="22">
        <f t="shared" ca="1" si="19"/>
        <v>115</v>
      </c>
      <c r="BJ35" s="224">
        <f t="shared" ca="1" si="22"/>
        <v>40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280.99000000000007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370.99000000000007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460.99000000000007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550.99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640.99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730.99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820.99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910.99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1000.99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1090.99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1180.99</v>
      </c>
      <c r="AZ36" s="182">
        <f t="shared" si="23"/>
        <v>0</v>
      </c>
      <c r="BA36" s="21">
        <f t="shared" si="15"/>
        <v>0</v>
      </c>
      <c r="BB36" s="22">
        <f t="shared" si="20"/>
        <v>12</v>
      </c>
      <c r="BC36" s="22">
        <f t="shared" ca="1" si="16"/>
        <v>0</v>
      </c>
      <c r="BE36" s="223">
        <f t="shared" ca="1" si="17"/>
        <v>90</v>
      </c>
      <c r="BF36" s="21">
        <f t="shared" ca="1" si="18"/>
        <v>0.14043628873700961</v>
      </c>
      <c r="BG36" s="22">
        <f t="shared" ca="1" si="21"/>
        <v>9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363.38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408.38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453.38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498.38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543.38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588.38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633.38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678.38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723.38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768.38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813.38</v>
      </c>
      <c r="AZ37" s="152">
        <f t="shared" si="23"/>
        <v>0</v>
      </c>
      <c r="BA37" s="21">
        <f t="shared" si="15"/>
        <v>0</v>
      </c>
      <c r="BB37" s="22">
        <f t="shared" si="20"/>
        <v>12</v>
      </c>
      <c r="BC37" s="22">
        <f t="shared" ca="1" si="16"/>
        <v>0</v>
      </c>
      <c r="BE37" s="224">
        <f t="shared" ca="1" si="17"/>
        <v>45</v>
      </c>
      <c r="BF37" s="21">
        <f t="shared" ca="1" si="18"/>
        <v>7.0218144368504806E-2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45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12.35</v>
      </c>
      <c r="F38" s="156">
        <f t="shared" si="2"/>
        <v>96.850000000000037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166.85000000000002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236.85000000000002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306.85000000000002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376.85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446.85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516.85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586.85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656.85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726.85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796.85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866.85</v>
      </c>
      <c r="AZ38" s="157">
        <f t="shared" si="23"/>
        <v>12.35</v>
      </c>
      <c r="BA38" s="21">
        <f t="shared" si="15"/>
        <v>1.1379446968091478E-2</v>
      </c>
      <c r="BB38" s="22">
        <f t="shared" si="20"/>
        <v>9</v>
      </c>
      <c r="BC38" s="22">
        <f t="shared" ca="1" si="16"/>
        <v>12.35</v>
      </c>
      <c r="BE38" s="225">
        <f t="shared" ca="1" si="17"/>
        <v>70</v>
      </c>
      <c r="BF38" s="21">
        <f t="shared" ca="1" si="18"/>
        <v>0.1092282245732297</v>
      </c>
      <c r="BG38" s="22">
        <f t="shared" ca="1" si="21"/>
        <v>11</v>
      </c>
      <c r="BH38" s="22">
        <f t="shared" ca="1" si="19"/>
        <v>70</v>
      </c>
      <c r="BJ38" s="225">
        <f t="shared" ca="1" si="22"/>
        <v>57.650000000000006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12</v>
      </c>
      <c r="BC39" s="22">
        <f t="shared" ca="1" si="16"/>
        <v>0</v>
      </c>
      <c r="BE39" s="224">
        <f t="shared" ca="1" si="17"/>
        <v>20</v>
      </c>
      <c r="BF39" s="21">
        <f t="shared" ca="1" si="18"/>
        <v>3.1208064163779914E-2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20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10</v>
      </c>
      <c r="F40" s="156">
        <f t="shared" si="2"/>
        <v>816.38000000000045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836.38000000000045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856.38000000000045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876.38000000000045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896.38000000000045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916.38000000000045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936.38000000000045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956.38000000000045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976.38000000000045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996.38000000000045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1016.3800000000005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1036.3800000000006</v>
      </c>
      <c r="AZ40" s="157">
        <f t="shared" si="23"/>
        <v>10</v>
      </c>
      <c r="BA40" s="21">
        <f t="shared" si="15"/>
        <v>9.2141270996692129E-3</v>
      </c>
      <c r="BB40" s="22">
        <f t="shared" si="20"/>
        <v>10</v>
      </c>
      <c r="BC40" s="22">
        <f t="shared" ca="1" si="16"/>
        <v>10</v>
      </c>
      <c r="BE40" s="225">
        <f t="shared" ca="1" si="17"/>
        <v>21.87</v>
      </c>
      <c r="BF40" s="21">
        <f t="shared" ca="1" si="18"/>
        <v>3.4126018163093338E-2</v>
      </c>
      <c r="BG40" s="22">
        <f t="shared" ca="1" si="21"/>
        <v>20</v>
      </c>
      <c r="BH40" s="22">
        <f t="shared" ca="1" si="19"/>
        <v>21.87</v>
      </c>
      <c r="BJ40" s="225">
        <f t="shared" ca="1" si="22"/>
        <v>11.870000000000005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-3378.7599999999998</v>
      </c>
      <c r="E41" s="165">
        <f>SUM('01'!D440:F440)</f>
        <v>0</v>
      </c>
      <c r="F41" s="151">
        <f t="shared" si="2"/>
        <v>5171.239999999998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1271.239999999998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-2628.760000000002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-6528.760000000002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-10428.760000000002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-14328.760000000002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-18228.760000000002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-22128.760000000002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-26028.760000000002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-29928.760000000002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-33828.76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-37728.76</v>
      </c>
      <c r="AZ41" s="152">
        <f t="shared" si="23"/>
        <v>0</v>
      </c>
      <c r="BA41" s="21">
        <f t="shared" si="15"/>
        <v>0</v>
      </c>
      <c r="BB41" s="22">
        <f t="shared" si="20"/>
        <v>12</v>
      </c>
      <c r="BC41" s="22">
        <f t="shared" ca="1" si="16"/>
        <v>0</v>
      </c>
      <c r="BE41" s="224">
        <f t="shared" ca="1" si="17"/>
        <v>-3378.7599999999998</v>
      </c>
      <c r="BF41" s="21">
        <f t="shared" ca="1" si="18"/>
        <v>-5.272227943700651</v>
      </c>
      <c r="BG41" s="22">
        <f t="shared" ca="1" si="21"/>
        <v>26</v>
      </c>
      <c r="BH41" s="22">
        <f t="shared" ca="1" si="19"/>
        <v>-3378.7599999999998</v>
      </c>
      <c r="BJ41" s="224">
        <f t="shared" ca="1" si="22"/>
        <v>-3378.76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12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3.0895983522142116E-3</v>
      </c>
      <c r="BG42" s="22">
        <f t="shared" ca="1" si="21"/>
        <v>23</v>
      </c>
      <c r="BH42" s="22">
        <f t="shared" ca="1" si="19"/>
        <v>1.98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</v>
      </c>
      <c r="E43" s="149">
        <f>SUM('01'!D480:F480)</f>
        <v>0</v>
      </c>
      <c r="F43" s="151">
        <f t="shared" si="2"/>
        <v>1013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1063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1113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1163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1213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1263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1313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1363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1413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1463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1513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1563</v>
      </c>
      <c r="AZ43" s="152">
        <f t="shared" si="23"/>
        <v>0</v>
      </c>
      <c r="BA43" s="21">
        <f t="shared" si="15"/>
        <v>0</v>
      </c>
      <c r="BB43" s="22">
        <f t="shared" si="20"/>
        <v>12</v>
      </c>
      <c r="BC43" s="22">
        <f t="shared" ca="1" si="16"/>
        <v>0</v>
      </c>
      <c r="BE43" s="224">
        <f t="shared" ca="1" si="17"/>
        <v>50</v>
      </c>
      <c r="BF43" s="21">
        <f t="shared" ca="1" si="18"/>
        <v>7.8020160409449785E-2</v>
      </c>
      <c r="BG43" s="22">
        <f t="shared" ca="1" si="21"/>
        <v>13</v>
      </c>
      <c r="BH43" s="22">
        <f t="shared" ca="1" si="19"/>
        <v>50</v>
      </c>
      <c r="BJ43" s="224">
        <f t="shared" ca="1" si="22"/>
        <v>50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12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0</v>
      </c>
      <c r="F45" s="176">
        <f t="shared" si="2"/>
        <v>95.92000000000003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95.92000000000003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95.92000000000003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95.92000000000003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95.92000000000003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95.92000000000003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95.92000000000003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95.92000000000003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95.92000000000003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95.92000000000003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95.92000000000003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95.92000000000003</v>
      </c>
      <c r="AZ45" s="177">
        <f t="shared" si="23"/>
        <v>0</v>
      </c>
      <c r="BA45" s="21">
        <f t="shared" si="15"/>
        <v>0</v>
      </c>
      <c r="BB45" s="22">
        <f t="shared" si="20"/>
        <v>12</v>
      </c>
      <c r="BC45" s="22">
        <f t="shared" ca="1" si="16"/>
        <v>0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0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640.86000000000013</v>
      </c>
      <c r="E46" s="219">
        <f>SUM(E20:E45)</f>
        <v>1085.29</v>
      </c>
      <c r="F46" s="220">
        <f>SUM(F20:F45)</f>
        <v>25939.109999999993</v>
      </c>
      <c r="G46" s="218"/>
      <c r="H46" s="219">
        <f>SUM(H20:H45)</f>
        <v>0</v>
      </c>
      <c r="I46" s="219">
        <f>SUM(I20:I45)</f>
        <v>0</v>
      </c>
      <c r="J46" s="220">
        <f>SUM(J20:J45)</f>
        <v>25939.109999999993</v>
      </c>
      <c r="K46" s="218"/>
      <c r="L46" s="219">
        <f>SUM(L20:L45)</f>
        <v>0</v>
      </c>
      <c r="M46" s="219">
        <f>SUM(M20:M45)</f>
        <v>0</v>
      </c>
      <c r="N46" s="220">
        <f>SUM(N20:N45)</f>
        <v>25939.109999999997</v>
      </c>
      <c r="O46" s="218"/>
      <c r="P46" s="219">
        <f>SUM(P20:P45)</f>
        <v>0</v>
      </c>
      <c r="Q46" s="219">
        <f>SUM(Q20:Q45)</f>
        <v>0</v>
      </c>
      <c r="R46" s="220">
        <f>SUM(R20:R45)</f>
        <v>25939.109999999997</v>
      </c>
      <c r="S46" s="218"/>
      <c r="T46" s="219">
        <f>SUM(T20:T45)</f>
        <v>0</v>
      </c>
      <c r="U46" s="219">
        <f>SUM(U20:U45)</f>
        <v>0</v>
      </c>
      <c r="V46" s="220">
        <f>SUM(V20:V45)</f>
        <v>25939.10999999999</v>
      </c>
      <c r="W46" s="218"/>
      <c r="X46" s="219">
        <f>SUM(X20:X45)</f>
        <v>0</v>
      </c>
      <c r="Y46" s="219">
        <f>SUM(Y20:Y45)</f>
        <v>0</v>
      </c>
      <c r="Z46" s="220">
        <f>SUM(Z20:Z45)</f>
        <v>25939.10999999999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25939.109999999993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25939.109999999986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25939.109999999986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25939.109999999979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25939.109999999979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25939.109999999979</v>
      </c>
      <c r="AZ46" s="227">
        <f>SUM(AZ20:AZ45)</f>
        <v>1085.29</v>
      </c>
      <c r="BA46" s="1"/>
      <c r="BB46" s="1"/>
      <c r="BC46" s="124">
        <f ca="1">SUM(BC20:BC45)</f>
        <v>1085.29</v>
      </c>
      <c r="BE46" s="227">
        <f ca="1">SUM(BE20:BE45)</f>
        <v>640.86000000000013</v>
      </c>
      <c r="BF46" s="1"/>
      <c r="BG46" s="1"/>
      <c r="BH46" s="124">
        <f ca="1">SUM(BH20:BH45)</f>
        <v>640.86000000000013</v>
      </c>
      <c r="BJ46" s="227">
        <f ca="1">SUM(BJ20:BJ45)</f>
        <v>-444.43000000000029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-444.42999999999995</v>
      </c>
      <c r="F47" s="125"/>
      <c r="G47" s="125">
        <f>G5-F46</f>
        <v>-10837.219999999992</v>
      </c>
      <c r="H47" s="125">
        <f>G17-H46</f>
        <v>0</v>
      </c>
      <c r="I47" s="125">
        <f>G17-I46</f>
        <v>0</v>
      </c>
      <c r="J47" s="125"/>
      <c r="K47" s="125">
        <f>K5-J46</f>
        <v>-10837.219999999992</v>
      </c>
      <c r="L47" s="125">
        <f>K17-L46</f>
        <v>0</v>
      </c>
      <c r="M47" s="125">
        <f>K17-M46</f>
        <v>0</v>
      </c>
      <c r="N47" s="125"/>
      <c r="O47" s="125">
        <f>O5-N46</f>
        <v>-10837.219999999996</v>
      </c>
      <c r="P47" s="125">
        <f>O17-P46</f>
        <v>0</v>
      </c>
      <c r="Q47" s="125">
        <f>O17-Q46</f>
        <v>0</v>
      </c>
      <c r="R47" s="125"/>
      <c r="S47" s="125">
        <f>S5-R46</f>
        <v>-10837.219999999996</v>
      </c>
      <c r="T47" s="125">
        <f>S17-T46</f>
        <v>0</v>
      </c>
      <c r="U47" s="125">
        <f>S17-U46</f>
        <v>0</v>
      </c>
      <c r="V47" s="125"/>
      <c r="W47" s="125">
        <f>W5-V46</f>
        <v>-10837.219999999988</v>
      </c>
      <c r="X47" s="125">
        <f>W17-X46</f>
        <v>0</v>
      </c>
      <c r="Y47" s="125">
        <f>W17-Y46</f>
        <v>0</v>
      </c>
      <c r="Z47" s="125"/>
      <c r="AA47" s="125">
        <f>AA5-Z46</f>
        <v>-10837.219999999988</v>
      </c>
      <c r="AB47" s="125">
        <f>AA17-AB46</f>
        <v>0</v>
      </c>
      <c r="AC47" s="125">
        <f>AA17-AC46</f>
        <v>0</v>
      </c>
      <c r="AD47" s="125"/>
      <c r="AE47" s="125">
        <f>AE5-AD46</f>
        <v>-10837.219999999992</v>
      </c>
      <c r="AF47" s="125">
        <f>AE17-AF46</f>
        <v>0</v>
      </c>
      <c r="AG47" s="125">
        <f>AE17-AG46</f>
        <v>0</v>
      </c>
      <c r="AH47" s="125"/>
      <c r="AI47" s="125">
        <f>AI5-AH46</f>
        <v>-10837.219999999985</v>
      </c>
      <c r="AJ47" s="125">
        <f>AI17-AJ46</f>
        <v>0</v>
      </c>
      <c r="AK47" s="125">
        <f>AI17-AK46</f>
        <v>0</v>
      </c>
      <c r="AL47" s="125"/>
      <c r="AM47" s="125">
        <f>AM5-AL46</f>
        <v>-10837.219999999985</v>
      </c>
      <c r="AN47" s="125">
        <f>AM17-AN46</f>
        <v>0</v>
      </c>
      <c r="AO47" s="125">
        <f>AM17-AO46</f>
        <v>0</v>
      </c>
      <c r="AP47" s="125"/>
      <c r="AQ47" s="125">
        <f>AQ5-AP46</f>
        <v>-10837.219999999978</v>
      </c>
      <c r="AR47" s="125">
        <f>AQ17-AR46</f>
        <v>0</v>
      </c>
      <c r="AS47" s="125">
        <f>AQ17-AS46</f>
        <v>0</v>
      </c>
      <c r="AT47" s="140"/>
      <c r="AU47" s="125">
        <f>AU5-AT46</f>
        <v>-10837.219999999978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13023.48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10.810000000000009</v>
      </c>
      <c r="F50" s="119"/>
      <c r="G50" s="119"/>
      <c r="H50" s="119"/>
      <c r="I50" s="119">
        <f>I22+30.35</f>
        <v>30.35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4" t="s">
        <v>149</v>
      </c>
      <c r="D52" s="235"/>
      <c r="E52" s="235"/>
      <c r="F52" s="236"/>
      <c r="G52" s="234" t="s">
        <v>149</v>
      </c>
      <c r="H52" s="235"/>
      <c r="I52" s="235"/>
      <c r="J52" s="236"/>
      <c r="K52" s="234" t="s">
        <v>149</v>
      </c>
      <c r="L52" s="235"/>
      <c r="M52" s="235"/>
      <c r="N52" s="236"/>
      <c r="O52" s="234" t="s">
        <v>149</v>
      </c>
      <c r="P52" s="235"/>
      <c r="Q52" s="235"/>
      <c r="R52" s="236"/>
      <c r="S52" s="234" t="s">
        <v>149</v>
      </c>
      <c r="T52" s="235"/>
      <c r="U52" s="235"/>
      <c r="V52" s="236"/>
      <c r="W52" s="234" t="s">
        <v>149</v>
      </c>
      <c r="X52" s="235"/>
      <c r="Y52" s="235"/>
      <c r="Z52" s="236"/>
      <c r="AA52" s="234" t="s">
        <v>149</v>
      </c>
      <c r="AB52" s="235"/>
      <c r="AC52" s="235"/>
      <c r="AD52" s="236"/>
      <c r="AE52" s="234" t="s">
        <v>149</v>
      </c>
      <c r="AF52" s="235"/>
      <c r="AG52" s="235"/>
      <c r="AH52" s="236"/>
      <c r="AI52" s="234" t="s">
        <v>149</v>
      </c>
      <c r="AJ52" s="235"/>
      <c r="AK52" s="235"/>
      <c r="AL52" s="236"/>
      <c r="AM52" s="234" t="s">
        <v>149</v>
      </c>
      <c r="AN52" s="235"/>
      <c r="AO52" s="235"/>
      <c r="AP52" s="236"/>
      <c r="AQ52" s="234" t="s">
        <v>149</v>
      </c>
      <c r="AR52" s="235"/>
      <c r="AS52" s="235"/>
      <c r="AT52" s="236"/>
      <c r="AU52" s="234" t="s">
        <v>149</v>
      </c>
      <c r="AV52" s="235"/>
      <c r="AW52" s="235"/>
      <c r="AX52" s="236"/>
    </row>
    <row r="53" spans="1:62" ht="15.75" thickBot="1">
      <c r="C53" s="93" t="s">
        <v>150</v>
      </c>
      <c r="D53" s="237" t="s">
        <v>31</v>
      </c>
      <c r="E53" s="238"/>
      <c r="F53" s="94" t="s">
        <v>88</v>
      </c>
      <c r="G53" s="93" t="s">
        <v>150</v>
      </c>
      <c r="H53" s="237" t="s">
        <v>31</v>
      </c>
      <c r="I53" s="238"/>
      <c r="J53" s="94" t="s">
        <v>88</v>
      </c>
      <c r="K53" s="93" t="s">
        <v>150</v>
      </c>
      <c r="L53" s="237" t="s">
        <v>31</v>
      </c>
      <c r="M53" s="238"/>
      <c r="N53" s="94" t="s">
        <v>88</v>
      </c>
      <c r="O53" s="93" t="s">
        <v>150</v>
      </c>
      <c r="P53" s="237" t="s">
        <v>31</v>
      </c>
      <c r="Q53" s="238"/>
      <c r="R53" s="94" t="s">
        <v>88</v>
      </c>
      <c r="S53" s="93" t="s">
        <v>150</v>
      </c>
      <c r="T53" s="237" t="s">
        <v>31</v>
      </c>
      <c r="U53" s="238"/>
      <c r="V53" s="94" t="s">
        <v>88</v>
      </c>
      <c r="W53" s="93" t="s">
        <v>150</v>
      </c>
      <c r="X53" s="237" t="s">
        <v>31</v>
      </c>
      <c r="Y53" s="238"/>
      <c r="Z53" s="94" t="s">
        <v>88</v>
      </c>
      <c r="AA53" s="93" t="s">
        <v>150</v>
      </c>
      <c r="AB53" s="237" t="s">
        <v>31</v>
      </c>
      <c r="AC53" s="238"/>
      <c r="AD53" s="94" t="s">
        <v>88</v>
      </c>
      <c r="AE53" s="93" t="s">
        <v>150</v>
      </c>
      <c r="AF53" s="237" t="s">
        <v>31</v>
      </c>
      <c r="AG53" s="238"/>
      <c r="AH53" s="94" t="s">
        <v>88</v>
      </c>
      <c r="AI53" s="93" t="s">
        <v>150</v>
      </c>
      <c r="AJ53" s="237" t="s">
        <v>31</v>
      </c>
      <c r="AK53" s="238"/>
      <c r="AL53" s="94" t="s">
        <v>88</v>
      </c>
      <c r="AM53" s="93" t="s">
        <v>150</v>
      </c>
      <c r="AN53" s="237" t="s">
        <v>31</v>
      </c>
      <c r="AO53" s="238"/>
      <c r="AP53" s="94" t="s">
        <v>88</v>
      </c>
      <c r="AQ53" s="93" t="s">
        <v>150</v>
      </c>
      <c r="AR53" s="237" t="s">
        <v>31</v>
      </c>
      <c r="AS53" s="238"/>
      <c r="AT53" s="94" t="s">
        <v>88</v>
      </c>
      <c r="AU53" s="93" t="s">
        <v>150</v>
      </c>
      <c r="AV53" s="237" t="s">
        <v>31</v>
      </c>
      <c r="AW53" s="238"/>
      <c r="AX53" s="94" t="s">
        <v>88</v>
      </c>
    </row>
    <row r="54" spans="1:62">
      <c r="C54" s="95">
        <v>43495</v>
      </c>
      <c r="D54" s="239" t="s">
        <v>238</v>
      </c>
      <c r="E54" s="240"/>
      <c r="F54" s="98"/>
      <c r="G54" s="95"/>
      <c r="H54" s="239"/>
      <c r="I54" s="240"/>
      <c r="J54" s="100"/>
      <c r="K54" s="95">
        <v>43539</v>
      </c>
      <c r="L54" s="324" t="s">
        <v>260</v>
      </c>
      <c r="M54" s="325"/>
      <c r="N54" s="100">
        <v>70</v>
      </c>
      <c r="O54" s="95"/>
      <c r="P54" s="245"/>
      <c r="Q54" s="246"/>
      <c r="R54" s="102"/>
      <c r="S54" s="95"/>
      <c r="T54" s="245"/>
      <c r="U54" s="246"/>
      <c r="V54" s="103"/>
      <c r="W54" s="96"/>
      <c r="X54" s="247"/>
      <c r="Y54" s="248"/>
      <c r="Z54" s="104"/>
      <c r="AA54" s="95"/>
      <c r="AB54" s="257"/>
      <c r="AC54" s="258"/>
      <c r="AD54" s="100"/>
      <c r="AE54" s="95"/>
      <c r="AF54" s="253"/>
      <c r="AG54" s="254"/>
      <c r="AH54" s="100"/>
      <c r="AI54" s="95"/>
      <c r="AJ54" s="249"/>
      <c r="AK54" s="250"/>
      <c r="AL54" s="100"/>
      <c r="AM54" s="95"/>
      <c r="AN54" s="249"/>
      <c r="AO54" s="250"/>
      <c r="AP54" s="100"/>
      <c r="AQ54" s="95"/>
      <c r="AR54" s="245"/>
      <c r="AS54" s="246"/>
      <c r="AT54" s="100"/>
      <c r="AU54" s="95"/>
      <c r="AV54" s="239"/>
      <c r="AW54" s="240"/>
      <c r="AX54" s="100"/>
    </row>
    <row r="55" spans="1:62">
      <c r="C55" s="96"/>
      <c r="D55" s="230" t="s">
        <v>239</v>
      </c>
      <c r="E55" s="231"/>
      <c r="F55" s="98">
        <v>121.4</v>
      </c>
      <c r="G55" s="96"/>
      <c r="H55" s="230"/>
      <c r="I55" s="231"/>
      <c r="J55" s="100"/>
      <c r="K55" s="96"/>
      <c r="L55" s="259"/>
      <c r="M55" s="260"/>
      <c r="N55" s="100"/>
      <c r="O55" s="96"/>
      <c r="P55" s="247"/>
      <c r="Q55" s="248"/>
      <c r="R55" s="102"/>
      <c r="S55" s="96"/>
      <c r="T55" s="247"/>
      <c r="U55" s="248"/>
      <c r="V55" s="100"/>
      <c r="W55" s="96"/>
      <c r="X55" s="247"/>
      <c r="Y55" s="248"/>
      <c r="Z55" s="100"/>
      <c r="AA55" s="96"/>
      <c r="AB55" s="230"/>
      <c r="AC55" s="231"/>
      <c r="AD55" s="100"/>
      <c r="AE55" s="96"/>
      <c r="AF55" s="247"/>
      <c r="AG55" s="248"/>
      <c r="AH55" s="100"/>
      <c r="AI55" s="96"/>
      <c r="AJ55" s="247"/>
      <c r="AK55" s="248"/>
      <c r="AL55" s="100"/>
      <c r="AM55" s="96"/>
      <c r="AN55" s="247"/>
      <c r="AO55" s="248"/>
      <c r="AP55" s="100"/>
      <c r="AQ55" s="96"/>
      <c r="AR55" s="230"/>
      <c r="AS55" s="231"/>
      <c r="AT55" s="100"/>
      <c r="AU55" s="96"/>
      <c r="AV55" s="230"/>
      <c r="AW55" s="231"/>
      <c r="AX55" s="100"/>
    </row>
    <row r="56" spans="1:62">
      <c r="B56" s="119"/>
      <c r="C56" s="96">
        <v>43472</v>
      </c>
      <c r="D56" s="230" t="s">
        <v>151</v>
      </c>
      <c r="E56" s="231"/>
      <c r="F56" s="98">
        <v>15</v>
      </c>
      <c r="G56" s="96"/>
      <c r="H56" s="230"/>
      <c r="I56" s="231"/>
      <c r="J56" s="100"/>
      <c r="K56" s="96"/>
      <c r="L56" s="230"/>
      <c r="M56" s="231"/>
      <c r="N56" s="100"/>
      <c r="O56" s="96"/>
      <c r="P56" s="247"/>
      <c r="Q56" s="248"/>
      <c r="R56" s="102"/>
      <c r="S56" s="96"/>
      <c r="T56" s="230"/>
      <c r="U56" s="231"/>
      <c r="V56" s="100"/>
      <c r="W56" s="96"/>
      <c r="X56" s="230"/>
      <c r="Y56" s="231"/>
      <c r="Z56" s="100"/>
      <c r="AA56" s="96"/>
      <c r="AB56" s="230"/>
      <c r="AC56" s="231"/>
      <c r="AD56" s="100"/>
      <c r="AE56" s="96"/>
      <c r="AF56" s="247"/>
      <c r="AG56" s="248"/>
      <c r="AH56" s="100"/>
      <c r="AI56" s="96"/>
      <c r="AJ56" s="251"/>
      <c r="AK56" s="252"/>
      <c r="AL56" s="100"/>
      <c r="AM56" s="96"/>
      <c r="AN56" s="251"/>
      <c r="AO56" s="252"/>
      <c r="AP56" s="100"/>
      <c r="AQ56" s="96"/>
      <c r="AR56" s="247"/>
      <c r="AS56" s="248"/>
      <c r="AT56" s="100"/>
      <c r="AU56" s="96"/>
      <c r="AV56" s="230"/>
      <c r="AW56" s="231"/>
      <c r="AX56" s="100"/>
    </row>
    <row r="57" spans="1:62">
      <c r="C57" s="96"/>
      <c r="D57" s="230" t="s">
        <v>153</v>
      </c>
      <c r="E57" s="231"/>
      <c r="F57" s="98">
        <v>10</v>
      </c>
      <c r="G57" s="96"/>
      <c r="H57" s="230"/>
      <c r="I57" s="231"/>
      <c r="J57" s="100"/>
      <c r="K57" s="96"/>
      <c r="L57" s="230"/>
      <c r="M57" s="231"/>
      <c r="N57" s="100"/>
      <c r="O57" s="96"/>
      <c r="P57" s="247"/>
      <c r="Q57" s="248"/>
      <c r="R57" s="100"/>
      <c r="S57" s="96"/>
      <c r="T57" s="230"/>
      <c r="U57" s="231"/>
      <c r="V57" s="100"/>
      <c r="W57" s="96"/>
      <c r="X57" s="230"/>
      <c r="Y57" s="231"/>
      <c r="Z57" s="100"/>
      <c r="AA57" s="96"/>
      <c r="AB57" s="247"/>
      <c r="AC57" s="248"/>
      <c r="AD57" s="100"/>
      <c r="AE57" s="96"/>
      <c r="AF57" s="230"/>
      <c r="AG57" s="231"/>
      <c r="AH57" s="100"/>
      <c r="AI57" s="96"/>
      <c r="AJ57" s="241"/>
      <c r="AK57" s="242"/>
      <c r="AL57" s="100"/>
      <c r="AM57" s="96"/>
      <c r="AN57" s="251"/>
      <c r="AO57" s="252"/>
      <c r="AP57" s="100"/>
      <c r="AQ57" s="96"/>
      <c r="AR57" s="230"/>
      <c r="AS57" s="231"/>
      <c r="AT57" s="100"/>
      <c r="AU57" s="96"/>
      <c r="AV57" s="230"/>
      <c r="AW57" s="231"/>
      <c r="AX57" s="100"/>
    </row>
    <row r="58" spans="1:62">
      <c r="C58" s="96"/>
      <c r="D58" s="230" t="s">
        <v>246</v>
      </c>
      <c r="E58" s="231"/>
      <c r="F58" s="98"/>
      <c r="G58" s="96"/>
      <c r="H58" s="230"/>
      <c r="I58" s="231"/>
      <c r="J58" s="100"/>
      <c r="K58" s="96"/>
      <c r="L58" s="230"/>
      <c r="M58" s="231"/>
      <c r="N58" s="100"/>
      <c r="O58" s="96"/>
      <c r="P58" s="230"/>
      <c r="Q58" s="231"/>
      <c r="R58" s="100"/>
      <c r="S58" s="96"/>
      <c r="T58" s="230"/>
      <c r="U58" s="231"/>
      <c r="V58" s="100"/>
      <c r="W58" s="96"/>
      <c r="X58" s="230"/>
      <c r="Y58" s="231"/>
      <c r="Z58" s="100"/>
      <c r="AA58" s="96"/>
      <c r="AB58" s="247"/>
      <c r="AC58" s="248"/>
      <c r="AD58" s="100"/>
      <c r="AE58" s="96"/>
      <c r="AF58" s="230"/>
      <c r="AG58" s="231"/>
      <c r="AH58" s="100"/>
      <c r="AI58" s="96"/>
      <c r="AJ58" s="241"/>
      <c r="AK58" s="242"/>
      <c r="AL58" s="100"/>
      <c r="AM58" s="96"/>
      <c r="AN58" s="241"/>
      <c r="AO58" s="242"/>
      <c r="AP58" s="100"/>
      <c r="AQ58" s="96"/>
      <c r="AR58" s="230"/>
      <c r="AS58" s="231"/>
      <c r="AT58" s="100"/>
      <c r="AU58" s="96"/>
      <c r="AV58" s="230"/>
      <c r="AW58" s="231"/>
      <c r="AX58" s="100"/>
    </row>
    <row r="59" spans="1:62">
      <c r="C59" s="96"/>
      <c r="D59" s="230"/>
      <c r="E59" s="231"/>
      <c r="F59" s="98"/>
      <c r="G59" s="96"/>
      <c r="H59" s="230"/>
      <c r="I59" s="231"/>
      <c r="J59" s="100"/>
      <c r="K59" s="96"/>
      <c r="L59" s="230"/>
      <c r="M59" s="231"/>
      <c r="N59" s="100"/>
      <c r="O59" s="96"/>
      <c r="P59" s="230"/>
      <c r="Q59" s="231"/>
      <c r="R59" s="100"/>
      <c r="S59" s="96"/>
      <c r="T59" s="251"/>
      <c r="U59" s="252"/>
      <c r="V59" s="100"/>
      <c r="W59" s="96"/>
      <c r="X59" s="251"/>
      <c r="Y59" s="252"/>
      <c r="Z59" s="100"/>
      <c r="AA59" s="96"/>
      <c r="AB59" s="251"/>
      <c r="AC59" s="252"/>
      <c r="AD59" s="100"/>
      <c r="AE59" s="96"/>
      <c r="AF59" s="230"/>
      <c r="AG59" s="231"/>
      <c r="AH59" s="100"/>
      <c r="AI59" s="96"/>
      <c r="AJ59" s="241"/>
      <c r="AK59" s="242"/>
      <c r="AL59" s="100"/>
      <c r="AM59" s="96"/>
      <c r="AN59" s="241"/>
      <c r="AO59" s="242"/>
      <c r="AP59" s="100"/>
      <c r="AQ59" s="96"/>
      <c r="AR59" s="230"/>
      <c r="AS59" s="231"/>
      <c r="AT59" s="100"/>
      <c r="AU59" s="96"/>
      <c r="AV59" s="230"/>
      <c r="AW59" s="231"/>
      <c r="AX59" s="100"/>
    </row>
    <row r="60" spans="1:62">
      <c r="C60" s="96"/>
      <c r="D60" s="230"/>
      <c r="E60" s="231"/>
      <c r="F60" s="98"/>
      <c r="G60" s="96"/>
      <c r="H60" s="230"/>
      <c r="I60" s="231"/>
      <c r="J60" s="100"/>
      <c r="K60" s="96"/>
      <c r="L60" s="230"/>
      <c r="M60" s="231"/>
      <c r="N60" s="100"/>
      <c r="O60" s="96"/>
      <c r="P60" s="230"/>
      <c r="Q60" s="231"/>
      <c r="R60" s="100"/>
      <c r="S60" s="96"/>
      <c r="T60" s="251"/>
      <c r="U60" s="252"/>
      <c r="V60" s="100"/>
      <c r="W60" s="96"/>
      <c r="X60" s="241"/>
      <c r="Y60" s="242"/>
      <c r="Z60" s="100"/>
      <c r="AA60" s="96"/>
      <c r="AB60" s="241"/>
      <c r="AC60" s="242"/>
      <c r="AD60" s="100"/>
      <c r="AE60" s="96"/>
      <c r="AF60" s="251"/>
      <c r="AG60" s="252"/>
      <c r="AH60" s="100"/>
      <c r="AI60" s="96"/>
      <c r="AJ60" s="241"/>
      <c r="AK60" s="242"/>
      <c r="AL60" s="100"/>
      <c r="AM60" s="96"/>
      <c r="AN60" s="241"/>
      <c r="AO60" s="242"/>
      <c r="AP60" s="100"/>
      <c r="AQ60" s="96"/>
      <c r="AR60" s="230"/>
      <c r="AS60" s="231"/>
      <c r="AT60" s="100"/>
      <c r="AU60" s="96"/>
      <c r="AV60" s="230"/>
      <c r="AW60" s="231"/>
      <c r="AX60" s="100"/>
    </row>
    <row r="61" spans="1:62">
      <c r="C61" s="96"/>
      <c r="D61" s="230"/>
      <c r="E61" s="231"/>
      <c r="F61" s="98"/>
      <c r="G61" s="96"/>
      <c r="H61" s="230"/>
      <c r="I61" s="231"/>
      <c r="J61" s="100"/>
      <c r="K61" s="96"/>
      <c r="L61" s="230"/>
      <c r="M61" s="231"/>
      <c r="N61" s="100"/>
      <c r="O61" s="96"/>
      <c r="P61" s="230"/>
      <c r="Q61" s="231"/>
      <c r="R61" s="100"/>
      <c r="S61" s="96"/>
      <c r="T61" s="251"/>
      <c r="U61" s="252"/>
      <c r="V61" s="100"/>
      <c r="W61" s="96"/>
      <c r="X61" s="241"/>
      <c r="Y61" s="242"/>
      <c r="Z61" s="100"/>
      <c r="AA61" s="96"/>
      <c r="AB61" s="241"/>
      <c r="AC61" s="242"/>
      <c r="AD61" s="100"/>
      <c r="AE61" s="96"/>
      <c r="AF61" s="241"/>
      <c r="AG61" s="242"/>
      <c r="AH61" s="100"/>
      <c r="AI61" s="96"/>
      <c r="AJ61" s="241"/>
      <c r="AK61" s="242"/>
      <c r="AL61" s="100"/>
      <c r="AM61" s="96"/>
      <c r="AN61" s="241"/>
      <c r="AO61" s="242"/>
      <c r="AP61" s="100"/>
      <c r="AQ61" s="96"/>
      <c r="AR61" s="230"/>
      <c r="AS61" s="231"/>
      <c r="AT61" s="100"/>
      <c r="AU61" s="96"/>
      <c r="AV61" s="230"/>
      <c r="AW61" s="231"/>
      <c r="AX61" s="100"/>
    </row>
    <row r="62" spans="1:62">
      <c r="C62" s="96"/>
      <c r="D62" s="230"/>
      <c r="E62" s="231"/>
      <c r="F62" s="98"/>
      <c r="G62" s="96"/>
      <c r="H62" s="230"/>
      <c r="I62" s="231"/>
      <c r="J62" s="100"/>
      <c r="K62" s="96"/>
      <c r="L62" s="230"/>
      <c r="M62" s="231"/>
      <c r="N62" s="100"/>
      <c r="O62" s="96"/>
      <c r="P62" s="230"/>
      <c r="Q62" s="231"/>
      <c r="R62" s="100"/>
      <c r="S62" s="96"/>
      <c r="T62" s="251"/>
      <c r="U62" s="252"/>
      <c r="V62" s="100"/>
      <c r="W62" s="96"/>
      <c r="X62" s="241"/>
      <c r="Y62" s="242"/>
      <c r="Z62" s="100"/>
      <c r="AA62" s="96"/>
      <c r="AB62" s="241"/>
      <c r="AC62" s="242"/>
      <c r="AD62" s="100"/>
      <c r="AE62" s="96"/>
      <c r="AF62" s="241"/>
      <c r="AG62" s="242"/>
      <c r="AH62" s="100"/>
      <c r="AI62" s="96"/>
      <c r="AJ62" s="241"/>
      <c r="AK62" s="242"/>
      <c r="AL62" s="100"/>
      <c r="AM62" s="96"/>
      <c r="AN62" s="241"/>
      <c r="AO62" s="242"/>
      <c r="AP62" s="100"/>
      <c r="AQ62" s="96"/>
      <c r="AR62" s="230"/>
      <c r="AS62" s="231"/>
      <c r="AT62" s="100"/>
      <c r="AU62" s="96"/>
      <c r="AV62" s="230"/>
      <c r="AW62" s="231"/>
      <c r="AX62" s="100"/>
    </row>
    <row r="63" spans="1:62">
      <c r="C63" s="96"/>
      <c r="D63" s="230"/>
      <c r="E63" s="231"/>
      <c r="F63" s="98"/>
      <c r="G63" s="96"/>
      <c r="H63" s="230"/>
      <c r="I63" s="231"/>
      <c r="J63" s="100"/>
      <c r="K63" s="96"/>
      <c r="L63" s="230"/>
      <c r="M63" s="231"/>
      <c r="N63" s="100"/>
      <c r="O63" s="96"/>
      <c r="P63" s="230"/>
      <c r="Q63" s="231"/>
      <c r="R63" s="100"/>
      <c r="S63" s="96"/>
      <c r="T63" s="251"/>
      <c r="U63" s="252"/>
      <c r="V63" s="100"/>
      <c r="W63" s="96"/>
      <c r="X63" s="241"/>
      <c r="Y63" s="242"/>
      <c r="Z63" s="100"/>
      <c r="AA63" s="96"/>
      <c r="AB63" s="241"/>
      <c r="AC63" s="242"/>
      <c r="AD63" s="100"/>
      <c r="AE63" s="96"/>
      <c r="AF63" s="241"/>
      <c r="AG63" s="242"/>
      <c r="AH63" s="100"/>
      <c r="AI63" s="96"/>
      <c r="AJ63" s="241"/>
      <c r="AK63" s="242"/>
      <c r="AL63" s="100"/>
      <c r="AM63" s="96"/>
      <c r="AN63" s="241"/>
      <c r="AO63" s="242"/>
      <c r="AP63" s="100"/>
      <c r="AQ63" s="96"/>
      <c r="AR63" s="230"/>
      <c r="AS63" s="231"/>
      <c r="AT63" s="100"/>
      <c r="AU63" s="96"/>
      <c r="AV63" s="230"/>
      <c r="AW63" s="231"/>
      <c r="AX63" s="100"/>
    </row>
    <row r="64" spans="1:62">
      <c r="C64" s="96"/>
      <c r="D64" s="230"/>
      <c r="E64" s="231"/>
      <c r="F64" s="98"/>
      <c r="G64" s="96"/>
      <c r="H64" s="230"/>
      <c r="I64" s="231"/>
      <c r="J64" s="100"/>
      <c r="K64" s="96"/>
      <c r="L64" s="230"/>
      <c r="M64" s="231"/>
      <c r="N64" s="100"/>
      <c r="O64" s="96"/>
      <c r="P64" s="230"/>
      <c r="Q64" s="231"/>
      <c r="R64" s="100"/>
      <c r="S64" s="96"/>
      <c r="T64" s="251"/>
      <c r="U64" s="252"/>
      <c r="V64" s="100"/>
      <c r="W64" s="96"/>
      <c r="X64" s="241"/>
      <c r="Y64" s="242"/>
      <c r="Z64" s="100"/>
      <c r="AA64" s="96"/>
      <c r="AB64" s="241"/>
      <c r="AC64" s="242"/>
      <c r="AD64" s="100"/>
      <c r="AE64" s="96"/>
      <c r="AF64" s="241"/>
      <c r="AG64" s="242"/>
      <c r="AH64" s="100"/>
      <c r="AI64" s="96"/>
      <c r="AJ64" s="241"/>
      <c r="AK64" s="242"/>
      <c r="AL64" s="100"/>
      <c r="AM64" s="96"/>
      <c r="AN64" s="241"/>
      <c r="AO64" s="242"/>
      <c r="AP64" s="100"/>
      <c r="AQ64" s="96"/>
      <c r="AR64" s="230"/>
      <c r="AS64" s="231"/>
      <c r="AT64" s="100"/>
      <c r="AU64" s="96"/>
      <c r="AV64" s="230"/>
      <c r="AW64" s="231"/>
      <c r="AX64" s="100"/>
    </row>
    <row r="65" spans="1:50">
      <c r="C65" s="96"/>
      <c r="D65" s="230"/>
      <c r="E65" s="231"/>
      <c r="F65" s="98"/>
      <c r="G65" s="96"/>
      <c r="H65" s="230"/>
      <c r="I65" s="231"/>
      <c r="J65" s="100"/>
      <c r="K65" s="96"/>
      <c r="L65" s="230"/>
      <c r="M65" s="231"/>
      <c r="N65" s="100"/>
      <c r="O65" s="96"/>
      <c r="P65" s="230"/>
      <c r="Q65" s="231"/>
      <c r="R65" s="100"/>
      <c r="S65" s="96"/>
      <c r="T65" s="251"/>
      <c r="U65" s="252"/>
      <c r="V65" s="100"/>
      <c r="W65" s="96"/>
      <c r="X65" s="241"/>
      <c r="Y65" s="242"/>
      <c r="Z65" s="100"/>
      <c r="AA65" s="96"/>
      <c r="AB65" s="241"/>
      <c r="AC65" s="242"/>
      <c r="AD65" s="100"/>
      <c r="AE65" s="96"/>
      <c r="AF65" s="241"/>
      <c r="AG65" s="242"/>
      <c r="AH65" s="100"/>
      <c r="AI65" s="96"/>
      <c r="AJ65" s="241"/>
      <c r="AK65" s="242"/>
      <c r="AL65" s="100"/>
      <c r="AM65" s="96"/>
      <c r="AN65" s="241"/>
      <c r="AO65" s="242"/>
      <c r="AP65" s="100"/>
      <c r="AQ65" s="96"/>
      <c r="AR65" s="230"/>
      <c r="AS65" s="231"/>
      <c r="AT65" s="100"/>
      <c r="AU65" s="96"/>
      <c r="AV65" s="230"/>
      <c r="AW65" s="231"/>
      <c r="AX65" s="100"/>
    </row>
    <row r="66" spans="1:50">
      <c r="C66" s="96"/>
      <c r="D66" s="230"/>
      <c r="E66" s="231"/>
      <c r="F66" s="98"/>
      <c r="G66" s="96"/>
      <c r="H66" s="230"/>
      <c r="I66" s="231"/>
      <c r="J66" s="100"/>
      <c r="K66" s="96"/>
      <c r="L66" s="230"/>
      <c r="M66" s="231"/>
      <c r="N66" s="100"/>
      <c r="O66" s="96"/>
      <c r="P66" s="230"/>
      <c r="Q66" s="231"/>
      <c r="R66" s="100"/>
      <c r="S66" s="96"/>
      <c r="T66" s="241"/>
      <c r="U66" s="242"/>
      <c r="V66" s="100"/>
      <c r="W66" s="96"/>
      <c r="X66" s="241"/>
      <c r="Y66" s="242"/>
      <c r="Z66" s="100"/>
      <c r="AA66" s="96"/>
      <c r="AB66" s="241"/>
      <c r="AC66" s="242"/>
      <c r="AD66" s="100"/>
      <c r="AE66" s="96"/>
      <c r="AF66" s="241"/>
      <c r="AG66" s="242"/>
      <c r="AH66" s="100"/>
      <c r="AI66" s="96"/>
      <c r="AJ66" s="241"/>
      <c r="AK66" s="242"/>
      <c r="AL66" s="100"/>
      <c r="AM66" s="96"/>
      <c r="AN66" s="241"/>
      <c r="AO66" s="242"/>
      <c r="AP66" s="100"/>
      <c r="AQ66" s="96"/>
      <c r="AR66" s="230"/>
      <c r="AS66" s="231"/>
      <c r="AT66" s="100"/>
      <c r="AU66" s="96"/>
      <c r="AV66" s="230"/>
      <c r="AW66" s="231"/>
      <c r="AX66" s="100"/>
    </row>
    <row r="67" spans="1:50">
      <c r="C67" s="96"/>
      <c r="D67" s="230"/>
      <c r="E67" s="231"/>
      <c r="F67" s="98"/>
      <c r="G67" s="96"/>
      <c r="H67" s="230"/>
      <c r="I67" s="231"/>
      <c r="J67" s="100"/>
      <c r="K67" s="96"/>
      <c r="L67" s="230"/>
      <c r="M67" s="231"/>
      <c r="N67" s="100"/>
      <c r="O67" s="96"/>
      <c r="P67" s="230"/>
      <c r="Q67" s="231"/>
      <c r="R67" s="100"/>
      <c r="S67" s="96"/>
      <c r="T67" s="241"/>
      <c r="U67" s="242"/>
      <c r="V67" s="100"/>
      <c r="W67" s="96"/>
      <c r="X67" s="241"/>
      <c r="Y67" s="242"/>
      <c r="Z67" s="100"/>
      <c r="AA67" s="96"/>
      <c r="AB67" s="241"/>
      <c r="AC67" s="242"/>
      <c r="AD67" s="100"/>
      <c r="AE67" s="96"/>
      <c r="AF67" s="241"/>
      <c r="AG67" s="242"/>
      <c r="AH67" s="100"/>
      <c r="AI67" s="96"/>
      <c r="AJ67" s="241"/>
      <c r="AK67" s="242"/>
      <c r="AL67" s="100"/>
      <c r="AM67" s="96"/>
      <c r="AN67" s="241"/>
      <c r="AO67" s="242"/>
      <c r="AP67" s="100"/>
      <c r="AQ67" s="96"/>
      <c r="AR67" s="230"/>
      <c r="AS67" s="231"/>
      <c r="AT67" s="100"/>
      <c r="AU67" s="96"/>
      <c r="AV67" s="230"/>
      <c r="AW67" s="231"/>
      <c r="AX67" s="100"/>
    </row>
    <row r="68" spans="1:50">
      <c r="C68" s="96"/>
      <c r="D68" s="230"/>
      <c r="E68" s="231"/>
      <c r="F68" s="98"/>
      <c r="G68" s="96"/>
      <c r="H68" s="230"/>
      <c r="I68" s="231"/>
      <c r="J68" s="100"/>
      <c r="K68" s="96"/>
      <c r="L68" s="230"/>
      <c r="M68" s="231"/>
      <c r="N68" s="100"/>
      <c r="O68" s="96"/>
      <c r="P68" s="230"/>
      <c r="Q68" s="231"/>
      <c r="R68" s="100"/>
      <c r="S68" s="96"/>
      <c r="T68" s="241"/>
      <c r="U68" s="242"/>
      <c r="V68" s="100"/>
      <c r="W68" s="96"/>
      <c r="X68" s="241"/>
      <c r="Y68" s="242"/>
      <c r="Z68" s="100"/>
      <c r="AA68" s="96"/>
      <c r="AB68" s="241"/>
      <c r="AC68" s="242"/>
      <c r="AD68" s="100"/>
      <c r="AE68" s="96"/>
      <c r="AF68" s="241"/>
      <c r="AG68" s="242"/>
      <c r="AH68" s="100"/>
      <c r="AI68" s="96"/>
      <c r="AJ68" s="241"/>
      <c r="AK68" s="242"/>
      <c r="AL68" s="100"/>
      <c r="AM68" s="96"/>
      <c r="AN68" s="241"/>
      <c r="AO68" s="242"/>
      <c r="AP68" s="100"/>
      <c r="AQ68" s="96"/>
      <c r="AR68" s="230"/>
      <c r="AS68" s="231"/>
      <c r="AT68" s="100"/>
      <c r="AU68" s="96"/>
      <c r="AV68" s="230"/>
      <c r="AW68" s="231"/>
      <c r="AX68" s="100"/>
    </row>
    <row r="69" spans="1:50">
      <c r="C69" s="96"/>
      <c r="D69" s="230"/>
      <c r="E69" s="231"/>
      <c r="F69" s="98"/>
      <c r="G69" s="96"/>
      <c r="H69" s="230"/>
      <c r="I69" s="231"/>
      <c r="J69" s="100"/>
      <c r="K69" s="96"/>
      <c r="L69" s="230"/>
      <c r="M69" s="231"/>
      <c r="N69" s="100"/>
      <c r="O69" s="96"/>
      <c r="P69" s="230"/>
      <c r="Q69" s="231"/>
      <c r="R69" s="100"/>
      <c r="S69" s="96"/>
      <c r="T69" s="241"/>
      <c r="U69" s="242"/>
      <c r="V69" s="100"/>
      <c r="W69" s="96"/>
      <c r="X69" s="241"/>
      <c r="Y69" s="242"/>
      <c r="Z69" s="100"/>
      <c r="AA69" s="96"/>
      <c r="AB69" s="241"/>
      <c r="AC69" s="242"/>
      <c r="AD69" s="100"/>
      <c r="AE69" s="96"/>
      <c r="AF69" s="241"/>
      <c r="AG69" s="242"/>
      <c r="AH69" s="100"/>
      <c r="AI69" s="96"/>
      <c r="AJ69" s="241"/>
      <c r="AK69" s="242"/>
      <c r="AL69" s="100"/>
      <c r="AM69" s="96"/>
      <c r="AN69" s="241"/>
      <c r="AO69" s="242"/>
      <c r="AP69" s="100"/>
      <c r="AQ69" s="96"/>
      <c r="AR69" s="230"/>
      <c r="AS69" s="231"/>
      <c r="AT69" s="100"/>
      <c r="AU69" s="96"/>
      <c r="AV69" s="230"/>
      <c r="AW69" s="231"/>
      <c r="AX69" s="100"/>
    </row>
    <row r="70" spans="1:50">
      <c r="C70" s="96"/>
      <c r="D70" s="230"/>
      <c r="E70" s="231"/>
      <c r="F70" s="98"/>
      <c r="G70" s="96"/>
      <c r="H70" s="230"/>
      <c r="I70" s="231"/>
      <c r="J70" s="100"/>
      <c r="K70" s="96"/>
      <c r="L70" s="230"/>
      <c r="M70" s="231"/>
      <c r="N70" s="100"/>
      <c r="O70" s="96"/>
      <c r="P70" s="230"/>
      <c r="Q70" s="231"/>
      <c r="R70" s="100"/>
      <c r="S70" s="96"/>
      <c r="T70" s="241"/>
      <c r="U70" s="242"/>
      <c r="V70" s="100"/>
      <c r="W70" s="96"/>
      <c r="X70" s="230" t="s">
        <v>172</v>
      </c>
      <c r="Y70" s="231"/>
      <c r="Z70" s="100">
        <f>3289.11+270.87</f>
        <v>3559.98</v>
      </c>
      <c r="AA70" s="96"/>
      <c r="AB70" s="241"/>
      <c r="AC70" s="242"/>
      <c r="AD70" s="100"/>
      <c r="AE70" s="96"/>
      <c r="AF70" s="241"/>
      <c r="AG70" s="242"/>
      <c r="AH70" s="100"/>
      <c r="AI70" s="96"/>
      <c r="AJ70" s="241"/>
      <c r="AK70" s="242"/>
      <c r="AL70" s="100"/>
      <c r="AM70" s="96"/>
      <c r="AN70" s="241"/>
      <c r="AO70" s="242"/>
      <c r="AP70" s="100"/>
      <c r="AQ70" s="96"/>
      <c r="AR70" s="230"/>
      <c r="AS70" s="231"/>
      <c r="AT70" s="100"/>
      <c r="AU70" s="96"/>
      <c r="AV70" s="230"/>
      <c r="AW70" s="231"/>
      <c r="AX70" s="100"/>
    </row>
    <row r="71" spans="1:50" ht="15.75" thickBot="1">
      <c r="C71" s="97"/>
      <c r="D71" s="232"/>
      <c r="E71" s="233"/>
      <c r="F71" s="99"/>
      <c r="G71" s="97"/>
      <c r="H71" s="232"/>
      <c r="I71" s="233"/>
      <c r="J71" s="101"/>
      <c r="K71" s="97"/>
      <c r="L71" s="232"/>
      <c r="M71" s="233"/>
      <c r="N71" s="101"/>
      <c r="O71" s="97"/>
      <c r="P71" s="232"/>
      <c r="Q71" s="233"/>
      <c r="R71" s="101"/>
      <c r="S71" s="97"/>
      <c r="T71" s="243"/>
      <c r="U71" s="244"/>
      <c r="V71" s="101"/>
      <c r="W71" s="97"/>
      <c r="X71" s="255" t="s">
        <v>173</v>
      </c>
      <c r="Y71" s="256"/>
      <c r="Z71" s="101">
        <f>Z70-1484.91-429.89</f>
        <v>1645.1799999999998</v>
      </c>
      <c r="AA71" s="97"/>
      <c r="AB71" s="243"/>
      <c r="AC71" s="244"/>
      <c r="AD71" s="101"/>
      <c r="AE71" s="97"/>
      <c r="AF71" s="243"/>
      <c r="AG71" s="244"/>
      <c r="AH71" s="101"/>
      <c r="AI71" s="97"/>
      <c r="AJ71" s="243"/>
      <c r="AK71" s="244"/>
      <c r="AL71" s="101"/>
      <c r="AM71" s="97"/>
      <c r="AN71" s="243"/>
      <c r="AO71" s="244"/>
      <c r="AP71" s="101"/>
      <c r="AQ71" s="97"/>
      <c r="AR71" s="232"/>
      <c r="AS71" s="233"/>
      <c r="AT71" s="101"/>
      <c r="AU71" s="97"/>
      <c r="AV71" s="232"/>
      <c r="AW71" s="233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</row>
    <row r="74" spans="1:50">
      <c r="A74" t="s">
        <v>257</v>
      </c>
      <c r="D74">
        <f>100/31</f>
        <v>3.225806451612903</v>
      </c>
    </row>
    <row r="75" spans="1:50">
      <c r="A75" t="s">
        <v>258</v>
      </c>
      <c r="C75">
        <v>8</v>
      </c>
      <c r="D75">
        <f>C75*D74</f>
        <v>25.806451612903224</v>
      </c>
      <c r="Z75" s="111"/>
    </row>
    <row r="76" spans="1:50">
      <c r="D76">
        <f>D75-D73</f>
        <v>-6.1935483870967758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'08'!A6+(B6-SUM(D6:F6))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'08'!A10+(B10-SUM(D10:F10))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'08'!A11+(B11-SUM(D11:F11))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5442.3100000000013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'08'!A26+(B26-SUM(D26:F26))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'08'!A27+(B27-SUM(D27:F27))</f>
        <v>1542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'08'!A29+(B29-SUM(D29:F29))</f>
        <v>163.18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10804.86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569.48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3195.8300000000022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3284.34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593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'09'!A10+(B10-SUM(D10:F10))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'09'!A11+(B11-SUM(D11:F11))</f>
        <v>302.29000000000002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5986.3100000000013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'09'!A26+(B26-SUM(D26:F26))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'09'!A27+(B27-SUM(D27:F27))</f>
        <v>1712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'09'!A29+(B29-SUM(D29:F29))</f>
        <v>181.18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11932.86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640.48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3221.3600000000024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3663.8100000000004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613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'10'!A6+(B6-SUM(D6:F6))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'10'!A10+(B10-SUM(D10:F10))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'10'!A11+(B11-SUM(D11:F11))</f>
        <v>332.52000000000004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6530.3100000000013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'10'!A26+(B26-SUM(D26:F26))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'10'!A27+(B27-SUM(D27:F27))</f>
        <v>1882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'10'!A29+(B29-SUM(D29:F29))</f>
        <v>199.18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13060.86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711.48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3246.8900000000026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4043.2800000000007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800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633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80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'11'!A6+(B6-SUM(D6:F6))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'11'!A10+(B10-SUM(D10:F10))</f>
        <v>144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'11'!A11+(B11-SUM(D11:F11))</f>
        <v>362.75000000000006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7074.3100000000013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'11'!A26+(B26-SUM(D26:F26))</f>
        <v>10800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'11'!A27+(B27-SUM(D27:F27))</f>
        <v>2052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'11'!A29+(B29-SUM(D29:F29))</f>
        <v>217.18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14188.86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782.48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3272.4200000000028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4422.7500000000009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825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653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85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18" sqref="E1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E16" sqref="E16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9397.4200000000019</v>
      </c>
      <c r="I63" s="119">
        <f>H63-D62</f>
        <v>-89.499999999979991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G23" sqref="G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21" workbookViewId="0">
      <selection activeCell="I22" sqref="I22:L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>
        <v>2018</v>
      </c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09">
        <v>2901.68</v>
      </c>
      <c r="L5" s="310"/>
      <c r="M5" s="1"/>
      <c r="N5" s="1"/>
      <c r="R5" s="3"/>
    </row>
    <row r="6" spans="1:22" ht="15.75">
      <c r="A6" s="112">
        <f>H6+(B6-SUM(D6:F6))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1">
        <v>620.05999999999995</v>
      </c>
      <c r="L6" s="312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1">
        <v>8035.29</v>
      </c>
      <c r="L7" s="312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1">
        <v>659.39</v>
      </c>
      <c r="L9" s="312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1">
        <f>240+35</f>
        <v>275</v>
      </c>
      <c r="L11" s="312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1090.31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12"/>
      <c r="I22" s="301" t="s">
        <v>6</v>
      </c>
      <c r="J22" s="302"/>
      <c r="K22" s="302"/>
      <c r="L22" s="30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12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12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12">
        <v>0</v>
      </c>
      <c r="I26" s="290"/>
      <c r="J26" s="294"/>
      <c r="K26" s="295"/>
      <c r="L26" s="199"/>
      <c r="M26" s="1"/>
      <c r="R26" s="3"/>
    </row>
    <row r="27" spans="1:18" ht="15.75">
      <c r="A27" s="112">
        <f t="shared" ref="A27:A30" si="1">H27+(B27-SUM(D27:F27))</f>
        <v>182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12">
        <v>12</v>
      </c>
      <c r="I27" s="290"/>
      <c r="J27" s="294"/>
      <c r="K27" s="295"/>
      <c r="L27" s="19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0"/>
      <c r="J28" s="294"/>
      <c r="K28" s="295"/>
      <c r="L28" s="19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12">
        <v>1.1799999999999997</v>
      </c>
      <c r="I29" s="298"/>
      <c r="J29" s="299"/>
      <c r="K29" s="300"/>
      <c r="L29" s="201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12">
        <v>593.55999999999995</v>
      </c>
      <c r="I30" s="289" t="str">
        <f>AÑO!A9</f>
        <v>Rocío Salario</v>
      </c>
      <c r="J30" s="292" t="s">
        <v>241</v>
      </c>
      <c r="K30" s="293"/>
      <c r="L30" s="198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0"/>
      <c r="J31" s="294" t="s">
        <v>259</v>
      </c>
      <c r="K31" s="295"/>
      <c r="L31" s="19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1780.86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12">
        <v>652.8599999999999</v>
      </c>
      <c r="I40" s="289" t="str">
        <f>AÑO!A11</f>
        <v>Finanazas</v>
      </c>
      <c r="J40" s="292" t="s">
        <v>242</v>
      </c>
      <c r="K40" s="293"/>
      <c r="L40" s="198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0"/>
      <c r="J41" s="294" t="s">
        <v>243</v>
      </c>
      <c r="K41" s="295"/>
      <c r="L41" s="199">
        <v>1.87</v>
      </c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12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12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12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0"/>
      <c r="J46" s="294"/>
      <c r="K46" s="29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298"/>
      <c r="J49" s="299"/>
      <c r="K49" s="300"/>
      <c r="L49" s="201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89" t="str">
        <f>AÑO!A13</f>
        <v>Gubernamental</v>
      </c>
      <c r="J50" s="292" t="s">
        <v>262</v>
      </c>
      <c r="K50" s="293"/>
      <c r="L50" s="198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298"/>
      <c r="J54" s="299"/>
      <c r="K54" s="300"/>
      <c r="L54" s="201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298"/>
      <c r="J59" s="299"/>
      <c r="K59" s="300"/>
      <c r="L59" s="201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96.860000000000014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12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12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12"/>
      <c r="I64" s="298"/>
      <c r="J64" s="299"/>
      <c r="K64" s="30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12">
        <f>H66+(B66-SUM(D66:F66))</f>
        <v>162.66999999999999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0"/>
      <c r="J66" s="294"/>
      <c r="K66" s="295"/>
      <c r="L66" s="199"/>
      <c r="M66" s="1"/>
      <c r="R66" s="3"/>
    </row>
    <row r="67" spans="1:18" ht="15.75">
      <c r="A67" s="112">
        <f t="shared" ref="A67" si="2">H67+(B67-SUM(D67:F67))</f>
        <v>20</v>
      </c>
      <c r="B67" s="134">
        <v>20</v>
      </c>
      <c r="C67" s="16" t="s">
        <v>240</v>
      </c>
      <c r="D67" s="137"/>
      <c r="E67" s="138"/>
      <c r="F67" s="138"/>
      <c r="G67" s="31"/>
      <c r="H67" s="112"/>
      <c r="I67" s="290"/>
      <c r="J67" s="294"/>
      <c r="K67" s="295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290"/>
      <c r="J68" s="294"/>
      <c r="K68" s="295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291"/>
      <c r="J69" s="296"/>
      <c r="K69" s="297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SUM(A66:A75)</f>
        <v>182.67</v>
      </c>
      <c r="B80" s="135">
        <f>SUM(B66:B79)</f>
        <v>170</v>
      </c>
      <c r="C80" s="17" t="s">
        <v>53</v>
      </c>
      <c r="D80" s="135">
        <f>SUM(D66:D79)</f>
        <v>29.46</v>
      </c>
      <c r="E80" s="135">
        <f>SUM(E66:E79)</f>
        <v>0</v>
      </c>
      <c r="F80" s="135">
        <f>SUM(F66:F79)</f>
        <v>0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12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12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2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12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12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12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12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15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12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12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374.2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  <c r="H202" s="112"/>
    </row>
    <row r="203" spans="2:12" ht="15" customHeight="1" thickBot="1">
      <c r="B203" s="304"/>
      <c r="C203" s="305"/>
      <c r="D203" s="305"/>
      <c r="E203" s="305"/>
      <c r="F203" s="305"/>
      <c r="G203" s="306"/>
      <c r="H203" s="112"/>
    </row>
    <row r="204" spans="2:12" ht="15.75">
      <c r="B204" s="314" t="s">
        <v>8</v>
      </c>
      <c r="C204" s="315"/>
      <c r="D204" s="316" t="s">
        <v>9</v>
      </c>
      <c r="E204" s="316"/>
      <c r="F204" s="316"/>
      <c r="G204" s="315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13" t="str">
        <f>AÑO!A31</f>
        <v>Deportes</v>
      </c>
      <c r="C222" s="302"/>
      <c r="D222" s="302"/>
      <c r="E222" s="302"/>
      <c r="F222" s="302"/>
      <c r="G222" s="303"/>
      <c r="H222" s="112"/>
    </row>
    <row r="223" spans="2:8" ht="15" customHeight="1" thickBot="1">
      <c r="B223" s="304"/>
      <c r="C223" s="305"/>
      <c r="D223" s="305"/>
      <c r="E223" s="305"/>
      <c r="F223" s="305"/>
      <c r="G223" s="306"/>
      <c r="H223" s="112"/>
    </row>
    <row r="224" spans="2:8" ht="15.75">
      <c r="B224" s="314" t="s">
        <v>8</v>
      </c>
      <c r="C224" s="315"/>
      <c r="D224" s="316" t="s">
        <v>9</v>
      </c>
      <c r="E224" s="316"/>
      <c r="F224" s="316"/>
      <c r="G224" s="315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13" t="str">
        <f>AÑO!A32</f>
        <v>Hogar</v>
      </c>
      <c r="C242" s="302"/>
      <c r="D242" s="302"/>
      <c r="E242" s="302"/>
      <c r="F242" s="302"/>
      <c r="G242" s="303"/>
      <c r="H242" s="112"/>
    </row>
    <row r="243" spans="2:8" ht="15" customHeight="1" thickBot="1">
      <c r="B243" s="304"/>
      <c r="C243" s="305"/>
      <c r="D243" s="305"/>
      <c r="E243" s="305"/>
      <c r="F243" s="305"/>
      <c r="G243" s="306"/>
      <c r="H243" s="112"/>
    </row>
    <row r="244" spans="2:8" ht="15" customHeight="1">
      <c r="B244" s="314" t="s">
        <v>8</v>
      </c>
      <c r="C244" s="315"/>
      <c r="D244" s="316" t="s">
        <v>9</v>
      </c>
      <c r="E244" s="316"/>
      <c r="F244" s="316"/>
      <c r="G244" s="315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/>
      <c r="F246" s="138"/>
      <c r="G246" s="16"/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13" t="str">
        <f>AÑO!A33</f>
        <v>Formación</v>
      </c>
      <c r="C262" s="302"/>
      <c r="D262" s="302"/>
      <c r="E262" s="302"/>
      <c r="F262" s="302"/>
      <c r="G262" s="303"/>
      <c r="H262" s="112"/>
    </row>
    <row r="263" spans="2:8" ht="15" customHeight="1" thickBot="1">
      <c r="B263" s="304"/>
      <c r="C263" s="305"/>
      <c r="D263" s="305"/>
      <c r="E263" s="305"/>
      <c r="F263" s="305"/>
      <c r="G263" s="306"/>
      <c r="H263" s="112"/>
    </row>
    <row r="264" spans="2:8" ht="15.75">
      <c r="B264" s="314" t="s">
        <v>8</v>
      </c>
      <c r="C264" s="315"/>
      <c r="D264" s="316" t="s">
        <v>9</v>
      </c>
      <c r="E264" s="316"/>
      <c r="F264" s="316"/>
      <c r="G264" s="315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/>
      <c r="E266" s="138"/>
      <c r="F266" s="138"/>
      <c r="G266" s="16"/>
      <c r="H266" s="112"/>
    </row>
    <row r="267" spans="2:8" ht="15.75">
      <c r="B267" s="134"/>
      <c r="C267" s="16"/>
      <c r="D267" s="137"/>
      <c r="E267" s="138"/>
      <c r="F267" s="138"/>
      <c r="G267" s="16"/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  <c r="H282" s="112"/>
    </row>
    <row r="283" spans="2:8" ht="15" customHeight="1" thickBot="1">
      <c r="B283" s="304"/>
      <c r="C283" s="305"/>
      <c r="D283" s="305"/>
      <c r="E283" s="305"/>
      <c r="F283" s="305"/>
      <c r="G283" s="306"/>
      <c r="H283" s="112"/>
    </row>
    <row r="284" spans="2:8" ht="15.75">
      <c r="B284" s="314" t="s">
        <v>8</v>
      </c>
      <c r="C284" s="315"/>
      <c r="D284" s="316" t="s">
        <v>9</v>
      </c>
      <c r="E284" s="316"/>
      <c r="F284" s="316"/>
      <c r="G284" s="315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/>
      <c r="C287" s="16"/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/>
      <c r="E289" s="138"/>
      <c r="F289" s="138"/>
      <c r="G289" s="16"/>
      <c r="H289" s="112"/>
    </row>
    <row r="290" spans="2:8" ht="15.75">
      <c r="B290" s="134"/>
      <c r="C290" s="16"/>
      <c r="D290" s="137"/>
      <c r="E290" s="138"/>
      <c r="F290" s="138"/>
      <c r="G290" s="16"/>
      <c r="H290" s="112"/>
    </row>
    <row r="291" spans="2:8" ht="15.75">
      <c r="B291" s="134"/>
      <c r="C291" s="16"/>
      <c r="D291" s="137"/>
      <c r="E291" s="138"/>
      <c r="F291" s="138"/>
      <c r="G291" s="16"/>
      <c r="H291" s="112"/>
    </row>
    <row r="292" spans="2:8" ht="15.75">
      <c r="B292" s="134"/>
      <c r="C292" s="16"/>
      <c r="D292" s="137"/>
      <c r="E292" s="138"/>
      <c r="F292" s="138"/>
      <c r="G292" s="16"/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90</v>
      </c>
      <c r="C300" s="17" t="s">
        <v>53</v>
      </c>
      <c r="D300" s="135">
        <f>SUM(D286:D299)</f>
        <v>99.81</v>
      </c>
      <c r="E300" s="135">
        <f>SUM(E286:E299)</f>
        <v>0</v>
      </c>
      <c r="F300" s="135">
        <f>SUM(F286:F299)</f>
        <v>0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  <c r="H302" s="112"/>
    </row>
    <row r="303" spans="2:8" ht="15" customHeight="1" thickBot="1">
      <c r="B303" s="304"/>
      <c r="C303" s="305"/>
      <c r="D303" s="305"/>
      <c r="E303" s="305"/>
      <c r="F303" s="305"/>
      <c r="G303" s="306"/>
      <c r="H303" s="112"/>
    </row>
    <row r="304" spans="2:8" ht="15.75">
      <c r="B304" s="314" t="s">
        <v>8</v>
      </c>
      <c r="C304" s="315"/>
      <c r="D304" s="316" t="s">
        <v>9</v>
      </c>
      <c r="E304" s="316"/>
      <c r="F304" s="316"/>
      <c r="G304" s="315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13" t="str">
        <f>AÑO!A36</f>
        <v>Martina</v>
      </c>
      <c r="C322" s="302"/>
      <c r="D322" s="302"/>
      <c r="E322" s="302"/>
      <c r="F322" s="302"/>
      <c r="G322" s="303"/>
      <c r="H322" s="112"/>
    </row>
    <row r="323" spans="2:8" ht="15" customHeight="1" thickBot="1">
      <c r="B323" s="304"/>
      <c r="C323" s="305"/>
      <c r="D323" s="305"/>
      <c r="E323" s="305"/>
      <c r="F323" s="305"/>
      <c r="G323" s="306"/>
      <c r="H323" s="112"/>
    </row>
    <row r="324" spans="2:8" ht="15.75">
      <c r="B324" s="314" t="s">
        <v>8</v>
      </c>
      <c r="C324" s="315"/>
      <c r="D324" s="316" t="s">
        <v>9</v>
      </c>
      <c r="E324" s="316"/>
      <c r="F324" s="316"/>
      <c r="G324" s="315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13" t="str">
        <f>AÑO!A37</f>
        <v>Impuestos</v>
      </c>
      <c r="C342" s="302"/>
      <c r="D342" s="302"/>
      <c r="E342" s="302"/>
      <c r="F342" s="302"/>
      <c r="G342" s="303"/>
      <c r="H342" s="112"/>
    </row>
    <row r="343" spans="2:8" ht="15" customHeight="1" thickBot="1">
      <c r="B343" s="304"/>
      <c r="C343" s="305"/>
      <c r="D343" s="305"/>
      <c r="E343" s="305"/>
      <c r="F343" s="305"/>
      <c r="G343" s="306"/>
      <c r="H343" s="112"/>
    </row>
    <row r="344" spans="2:8" ht="15.75">
      <c r="B344" s="314" t="s">
        <v>8</v>
      </c>
      <c r="C344" s="315"/>
      <c r="D344" s="316" t="s">
        <v>9</v>
      </c>
      <c r="E344" s="316"/>
      <c r="F344" s="316"/>
      <c r="G344" s="315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13" t="str">
        <f>AÑO!A38</f>
        <v>Gastos Curros</v>
      </c>
      <c r="C362" s="302"/>
      <c r="D362" s="302"/>
      <c r="E362" s="302"/>
      <c r="F362" s="302"/>
      <c r="G362" s="303"/>
      <c r="H362" s="112"/>
    </row>
    <row r="363" spans="2:8" ht="15" customHeight="1" thickBot="1">
      <c r="B363" s="304"/>
      <c r="C363" s="305"/>
      <c r="D363" s="305"/>
      <c r="E363" s="305"/>
      <c r="F363" s="305"/>
      <c r="G363" s="306"/>
      <c r="H363" s="112"/>
    </row>
    <row r="364" spans="2:8" ht="15.75">
      <c r="B364" s="314" t="s">
        <v>8</v>
      </c>
      <c r="C364" s="315"/>
      <c r="D364" s="316" t="s">
        <v>9</v>
      </c>
      <c r="E364" s="316"/>
      <c r="F364" s="316"/>
      <c r="G364" s="315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/>
      <c r="E366" s="138"/>
      <c r="F366" s="138">
        <f>4.45+3.4+4.5</f>
        <v>12.35</v>
      </c>
      <c r="G366" s="31" t="s">
        <v>67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12.35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13" t="str">
        <f>AÑO!A39</f>
        <v>Dreamed Holidays</v>
      </c>
      <c r="C382" s="302"/>
      <c r="D382" s="302"/>
      <c r="E382" s="302"/>
      <c r="F382" s="302"/>
      <c r="G382" s="303"/>
      <c r="H382" s="112"/>
    </row>
    <row r="383" spans="2:8" ht="15" customHeight="1" thickBot="1">
      <c r="B383" s="304"/>
      <c r="C383" s="305"/>
      <c r="D383" s="305"/>
      <c r="E383" s="305"/>
      <c r="F383" s="305"/>
      <c r="G383" s="306"/>
      <c r="H383" s="112"/>
    </row>
    <row r="384" spans="2:8" ht="15.75">
      <c r="B384" s="314" t="s">
        <v>8</v>
      </c>
      <c r="C384" s="315"/>
      <c r="D384" s="316" t="s">
        <v>9</v>
      </c>
      <c r="E384" s="316"/>
      <c r="F384" s="316"/>
      <c r="G384" s="315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13" t="str">
        <f>AÑO!A40</f>
        <v>Financieros</v>
      </c>
      <c r="C402" s="302"/>
      <c r="D402" s="302"/>
      <c r="E402" s="302"/>
      <c r="F402" s="302"/>
      <c r="G402" s="303"/>
      <c r="H402" s="112"/>
    </row>
    <row r="403" spans="2:8" ht="15" customHeight="1" thickBot="1">
      <c r="B403" s="304"/>
      <c r="C403" s="305"/>
      <c r="D403" s="305"/>
      <c r="E403" s="305"/>
      <c r="F403" s="305"/>
      <c r="G403" s="306"/>
      <c r="H403" s="112"/>
    </row>
    <row r="404" spans="2:8" ht="15.75">
      <c r="B404" s="314" t="s">
        <v>8</v>
      </c>
      <c r="C404" s="315"/>
      <c r="D404" s="316" t="s">
        <v>9</v>
      </c>
      <c r="E404" s="316"/>
      <c r="F404" s="316"/>
      <c r="G404" s="315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10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13" t="str">
        <f>AÑO!A41</f>
        <v>Ahorros Colchón</v>
      </c>
      <c r="C422" s="319"/>
      <c r="D422" s="319"/>
      <c r="E422" s="319"/>
      <c r="F422" s="319"/>
      <c r="G422" s="320"/>
      <c r="H422" s="112"/>
    </row>
    <row r="423" spans="1:8" ht="15" customHeight="1" thickBot="1">
      <c r="B423" s="321"/>
      <c r="C423" s="322"/>
      <c r="D423" s="322"/>
      <c r="E423" s="322"/>
      <c r="F423" s="322"/>
      <c r="G423" s="323"/>
      <c r="H423" s="112"/>
    </row>
    <row r="424" spans="1:8" ht="15.75">
      <c r="B424" s="314" t="s">
        <v>8</v>
      </c>
      <c r="C424" s="315"/>
      <c r="D424" s="316" t="s">
        <v>9</v>
      </c>
      <c r="E424" s="316"/>
      <c r="F424" s="316"/>
      <c r="G424" s="315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</f>
        <v>4019.62</v>
      </c>
      <c r="B426" s="134">
        <f>AÑO!C17 -A426</f>
        <v>-3378.7599999999998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-3378.7599999999998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13" t="str">
        <f>AÑO!A42</f>
        <v>Dinero Bloqueado</v>
      </c>
      <c r="C442" s="319"/>
      <c r="D442" s="319"/>
      <c r="E442" s="319"/>
      <c r="F442" s="319"/>
      <c r="G442" s="320"/>
      <c r="H442" s="112"/>
    </row>
    <row r="443" spans="2:8" ht="15" customHeight="1" thickBot="1">
      <c r="B443" s="321"/>
      <c r="C443" s="322"/>
      <c r="D443" s="322"/>
      <c r="E443" s="322"/>
      <c r="F443" s="322"/>
      <c r="G443" s="323"/>
      <c r="H443" s="112"/>
    </row>
    <row r="444" spans="2:8" ht="15.75">
      <c r="B444" s="314" t="s">
        <v>8</v>
      </c>
      <c r="C444" s="315"/>
      <c r="D444" s="316" t="s">
        <v>9</v>
      </c>
      <c r="E444" s="316"/>
      <c r="F444" s="316"/>
      <c r="G444" s="315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13" t="str">
        <f>AÑO!A43</f>
        <v>Cartama Finanazas</v>
      </c>
      <c r="C462" s="319"/>
      <c r="D462" s="319"/>
      <c r="E462" s="319"/>
      <c r="F462" s="319"/>
      <c r="G462" s="320"/>
      <c r="H462" s="112"/>
    </row>
    <row r="463" spans="2:8" ht="15" customHeight="1" thickBot="1">
      <c r="B463" s="321"/>
      <c r="C463" s="322"/>
      <c r="D463" s="322"/>
      <c r="E463" s="322"/>
      <c r="F463" s="322"/>
      <c r="G463" s="323"/>
      <c r="H463" s="112"/>
    </row>
    <row r="464" spans="2:8" ht="15.75">
      <c r="B464" s="314" t="s">
        <v>8</v>
      </c>
      <c r="C464" s="315"/>
      <c r="D464" s="316" t="s">
        <v>9</v>
      </c>
      <c r="E464" s="316"/>
      <c r="F464" s="316"/>
      <c r="G464" s="315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</v>
      </c>
      <c r="B467" s="134">
        <v>35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13" t="str">
        <f>AÑO!A44</f>
        <v>NULO</v>
      </c>
      <c r="C482" s="319"/>
      <c r="D482" s="319"/>
      <c r="E482" s="319"/>
      <c r="F482" s="319"/>
      <c r="G482" s="320"/>
      <c r="H482" s="112"/>
    </row>
    <row r="483" spans="2:8" ht="15" customHeight="1" thickBot="1">
      <c r="B483" s="321"/>
      <c r="C483" s="322"/>
      <c r="D483" s="322"/>
      <c r="E483" s="322"/>
      <c r="F483" s="322"/>
      <c r="G483" s="323"/>
      <c r="H483" s="112"/>
    </row>
    <row r="484" spans="2:8" ht="15.75">
      <c r="B484" s="314" t="s">
        <v>8</v>
      </c>
      <c r="C484" s="315"/>
      <c r="D484" s="316" t="s">
        <v>9</v>
      </c>
      <c r="E484" s="316"/>
      <c r="F484" s="316"/>
      <c r="G484" s="315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13" t="str">
        <f>AÑO!A45</f>
        <v>OTROS</v>
      </c>
      <c r="C502" s="319"/>
      <c r="D502" s="319"/>
      <c r="E502" s="319"/>
      <c r="F502" s="319"/>
      <c r="G502" s="320"/>
      <c r="H502" s="112"/>
    </row>
    <row r="503" spans="2:8" ht="15" customHeight="1" thickBot="1">
      <c r="B503" s="321"/>
      <c r="C503" s="322"/>
      <c r="D503" s="322"/>
      <c r="E503" s="322"/>
      <c r="F503" s="322"/>
      <c r="G503" s="323"/>
      <c r="H503" s="112"/>
    </row>
    <row r="504" spans="2:8" ht="15.75">
      <c r="B504" s="314" t="s">
        <v>8</v>
      </c>
      <c r="C504" s="315"/>
      <c r="D504" s="316" t="s">
        <v>9</v>
      </c>
      <c r="E504" s="316"/>
      <c r="F504" s="316"/>
      <c r="G504" s="315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9" workbookViewId="0">
      <selection activeCell="G73" sqref="G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'01'!A6+(B6-SUM(D6:F6))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'01'!A11+(B11-SUM(D11:F11))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1634.3099999999997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'01'!A27+(B27-SUM(D27:F27))</f>
        <v>352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'01'!A29+(B29-SUM(D29:F29))</f>
        <v>37.18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2908.8599999999997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12">
        <f>'01'!A66+(B66-SUM(D66:F66))</f>
        <v>312.66999999999996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12">
        <f>'01'!A67+(B67-SUM(D67:F67))</f>
        <v>20</v>
      </c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SUM(A66:A75)</f>
        <v>332.66999999999996</v>
      </c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72.480000000000018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3017.1200000000008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628.04999999999995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453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C14" sqref="C14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'02'!A6+(B6-SUM(D6:F6))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'02'!A11+(B11-SUM(D11:F11))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2178.31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'02'!A26+(B26-SUM(D26:F26))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'02'!A27+(B27-SUM(D27:F27))</f>
        <v>522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'02'!A29+(B29-SUM(D29:F29))</f>
        <v>55.18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4036.8599999999997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143.48000000000002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3042.650000000001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1007.52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473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'03'!A6+(B6-SUM(D6:F6))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'03'!A10+(B10-SUM(D10:F10))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'03'!A11+(B11-SUM(D11:F11))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2722.3099999999995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'03'!A26+(B26-SUM(D26:F26))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'03'!A27+(B27-SUM(D27:F27))</f>
        <v>692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'03'!A29+(B29-SUM(D29:F29))</f>
        <v>73.180000000000007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5164.8600000000006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214.48000000000002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3068.1800000000012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1386.99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493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'04'!A6+(B6-SUM(D6:F6))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'04'!A10+(B10-SUM(D10:F10))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'04'!A11+(B11-SUM(D11:F11))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3266.31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'04'!A26+(B26-SUM(D26:F26))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'04'!A27+(B27-SUM(D27:F27))</f>
        <v>862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'04'!A29+(B29-SUM(D29:F29))</f>
        <v>91.18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6292.8600000000006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285.48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3093.7100000000014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1766.46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513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'05'!A6+(B6-SUM(D6:F6))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'05'!A10+(B10-SUM(D10:F10))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'05'!A11+(B11-SUM(D11:F11))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3810.31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'05'!A26+(B26-SUM(D26:F26))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'05'!A27+(B27-SUM(D27:F27))</f>
        <v>1032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'05'!A29+(B29-SUM(D29:F29))</f>
        <v>109.18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7420.8600000000006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356.48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3119.2400000000016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2145.9300000000003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533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'06'!A6+(B6-SUM(D6:F6))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'06'!A10+(B10-SUM(D10:F10))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'06'!A11+(B11-SUM(D11:F11))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4354.3100000000004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'06'!A26+(B26-SUM(D26:F26))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'06'!A27+(B27-SUM(D27:F27))</f>
        <v>1202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'06'!A29+(B29-SUM(D29:F29))</f>
        <v>127.18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8548.86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427.48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3144.7700000000018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2525.4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553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'07'!A6+(B6-SUM(D6:F6))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'07'!A10+(B10-SUM(D10:F10))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'07'!A11+(B11-SUM(D11:F11))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4898.3100000000004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'07'!A26+(B26-SUM(D26:F26))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'07'!A27+(B27-SUM(D27:F27))</f>
        <v>1372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'07'!A29+(B29-SUM(D29:F29))</f>
        <v>145.18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9676.86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498.48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3170.300000000002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2904.8700000000003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573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2019-01-08T17:31:23Z</dcterms:modified>
</cp:coreProperties>
</file>