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B6AF8FE4-4E23-4964-8C58-EBDCAC9AECAC}" xr6:coauthVersionLast="36" xr6:coauthVersionMax="36" xr10:uidLastSave="{00000000-0000-0000-0000-000000000000}"/>
  <bookViews>
    <workbookView xWindow="0" yWindow="0" windowWidth="27465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0" i="6" l="1"/>
  <c r="A259" i="6"/>
  <c r="A258" i="6"/>
  <c r="A257" i="6"/>
  <c r="A256" i="6"/>
  <c r="A246" i="6"/>
  <c r="A129" i="6"/>
  <c r="A127" i="6"/>
  <c r="A126" i="6"/>
  <c r="A79" i="6"/>
  <c r="A66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9" i="5"/>
  <c r="A126" i="5"/>
  <c r="A140" i="6" l="1"/>
  <c r="A80" i="6"/>
  <c r="A140" i="5"/>
  <c r="A246" i="5"/>
  <c r="A246" i="4"/>
  <c r="A256" i="5"/>
  <c r="B308" i="4" l="1"/>
  <c r="A257" i="5"/>
  <c r="A258" i="5"/>
  <c r="A259" i="5"/>
  <c r="A260" i="5"/>
  <c r="J55" i="4"/>
  <c r="E7" i="4"/>
  <c r="F366" i="4" l="1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B20" i="5"/>
  <c r="D20" i="5"/>
  <c r="E20" i="5"/>
  <c r="F20" i="5"/>
  <c r="L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</calcChain>
</file>

<file path=xl/sharedStrings.xml><?xml version="1.0" encoding="utf-8"?>
<sst xmlns="http://schemas.openxmlformats.org/spreadsheetml/2006/main" count="5002" uniqueCount="415">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</sst>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rgb="FFFFFF00"/>
        <bgColor indexed="64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14" borderId="91" xfId="0" applyNumberFormat="1" applyFill="1" applyBorder="1"/>
    <xf numFmtId="166" fontId="0" fillId="14" borderId="82" xfId="0" applyNumberFormat="1" applyFill="1" applyBorder="1"/>
    <xf numFmtId="14" fontId="0" fillId="0" borderId="91" xfId="0" applyNumberFormat="1" applyFill="1" applyBorder="1"/>
    <xf numFmtId="166" fontId="0" fillId="0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14" borderId="95" xfId="0" applyNumberFormat="1" applyFill="1" applyBorder="1" applyAlignment="1"/>
    <xf numFmtId="0" fontId="0" fillId="14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5" zoomScaleNormal="100" workbookViewId="0">
      <pane xSplit="1" topLeftCell="C1" activePane="topRight" state="frozen"/>
      <selection pane="topRight" activeCell="AZ51" sqref="AZ5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71</v>
      </c>
      <c r="T4" s="252"/>
      <c r="U4" s="252"/>
      <c r="V4" s="253"/>
      <c r="W4" s="251" t="s">
        <v>70</v>
      </c>
      <c r="X4" s="252"/>
      <c r="Y4" s="252"/>
      <c r="Z4" s="253"/>
      <c r="AA4" s="251" t="s">
        <v>72</v>
      </c>
      <c r="AB4" s="252"/>
      <c r="AC4" s="252"/>
      <c r="AD4" s="253"/>
      <c r="AE4" s="251" t="s">
        <v>73</v>
      </c>
      <c r="AF4" s="252"/>
      <c r="AG4" s="252"/>
      <c r="AH4" s="253"/>
      <c r="AI4" s="251" t="s">
        <v>75</v>
      </c>
      <c r="AJ4" s="252"/>
      <c r="AK4" s="252"/>
      <c r="AL4" s="253"/>
      <c r="AM4" s="251" t="s">
        <v>77</v>
      </c>
      <c r="AN4" s="252"/>
      <c r="AO4" s="252"/>
      <c r="AP4" s="253"/>
      <c r="AQ4" s="251" t="s">
        <v>79</v>
      </c>
      <c r="AR4" s="252"/>
      <c r="AS4" s="252"/>
      <c r="AT4" s="253"/>
      <c r="AU4" s="251" t="s">
        <v>84</v>
      </c>
      <c r="AV4" s="252"/>
      <c r="AW4" s="252"/>
      <c r="AX4" s="25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4">
        <f>'01'!K19</f>
        <v>26383.54</v>
      </c>
      <c r="D5" s="255"/>
      <c r="E5" s="255"/>
      <c r="F5" s="256"/>
      <c r="G5" s="254">
        <f>'02'!K19</f>
        <v>25229.379999999997</v>
      </c>
      <c r="H5" s="255"/>
      <c r="I5" s="255"/>
      <c r="J5" s="256"/>
      <c r="K5" s="261">
        <f>'03'!K19</f>
        <v>25574.760000000002</v>
      </c>
      <c r="L5" s="255"/>
      <c r="M5" s="255"/>
      <c r="N5" s="256"/>
      <c r="O5" s="261">
        <f>'04'!K19</f>
        <v>15183.390000000001</v>
      </c>
      <c r="P5" s="255"/>
      <c r="Q5" s="255"/>
      <c r="R5" s="256"/>
      <c r="S5" s="261">
        <f>'05'!K19</f>
        <v>15183.390000000001</v>
      </c>
      <c r="T5" s="255"/>
      <c r="U5" s="255"/>
      <c r="V5" s="256"/>
      <c r="W5" s="261">
        <f>'06'!K19</f>
        <v>15101.890000000001</v>
      </c>
      <c r="X5" s="255"/>
      <c r="Y5" s="255"/>
      <c r="Z5" s="256"/>
      <c r="AA5" s="261">
        <f>'07'!K19</f>
        <v>15101.890000000001</v>
      </c>
      <c r="AB5" s="255"/>
      <c r="AC5" s="255"/>
      <c r="AD5" s="256"/>
      <c r="AE5" s="261">
        <f>'08'!K19</f>
        <v>15101.890000000001</v>
      </c>
      <c r="AF5" s="255"/>
      <c r="AG5" s="255"/>
      <c r="AH5" s="256"/>
      <c r="AI5" s="261">
        <f>'09'!K19</f>
        <v>15101.890000000001</v>
      </c>
      <c r="AJ5" s="255"/>
      <c r="AK5" s="255"/>
      <c r="AL5" s="256"/>
      <c r="AM5" s="261">
        <f>'10'!K19</f>
        <v>15101.890000000001</v>
      </c>
      <c r="AN5" s="255"/>
      <c r="AO5" s="255"/>
      <c r="AP5" s="256"/>
      <c r="AQ5" s="261">
        <f>'11'!K19</f>
        <v>15101.890000000001</v>
      </c>
      <c r="AR5" s="255"/>
      <c r="AS5" s="255"/>
      <c r="AT5" s="256"/>
      <c r="AU5" s="261">
        <f>'12'!K19</f>
        <v>15101.890000000001</v>
      </c>
      <c r="AV5" s="255"/>
      <c r="AW5" s="255"/>
      <c r="AX5" s="256"/>
      <c r="AZ5" s="6"/>
      <c r="BA5" s="7"/>
      <c r="BB5" s="1"/>
      <c r="BC5" s="1"/>
    </row>
    <row r="6" spans="1:55" ht="17.25" thickTop="1" thickBot="1">
      <c r="A6" s="205"/>
      <c r="B6" s="8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7" t="s">
        <v>233</v>
      </c>
      <c r="D7" s="258"/>
      <c r="E7" s="258"/>
      <c r="F7" s="259"/>
      <c r="G7" s="257" t="s">
        <v>233</v>
      </c>
      <c r="H7" s="258"/>
      <c r="I7" s="258"/>
      <c r="J7" s="259"/>
      <c r="K7" s="257" t="s">
        <v>233</v>
      </c>
      <c r="L7" s="258"/>
      <c r="M7" s="258"/>
      <c r="N7" s="259"/>
      <c r="O7" s="257" t="s">
        <v>233</v>
      </c>
      <c r="P7" s="258"/>
      <c r="Q7" s="258"/>
      <c r="R7" s="259"/>
      <c r="S7" s="257" t="s">
        <v>233</v>
      </c>
      <c r="T7" s="258"/>
      <c r="U7" s="258"/>
      <c r="V7" s="259"/>
      <c r="W7" s="257" t="s">
        <v>233</v>
      </c>
      <c r="X7" s="258"/>
      <c r="Y7" s="258"/>
      <c r="Z7" s="259"/>
      <c r="AA7" s="257" t="s">
        <v>233</v>
      </c>
      <c r="AB7" s="258"/>
      <c r="AC7" s="258"/>
      <c r="AD7" s="259"/>
      <c r="AE7" s="257" t="s">
        <v>233</v>
      </c>
      <c r="AF7" s="258"/>
      <c r="AG7" s="258"/>
      <c r="AH7" s="259"/>
      <c r="AI7" s="257" t="s">
        <v>233</v>
      </c>
      <c r="AJ7" s="258"/>
      <c r="AK7" s="258"/>
      <c r="AL7" s="259"/>
      <c r="AM7" s="257" t="s">
        <v>233</v>
      </c>
      <c r="AN7" s="258"/>
      <c r="AO7" s="258"/>
      <c r="AP7" s="259"/>
      <c r="AQ7" s="257" t="s">
        <v>233</v>
      </c>
      <c r="AR7" s="258"/>
      <c r="AS7" s="258"/>
      <c r="AT7" s="259"/>
      <c r="AU7" s="257" t="s">
        <v>233</v>
      </c>
      <c r="AV7" s="258"/>
      <c r="AW7" s="258"/>
      <c r="AX7" s="25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9">
        <f>SUM('01'!L25:'01'!L29)</f>
        <v>2593.46</v>
      </c>
      <c r="D8" s="240"/>
      <c r="E8" s="240"/>
      <c r="F8" s="241"/>
      <c r="G8" s="239">
        <f>SUM('02'!L25:'02'!L29)</f>
        <v>2592.42</v>
      </c>
      <c r="H8" s="240"/>
      <c r="I8" s="240"/>
      <c r="J8" s="241"/>
      <c r="K8" s="239">
        <f>SUM('03'!L25:'03'!L29)</f>
        <v>2526.87</v>
      </c>
      <c r="L8" s="240"/>
      <c r="M8" s="240"/>
      <c r="N8" s="241"/>
      <c r="O8" s="239">
        <f>SUM('04'!L25:'04'!L29)</f>
        <v>0</v>
      </c>
      <c r="P8" s="240"/>
      <c r="Q8" s="240"/>
      <c r="R8" s="241"/>
      <c r="S8" s="239">
        <f>SUM('05'!L25:'05'!L29)</f>
        <v>0</v>
      </c>
      <c r="T8" s="240"/>
      <c r="U8" s="240"/>
      <c r="V8" s="241"/>
      <c r="W8" s="239">
        <f>SUM('06'!L25:'06'!L29)</f>
        <v>0</v>
      </c>
      <c r="X8" s="240"/>
      <c r="Y8" s="240"/>
      <c r="Z8" s="241"/>
      <c r="AA8" s="239">
        <f>SUM('07'!L25:'07'!L29)</f>
        <v>0</v>
      </c>
      <c r="AB8" s="240"/>
      <c r="AC8" s="240"/>
      <c r="AD8" s="241"/>
      <c r="AE8" s="239">
        <f>SUM('08'!L25:'08'!L29)</f>
        <v>0</v>
      </c>
      <c r="AF8" s="240"/>
      <c r="AG8" s="240"/>
      <c r="AH8" s="241"/>
      <c r="AI8" s="239">
        <f>SUM('09'!L25:'09'!L29)</f>
        <v>0</v>
      </c>
      <c r="AJ8" s="240"/>
      <c r="AK8" s="240"/>
      <c r="AL8" s="241"/>
      <c r="AM8" s="239">
        <f>SUM('10'!L25:'10'!L29)</f>
        <v>0</v>
      </c>
      <c r="AN8" s="240"/>
      <c r="AO8" s="240"/>
      <c r="AP8" s="241"/>
      <c r="AQ8" s="239">
        <f>SUM('11'!L25:'11'!L29)</f>
        <v>0</v>
      </c>
      <c r="AR8" s="240"/>
      <c r="AS8" s="240"/>
      <c r="AT8" s="241"/>
      <c r="AU8" s="239">
        <f>SUM('12'!L25:'12'!L29)</f>
        <v>0</v>
      </c>
      <c r="AV8" s="240"/>
      <c r="AW8" s="240"/>
      <c r="AX8" s="241"/>
      <c r="AZ8" s="209">
        <f>SUM(C8:AU8)</f>
        <v>7712.75</v>
      </c>
      <c r="BA8" s="112">
        <f t="shared" ref="BA8:BA16" ca="1" si="0">AZ8/BC$17</f>
        <v>2570.9166666666665</v>
      </c>
      <c r="BB8" s="1"/>
      <c r="BC8" s="1"/>
    </row>
    <row r="9" spans="1:55" ht="15.75">
      <c r="A9" s="189" t="s">
        <v>216</v>
      </c>
      <c r="B9" s="193">
        <v>5835.74</v>
      </c>
      <c r="C9" s="242">
        <f>SUM('01'!L30:'01'!L34)</f>
        <v>655.59</v>
      </c>
      <c r="D9" s="243"/>
      <c r="E9" s="243"/>
      <c r="F9" s="244"/>
      <c r="G9" s="242">
        <f>SUM('02'!L30:'02'!L34)</f>
        <v>760.26</v>
      </c>
      <c r="H9" s="243"/>
      <c r="I9" s="243"/>
      <c r="J9" s="244"/>
      <c r="K9" s="242">
        <f>SUM('03'!L30:'03'!L34)</f>
        <v>516.44000000000005</v>
      </c>
      <c r="L9" s="243"/>
      <c r="M9" s="243"/>
      <c r="N9" s="244"/>
      <c r="O9" s="242">
        <f>SUM('04'!L30:'04'!L34)</f>
        <v>0</v>
      </c>
      <c r="P9" s="243"/>
      <c r="Q9" s="243"/>
      <c r="R9" s="244"/>
      <c r="S9" s="242">
        <f>SUM('05'!L30:'05'!L34)</f>
        <v>0</v>
      </c>
      <c r="T9" s="243"/>
      <c r="U9" s="243"/>
      <c r="V9" s="244"/>
      <c r="W9" s="242">
        <f>SUM('06'!L30:'06'!L34)</f>
        <v>0</v>
      </c>
      <c r="X9" s="243"/>
      <c r="Y9" s="243"/>
      <c r="Z9" s="244"/>
      <c r="AA9" s="242">
        <f>SUM('07'!L30:'07'!L34)</f>
        <v>0</v>
      </c>
      <c r="AB9" s="243"/>
      <c r="AC9" s="243"/>
      <c r="AD9" s="244"/>
      <c r="AE9" s="242">
        <f>SUM('08'!L30:'08'!L34)</f>
        <v>0</v>
      </c>
      <c r="AF9" s="243"/>
      <c r="AG9" s="243"/>
      <c r="AH9" s="244"/>
      <c r="AI9" s="242">
        <f>SUM('09'!L30:'09'!L34)</f>
        <v>0</v>
      </c>
      <c r="AJ9" s="243"/>
      <c r="AK9" s="243"/>
      <c r="AL9" s="244"/>
      <c r="AM9" s="242">
        <f>SUM('10'!L30:'10'!L34)</f>
        <v>0</v>
      </c>
      <c r="AN9" s="243"/>
      <c r="AO9" s="243"/>
      <c r="AP9" s="244"/>
      <c r="AQ9" s="242">
        <f>SUM('11'!L30:'11'!L34)</f>
        <v>0</v>
      </c>
      <c r="AR9" s="243"/>
      <c r="AS9" s="243"/>
      <c r="AT9" s="244"/>
      <c r="AU9" s="242">
        <f>SUM('12'!L30:'12'!L34)</f>
        <v>0</v>
      </c>
      <c r="AV9" s="243"/>
      <c r="AW9" s="243"/>
      <c r="AX9" s="244"/>
      <c r="AZ9" s="210">
        <f t="shared" ref="AZ9:AZ16" si="1">SUM(C9:AW9)</f>
        <v>1932.29</v>
      </c>
      <c r="BA9" s="112">
        <f t="shared" ca="1" si="0"/>
        <v>644.09666666666669</v>
      </c>
      <c r="BB9" s="1"/>
      <c r="BC9" s="1"/>
    </row>
    <row r="10" spans="1:55" ht="15.75">
      <c r="A10" s="190" t="s">
        <v>221</v>
      </c>
      <c r="B10" s="194">
        <v>2731.18</v>
      </c>
      <c r="C10" s="242">
        <f>SUM('01'!L35:'01'!L39)</f>
        <v>120.85</v>
      </c>
      <c r="D10" s="243"/>
      <c r="E10" s="243"/>
      <c r="F10" s="244"/>
      <c r="G10" s="242">
        <f>SUM('02'!L35:'02'!L39)</f>
        <v>107.38</v>
      </c>
      <c r="H10" s="243"/>
      <c r="I10" s="243"/>
      <c r="J10" s="244"/>
      <c r="K10" s="242">
        <f>SUM('03'!L35:'03'!L39)</f>
        <v>0</v>
      </c>
      <c r="L10" s="243"/>
      <c r="M10" s="243"/>
      <c r="N10" s="244"/>
      <c r="O10" s="242">
        <f>SUM('04'!L35:'04'!L39)</f>
        <v>0</v>
      </c>
      <c r="P10" s="243"/>
      <c r="Q10" s="243"/>
      <c r="R10" s="244"/>
      <c r="S10" s="242">
        <f>SUM('05'!L35:'05'!L39)</f>
        <v>0</v>
      </c>
      <c r="T10" s="243"/>
      <c r="U10" s="243"/>
      <c r="V10" s="244"/>
      <c r="W10" s="245">
        <f>SUM('06'!L35:'06'!L39)</f>
        <v>0</v>
      </c>
      <c r="X10" s="246"/>
      <c r="Y10" s="246"/>
      <c r="Z10" s="247"/>
      <c r="AA10" s="245">
        <f>SUM('07'!L35:'07'!L39)</f>
        <v>0</v>
      </c>
      <c r="AB10" s="246"/>
      <c r="AC10" s="246"/>
      <c r="AD10" s="247"/>
      <c r="AE10" s="245">
        <f>SUM('08'!L35:'08'!L39)</f>
        <v>0</v>
      </c>
      <c r="AF10" s="246"/>
      <c r="AG10" s="246"/>
      <c r="AH10" s="247"/>
      <c r="AI10" s="245">
        <f>SUM('09'!L35:'09'!L39)</f>
        <v>0</v>
      </c>
      <c r="AJ10" s="246"/>
      <c r="AK10" s="246"/>
      <c r="AL10" s="247"/>
      <c r="AM10" s="245">
        <f>SUM('10'!L35:'10'!L39)</f>
        <v>0</v>
      </c>
      <c r="AN10" s="246"/>
      <c r="AO10" s="246"/>
      <c r="AP10" s="247"/>
      <c r="AQ10" s="245">
        <f>SUM('11'!L35:'11'!L39)</f>
        <v>0</v>
      </c>
      <c r="AR10" s="246"/>
      <c r="AS10" s="246"/>
      <c r="AT10" s="247"/>
      <c r="AU10" s="245">
        <f>SUM('12'!L35:'12'!L39)</f>
        <v>0</v>
      </c>
      <c r="AV10" s="246"/>
      <c r="AW10" s="246"/>
      <c r="AX10" s="247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42">
        <f>SUM('01'!L40:'01'!L44)</f>
        <v>3.87</v>
      </c>
      <c r="D11" s="243"/>
      <c r="E11" s="243"/>
      <c r="F11" s="244"/>
      <c r="G11" s="242">
        <f>SUM('02'!L40:'02'!L44)</f>
        <v>0</v>
      </c>
      <c r="H11" s="243"/>
      <c r="I11" s="243"/>
      <c r="J11" s="244"/>
      <c r="K11" s="242">
        <f>SUM('03'!L40:'03'!L44)</f>
        <v>0</v>
      </c>
      <c r="L11" s="243"/>
      <c r="M11" s="243"/>
      <c r="N11" s="244"/>
      <c r="O11" s="242">
        <f>SUM('04'!L40:'04'!L44)</f>
        <v>0</v>
      </c>
      <c r="P11" s="243"/>
      <c r="Q11" s="243"/>
      <c r="R11" s="244"/>
      <c r="S11" s="242">
        <f>SUM('05'!L40:'05'!L44)</f>
        <v>0</v>
      </c>
      <c r="T11" s="243"/>
      <c r="U11" s="243"/>
      <c r="V11" s="244"/>
      <c r="W11" s="242">
        <f>SUM('06'!L40:'06'!L44)</f>
        <v>0</v>
      </c>
      <c r="X11" s="243"/>
      <c r="Y11" s="243"/>
      <c r="Z11" s="244"/>
      <c r="AA11" s="242">
        <f>SUM('07'!L40:'07'!L44)</f>
        <v>0</v>
      </c>
      <c r="AB11" s="243"/>
      <c r="AC11" s="243"/>
      <c r="AD11" s="244"/>
      <c r="AE11" s="242">
        <f>SUM('08'!L40:'08'!L44)</f>
        <v>0</v>
      </c>
      <c r="AF11" s="243"/>
      <c r="AG11" s="243"/>
      <c r="AH11" s="244"/>
      <c r="AI11" s="242">
        <f>SUM('09'!L40:'09'!L44)</f>
        <v>0</v>
      </c>
      <c r="AJ11" s="243"/>
      <c r="AK11" s="243"/>
      <c r="AL11" s="244"/>
      <c r="AM11" s="242">
        <f>SUM('10'!L40:'10'!L44)</f>
        <v>0</v>
      </c>
      <c r="AN11" s="243"/>
      <c r="AO11" s="243"/>
      <c r="AP11" s="244"/>
      <c r="AQ11" s="242">
        <f>SUM('11'!L40:'11'!L44)</f>
        <v>0</v>
      </c>
      <c r="AR11" s="243"/>
      <c r="AS11" s="243"/>
      <c r="AT11" s="244"/>
      <c r="AU11" s="242">
        <f>SUM('12'!L40:'12'!L44)</f>
        <v>0</v>
      </c>
      <c r="AV11" s="243"/>
      <c r="AW11" s="243"/>
      <c r="AX11" s="244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42">
        <f>SUM('01'!L45:'01'!L49)</f>
        <v>137</v>
      </c>
      <c r="D12" s="243"/>
      <c r="E12" s="243"/>
      <c r="F12" s="244"/>
      <c r="G12" s="242">
        <f>SUM('02'!L45:'02'!L49)</f>
        <v>600.04</v>
      </c>
      <c r="H12" s="243"/>
      <c r="I12" s="243"/>
      <c r="J12" s="244"/>
      <c r="K12" s="242">
        <f>SUM('03'!L45:'03'!L49)</f>
        <v>100</v>
      </c>
      <c r="L12" s="243"/>
      <c r="M12" s="243"/>
      <c r="N12" s="244"/>
      <c r="O12" s="242">
        <f>SUM('04'!L45:'04'!L49)</f>
        <v>0</v>
      </c>
      <c r="P12" s="243"/>
      <c r="Q12" s="243"/>
      <c r="R12" s="244"/>
      <c r="S12" s="242">
        <f>SUM('05'!L45:'05'!L49)</f>
        <v>0</v>
      </c>
      <c r="T12" s="243"/>
      <c r="U12" s="243"/>
      <c r="V12" s="244"/>
      <c r="W12" s="245">
        <f>SUM('06'!L45:'06'!L49)</f>
        <v>0</v>
      </c>
      <c r="X12" s="246"/>
      <c r="Y12" s="246"/>
      <c r="Z12" s="247"/>
      <c r="AA12" s="245">
        <f>SUM('07'!L45:'07'!L49)</f>
        <v>0</v>
      </c>
      <c r="AB12" s="246"/>
      <c r="AC12" s="246"/>
      <c r="AD12" s="247"/>
      <c r="AE12" s="245">
        <f>SUM('08'!L45:'08'!L49)</f>
        <v>0</v>
      </c>
      <c r="AF12" s="246"/>
      <c r="AG12" s="246"/>
      <c r="AH12" s="247"/>
      <c r="AI12" s="245">
        <f>SUM('09'!L45:'09'!L49)</f>
        <v>0</v>
      </c>
      <c r="AJ12" s="246"/>
      <c r="AK12" s="246"/>
      <c r="AL12" s="247"/>
      <c r="AM12" s="245">
        <f>SUM('10'!L45:'10'!L49)</f>
        <v>0</v>
      </c>
      <c r="AN12" s="246"/>
      <c r="AO12" s="246"/>
      <c r="AP12" s="247"/>
      <c r="AQ12" s="245">
        <f>SUM('11'!L45:'11'!L49)</f>
        <v>0</v>
      </c>
      <c r="AR12" s="246"/>
      <c r="AS12" s="246"/>
      <c r="AT12" s="247"/>
      <c r="AU12" s="245">
        <f>SUM('12'!L45:'12'!L49)</f>
        <v>0</v>
      </c>
      <c r="AV12" s="246"/>
      <c r="AW12" s="246"/>
      <c r="AX12" s="247"/>
      <c r="AZ12" s="211">
        <f t="shared" si="1"/>
        <v>837.04</v>
      </c>
      <c r="BA12" s="112">
        <f t="shared" ca="1" si="0"/>
        <v>279.01333333333332</v>
      </c>
      <c r="BB12" s="1"/>
      <c r="BC12" s="1"/>
    </row>
    <row r="13" spans="1:55" ht="15.75">
      <c r="A13" s="189" t="s">
        <v>218</v>
      </c>
      <c r="B13" s="195">
        <v>3443.8099999999995</v>
      </c>
      <c r="C13" s="242">
        <f>SUM('01'!L50:'01'!L54)</f>
        <v>95.8</v>
      </c>
      <c r="D13" s="243"/>
      <c r="E13" s="243"/>
      <c r="F13" s="244"/>
      <c r="G13" s="242">
        <f>SUM('02'!L50:'02'!L54)</f>
        <v>95.8</v>
      </c>
      <c r="H13" s="243"/>
      <c r="I13" s="243"/>
      <c r="J13" s="244"/>
      <c r="K13" s="242">
        <f>SUM('03'!L50:'03'!L54)</f>
        <v>95.8</v>
      </c>
      <c r="L13" s="243"/>
      <c r="M13" s="243"/>
      <c r="N13" s="244"/>
      <c r="O13" s="242">
        <f>SUM('04'!L50:'04'!L54)</f>
        <v>0</v>
      </c>
      <c r="P13" s="243"/>
      <c r="Q13" s="243"/>
      <c r="R13" s="244"/>
      <c r="S13" s="242">
        <f>SUM('05'!L50:'05'!L54)</f>
        <v>0</v>
      </c>
      <c r="T13" s="243"/>
      <c r="U13" s="243"/>
      <c r="V13" s="244"/>
      <c r="W13" s="242">
        <f>SUM('06'!L50:'06'!L54)</f>
        <v>0</v>
      </c>
      <c r="X13" s="243"/>
      <c r="Y13" s="243"/>
      <c r="Z13" s="244"/>
      <c r="AA13" s="242">
        <f>SUM('07'!L50:'07'!L54)</f>
        <v>0</v>
      </c>
      <c r="AB13" s="243"/>
      <c r="AC13" s="243"/>
      <c r="AD13" s="244"/>
      <c r="AE13" s="242">
        <f>SUM('08'!L50:'08'!L54)</f>
        <v>0</v>
      </c>
      <c r="AF13" s="243"/>
      <c r="AG13" s="243"/>
      <c r="AH13" s="244"/>
      <c r="AI13" s="242">
        <f>SUM('09'!L50:'09'!L54)</f>
        <v>0</v>
      </c>
      <c r="AJ13" s="243"/>
      <c r="AK13" s="243"/>
      <c r="AL13" s="244"/>
      <c r="AM13" s="242">
        <f>SUM('10'!L50:'10'!L54)</f>
        <v>0</v>
      </c>
      <c r="AN13" s="243"/>
      <c r="AO13" s="243"/>
      <c r="AP13" s="244"/>
      <c r="AQ13" s="242">
        <f>SUM('11'!L50:'11'!L54)</f>
        <v>0</v>
      </c>
      <c r="AR13" s="243"/>
      <c r="AS13" s="243"/>
      <c r="AT13" s="244"/>
      <c r="AU13" s="242">
        <f>SUM('12'!L50:'12'!L54)</f>
        <v>0</v>
      </c>
      <c r="AV13" s="243"/>
      <c r="AW13" s="243"/>
      <c r="AX13" s="244"/>
      <c r="AZ13" s="212">
        <f t="shared" si="1"/>
        <v>287.39999999999998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42">
        <f>SUM('01'!L55:'01'!L59)</f>
        <v>0</v>
      </c>
      <c r="D14" s="243"/>
      <c r="E14" s="243"/>
      <c r="F14" s="244"/>
      <c r="G14" s="242">
        <f>SUM('02'!L55:'02'!L59)</f>
        <v>0</v>
      </c>
      <c r="H14" s="243"/>
      <c r="I14" s="243"/>
      <c r="J14" s="244"/>
      <c r="K14" s="242">
        <f>SUM('03'!L55:'03'!L59)</f>
        <v>9.44</v>
      </c>
      <c r="L14" s="243"/>
      <c r="M14" s="243"/>
      <c r="N14" s="244"/>
      <c r="O14" s="242">
        <f>SUM('04'!L55:'04'!L59)</f>
        <v>0</v>
      </c>
      <c r="P14" s="243"/>
      <c r="Q14" s="243"/>
      <c r="R14" s="244"/>
      <c r="S14" s="242">
        <f>SUM('05'!L55:'05'!L59)</f>
        <v>0</v>
      </c>
      <c r="T14" s="243"/>
      <c r="U14" s="243"/>
      <c r="V14" s="244"/>
      <c r="W14" s="245">
        <f>SUM('06'!L55:'06'!L59)</f>
        <v>0</v>
      </c>
      <c r="X14" s="246"/>
      <c r="Y14" s="246"/>
      <c r="Z14" s="247"/>
      <c r="AA14" s="245">
        <f>SUM('07'!L55:'07'!L59)</f>
        <v>0</v>
      </c>
      <c r="AB14" s="246"/>
      <c r="AC14" s="246"/>
      <c r="AD14" s="247"/>
      <c r="AE14" s="245">
        <f>SUM('08'!L55:'08'!L59)</f>
        <v>0</v>
      </c>
      <c r="AF14" s="246"/>
      <c r="AG14" s="246"/>
      <c r="AH14" s="247"/>
      <c r="AI14" s="245">
        <f>SUM('09'!L55:'09'!L59)</f>
        <v>0</v>
      </c>
      <c r="AJ14" s="246"/>
      <c r="AK14" s="246"/>
      <c r="AL14" s="247"/>
      <c r="AM14" s="245">
        <f>SUM('10'!L55:'10'!L59)</f>
        <v>0</v>
      </c>
      <c r="AN14" s="246"/>
      <c r="AO14" s="246"/>
      <c r="AP14" s="247"/>
      <c r="AQ14" s="245">
        <f>SUM('11'!L55:'11'!L59)</f>
        <v>0</v>
      </c>
      <c r="AR14" s="246"/>
      <c r="AS14" s="246"/>
      <c r="AT14" s="247"/>
      <c r="AU14" s="245">
        <f>SUM('12'!L55:'12'!L59)</f>
        <v>0</v>
      </c>
      <c r="AV14" s="246"/>
      <c r="AW14" s="246"/>
      <c r="AX14" s="247"/>
      <c r="AZ14" s="211">
        <f t="shared" si="1"/>
        <v>9.44</v>
      </c>
      <c r="BA14" s="112">
        <f t="shared" ca="1" si="0"/>
        <v>3.1466666666666665</v>
      </c>
      <c r="BB14" s="3"/>
      <c r="BC14" s="3"/>
    </row>
    <row r="15" spans="1:55" ht="15.75">
      <c r="A15" s="189" t="s">
        <v>220</v>
      </c>
      <c r="B15" s="193">
        <v>7756.04</v>
      </c>
      <c r="C15" s="242">
        <f>SUM('01'!L60:'01'!L64)</f>
        <v>0</v>
      </c>
      <c r="D15" s="243"/>
      <c r="E15" s="243"/>
      <c r="F15" s="244"/>
      <c r="G15" s="242">
        <f>SUM('02'!L60:'02'!L64)</f>
        <v>665.77</v>
      </c>
      <c r="H15" s="243"/>
      <c r="I15" s="243"/>
      <c r="J15" s="244"/>
      <c r="K15" s="242">
        <f>SUM('03'!L60:'03'!L64)</f>
        <v>682.39</v>
      </c>
      <c r="L15" s="243"/>
      <c r="M15" s="243"/>
      <c r="N15" s="244"/>
      <c r="O15" s="242">
        <f>SUM('04'!L60:'04'!L64)</f>
        <v>0</v>
      </c>
      <c r="P15" s="243"/>
      <c r="Q15" s="243"/>
      <c r="R15" s="244"/>
      <c r="S15" s="242">
        <f>SUM('05'!L60:'05'!L64)</f>
        <v>0</v>
      </c>
      <c r="T15" s="243"/>
      <c r="U15" s="243"/>
      <c r="V15" s="244"/>
      <c r="W15" s="242">
        <f>SUM('06'!L60:'06'!L64)</f>
        <v>0</v>
      </c>
      <c r="X15" s="243"/>
      <c r="Y15" s="243"/>
      <c r="Z15" s="244"/>
      <c r="AA15" s="242">
        <f>SUM('07'!L60:'07'!L64)</f>
        <v>0</v>
      </c>
      <c r="AB15" s="243"/>
      <c r="AC15" s="243"/>
      <c r="AD15" s="244"/>
      <c r="AE15" s="242">
        <f>SUM('08'!L60:'08'!L64)</f>
        <v>0</v>
      </c>
      <c r="AF15" s="243"/>
      <c r="AG15" s="243"/>
      <c r="AH15" s="244"/>
      <c r="AI15" s="242">
        <f>SUM('09'!L60:'09'!L64)</f>
        <v>0</v>
      </c>
      <c r="AJ15" s="243"/>
      <c r="AK15" s="243"/>
      <c r="AL15" s="244"/>
      <c r="AM15" s="242">
        <f>SUM('10'!L60:'10'!L64)</f>
        <v>0</v>
      </c>
      <c r="AN15" s="243"/>
      <c r="AO15" s="243"/>
      <c r="AP15" s="244"/>
      <c r="AQ15" s="242">
        <f>SUM('11'!L60:'11'!L64)</f>
        <v>0</v>
      </c>
      <c r="AR15" s="243"/>
      <c r="AS15" s="243"/>
      <c r="AT15" s="244"/>
      <c r="AU15" s="242">
        <f>SUM('12'!L60:'12'!L64)</f>
        <v>0</v>
      </c>
      <c r="AV15" s="243"/>
      <c r="AW15" s="243"/>
      <c r="AX15" s="244"/>
      <c r="AZ15" s="210">
        <f t="shared" si="1"/>
        <v>1348.1599999999999</v>
      </c>
      <c r="BA15" s="112">
        <f t="shared" ca="1" si="0"/>
        <v>449.3866666666666</v>
      </c>
      <c r="BB15" s="1"/>
      <c r="BC15" s="1"/>
    </row>
    <row r="16" spans="1:55" ht="16.5" thickBot="1">
      <c r="A16" s="191" t="s">
        <v>42</v>
      </c>
      <c r="B16" s="196">
        <v>2018.96</v>
      </c>
      <c r="C16" s="242">
        <f>SUM('01'!L65:'01'!L69)</f>
        <v>85</v>
      </c>
      <c r="D16" s="243"/>
      <c r="E16" s="243"/>
      <c r="F16" s="244"/>
      <c r="G16" s="242">
        <f>SUM('02'!L65:'02'!L69)</f>
        <v>0</v>
      </c>
      <c r="H16" s="243"/>
      <c r="I16" s="243"/>
      <c r="J16" s="244"/>
      <c r="K16" s="242">
        <f>SUM('03'!L65:'03'!L69)</f>
        <v>0</v>
      </c>
      <c r="L16" s="243"/>
      <c r="M16" s="243"/>
      <c r="N16" s="244"/>
      <c r="O16" s="242">
        <f>SUM('04'!L65:'04'!L69)</f>
        <v>0</v>
      </c>
      <c r="P16" s="243"/>
      <c r="Q16" s="243"/>
      <c r="R16" s="244"/>
      <c r="S16" s="242">
        <f>SUM('05'!L65:'05'!L69)</f>
        <v>0</v>
      </c>
      <c r="T16" s="243"/>
      <c r="U16" s="243"/>
      <c r="V16" s="244"/>
      <c r="W16" s="248">
        <f>SUM('06'!L65:'06'!L69)</f>
        <v>0</v>
      </c>
      <c r="X16" s="249"/>
      <c r="Y16" s="249"/>
      <c r="Z16" s="250"/>
      <c r="AA16" s="248">
        <f>SUM('07'!L65:'07'!L69)</f>
        <v>0</v>
      </c>
      <c r="AB16" s="249"/>
      <c r="AC16" s="249"/>
      <c r="AD16" s="250"/>
      <c r="AE16" s="248">
        <f>SUM('08'!L65:'08'!L69)</f>
        <v>0</v>
      </c>
      <c r="AF16" s="249"/>
      <c r="AG16" s="249"/>
      <c r="AH16" s="250"/>
      <c r="AI16" s="248">
        <f>SUM('09'!L65:'09'!L69)</f>
        <v>0</v>
      </c>
      <c r="AJ16" s="249"/>
      <c r="AK16" s="249"/>
      <c r="AL16" s="250"/>
      <c r="AM16" s="248">
        <f>SUM('10'!L65:'10'!L69)</f>
        <v>0</v>
      </c>
      <c r="AN16" s="249"/>
      <c r="AO16" s="249"/>
      <c r="AP16" s="250"/>
      <c r="AQ16" s="248">
        <f>SUM('11'!L65:'11'!L69)</f>
        <v>0</v>
      </c>
      <c r="AR16" s="249"/>
      <c r="AS16" s="249"/>
      <c r="AT16" s="250"/>
      <c r="AU16" s="248">
        <f>SUM('12'!L65:'12'!L69)</f>
        <v>0</v>
      </c>
      <c r="AV16" s="249"/>
      <c r="AW16" s="249"/>
      <c r="AX16" s="250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2">
        <f>SUM(C8:C16)</f>
        <v>3691.57</v>
      </c>
      <c r="D17" s="263"/>
      <c r="E17" s="263"/>
      <c r="F17" s="264"/>
      <c r="G17" s="262">
        <f>SUM(G8:G16)</f>
        <v>4821.67</v>
      </c>
      <c r="H17" s="263"/>
      <c r="I17" s="263"/>
      <c r="J17" s="264"/>
      <c r="K17" s="262">
        <f>SUM(K8:K16)</f>
        <v>3930.94</v>
      </c>
      <c r="L17" s="263"/>
      <c r="M17" s="263"/>
      <c r="N17" s="264"/>
      <c r="O17" s="262">
        <f>SUM(O8:O16)</f>
        <v>0</v>
      </c>
      <c r="P17" s="263"/>
      <c r="Q17" s="263"/>
      <c r="R17" s="264"/>
      <c r="S17" s="262">
        <f>SUM(S8:S16)</f>
        <v>0</v>
      </c>
      <c r="T17" s="263"/>
      <c r="U17" s="263"/>
      <c r="V17" s="264"/>
      <c r="W17" s="262">
        <f>SUM(W8:W16)</f>
        <v>0</v>
      </c>
      <c r="X17" s="263"/>
      <c r="Y17" s="263"/>
      <c r="Z17" s="264"/>
      <c r="AA17" s="262">
        <f>SUM(AA8:AA16)</f>
        <v>0</v>
      </c>
      <c r="AB17" s="263"/>
      <c r="AC17" s="263"/>
      <c r="AD17" s="264"/>
      <c r="AE17" s="262">
        <f>SUM(AE8:AE16)</f>
        <v>0</v>
      </c>
      <c r="AF17" s="263"/>
      <c r="AG17" s="263"/>
      <c r="AH17" s="264"/>
      <c r="AI17" s="262">
        <f>SUM(AI8:AI16)</f>
        <v>0</v>
      </c>
      <c r="AJ17" s="263"/>
      <c r="AK17" s="263"/>
      <c r="AL17" s="264"/>
      <c r="AM17" s="262">
        <f>SUM(AM8:AM16)</f>
        <v>0</v>
      </c>
      <c r="AN17" s="263"/>
      <c r="AO17" s="263"/>
      <c r="AP17" s="264"/>
      <c r="AQ17" s="262">
        <f>SUM(AQ8:AQ16)</f>
        <v>0</v>
      </c>
      <c r="AR17" s="263"/>
      <c r="AS17" s="263"/>
      <c r="AT17" s="264"/>
      <c r="AU17" s="262">
        <f>SUM(AU8:AU16)</f>
        <v>0</v>
      </c>
      <c r="AV17" s="263"/>
      <c r="AW17" s="263"/>
      <c r="AX17" s="264"/>
      <c r="AZ17" s="227">
        <f>SUM(AZ8:AZ16)</f>
        <v>12444.18</v>
      </c>
      <c r="BA17" s="112">
        <f ca="1">AZ17/BC$17</f>
        <v>4148.0600000000004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176</v>
      </c>
      <c r="AV18" s="265"/>
      <c r="AW18" s="265"/>
      <c r="AX18" s="265"/>
      <c r="AZ18" s="131">
        <f>(2500*13)+(600*12)+(550*12)+(95*12)</f>
        <v>47440</v>
      </c>
      <c r="BA18" s="131">
        <f ca="1">12*BA17</f>
        <v>49776.72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878.05</v>
      </c>
      <c r="N20" s="145">
        <f t="shared" ref="N20:N45" si="4">J20+L20-M20</f>
        <v>424.90999999999963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968.90999999999963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1512.9099999999996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2056.91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2600.91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3144.91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3688.91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4232.91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4776.91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5320.91</v>
      </c>
      <c r="AZ20" s="123">
        <f t="shared" ref="AZ20:AZ27" si="14">E20+I20+M20+Q20+U20+Y20+AC20+AG20+AK20+AO20+AS20+AW20</f>
        <v>1736.61</v>
      </c>
      <c r="BA20" s="21">
        <f t="shared" ref="BA20:BA45" si="15">AZ20/AZ$46</f>
        <v>0.1090565525868598</v>
      </c>
      <c r="BB20" s="22">
        <f>_xlfn.RANK.EQ(BA20,$BA$20:$BA$45,)</f>
        <v>3</v>
      </c>
      <c r="BC20" s="22">
        <f t="shared" ref="BC20:BC45" ca="1" si="16">AZ20/BC$17</f>
        <v>578.87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0.13763381757576632</v>
      </c>
      <c r="BG20" s="22">
        <f ca="1">_xlfn.RANK.EQ(BF20,$BF$20:$BF$45,)</f>
        <v>2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-23.870000000000005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917.95</v>
      </c>
      <c r="N21" s="151">
        <f t="shared" si="4"/>
        <v>949.00999999999954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2097.0099999999993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3245.0099999999993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4373.0099999999993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5501.0099999999993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6629.0099999999993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7757.0099999999993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8885.0099999999984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10013.009999999998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11141.009999999998</v>
      </c>
      <c r="AZ21" s="152">
        <f t="shared" si="14"/>
        <v>3172.8500000000004</v>
      </c>
      <c r="BA21" s="21">
        <f t="shared" si="15"/>
        <v>0.1992503111667088</v>
      </c>
      <c r="BB21" s="22">
        <f t="shared" ref="BB21:BB45" si="20">_xlfn.RANK.EQ(BA21,$BA$20:$BA$45,)</f>
        <v>2</v>
      </c>
      <c r="BC21" s="22">
        <f t="shared" ca="1" si="16"/>
        <v>1057.6166666666668</v>
      </c>
      <c r="BE21" s="224">
        <f t="shared" ca="1" si="17"/>
        <v>3469</v>
      </c>
      <c r="BF21" s="21">
        <f t="shared" ca="1" si="18"/>
        <v>0.27876485232454046</v>
      </c>
      <c r="BG21" s="22">
        <f t="shared" ref="BG21:BG45" ca="1" si="21">_xlfn.RANK.EQ(BF21,$BF$20:$BF$45,)</f>
        <v>1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296.14999999999986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316.01000000000005</v>
      </c>
      <c r="N22" s="156">
        <f t="shared" si="4"/>
        <v>385.44000000000011</v>
      </c>
      <c r="O22" s="143" t="s">
        <v>3</v>
      </c>
      <c r="P22" s="155">
        <f>'04'!B60</f>
        <v>300</v>
      </c>
      <c r="Q22" s="155">
        <f>SUM('04'!D60:F60)</f>
        <v>0</v>
      </c>
      <c r="R22" s="156">
        <f t="shared" si="5"/>
        <v>685.44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985.44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1475.44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1965.44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2455.44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2945.44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3435.44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3925.44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4415.4400000000005</v>
      </c>
      <c r="AZ22" s="157">
        <f t="shared" si="14"/>
        <v>1220.6300000000001</v>
      </c>
      <c r="BA22" s="21">
        <f t="shared" si="15"/>
        <v>7.6653767848911786E-2</v>
      </c>
      <c r="BB22" s="22">
        <f t="shared" si="20"/>
        <v>4</v>
      </c>
      <c r="BC22" s="22">
        <f t="shared" ca="1" si="16"/>
        <v>406.87666666666672</v>
      </c>
      <c r="BE22" s="225">
        <f t="shared" ca="1" si="17"/>
        <v>1360</v>
      </c>
      <c r="BF22" s="21">
        <f t="shared" ca="1" si="18"/>
        <v>0.10928803665649324</v>
      </c>
      <c r="BG22" s="22">
        <f t="shared" ca="1" si="21"/>
        <v>3</v>
      </c>
      <c r="BH22" s="22">
        <f t="shared" ca="1" si="19"/>
        <v>453.33333333333331</v>
      </c>
      <c r="BJ22" s="225">
        <f t="shared" ca="1" si="22"/>
        <v>139.36999999999995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221.57</v>
      </c>
      <c r="N23" s="151">
        <f t="shared" si="4"/>
        <v>-1.8699999999999477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168.13000000000005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338.13000000000005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488.13000000000005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638.13000000000011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788.13000000000011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938.13000000000011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1088.1300000000001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1238.1300000000001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1388.13</v>
      </c>
      <c r="AZ23" s="152">
        <f t="shared" si="14"/>
        <v>564</v>
      </c>
      <c r="BA23" s="21">
        <f t="shared" si="15"/>
        <v>3.5418370076752366E-2</v>
      </c>
      <c r="BB23" s="22">
        <f t="shared" si="20"/>
        <v>7</v>
      </c>
      <c r="BC23" s="22">
        <f t="shared" ca="1" si="16"/>
        <v>188</v>
      </c>
      <c r="BE23" s="224">
        <f t="shared" ca="1" si="17"/>
        <v>520</v>
      </c>
      <c r="BF23" s="21">
        <f t="shared" ca="1" si="18"/>
        <v>4.178660225101212E-2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-43.999999999999972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106.09</v>
      </c>
      <c r="N24" s="156">
        <f t="shared" si="4"/>
        <v>81.739999999999981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241.73999999999998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401.74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561.74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721.74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881.74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1041.74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1201.74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1361.74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1521.74</v>
      </c>
      <c r="AZ24" s="157">
        <f t="shared" si="14"/>
        <v>398.26</v>
      </c>
      <c r="BA24" s="21">
        <f t="shared" si="15"/>
        <v>2.5010141962353544E-2</v>
      </c>
      <c r="BB24" s="22">
        <f t="shared" si="20"/>
        <v>9</v>
      </c>
      <c r="BC24" s="22">
        <f t="shared" ca="1" si="16"/>
        <v>132.75333333333333</v>
      </c>
      <c r="BE24" s="225">
        <f t="shared" ca="1" si="17"/>
        <v>480</v>
      </c>
      <c r="BF24" s="21">
        <f t="shared" ca="1" si="18"/>
        <v>3.8572248231703493E-2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81.739999999999981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415</v>
      </c>
      <c r="M25" s="150">
        <f>SUM('03'!D120:F120)</f>
        <v>327.38</v>
      </c>
      <c r="N25" s="151">
        <f t="shared" si="4"/>
        <v>3405.409999999998</v>
      </c>
      <c r="O25" s="148" t="s">
        <v>3</v>
      </c>
      <c r="P25" s="149">
        <f>'04'!B120</f>
        <v>445</v>
      </c>
      <c r="Q25" s="150">
        <f>SUM('04'!D120:F120)</f>
        <v>0</v>
      </c>
      <c r="R25" s="151">
        <f t="shared" si="5"/>
        <v>3850.409999999998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4295.409999999998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4700.409999999998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5105.409999999998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5510.409999999998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5915.409999999998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6320.409999999998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6725.409999999998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7130.409999999998</v>
      </c>
      <c r="AZ25" s="152">
        <f t="shared" si="14"/>
        <v>982.14</v>
      </c>
      <c r="BA25" s="21">
        <f t="shared" si="15"/>
        <v>6.1676946785782928E-2</v>
      </c>
      <c r="BB25" s="22">
        <f t="shared" si="20"/>
        <v>6</v>
      </c>
      <c r="BC25" s="22">
        <f t="shared" ca="1" si="16"/>
        <v>327.38</v>
      </c>
      <c r="BE25" s="224">
        <f t="shared" ca="1" si="17"/>
        <v>1225</v>
      </c>
      <c r="BF25" s="21">
        <f t="shared" ca="1" si="18"/>
        <v>9.8439591841326626E-2</v>
      </c>
      <c r="BG25" s="22">
        <f t="shared" ca="1" si="21"/>
        <v>4</v>
      </c>
      <c r="BH25" s="22">
        <f t="shared" ca="1" si="19"/>
        <v>408.33333333333331</v>
      </c>
      <c r="BJ25" s="224">
        <f t="shared" ca="1" si="22"/>
        <v>242.85999999999967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23</v>
      </c>
      <c r="N26" s="156">
        <f t="shared" si="4"/>
        <v>25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78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131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179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227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275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323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371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419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467</v>
      </c>
      <c r="AZ26" s="157">
        <f t="shared" si="14"/>
        <v>138.99</v>
      </c>
      <c r="BA26" s="21">
        <f t="shared" si="15"/>
        <v>8.7283674768932843E-3</v>
      </c>
      <c r="BB26" s="22">
        <f t="shared" si="20"/>
        <v>16</v>
      </c>
      <c r="BC26" s="22">
        <f t="shared" ca="1" si="16"/>
        <v>46.330000000000005</v>
      </c>
      <c r="BE26" s="225">
        <f t="shared" ca="1" si="17"/>
        <v>144.44999999999999</v>
      </c>
      <c r="BF26" s="21">
        <f t="shared" ca="1" si="18"/>
        <v>1.1607835952228269E-2</v>
      </c>
      <c r="BG26" s="22">
        <f t="shared" ca="1" si="21"/>
        <v>18</v>
      </c>
      <c r="BH26" s="22">
        <f t="shared" ca="1" si="19"/>
        <v>48.15</v>
      </c>
      <c r="BJ26" s="225">
        <f t="shared" ca="1" si="22"/>
        <v>5.4600000000000506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323.15000000000009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373.15000000000009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423.15000000000009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473.15000000000009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523.15000000000009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573.15000000000009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623.15000000000009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673.15000000000009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723.15000000000009</v>
      </c>
      <c r="AZ27" s="188">
        <f t="shared" si="14"/>
        <v>180.8</v>
      </c>
      <c r="BA27" s="21">
        <f t="shared" si="15"/>
        <v>1.135397395368232E-2</v>
      </c>
      <c r="BB27" s="22">
        <f t="shared" si="20"/>
        <v>15</v>
      </c>
      <c r="BC27" s="22">
        <f t="shared" ca="1" si="16"/>
        <v>60.266666666666673</v>
      </c>
      <c r="BE27" s="224">
        <f t="shared" ca="1" si="17"/>
        <v>150</v>
      </c>
      <c r="BF27" s="21">
        <f t="shared" ca="1" si="18"/>
        <v>1.2053827572407342E-2</v>
      </c>
      <c r="BG27" s="22">
        <f t="shared" ca="1" si="21"/>
        <v>16</v>
      </c>
      <c r="BH27" s="22">
        <f t="shared" ca="1" si="19"/>
        <v>50</v>
      </c>
      <c r="BJ27" s="224">
        <f t="shared" ca="1" si="22"/>
        <v>-30.799999999999955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6.6688897345757392E-2</v>
      </c>
      <c r="BB28" s="22">
        <f t="shared" si="20"/>
        <v>5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9.6433834933278048E-2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40.5</v>
      </c>
      <c r="N29" s="160">
        <f t="shared" si="4"/>
        <v>62.420000000000073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132.42000000000007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202.42000000000007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272.42000000000007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342.42000000000007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412.42000000000007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482.42000000000007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552.42000000000007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622.42000000000007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692.42000000000007</v>
      </c>
      <c r="AZ29" s="152">
        <f t="shared" si="23"/>
        <v>100.91</v>
      </c>
      <c r="BA29" s="21">
        <f t="shared" si="15"/>
        <v>6.3369995114274493E-3</v>
      </c>
      <c r="BB29" s="22">
        <f t="shared" si="20"/>
        <v>18</v>
      </c>
      <c r="BC29" s="22">
        <f t="shared" ca="1" si="16"/>
        <v>33.636666666666663</v>
      </c>
      <c r="BE29" s="224">
        <f t="shared" ca="1" si="17"/>
        <v>210</v>
      </c>
      <c r="BF29" s="21">
        <f t="shared" ca="1" si="18"/>
        <v>1.687535860137028E-2</v>
      </c>
      <c r="BG29" s="22">
        <f t="shared" ca="1" si="21"/>
        <v>13</v>
      </c>
      <c r="BH29" s="22">
        <f t="shared" ca="1" si="19"/>
        <v>70</v>
      </c>
      <c r="BJ29" s="224">
        <f t="shared" ca="1" si="22"/>
        <v>109.09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27.13</v>
      </c>
      <c r="N30" s="161">
        <f t="shared" si="4"/>
        <v>8.979999999999972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43.979999999999976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78.979999999999976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113.97999999999998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148.97999999999996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183.97999999999996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218.97999999999996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253.97999999999996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288.97999999999996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323.97999999999996</v>
      </c>
      <c r="AZ30" s="157">
        <f t="shared" si="23"/>
        <v>69.19</v>
      </c>
      <c r="BA30" s="21">
        <f t="shared" si="15"/>
        <v>4.3450301872526532E-3</v>
      </c>
      <c r="BB30" s="22">
        <f t="shared" si="20"/>
        <v>19</v>
      </c>
      <c r="BC30" s="22">
        <f t="shared" ca="1" si="16"/>
        <v>23.063333333333333</v>
      </c>
      <c r="BE30" s="225">
        <f t="shared" ca="1" si="17"/>
        <v>105</v>
      </c>
      <c r="BF30" s="21">
        <f t="shared" ca="1" si="18"/>
        <v>8.43767930068514E-3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35.81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3.2944108053660093E-3</v>
      </c>
      <c r="BB31" s="22">
        <f t="shared" si="20"/>
        <v>20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4.8215310289629366E-3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65.28</v>
      </c>
      <c r="N32" s="161">
        <f t="shared" si="4"/>
        <v>44.720000000000027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144.72000000000003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244.72000000000003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294.72000000000003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594.72</v>
      </c>
      <c r="AZ32" s="157">
        <f t="shared" si="23"/>
        <v>131.03</v>
      </c>
      <c r="BA32" s="21">
        <f t="shared" si="15"/>
        <v>8.2284911899944378E-3</v>
      </c>
      <c r="BB32" s="22">
        <f t="shared" si="20"/>
        <v>17</v>
      </c>
      <c r="BC32" s="22">
        <f t="shared" ca="1" si="16"/>
        <v>43.676666666666669</v>
      </c>
      <c r="BE32" s="225">
        <f t="shared" ca="1" si="17"/>
        <v>190</v>
      </c>
      <c r="BF32" s="21">
        <f t="shared" ca="1" si="18"/>
        <v>1.5268181591715967E-2</v>
      </c>
      <c r="BG32" s="22">
        <f t="shared" ca="1" si="21"/>
        <v>14</v>
      </c>
      <c r="BH32" s="22">
        <f t="shared" ca="1" si="19"/>
        <v>63.333333333333336</v>
      </c>
      <c r="BJ32" s="225">
        <f t="shared" ca="1" si="22"/>
        <v>58.97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3362.6</v>
      </c>
      <c r="N33" s="160">
        <f t="shared" si="4"/>
        <v>-3516.0099999999998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-3466.0099999999998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-3416.0099999999998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-3366.0099999999998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-3316.0099999999998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-3266.0099999999998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-3216.0099999999998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-3166.0099999999998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-3116.0099999999998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-3066.0099999999998</v>
      </c>
      <c r="AZ33" s="152">
        <f t="shared" si="23"/>
        <v>4086.0099999999998</v>
      </c>
      <c r="BA33" s="21">
        <f t="shared" si="15"/>
        <v>0.25659541545622505</v>
      </c>
      <c r="BB33" s="22">
        <f t="shared" si="20"/>
        <v>1</v>
      </c>
      <c r="BC33" s="22">
        <f t="shared" ca="1" si="16"/>
        <v>1362.0033333333333</v>
      </c>
      <c r="BE33" s="224">
        <f t="shared" ca="1" si="17"/>
        <v>150</v>
      </c>
      <c r="BF33" s="21">
        <f t="shared" ca="1" si="18"/>
        <v>1.2053827572407342E-2</v>
      </c>
      <c r="BG33" s="22">
        <f t="shared" ca="1" si="21"/>
        <v>16</v>
      </c>
      <c r="BH33" s="22">
        <f t="shared" ca="1" si="19"/>
        <v>50</v>
      </c>
      <c r="BJ33" s="224">
        <f t="shared" ca="1" si="22"/>
        <v>-3936.0099999999998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2.1103445504064955E-2</v>
      </c>
      <c r="BB34" s="22">
        <f t="shared" si="20"/>
        <v>11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3.2706052146465256E-2</v>
      </c>
      <c r="BG34" s="22">
        <f t="shared" ca="1" si="21"/>
        <v>9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124.44</v>
      </c>
      <c r="M35" s="186">
        <f>SUM('03'!D320:F320)</f>
        <v>88.27</v>
      </c>
      <c r="N35" s="187">
        <f t="shared" si="4"/>
        <v>1702.1600000000005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1832.1600000000005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1962.1600000000005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2077.1600000000008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2192.1600000000008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2307.1600000000008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2422.1600000000008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2537.1600000000008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2652.1600000000008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2767.1600000000008</v>
      </c>
      <c r="AZ35" s="188">
        <f t="shared" si="23"/>
        <v>202.99</v>
      </c>
      <c r="BA35" s="21">
        <f t="shared" si="15"/>
        <v>1.274747330120561E-2</v>
      </c>
      <c r="BB35" s="22">
        <f t="shared" si="20"/>
        <v>14</v>
      </c>
      <c r="BC35" s="22">
        <f t="shared" ca="1" si="16"/>
        <v>67.663333333333341</v>
      </c>
      <c r="BE35" s="224">
        <f t="shared" ca="1" si="17"/>
        <v>415.55</v>
      </c>
      <c r="BF35" s="21">
        <f t="shared" ca="1" si="18"/>
        <v>3.3393120318092474E-2</v>
      </c>
      <c r="BG35" s="22">
        <f t="shared" ca="1" si="21"/>
        <v>8</v>
      </c>
      <c r="BH35" s="22">
        <f t="shared" ca="1" si="19"/>
        <v>138.51666666666668</v>
      </c>
      <c r="BJ35" s="224">
        <f t="shared" ca="1" si="22"/>
        <v>212.56000000000017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190</v>
      </c>
      <c r="M36" s="164">
        <f>SUM('03'!D340:F340)</f>
        <v>9.09</v>
      </c>
      <c r="N36" s="156">
        <f t="shared" si="4"/>
        <v>195.90000000000006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285.90000000000009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375.90000000000009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465.90000000000009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555.90000000000009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645.90000000000009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735.90000000000009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825.90000000000009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915.90000000000009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1005.9000000000001</v>
      </c>
      <c r="AZ36" s="182">
        <f t="shared" si="23"/>
        <v>275.08999999999997</v>
      </c>
      <c r="BA36" s="21">
        <f t="shared" si="15"/>
        <v>1.7275247206407461E-2</v>
      </c>
      <c r="BB36" s="22">
        <f t="shared" si="20"/>
        <v>12</v>
      </c>
      <c r="BC36" s="22">
        <f t="shared" ca="1" si="16"/>
        <v>91.696666666666658</v>
      </c>
      <c r="BE36" s="223">
        <f t="shared" ca="1" si="17"/>
        <v>370</v>
      </c>
      <c r="BF36" s="21">
        <f t="shared" ca="1" si="18"/>
        <v>2.9732774678604777E-2</v>
      </c>
      <c r="BG36" s="22">
        <f t="shared" ca="1" si="21"/>
        <v>10</v>
      </c>
      <c r="BH36" s="22">
        <f t="shared" ca="1" si="19"/>
        <v>123.33333333333333</v>
      </c>
      <c r="BJ36" s="223">
        <f t="shared" ca="1" si="22"/>
        <v>94.91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52</v>
      </c>
      <c r="N37" s="151">
        <f t="shared" si="4"/>
        <v>40.730000000000018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85.730000000000018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130.73000000000002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175.73000000000002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220.73000000000002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265.73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310.73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355.73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400.73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445.73</v>
      </c>
      <c r="AZ37" s="152">
        <f t="shared" si="23"/>
        <v>367.65</v>
      </c>
      <c r="BA37" s="21">
        <f t="shared" si="15"/>
        <v>2.3087879004819161E-2</v>
      </c>
      <c r="BB37" s="22">
        <f t="shared" si="20"/>
        <v>10</v>
      </c>
      <c r="BC37" s="22">
        <f t="shared" ca="1" si="16"/>
        <v>122.55</v>
      </c>
      <c r="BE37" s="224">
        <f t="shared" ca="1" si="17"/>
        <v>135</v>
      </c>
      <c r="BF37" s="21">
        <f t="shared" ca="1" si="18"/>
        <v>1.0848444815166608E-2</v>
      </c>
      <c r="BG37" s="22">
        <f t="shared" ca="1" si="21"/>
        <v>19</v>
      </c>
      <c r="BH37" s="22">
        <f t="shared" ca="1" si="19"/>
        <v>45</v>
      </c>
      <c r="BJ37" s="224">
        <f t="shared" ca="1" si="22"/>
        <v>-232.64999999999998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40.099999999999994</v>
      </c>
      <c r="N38" s="156">
        <f t="shared" si="4"/>
        <v>11.820000000000036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81.820000000000036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151.82000000000005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221.82000000000005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291.82000000000005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361.82000000000005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431.82000000000005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501.82000000000005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571.82000000000005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641.82000000000005</v>
      </c>
      <c r="AZ38" s="157">
        <f t="shared" si="23"/>
        <v>267.38</v>
      </c>
      <c r="BA38" s="21">
        <f t="shared" si="15"/>
        <v>1.6791070551634837E-2</v>
      </c>
      <c r="BB38" s="22">
        <f t="shared" si="20"/>
        <v>13</v>
      </c>
      <c r="BC38" s="22">
        <f t="shared" ca="1" si="16"/>
        <v>89.126666666666665</v>
      </c>
      <c r="BE38" s="225">
        <f t="shared" ca="1" si="17"/>
        <v>240</v>
      </c>
      <c r="BF38" s="21">
        <f t="shared" ca="1" si="18"/>
        <v>1.9286124115851747E-2</v>
      </c>
      <c r="BG38" s="22">
        <f t="shared" ca="1" si="21"/>
        <v>12</v>
      </c>
      <c r="BH38" s="22">
        <f t="shared" ca="1" si="19"/>
        <v>80</v>
      </c>
      <c r="BJ38" s="225">
        <f t="shared" ca="1" si="22"/>
        <v>-27.379999999999995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1245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50</v>
      </c>
      <c r="BF39" s="21">
        <f t="shared" ca="1" si="18"/>
        <v>4.0179425241357808E-3</v>
      </c>
      <c r="BG39" s="22">
        <f t="shared" ca="1" si="21"/>
        <v>22</v>
      </c>
      <c r="BH39" s="22">
        <f t="shared" ca="1" si="19"/>
        <v>16.666666666666668</v>
      </c>
      <c r="BJ39" s="224">
        <f t="shared" ca="1" si="22"/>
        <v>50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50</v>
      </c>
      <c r="M40" s="166">
        <f>SUM('03'!D420:F420)</f>
        <v>2.2599999999999998</v>
      </c>
      <c r="N40" s="156">
        <f>J40+L40-M40</f>
        <v>916.0700000000005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966.0700000000005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1016.0700000000005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1036.0700000000006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1056.0700000000006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1076.0700000000006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1096.0700000000006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1116.0700000000006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1136.0700000000006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1156.0700000000006</v>
      </c>
      <c r="AZ40" s="157">
        <f t="shared" si="23"/>
        <v>40.31</v>
      </c>
      <c r="BA40" s="21">
        <f t="shared" si="15"/>
        <v>2.5314086840317164E-3</v>
      </c>
      <c r="BB40" s="22">
        <f t="shared" si="20"/>
        <v>21</v>
      </c>
      <c r="BC40" s="22">
        <f t="shared" ca="1" si="16"/>
        <v>13.436666666666667</v>
      </c>
      <c r="BE40" s="225">
        <f t="shared" ca="1" si="17"/>
        <v>151.87</v>
      </c>
      <c r="BF40" s="21">
        <f t="shared" ca="1" si="18"/>
        <v>1.2204098622810021E-2</v>
      </c>
      <c r="BG40" s="22">
        <f t="shared" ca="1" si="21"/>
        <v>15</v>
      </c>
      <c r="BH40" s="22">
        <f t="shared" ca="1" si="19"/>
        <v>50.623333333333335</v>
      </c>
      <c r="BJ40" s="225">
        <f t="shared" ca="1" si="22"/>
        <v>111.56000000000006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-210.88999999999987</v>
      </c>
      <c r="M41" s="165">
        <f>SUM('03'!D440:F440)</f>
        <v>0</v>
      </c>
      <c r="N41" s="151">
        <f t="shared" si="4"/>
        <v>7909.1099999999988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4009.1099999999988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109.10999999999876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-3790.8900000000012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-7690.8900000000012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-11590.890000000001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-15490.890000000001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-19390.89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-23290.89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-27190.89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-640.88999999999942</v>
      </c>
      <c r="BF41" s="21">
        <f t="shared" ca="1" si="18"/>
        <v>-5.1501183685867563E-2</v>
      </c>
      <c r="BG41" s="22">
        <f t="shared" ca="1" si="21"/>
        <v>26</v>
      </c>
      <c r="BH41" s="22">
        <f t="shared" ca="1" si="19"/>
        <v>-213.6299999999998</v>
      </c>
      <c r="BJ41" s="224">
        <f t="shared" ca="1" si="22"/>
        <v>-640.88999999999942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1.5911052395577692E-4</v>
      </c>
      <c r="BG42" s="22">
        <f t="shared" ca="1" si="21"/>
        <v>23</v>
      </c>
      <c r="BH42" s="22">
        <f t="shared" ca="1" si="19"/>
        <v>0.66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800.44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865.44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930.44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980.44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1030.44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1080.44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1130.44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1180.44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1230.44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1280.44</v>
      </c>
      <c r="AZ43" s="152">
        <f t="shared" si="23"/>
        <v>500</v>
      </c>
      <c r="BA43" s="21">
        <f t="shared" si="15"/>
        <v>3.1399264252440044E-2</v>
      </c>
      <c r="BB43" s="22">
        <f t="shared" si="20"/>
        <v>8</v>
      </c>
      <c r="BC43" s="22">
        <f t="shared" ca="1" si="16"/>
        <v>166.66666666666666</v>
      </c>
      <c r="BE43" s="224">
        <f t="shared" ca="1" si="17"/>
        <v>337.44</v>
      </c>
      <c r="BF43" s="21">
        <f t="shared" ca="1" si="18"/>
        <v>2.7116290506887557E-2</v>
      </c>
      <c r="BG43" s="22">
        <f t="shared" ca="1" si="21"/>
        <v>11</v>
      </c>
      <c r="BH43" s="22">
        <f t="shared" ca="1" si="19"/>
        <v>112.48</v>
      </c>
      <c r="BJ43" s="224">
        <f t="shared" ca="1" si="22"/>
        <v>-162.55999999999995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2.4265351414285664E-3</v>
      </c>
      <c r="BB45" s="22">
        <f t="shared" si="20"/>
        <v>22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3930.94</v>
      </c>
      <c r="M46" s="219">
        <f>SUM(M20:M45)</f>
        <v>6601.9200000000019</v>
      </c>
      <c r="N46" s="220">
        <f>SUM(N20:N45)</f>
        <v>22903.779999999992</v>
      </c>
      <c r="O46" s="218"/>
      <c r="P46" s="219">
        <f>SUM(P20:P45)</f>
        <v>0</v>
      </c>
      <c r="Q46" s="219">
        <f>SUM(Q20:Q45)</f>
        <v>0</v>
      </c>
      <c r="R46" s="220">
        <f>SUM(R20:R45)</f>
        <v>22903.779999999992</v>
      </c>
      <c r="S46" s="218"/>
      <c r="T46" s="219">
        <f>SUM(T20:T45)</f>
        <v>0</v>
      </c>
      <c r="U46" s="219">
        <f>SUM(U20:U45)</f>
        <v>0</v>
      </c>
      <c r="V46" s="220">
        <f>SUM(V20:V45)</f>
        <v>22903.779999999988</v>
      </c>
      <c r="W46" s="218"/>
      <c r="X46" s="219">
        <f>SUM(X20:X45)</f>
        <v>0</v>
      </c>
      <c r="Y46" s="219">
        <f>SUM(Y20:Y45)</f>
        <v>0</v>
      </c>
      <c r="Z46" s="220">
        <f>SUM(Z20:Z45)</f>
        <v>22903.779999999992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22903.78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22903.78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22903.78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22903.779999999995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22903.780000000002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22903.78000000001</v>
      </c>
      <c r="AZ46" s="227">
        <f>SUM(AZ20:AZ45)</f>
        <v>15923.939999999997</v>
      </c>
      <c r="BA46" s="1"/>
      <c r="BB46" s="1"/>
      <c r="BC46" s="124">
        <f ca="1">SUM(BC20:BC45)</f>
        <v>5307.9800000000005</v>
      </c>
      <c r="BE46" s="227">
        <f ca="1">SUM(BE20:BE45)</f>
        <v>12444.18</v>
      </c>
      <c r="BF46" s="1"/>
      <c r="BG46" s="1"/>
      <c r="BH46" s="124">
        <f ca="1">SUM(BH20:BH45)</f>
        <v>4148.0600000000004</v>
      </c>
      <c r="BJ46" s="227">
        <f ca="1">SUM(BJ20:BJ45)</f>
        <v>-3479.76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-2670.9800000000018</v>
      </c>
      <c r="N47" s="125"/>
      <c r="O47" s="125">
        <f>O5-N46</f>
        <v>-7720.3899999999903</v>
      </c>
      <c r="P47" s="125">
        <f>O17-P46</f>
        <v>0</v>
      </c>
      <c r="Q47" s="125">
        <f>O17-Q46</f>
        <v>0</v>
      </c>
      <c r="R47" s="125"/>
      <c r="S47" s="125">
        <f>S5-R46</f>
        <v>-7720.3899999999903</v>
      </c>
      <c r="T47" s="125">
        <f>S17-T46</f>
        <v>0</v>
      </c>
      <c r="U47" s="125">
        <f>S17-U46</f>
        <v>0</v>
      </c>
      <c r="V47" s="125"/>
      <c r="W47" s="125">
        <f>W5-V46</f>
        <v>-7801.8899999999867</v>
      </c>
      <c r="X47" s="125">
        <f>W17-X46</f>
        <v>0</v>
      </c>
      <c r="Y47" s="125">
        <f>W17-Y46</f>
        <v>0</v>
      </c>
      <c r="Z47" s="125"/>
      <c r="AA47" s="125">
        <f>AA5-Z46</f>
        <v>-7801.8899999999903</v>
      </c>
      <c r="AB47" s="125">
        <f>AA17-AB46</f>
        <v>0</v>
      </c>
      <c r="AC47" s="125">
        <f>AA17-AC46</f>
        <v>0</v>
      </c>
      <c r="AD47" s="125"/>
      <c r="AE47" s="125">
        <f>AE5-AD46</f>
        <v>-7801.8899999999976</v>
      </c>
      <c r="AF47" s="125">
        <f>AE17-AF46</f>
        <v>0</v>
      </c>
      <c r="AG47" s="125">
        <f>AE17-AG46</f>
        <v>0</v>
      </c>
      <c r="AH47" s="125"/>
      <c r="AI47" s="125">
        <f>AI5-AH46</f>
        <v>-7801.8899999999976</v>
      </c>
      <c r="AJ47" s="125">
        <f>AI17-AJ46</f>
        <v>0</v>
      </c>
      <c r="AK47" s="125">
        <f>AI17-AK46</f>
        <v>0</v>
      </c>
      <c r="AL47" s="125"/>
      <c r="AM47" s="125">
        <f>AM5-AL46</f>
        <v>-7801.8899999999976</v>
      </c>
      <c r="AN47" s="125">
        <f>AM17-AN46</f>
        <v>0</v>
      </c>
      <c r="AO47" s="125">
        <f>AM17-AO46</f>
        <v>0</v>
      </c>
      <c r="AP47" s="125"/>
      <c r="AQ47" s="125">
        <f>AQ5-AP46</f>
        <v>-7801.889999999994</v>
      </c>
      <c r="AR47" s="125">
        <f>AQ17-AR46</f>
        <v>0</v>
      </c>
      <c r="AS47" s="125">
        <f>AQ17-AS46</f>
        <v>0</v>
      </c>
      <c r="AT47" s="140"/>
      <c r="AU47" s="125">
        <f>AU5-AT46</f>
        <v>-7801.8900000000012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63695.760000000009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332.76000000000005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6" t="s">
        <v>149</v>
      </c>
      <c r="D52" s="267"/>
      <c r="E52" s="267"/>
      <c r="F52" s="268"/>
      <c r="G52" s="266" t="s">
        <v>149</v>
      </c>
      <c r="H52" s="267"/>
      <c r="I52" s="267"/>
      <c r="J52" s="268"/>
      <c r="K52" s="266" t="s">
        <v>149</v>
      </c>
      <c r="L52" s="267"/>
      <c r="M52" s="267"/>
      <c r="N52" s="268"/>
      <c r="O52" s="266" t="s">
        <v>149</v>
      </c>
      <c r="P52" s="267"/>
      <c r="Q52" s="267"/>
      <c r="R52" s="268"/>
      <c r="S52" s="266" t="s">
        <v>149</v>
      </c>
      <c r="T52" s="267"/>
      <c r="U52" s="267"/>
      <c r="V52" s="268"/>
      <c r="W52" s="266" t="s">
        <v>149</v>
      </c>
      <c r="X52" s="267"/>
      <c r="Y52" s="267"/>
      <c r="Z52" s="268"/>
      <c r="AA52" s="266" t="s">
        <v>149</v>
      </c>
      <c r="AB52" s="267"/>
      <c r="AC52" s="267"/>
      <c r="AD52" s="268"/>
      <c r="AE52" s="266" t="s">
        <v>149</v>
      </c>
      <c r="AF52" s="267"/>
      <c r="AG52" s="267"/>
      <c r="AH52" s="268"/>
      <c r="AI52" s="266" t="s">
        <v>149</v>
      </c>
      <c r="AJ52" s="267"/>
      <c r="AK52" s="267"/>
      <c r="AL52" s="268"/>
      <c r="AM52" s="266" t="s">
        <v>149</v>
      </c>
      <c r="AN52" s="267"/>
      <c r="AO52" s="267"/>
      <c r="AP52" s="268"/>
      <c r="AQ52" s="266" t="s">
        <v>149</v>
      </c>
      <c r="AR52" s="267"/>
      <c r="AS52" s="267"/>
      <c r="AT52" s="268"/>
      <c r="AU52" s="266" t="s">
        <v>149</v>
      </c>
      <c r="AV52" s="267"/>
      <c r="AW52" s="267"/>
      <c r="AX52" s="268"/>
    </row>
    <row r="53" spans="1:62" ht="15.75" thickBot="1">
      <c r="C53" s="93" t="s">
        <v>150</v>
      </c>
      <c r="D53" s="269" t="s">
        <v>31</v>
      </c>
      <c r="E53" s="270"/>
      <c r="F53" s="94" t="s">
        <v>88</v>
      </c>
      <c r="G53" s="93" t="s">
        <v>150</v>
      </c>
      <c r="H53" s="269" t="s">
        <v>31</v>
      </c>
      <c r="I53" s="270"/>
      <c r="J53" s="94" t="s">
        <v>88</v>
      </c>
      <c r="K53" s="93" t="s">
        <v>150</v>
      </c>
      <c r="L53" s="269" t="s">
        <v>31</v>
      </c>
      <c r="M53" s="270"/>
      <c r="N53" s="94" t="s">
        <v>88</v>
      </c>
      <c r="O53" s="93" t="s">
        <v>150</v>
      </c>
      <c r="P53" s="269" t="s">
        <v>31</v>
      </c>
      <c r="Q53" s="270"/>
      <c r="R53" s="94" t="s">
        <v>88</v>
      </c>
      <c r="S53" s="93" t="s">
        <v>150</v>
      </c>
      <c r="T53" s="269" t="s">
        <v>31</v>
      </c>
      <c r="U53" s="270"/>
      <c r="V53" s="94" t="s">
        <v>88</v>
      </c>
      <c r="W53" s="93" t="s">
        <v>150</v>
      </c>
      <c r="X53" s="269" t="s">
        <v>31</v>
      </c>
      <c r="Y53" s="270"/>
      <c r="Z53" s="94" t="s">
        <v>88</v>
      </c>
      <c r="AA53" s="93" t="s">
        <v>150</v>
      </c>
      <c r="AB53" s="269" t="s">
        <v>31</v>
      </c>
      <c r="AC53" s="270"/>
      <c r="AD53" s="94" t="s">
        <v>88</v>
      </c>
      <c r="AE53" s="93" t="s">
        <v>150</v>
      </c>
      <c r="AF53" s="269" t="s">
        <v>31</v>
      </c>
      <c r="AG53" s="270"/>
      <c r="AH53" s="94" t="s">
        <v>88</v>
      </c>
      <c r="AI53" s="93" t="s">
        <v>150</v>
      </c>
      <c r="AJ53" s="269" t="s">
        <v>31</v>
      </c>
      <c r="AK53" s="270"/>
      <c r="AL53" s="94" t="s">
        <v>88</v>
      </c>
      <c r="AM53" s="93" t="s">
        <v>150</v>
      </c>
      <c r="AN53" s="269" t="s">
        <v>31</v>
      </c>
      <c r="AO53" s="270"/>
      <c r="AP53" s="94" t="s">
        <v>88</v>
      </c>
      <c r="AQ53" s="93" t="s">
        <v>150</v>
      </c>
      <c r="AR53" s="269" t="s">
        <v>31</v>
      </c>
      <c r="AS53" s="270"/>
      <c r="AT53" s="94" t="s">
        <v>88</v>
      </c>
      <c r="AU53" s="93" t="s">
        <v>150</v>
      </c>
      <c r="AV53" s="269" t="s">
        <v>31</v>
      </c>
      <c r="AW53" s="270"/>
      <c r="AX53" s="94" t="s">
        <v>88</v>
      </c>
    </row>
    <row r="54" spans="1:62">
      <c r="C54" s="95">
        <v>43495</v>
      </c>
      <c r="D54" s="271" t="s">
        <v>238</v>
      </c>
      <c r="E54" s="272"/>
      <c r="F54" s="98"/>
      <c r="G54" s="95">
        <v>43497</v>
      </c>
      <c r="H54" s="271" t="s">
        <v>273</v>
      </c>
      <c r="I54" s="272"/>
      <c r="J54" s="100">
        <v>500</v>
      </c>
      <c r="K54" s="95">
        <v>43539</v>
      </c>
      <c r="L54" s="277" t="s">
        <v>260</v>
      </c>
      <c r="M54" s="278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5"/>
      <c r="Y54" s="286"/>
      <c r="Z54" s="104"/>
      <c r="AA54" s="95"/>
      <c r="AB54" s="295"/>
      <c r="AC54" s="296"/>
      <c r="AD54" s="100"/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1"/>
      <c r="AW54" s="272"/>
      <c r="AX54" s="100"/>
    </row>
    <row r="55" spans="1:62">
      <c r="C55" s="96"/>
      <c r="D55" s="275" t="s">
        <v>239</v>
      </c>
      <c r="E55" s="276"/>
      <c r="F55" s="98">
        <v>121.4</v>
      </c>
      <c r="G55" s="96">
        <v>43516</v>
      </c>
      <c r="H55" s="275" t="s">
        <v>314</v>
      </c>
      <c r="I55" s="276"/>
      <c r="J55" s="100"/>
      <c r="K55" s="235">
        <v>43553</v>
      </c>
      <c r="L55" s="279" t="s">
        <v>300</v>
      </c>
      <c r="M55" s="280"/>
      <c r="N55" s="236">
        <v>4421.9399999999996</v>
      </c>
      <c r="O55" s="96">
        <v>43565</v>
      </c>
      <c r="P55" s="275" t="s">
        <v>326</v>
      </c>
      <c r="Q55" s="276"/>
      <c r="R55" s="100">
        <v>10</v>
      </c>
      <c r="S55" s="96"/>
      <c r="T55" s="285"/>
      <c r="U55" s="286"/>
      <c r="V55" s="100"/>
      <c r="W55" s="96"/>
      <c r="X55" s="285"/>
      <c r="Y55" s="286"/>
      <c r="Z55" s="100"/>
      <c r="AA55" s="96"/>
      <c r="AB55" s="275"/>
      <c r="AC55" s="276"/>
      <c r="AD55" s="100"/>
      <c r="AE55" s="96"/>
      <c r="AF55" s="285"/>
      <c r="AG55" s="286"/>
      <c r="AH55" s="100"/>
      <c r="AI55" s="96"/>
      <c r="AJ55" s="285"/>
      <c r="AK55" s="286"/>
      <c r="AL55" s="100"/>
      <c r="AM55" s="96"/>
      <c r="AN55" s="285"/>
      <c r="AO55" s="286"/>
      <c r="AP55" s="100"/>
      <c r="AQ55" s="96"/>
      <c r="AR55" s="275"/>
      <c r="AS55" s="276"/>
      <c r="AT55" s="100"/>
      <c r="AU55" s="96"/>
      <c r="AV55" s="275"/>
      <c r="AW55" s="276"/>
      <c r="AX55" s="100"/>
    </row>
    <row r="56" spans="1:62">
      <c r="B56" s="119"/>
      <c r="C56" s="96">
        <v>43472</v>
      </c>
      <c r="D56" s="275" t="s">
        <v>151</v>
      </c>
      <c r="E56" s="276"/>
      <c r="F56" s="98">
        <v>15</v>
      </c>
      <c r="G56" s="96">
        <v>43507</v>
      </c>
      <c r="H56" s="275" t="s">
        <v>326</v>
      </c>
      <c r="I56" s="276"/>
      <c r="J56" s="100">
        <v>10</v>
      </c>
      <c r="K56" s="96">
        <v>43529</v>
      </c>
      <c r="L56" s="275" t="s">
        <v>328</v>
      </c>
      <c r="M56" s="276"/>
      <c r="N56" s="100">
        <v>3362.6</v>
      </c>
      <c r="O56" s="96"/>
      <c r="P56" s="285"/>
      <c r="Q56" s="286"/>
      <c r="R56" s="102"/>
      <c r="S56" s="96"/>
      <c r="T56" s="275"/>
      <c r="U56" s="276"/>
      <c r="V56" s="100"/>
      <c r="W56" s="96"/>
      <c r="X56" s="275"/>
      <c r="Y56" s="276"/>
      <c r="Z56" s="100"/>
      <c r="AA56" s="96"/>
      <c r="AB56" s="275"/>
      <c r="AC56" s="276"/>
      <c r="AD56" s="100"/>
      <c r="AE56" s="96"/>
      <c r="AF56" s="285"/>
      <c r="AG56" s="286"/>
      <c r="AH56" s="100"/>
      <c r="AI56" s="96"/>
      <c r="AJ56" s="287"/>
      <c r="AK56" s="288"/>
      <c r="AL56" s="100"/>
      <c r="AM56" s="96"/>
      <c r="AN56" s="287"/>
      <c r="AO56" s="288"/>
      <c r="AP56" s="100"/>
      <c r="AQ56" s="96"/>
      <c r="AR56" s="285"/>
      <c r="AS56" s="286"/>
      <c r="AT56" s="100"/>
      <c r="AU56" s="96"/>
      <c r="AV56" s="275"/>
      <c r="AW56" s="276"/>
      <c r="AX56" s="100"/>
    </row>
    <row r="57" spans="1:62">
      <c r="C57" s="96">
        <v>43476</v>
      </c>
      <c r="D57" s="275" t="s">
        <v>153</v>
      </c>
      <c r="E57" s="276"/>
      <c r="F57" s="98">
        <v>10</v>
      </c>
      <c r="G57" s="96">
        <v>43516</v>
      </c>
      <c r="H57" s="275" t="s">
        <v>355</v>
      </c>
      <c r="I57" s="276"/>
      <c r="J57" s="100"/>
      <c r="K57" s="96">
        <v>43533</v>
      </c>
      <c r="L57" s="275" t="s">
        <v>238</v>
      </c>
      <c r="M57" s="276"/>
      <c r="N57" s="100"/>
      <c r="O57" s="96"/>
      <c r="P57" s="285"/>
      <c r="Q57" s="286"/>
      <c r="R57" s="100"/>
      <c r="S57" s="96"/>
      <c r="T57" s="275"/>
      <c r="U57" s="276"/>
      <c r="V57" s="100"/>
      <c r="W57" s="96"/>
      <c r="X57" s="275"/>
      <c r="Y57" s="276"/>
      <c r="Z57" s="100"/>
      <c r="AA57" s="96"/>
      <c r="AB57" s="285"/>
      <c r="AC57" s="286"/>
      <c r="AD57" s="100"/>
      <c r="AE57" s="96"/>
      <c r="AF57" s="275"/>
      <c r="AG57" s="276"/>
      <c r="AH57" s="100"/>
      <c r="AI57" s="96"/>
      <c r="AJ57" s="289"/>
      <c r="AK57" s="290"/>
      <c r="AL57" s="100"/>
      <c r="AM57" s="96"/>
      <c r="AN57" s="287"/>
      <c r="AO57" s="288"/>
      <c r="AP57" s="100"/>
      <c r="AQ57" s="96"/>
      <c r="AR57" s="275"/>
      <c r="AS57" s="276"/>
      <c r="AT57" s="100"/>
      <c r="AU57" s="96"/>
      <c r="AV57" s="275"/>
      <c r="AW57" s="276"/>
      <c r="AX57" s="100"/>
    </row>
    <row r="58" spans="1:62">
      <c r="C58" s="96">
        <v>43478</v>
      </c>
      <c r="D58" s="275" t="s">
        <v>246</v>
      </c>
      <c r="E58" s="276"/>
      <c r="F58" s="98"/>
      <c r="G58" s="96"/>
      <c r="H58" s="275"/>
      <c r="I58" s="276"/>
      <c r="J58" s="100"/>
      <c r="K58" s="96">
        <v>43536</v>
      </c>
      <c r="L58" s="275" t="s">
        <v>246</v>
      </c>
      <c r="M58" s="276"/>
      <c r="N58" s="100"/>
      <c r="O58" s="96"/>
      <c r="P58" s="275"/>
      <c r="Q58" s="276"/>
      <c r="R58" s="100"/>
      <c r="S58" s="96"/>
      <c r="T58" s="275"/>
      <c r="U58" s="276"/>
      <c r="V58" s="100"/>
      <c r="W58" s="96"/>
      <c r="X58" s="275"/>
      <c r="Y58" s="276"/>
      <c r="Z58" s="100"/>
      <c r="AA58" s="96"/>
      <c r="AB58" s="285"/>
      <c r="AC58" s="286"/>
      <c r="AD58" s="100"/>
      <c r="AE58" s="96"/>
      <c r="AF58" s="275"/>
      <c r="AG58" s="276"/>
      <c r="AH58" s="100"/>
      <c r="AI58" s="96"/>
      <c r="AJ58" s="289"/>
      <c r="AK58" s="290"/>
      <c r="AL58" s="100"/>
      <c r="AM58" s="96"/>
      <c r="AN58" s="289"/>
      <c r="AO58" s="290"/>
      <c r="AP58" s="100"/>
      <c r="AQ58" s="96"/>
      <c r="AR58" s="275"/>
      <c r="AS58" s="276"/>
      <c r="AT58" s="100"/>
      <c r="AU58" s="96"/>
      <c r="AV58" s="275"/>
      <c r="AW58" s="276"/>
      <c r="AX58" s="100"/>
    </row>
    <row r="59" spans="1:62">
      <c r="C59" s="96">
        <v>43481</v>
      </c>
      <c r="D59" s="275" t="s">
        <v>274</v>
      </c>
      <c r="E59" s="276"/>
      <c r="F59" s="98">
        <v>50</v>
      </c>
      <c r="G59" s="96"/>
      <c r="H59" s="275"/>
      <c r="I59" s="276"/>
      <c r="J59" s="100"/>
      <c r="K59" s="96"/>
      <c r="L59" s="275" t="s">
        <v>389</v>
      </c>
      <c r="M59" s="276"/>
      <c r="N59" s="100">
        <f>3.1+10.5</f>
        <v>13.6</v>
      </c>
      <c r="O59" s="96"/>
      <c r="P59" s="275"/>
      <c r="Q59" s="276"/>
      <c r="R59" s="100"/>
      <c r="S59" s="96"/>
      <c r="T59" s="287"/>
      <c r="U59" s="288"/>
      <c r="V59" s="100"/>
      <c r="W59" s="96"/>
      <c r="X59" s="287"/>
      <c r="Y59" s="288"/>
      <c r="Z59" s="100"/>
      <c r="AA59" s="96"/>
      <c r="AB59" s="287"/>
      <c r="AC59" s="288"/>
      <c r="AD59" s="100"/>
      <c r="AE59" s="96"/>
      <c r="AF59" s="275"/>
      <c r="AG59" s="276"/>
      <c r="AH59" s="100"/>
      <c r="AI59" s="96"/>
      <c r="AJ59" s="289"/>
      <c r="AK59" s="290"/>
      <c r="AL59" s="100"/>
      <c r="AM59" s="96"/>
      <c r="AN59" s="289"/>
      <c r="AO59" s="290"/>
      <c r="AP59" s="100"/>
      <c r="AQ59" s="96"/>
      <c r="AR59" s="275"/>
      <c r="AS59" s="276"/>
      <c r="AT59" s="100"/>
      <c r="AU59" s="96"/>
      <c r="AV59" s="275"/>
      <c r="AW59" s="276"/>
      <c r="AX59" s="100"/>
    </row>
    <row r="60" spans="1:62">
      <c r="C60" s="96">
        <v>43488</v>
      </c>
      <c r="D60" s="275" t="s">
        <v>293</v>
      </c>
      <c r="E60" s="276"/>
      <c r="F60" s="98"/>
      <c r="G60" s="96"/>
      <c r="H60" s="275"/>
      <c r="I60" s="276"/>
      <c r="J60" s="100"/>
      <c r="K60" s="237">
        <v>43549</v>
      </c>
      <c r="L60" s="281" t="s">
        <v>393</v>
      </c>
      <c r="M60" s="282"/>
      <c r="N60" s="238">
        <v>15</v>
      </c>
      <c r="O60" s="96"/>
      <c r="P60" s="275"/>
      <c r="Q60" s="276"/>
      <c r="R60" s="100"/>
      <c r="S60" s="96"/>
      <c r="T60" s="287"/>
      <c r="U60" s="288"/>
      <c r="V60" s="100"/>
      <c r="W60" s="96"/>
      <c r="X60" s="289"/>
      <c r="Y60" s="290"/>
      <c r="Z60" s="100"/>
      <c r="AA60" s="96"/>
      <c r="AB60" s="289"/>
      <c r="AC60" s="290"/>
      <c r="AD60" s="100"/>
      <c r="AE60" s="96"/>
      <c r="AF60" s="287"/>
      <c r="AG60" s="288"/>
      <c r="AH60" s="100"/>
      <c r="AI60" s="96"/>
      <c r="AJ60" s="289"/>
      <c r="AK60" s="290"/>
      <c r="AL60" s="100"/>
      <c r="AM60" s="96"/>
      <c r="AN60" s="289"/>
      <c r="AO60" s="290"/>
      <c r="AP60" s="100"/>
      <c r="AQ60" s="96"/>
      <c r="AR60" s="275"/>
      <c r="AS60" s="276"/>
      <c r="AT60" s="100"/>
      <c r="AU60" s="96"/>
      <c r="AV60" s="275"/>
      <c r="AW60" s="276"/>
      <c r="AX60" s="100"/>
    </row>
    <row r="61" spans="1:62">
      <c r="C61" s="96">
        <v>43490</v>
      </c>
      <c r="D61" s="275" t="s">
        <v>295</v>
      </c>
      <c r="E61" s="276"/>
      <c r="F61" s="98">
        <v>40</v>
      </c>
      <c r="G61" s="96"/>
      <c r="H61" s="275"/>
      <c r="I61" s="276"/>
      <c r="J61" s="100"/>
      <c r="K61" s="96"/>
      <c r="L61" s="275"/>
      <c r="M61" s="276"/>
      <c r="N61" s="100"/>
      <c r="O61" s="96"/>
      <c r="P61" s="275"/>
      <c r="Q61" s="276"/>
      <c r="R61" s="100"/>
      <c r="S61" s="96"/>
      <c r="T61" s="287"/>
      <c r="U61" s="288"/>
      <c r="V61" s="100"/>
      <c r="W61" s="96"/>
      <c r="X61" s="289"/>
      <c r="Y61" s="290"/>
      <c r="Z61" s="100"/>
      <c r="AA61" s="96"/>
      <c r="AB61" s="289"/>
      <c r="AC61" s="290"/>
      <c r="AD61" s="100"/>
      <c r="AE61" s="96"/>
      <c r="AF61" s="289"/>
      <c r="AG61" s="290"/>
      <c r="AH61" s="100"/>
      <c r="AI61" s="96"/>
      <c r="AJ61" s="289"/>
      <c r="AK61" s="290"/>
      <c r="AL61" s="100"/>
      <c r="AM61" s="96"/>
      <c r="AN61" s="289"/>
      <c r="AO61" s="290"/>
      <c r="AP61" s="100"/>
      <c r="AQ61" s="96"/>
      <c r="AR61" s="275"/>
      <c r="AS61" s="276"/>
      <c r="AT61" s="100"/>
      <c r="AU61" s="96"/>
      <c r="AV61" s="275"/>
      <c r="AW61" s="276"/>
      <c r="AX61" s="100"/>
    </row>
    <row r="62" spans="1:62">
      <c r="C62" s="96"/>
      <c r="D62" s="275"/>
      <c r="E62" s="276"/>
      <c r="F62" s="98"/>
      <c r="G62" s="96"/>
      <c r="H62" s="275"/>
      <c r="I62" s="276"/>
      <c r="J62" s="100"/>
      <c r="K62" s="96"/>
      <c r="L62" s="275"/>
      <c r="M62" s="276"/>
      <c r="N62" s="100"/>
      <c r="O62" s="96"/>
      <c r="P62" s="275"/>
      <c r="Q62" s="276"/>
      <c r="R62" s="100"/>
      <c r="S62" s="96"/>
      <c r="T62" s="287"/>
      <c r="U62" s="288"/>
      <c r="V62" s="100"/>
      <c r="W62" s="96"/>
      <c r="X62" s="289"/>
      <c r="Y62" s="290"/>
      <c r="Z62" s="100"/>
      <c r="AA62" s="96"/>
      <c r="AB62" s="289"/>
      <c r="AC62" s="290"/>
      <c r="AD62" s="100"/>
      <c r="AE62" s="96"/>
      <c r="AF62" s="289"/>
      <c r="AG62" s="290"/>
      <c r="AH62" s="100"/>
      <c r="AI62" s="96"/>
      <c r="AJ62" s="289"/>
      <c r="AK62" s="290"/>
      <c r="AL62" s="100"/>
      <c r="AM62" s="96"/>
      <c r="AN62" s="289"/>
      <c r="AO62" s="290"/>
      <c r="AP62" s="100"/>
      <c r="AQ62" s="96"/>
      <c r="AR62" s="275"/>
      <c r="AS62" s="276"/>
      <c r="AT62" s="100"/>
      <c r="AU62" s="96"/>
      <c r="AV62" s="275"/>
      <c r="AW62" s="276"/>
      <c r="AX62" s="100"/>
    </row>
    <row r="63" spans="1:62">
      <c r="C63" s="96"/>
      <c r="D63" s="275"/>
      <c r="E63" s="276"/>
      <c r="F63" s="98"/>
      <c r="G63" s="96"/>
      <c r="H63" s="275"/>
      <c r="I63" s="276"/>
      <c r="J63" s="100"/>
      <c r="K63" s="96"/>
      <c r="L63" s="275"/>
      <c r="M63" s="276"/>
      <c r="N63" s="100"/>
      <c r="O63" s="96"/>
      <c r="P63" s="275"/>
      <c r="Q63" s="276"/>
      <c r="R63" s="100"/>
      <c r="S63" s="96"/>
      <c r="T63" s="287"/>
      <c r="U63" s="288"/>
      <c r="V63" s="100"/>
      <c r="W63" s="96"/>
      <c r="X63" s="289"/>
      <c r="Y63" s="290"/>
      <c r="Z63" s="100"/>
      <c r="AA63" s="96"/>
      <c r="AB63" s="289"/>
      <c r="AC63" s="290"/>
      <c r="AD63" s="100"/>
      <c r="AE63" s="96"/>
      <c r="AF63" s="289"/>
      <c r="AG63" s="290"/>
      <c r="AH63" s="100"/>
      <c r="AI63" s="96"/>
      <c r="AJ63" s="289"/>
      <c r="AK63" s="290"/>
      <c r="AL63" s="100"/>
      <c r="AM63" s="96"/>
      <c r="AN63" s="289"/>
      <c r="AO63" s="290"/>
      <c r="AP63" s="100"/>
      <c r="AQ63" s="96"/>
      <c r="AR63" s="275"/>
      <c r="AS63" s="276"/>
      <c r="AT63" s="100"/>
      <c r="AU63" s="96"/>
      <c r="AV63" s="275"/>
      <c r="AW63" s="276"/>
      <c r="AX63" s="100"/>
    </row>
    <row r="64" spans="1:62">
      <c r="C64" s="96"/>
      <c r="D64" s="275"/>
      <c r="E64" s="276"/>
      <c r="F64" s="98"/>
      <c r="G64" s="96"/>
      <c r="H64" s="275"/>
      <c r="I64" s="276"/>
      <c r="J64" s="100"/>
      <c r="K64" s="96"/>
      <c r="L64" s="275"/>
      <c r="M64" s="276"/>
      <c r="N64" s="100"/>
      <c r="O64" s="96"/>
      <c r="P64" s="275"/>
      <c r="Q64" s="276"/>
      <c r="R64" s="100"/>
      <c r="S64" s="96"/>
      <c r="T64" s="287"/>
      <c r="U64" s="288"/>
      <c r="V64" s="100"/>
      <c r="W64" s="96"/>
      <c r="X64" s="289"/>
      <c r="Y64" s="290"/>
      <c r="Z64" s="100"/>
      <c r="AA64" s="96"/>
      <c r="AB64" s="289"/>
      <c r="AC64" s="290"/>
      <c r="AD64" s="100"/>
      <c r="AE64" s="96"/>
      <c r="AF64" s="289"/>
      <c r="AG64" s="290"/>
      <c r="AH64" s="100"/>
      <c r="AI64" s="96"/>
      <c r="AJ64" s="289"/>
      <c r="AK64" s="290"/>
      <c r="AL64" s="100"/>
      <c r="AM64" s="96"/>
      <c r="AN64" s="289"/>
      <c r="AO64" s="290"/>
      <c r="AP64" s="100"/>
      <c r="AQ64" s="96"/>
      <c r="AR64" s="275"/>
      <c r="AS64" s="276"/>
      <c r="AT64" s="100"/>
      <c r="AU64" s="96"/>
      <c r="AV64" s="275"/>
      <c r="AW64" s="276"/>
      <c r="AX64" s="100"/>
    </row>
    <row r="65" spans="1:50">
      <c r="C65" s="96"/>
      <c r="D65" s="275"/>
      <c r="E65" s="276"/>
      <c r="F65" s="98"/>
      <c r="G65" s="96"/>
      <c r="H65" s="275"/>
      <c r="I65" s="276"/>
      <c r="J65" s="100"/>
      <c r="K65" s="96"/>
      <c r="L65" s="275"/>
      <c r="M65" s="276"/>
      <c r="N65" s="100"/>
      <c r="O65" s="96"/>
      <c r="P65" s="275"/>
      <c r="Q65" s="276"/>
      <c r="R65" s="100"/>
      <c r="S65" s="96"/>
      <c r="T65" s="287"/>
      <c r="U65" s="288"/>
      <c r="V65" s="100"/>
      <c r="W65" s="96"/>
      <c r="X65" s="289"/>
      <c r="Y65" s="290"/>
      <c r="Z65" s="100"/>
      <c r="AA65" s="96"/>
      <c r="AB65" s="289"/>
      <c r="AC65" s="290"/>
      <c r="AD65" s="100"/>
      <c r="AE65" s="96"/>
      <c r="AF65" s="289"/>
      <c r="AG65" s="290"/>
      <c r="AH65" s="100"/>
      <c r="AI65" s="96"/>
      <c r="AJ65" s="289"/>
      <c r="AK65" s="290"/>
      <c r="AL65" s="100"/>
      <c r="AM65" s="96"/>
      <c r="AN65" s="289"/>
      <c r="AO65" s="290"/>
      <c r="AP65" s="100"/>
      <c r="AQ65" s="96"/>
      <c r="AR65" s="275"/>
      <c r="AS65" s="276"/>
      <c r="AT65" s="100"/>
      <c r="AU65" s="96"/>
      <c r="AV65" s="275"/>
      <c r="AW65" s="276"/>
      <c r="AX65" s="100"/>
    </row>
    <row r="66" spans="1:50">
      <c r="C66" s="96"/>
      <c r="D66" s="275"/>
      <c r="E66" s="276"/>
      <c r="F66" s="98"/>
      <c r="G66" s="96"/>
      <c r="H66" s="275"/>
      <c r="I66" s="276"/>
      <c r="J66" s="100"/>
      <c r="K66" s="96"/>
      <c r="L66" s="275"/>
      <c r="M66" s="276"/>
      <c r="N66" s="100"/>
      <c r="O66" s="96"/>
      <c r="P66" s="275"/>
      <c r="Q66" s="276"/>
      <c r="R66" s="100"/>
      <c r="S66" s="96"/>
      <c r="T66" s="289"/>
      <c r="U66" s="290"/>
      <c r="V66" s="100"/>
      <c r="W66" s="96"/>
      <c r="X66" s="289"/>
      <c r="Y66" s="290"/>
      <c r="Z66" s="100"/>
      <c r="AA66" s="96"/>
      <c r="AB66" s="289"/>
      <c r="AC66" s="290"/>
      <c r="AD66" s="100"/>
      <c r="AE66" s="96"/>
      <c r="AF66" s="289"/>
      <c r="AG66" s="290"/>
      <c r="AH66" s="100"/>
      <c r="AI66" s="96"/>
      <c r="AJ66" s="289"/>
      <c r="AK66" s="290"/>
      <c r="AL66" s="100"/>
      <c r="AM66" s="96"/>
      <c r="AN66" s="289"/>
      <c r="AO66" s="290"/>
      <c r="AP66" s="100"/>
      <c r="AQ66" s="96"/>
      <c r="AR66" s="275"/>
      <c r="AS66" s="276"/>
      <c r="AT66" s="100"/>
      <c r="AU66" s="96"/>
      <c r="AV66" s="275"/>
      <c r="AW66" s="276"/>
      <c r="AX66" s="100"/>
    </row>
    <row r="67" spans="1:50">
      <c r="C67" s="96"/>
      <c r="D67" s="275"/>
      <c r="E67" s="276"/>
      <c r="F67" s="98"/>
      <c r="G67" s="96"/>
      <c r="H67" s="275"/>
      <c r="I67" s="276"/>
      <c r="J67" s="100"/>
      <c r="K67" s="96"/>
      <c r="L67" s="275"/>
      <c r="M67" s="276"/>
      <c r="N67" s="100"/>
      <c r="O67" s="96"/>
      <c r="P67" s="275"/>
      <c r="Q67" s="276"/>
      <c r="R67" s="100"/>
      <c r="S67" s="96"/>
      <c r="T67" s="289"/>
      <c r="U67" s="290"/>
      <c r="V67" s="100"/>
      <c r="W67" s="96"/>
      <c r="X67" s="289"/>
      <c r="Y67" s="290"/>
      <c r="Z67" s="100"/>
      <c r="AA67" s="96"/>
      <c r="AB67" s="289"/>
      <c r="AC67" s="290"/>
      <c r="AD67" s="100"/>
      <c r="AE67" s="96"/>
      <c r="AF67" s="289"/>
      <c r="AG67" s="290"/>
      <c r="AH67" s="100"/>
      <c r="AI67" s="96"/>
      <c r="AJ67" s="289"/>
      <c r="AK67" s="290"/>
      <c r="AL67" s="100"/>
      <c r="AM67" s="96"/>
      <c r="AN67" s="289"/>
      <c r="AO67" s="290"/>
      <c r="AP67" s="100"/>
      <c r="AQ67" s="96"/>
      <c r="AR67" s="275"/>
      <c r="AS67" s="276"/>
      <c r="AT67" s="100"/>
      <c r="AU67" s="96"/>
      <c r="AV67" s="275"/>
      <c r="AW67" s="276"/>
      <c r="AX67" s="100"/>
    </row>
    <row r="68" spans="1:50">
      <c r="C68" s="96"/>
      <c r="D68" s="275"/>
      <c r="E68" s="276"/>
      <c r="F68" s="98"/>
      <c r="G68" s="96"/>
      <c r="H68" s="275"/>
      <c r="I68" s="276"/>
      <c r="J68" s="100"/>
      <c r="K68" s="96"/>
      <c r="L68" s="275"/>
      <c r="M68" s="276"/>
      <c r="N68" s="100"/>
      <c r="O68" s="96"/>
      <c r="P68" s="275"/>
      <c r="Q68" s="276"/>
      <c r="R68" s="100"/>
      <c r="S68" s="96"/>
      <c r="T68" s="289"/>
      <c r="U68" s="290"/>
      <c r="V68" s="100"/>
      <c r="W68" s="96"/>
      <c r="X68" s="289"/>
      <c r="Y68" s="290"/>
      <c r="Z68" s="100"/>
      <c r="AA68" s="96"/>
      <c r="AB68" s="289"/>
      <c r="AC68" s="290"/>
      <c r="AD68" s="100"/>
      <c r="AE68" s="96"/>
      <c r="AF68" s="289"/>
      <c r="AG68" s="290"/>
      <c r="AH68" s="100"/>
      <c r="AI68" s="96"/>
      <c r="AJ68" s="289"/>
      <c r="AK68" s="290"/>
      <c r="AL68" s="100"/>
      <c r="AM68" s="96"/>
      <c r="AN68" s="289"/>
      <c r="AO68" s="290"/>
      <c r="AP68" s="100"/>
      <c r="AQ68" s="96"/>
      <c r="AR68" s="275"/>
      <c r="AS68" s="276"/>
      <c r="AT68" s="100"/>
      <c r="AU68" s="96"/>
      <c r="AV68" s="275"/>
      <c r="AW68" s="276"/>
      <c r="AX68" s="100"/>
    </row>
    <row r="69" spans="1:50">
      <c r="C69" s="96"/>
      <c r="D69" s="275"/>
      <c r="E69" s="276"/>
      <c r="F69" s="98"/>
      <c r="G69" s="96"/>
      <c r="H69" s="275"/>
      <c r="I69" s="276"/>
      <c r="J69" s="100"/>
      <c r="K69" s="96"/>
      <c r="L69" s="275"/>
      <c r="M69" s="276"/>
      <c r="N69" s="100"/>
      <c r="O69" s="96"/>
      <c r="P69" s="275"/>
      <c r="Q69" s="276"/>
      <c r="R69" s="100"/>
      <c r="S69" s="96"/>
      <c r="T69" s="289"/>
      <c r="U69" s="290"/>
      <c r="V69" s="100"/>
      <c r="W69" s="96"/>
      <c r="X69" s="289"/>
      <c r="Y69" s="290"/>
      <c r="Z69" s="100"/>
      <c r="AA69" s="96"/>
      <c r="AB69" s="289"/>
      <c r="AC69" s="290"/>
      <c r="AD69" s="100"/>
      <c r="AE69" s="96"/>
      <c r="AF69" s="289"/>
      <c r="AG69" s="290"/>
      <c r="AH69" s="100"/>
      <c r="AI69" s="96"/>
      <c r="AJ69" s="289"/>
      <c r="AK69" s="290"/>
      <c r="AL69" s="100"/>
      <c r="AM69" s="96"/>
      <c r="AN69" s="289"/>
      <c r="AO69" s="290"/>
      <c r="AP69" s="100"/>
      <c r="AQ69" s="96"/>
      <c r="AR69" s="275"/>
      <c r="AS69" s="276"/>
      <c r="AT69" s="100"/>
      <c r="AU69" s="96"/>
      <c r="AV69" s="275"/>
      <c r="AW69" s="276"/>
      <c r="AX69" s="100"/>
    </row>
    <row r="70" spans="1:50">
      <c r="C70" s="96"/>
      <c r="D70" s="275"/>
      <c r="E70" s="276"/>
      <c r="F70" s="98"/>
      <c r="G70" s="96"/>
      <c r="H70" s="275"/>
      <c r="I70" s="276"/>
      <c r="J70" s="100"/>
      <c r="K70" s="96"/>
      <c r="L70" s="275"/>
      <c r="M70" s="276"/>
      <c r="N70" s="100"/>
      <c r="O70" s="96"/>
      <c r="P70" s="275"/>
      <c r="Q70" s="276"/>
      <c r="R70" s="100"/>
      <c r="S70" s="96"/>
      <c r="T70" s="289"/>
      <c r="U70" s="290"/>
      <c r="V70" s="100"/>
      <c r="W70" s="96"/>
      <c r="X70" s="275" t="s">
        <v>172</v>
      </c>
      <c r="Y70" s="276"/>
      <c r="Z70" s="100">
        <f>3289.11+270.87</f>
        <v>3559.98</v>
      </c>
      <c r="AA70" s="96"/>
      <c r="AB70" s="289"/>
      <c r="AC70" s="290"/>
      <c r="AD70" s="100"/>
      <c r="AE70" s="96"/>
      <c r="AF70" s="289"/>
      <c r="AG70" s="290"/>
      <c r="AH70" s="100"/>
      <c r="AI70" s="96"/>
      <c r="AJ70" s="289"/>
      <c r="AK70" s="290"/>
      <c r="AL70" s="100"/>
      <c r="AM70" s="96"/>
      <c r="AN70" s="289"/>
      <c r="AO70" s="290"/>
      <c r="AP70" s="100"/>
      <c r="AQ70" s="96"/>
      <c r="AR70" s="275"/>
      <c r="AS70" s="276"/>
      <c r="AT70" s="100"/>
      <c r="AU70" s="96"/>
      <c r="AV70" s="275"/>
      <c r="AW70" s="276"/>
      <c r="AX70" s="100"/>
    </row>
    <row r="71" spans="1:50" ht="15.75" thickBot="1">
      <c r="C71" s="97"/>
      <c r="D71" s="273"/>
      <c r="E71" s="274"/>
      <c r="F71" s="99"/>
      <c r="G71" s="97"/>
      <c r="H71" s="273"/>
      <c r="I71" s="274"/>
      <c r="J71" s="101"/>
      <c r="K71" s="97"/>
      <c r="L71" s="273"/>
      <c r="M71" s="274"/>
      <c r="N71" s="101"/>
      <c r="O71" s="97"/>
      <c r="P71" s="273"/>
      <c r="Q71" s="274"/>
      <c r="R71" s="101"/>
      <c r="S71" s="97"/>
      <c r="T71" s="291"/>
      <c r="U71" s="292"/>
      <c r="V71" s="101"/>
      <c r="W71" s="97"/>
      <c r="X71" s="293" t="s">
        <v>173</v>
      </c>
      <c r="Y71" s="294"/>
      <c r="Z71" s="101">
        <f>Z70-1484.91-429.89</f>
        <v>1645.1799999999998</v>
      </c>
      <c r="AA71" s="97"/>
      <c r="AB71" s="291"/>
      <c r="AC71" s="292"/>
      <c r="AD71" s="101"/>
      <c r="AE71" s="97"/>
      <c r="AF71" s="291"/>
      <c r="AG71" s="292"/>
      <c r="AH71" s="101"/>
      <c r="AI71" s="97"/>
      <c r="AJ71" s="291"/>
      <c r="AK71" s="292"/>
      <c r="AL71" s="101"/>
      <c r="AM71" s="97"/>
      <c r="AN71" s="291"/>
      <c r="AO71" s="292"/>
      <c r="AP71" s="101"/>
      <c r="AQ71" s="97"/>
      <c r="AR71" s="273"/>
      <c r="AS71" s="274"/>
      <c r="AT71" s="101"/>
      <c r="AU71" s="97"/>
      <c r="AV71" s="273"/>
      <c r="AW71" s="27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81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24</v>
      </c>
      <c r="D75">
        <f>C75*D74</f>
        <v>77.419354838709666</v>
      </c>
      <c r="Z75" s="111"/>
    </row>
    <row r="76" spans="1:50">
      <c r="D76">
        <f>D75-D73</f>
        <v>-3.5806451612903345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3700.91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1655.28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7757.0099999999993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3293.8300000000022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2621.58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1130.44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4244.9100000000008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1825.28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8885.01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3319.3600000000024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3001.05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4788.9100000000008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1995.28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10013.010000000002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3344.8900000000026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3380.52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1230.44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4008.8800000000006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5332.9100000000008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2165.2799999999997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11141.01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3370.4200000000028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3759.9900000000002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9495.4200000000019</v>
      </c>
      <c r="I63" s="119">
        <f>H63-D62</f>
        <v>8.5000000000200089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C27" sqref="C27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75" workbookViewId="0">
      <selection activeCell="I187" sqref="I18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436.90999999999997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878.05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595.28</v>
      </c>
      <c r="B27" s="134">
        <f>407.28+170</f>
        <v>577.28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949.01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316.01000000000005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38.130000000000003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-100</v>
      </c>
      <c r="B78" s="134"/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-11.869999999999997</v>
      </c>
      <c r="B80" s="233">
        <f>SUM(B66:B79)</f>
        <v>170</v>
      </c>
      <c r="C80" s="17" t="s">
        <v>53</v>
      </c>
      <c r="D80" s="135">
        <f>SUM(D66:D79)</f>
        <v>52.57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/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3056.650000000001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415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-5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-2.5</v>
      </c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15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-80.509999999999991</v>
      </c>
      <c r="B173" s="134"/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/>
      <c r="C207" s="16"/>
      <c r="D207" s="137">
        <v>16.7</v>
      </c>
      <c r="E207" s="138"/>
      <c r="F207" s="138"/>
      <c r="G207" s="16" t="s">
        <v>412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AÑO!N32</f>
        <v>44.720000000000027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7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7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>
      <c r="B250" s="134"/>
      <c r="C250" s="16"/>
      <c r="D250" s="137"/>
      <c r="E250" s="138"/>
      <c r="F250" s="138"/>
      <c r="G250" s="16"/>
    </row>
    <row r="251" spans="1:7">
      <c r="B251" s="134"/>
      <c r="C251" s="16"/>
      <c r="D251" s="137"/>
      <c r="E251" s="138"/>
      <c r="F251" s="138"/>
      <c r="G251" s="16"/>
    </row>
    <row r="252" spans="1:7"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>
      <c r="B254" s="134"/>
      <c r="C254" s="16"/>
      <c r="D254" s="137"/>
      <c r="E254" s="138"/>
      <c r="F254" s="138"/>
      <c r="G254" s="16"/>
    </row>
    <row r="255" spans="1:7">
      <c r="B255" s="134"/>
      <c r="C255" s="16"/>
      <c r="D255" s="137"/>
      <c r="E255" s="138"/>
      <c r="F255" s="138"/>
      <c r="G255" s="16"/>
    </row>
    <row r="256" spans="1:7">
      <c r="B256" s="134"/>
      <c r="C256" s="16"/>
      <c r="D256" s="137"/>
      <c r="E256" s="138"/>
      <c r="F256" s="138"/>
      <c r="G256" s="16"/>
    </row>
    <row r="257" spans="1:7">
      <c r="B257" s="134"/>
      <c r="C257" s="16"/>
      <c r="D257" s="137"/>
      <c r="E257" s="138"/>
      <c r="F257" s="138"/>
      <c r="G257" s="16"/>
    </row>
    <row r="258" spans="1:7">
      <c r="B258" s="134"/>
      <c r="C258" s="16"/>
      <c r="D258" s="137"/>
      <c r="E258" s="138"/>
      <c r="F258" s="138"/>
      <c r="G258" s="16"/>
    </row>
    <row r="259" spans="1:7" ht="15.75" thickBot="1">
      <c r="B259" s="135"/>
      <c r="C259" s="17"/>
      <c r="D259" s="135"/>
      <c r="E259" s="139"/>
      <c r="F259" s="139"/>
      <c r="G259" s="17"/>
    </row>
    <row r="260" spans="1:7" ht="15.75" thickBot="1">
      <c r="A260" s="113"/>
      <c r="B260" s="135">
        <f>SUM(B246:B259)</f>
        <v>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124.44</v>
      </c>
      <c r="C320" s="17" t="s">
        <v>53</v>
      </c>
      <c r="D320" s="135">
        <f>SUM(D306:D319)</f>
        <v>88.27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190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/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</f>
        <v>28.099999999999998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40.099999999999994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2.2599999999999998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3930.94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-210.88999999999987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-210.88999999999987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9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800.44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46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'03'!A6+(B6-SUM(D6:F6))</f>
        <v>808.67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980.90999999999985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'03'!A27+(B27-SUM(D27:F27))</f>
        <v>785.28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2097.0100000000002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269.64999999999998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'03'!A66+(B66-SUM(D66:F78))</f>
        <v>198.13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258.13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3124.1800000000012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89.720000000000027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30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89.720000000000027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235.22999999999996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865.44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8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'04'!A6+(B6-SUM(D6:F6))</f>
        <v>1211.75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15183.390000000001</v>
      </c>
      <c r="L19" s="341"/>
      <c r="M19" s="1"/>
      <c r="N19" s="1"/>
      <c r="R19" s="3"/>
    </row>
    <row r="20" spans="1:18" ht="16.5" thickBot="1">
      <c r="A20" s="112">
        <f>SUM(A6:A15)</f>
        <v>1524.91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'04'!A27+(B27-SUM(D27:F27))</f>
        <v>975.28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3245.0099999999993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'04'!A66+(B66-SUM(D66:F78))</f>
        <v>358.13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428.13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3191.7100000000014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1103.7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89.720000000000027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30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89.720000000000027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285.22999999999996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95.210000000000008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930.44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2068.91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'05'!A27+(B27-SUM(D27:F27))</f>
        <v>1145.28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4373.0099999999993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3217.2400000000016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1483.17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2612.91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1315.28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5501.0099999999993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3242.7700000000018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1862.64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3156.91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1485.28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6629.0099999999993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3268.300000000002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2242.11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1080.44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2019-03-25T17:06:53Z</dcterms:modified>
</cp:coreProperties>
</file>