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CB455323-53BE-4C62-B6C9-DD2CD8E49AAA}" xr6:coauthVersionLast="41" xr6:coauthVersionMax="41" xr10:uidLastSave="{00000000-0000-0000-0000-000000000000}"/>
  <bookViews>
    <workbookView xWindow="-108" yWindow="12852" windowWidth="22164" windowHeight="13176" firstSheet="4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5" i="18"/>
  <c r="Q6" i="18"/>
  <c r="Q7" i="18"/>
  <c r="Q8" i="18"/>
  <c r="Q4" i="18"/>
  <c r="Q3" i="18"/>
  <c r="F366" i="11" l="1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<sst xmlns="http://schemas.openxmlformats.org/spreadsheetml/2006/main" count="5761" uniqueCount="877">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</sst>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9" zoomScaleNormal="100" workbookViewId="0">
      <pane xSplit="1" topLeftCell="AH1" activePane="topRight" state="frozen"/>
      <selection pane="topRight" activeCell="AQ49" sqref="AQ4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13819.86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415.45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1114.2199999999998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46292.13</v>
      </c>
      <c r="BA17" s="112">
        <f ca="1">AZ17/BC$17</f>
        <v>4629.2129999999997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55550.555999999997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0.11797498917875249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0.12586286895854337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1103.94</v>
      </c>
      <c r="AP21" s="151">
        <f t="shared" si="11"/>
        <v>408.13999999999919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1556.1399999999992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2684.1399999999994</v>
      </c>
      <c r="AZ21" s="152">
        <f t="shared" si="14"/>
        <v>11749.720000000001</v>
      </c>
      <c r="BA21" s="21">
        <f t="shared" si="15"/>
        <v>0.26683447738029981</v>
      </c>
      <c r="BB21" s="22">
        <f t="shared" ref="BB21:BB45" si="20">_xlfn.RANK.EQ(BA21,$BA$20:$BA$45,)</f>
        <v>1</v>
      </c>
      <c r="BC21" s="22">
        <f t="shared" ca="1" si="16"/>
        <v>1174.9720000000002</v>
      </c>
      <c r="BE21" s="224">
        <f t="shared" ca="1" si="17"/>
        <v>11505</v>
      </c>
      <c r="BF21" s="21">
        <f t="shared" ca="1" si="18"/>
        <v>0.2485303782001492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-244.72000000000048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6.7096957923628561E-2</v>
      </c>
      <c r="BB22" s="22">
        <f t="shared" si="20"/>
        <v>6</v>
      </c>
      <c r="BC22" s="22">
        <f t="shared" ca="1" si="16"/>
        <v>295.45299999999997</v>
      </c>
      <c r="BE22" s="225">
        <f t="shared" ca="1" si="17"/>
        <v>3186.23</v>
      </c>
      <c r="BF22" s="21">
        <f t="shared" ca="1" si="18"/>
        <v>6.8828765487410806E-2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231.69999999999982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3.9144982915373529E-2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4.1259715111889174E-2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153.76999999999998</v>
      </c>
      <c r="AP24" s="156">
        <f t="shared" si="11"/>
        <v>202.65999999999997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352.65999999999997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512.66</v>
      </c>
      <c r="AZ24" s="157">
        <f t="shared" si="14"/>
        <v>1407.3400000000001</v>
      </c>
      <c r="BA24" s="21">
        <f t="shared" si="15"/>
        <v>3.1960492113547477E-2</v>
      </c>
      <c r="BB24" s="22">
        <f t="shared" si="20"/>
        <v>10</v>
      </c>
      <c r="BC24" s="22">
        <f t="shared" ca="1" si="16"/>
        <v>140.73400000000001</v>
      </c>
      <c r="BE24" s="225">
        <f t="shared" ca="1" si="17"/>
        <v>1610</v>
      </c>
      <c r="BF24" s="21">
        <f t="shared" ca="1" si="18"/>
        <v>3.4779131586461558E-2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202.65999999999997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7.5800965350660665E-2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0.10119823460714382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1.0842140594916536E-2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1.1350742044786475E-2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9.0489701760513644E-3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9.5048558372938415E-3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7.7215562430082027E-2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7.9496021989715518E-2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2.0766575812093183E-2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2.032008566342915E-2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5.5128181253738615E-3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8.4247585830559048E-3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4.5265289752812266E-3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4.3203890169517464E-3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65.239999999999995</v>
      </c>
      <c r="AP32" s="161">
        <f t="shared" si="11"/>
        <v>504.53999999999974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599.53999999999974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649.53999999999974</v>
      </c>
      <c r="AZ32" s="157">
        <f t="shared" si="23"/>
        <v>1718.5400000000002</v>
      </c>
      <c r="BA32" s="21">
        <f t="shared" si="15"/>
        <v>3.9027800046055598E-2</v>
      </c>
      <c r="BB32" s="22">
        <f t="shared" si="20"/>
        <v>8</v>
      </c>
      <c r="BC32" s="22">
        <f t="shared" ca="1" si="16"/>
        <v>171.85400000000001</v>
      </c>
      <c r="BE32" s="225">
        <f t="shared" ca="1" si="17"/>
        <v>2237.33</v>
      </c>
      <c r="BF32" s="21">
        <f t="shared" ca="1" si="18"/>
        <v>4.8330679796483249E-2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518.78999999999974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0.10182759856419192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9.8762796810811848E-2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2.9025470014584276E-2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2.8609832089705307E-2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230.69000000000003</v>
      </c>
      <c r="AP35" s="187">
        <f t="shared" si="11"/>
        <v>1649.5900000000004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1779.5900000000004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1894.5900000000004</v>
      </c>
      <c r="AZ35" s="188">
        <f t="shared" si="23"/>
        <v>1509.44</v>
      </c>
      <c r="BA35" s="21">
        <f t="shared" si="15"/>
        <v>3.4279168655671766E-2</v>
      </c>
      <c r="BB35" s="22">
        <f t="shared" si="20"/>
        <v>9</v>
      </c>
      <c r="BC35" s="22">
        <f t="shared" ca="1" si="16"/>
        <v>150.94400000000002</v>
      </c>
      <c r="BE35" s="224">
        <f t="shared" ca="1" si="17"/>
        <v>1669.43</v>
      </c>
      <c r="BF35" s="21">
        <f t="shared" ca="1" si="18"/>
        <v>3.6062935182848768E-2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159.99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2.8602385352686367E-2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3.3676784328786319E-2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9.809523333698205E-3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1.1325899807939001E-2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13</v>
      </c>
      <c r="AP38" s="156">
        <f t="shared" si="11"/>
        <v>170.73000000000008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235.73000000000008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305.73000000000008</v>
      </c>
      <c r="AZ38" s="157">
        <f t="shared" si="23"/>
        <v>588.47</v>
      </c>
      <c r="BA38" s="21">
        <f t="shared" si="15"/>
        <v>1.3364070369675619E-2</v>
      </c>
      <c r="BB38" s="22">
        <f t="shared" si="20"/>
        <v>14</v>
      </c>
      <c r="BC38" s="22">
        <f t="shared" ca="1" si="16"/>
        <v>58.847000000000001</v>
      </c>
      <c r="BE38" s="225">
        <f t="shared" ca="1" si="17"/>
        <v>720</v>
      </c>
      <c r="BF38" s="21">
        <f t="shared" ca="1" si="18"/>
        <v>1.5553400461026287E-2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131.53000000000003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6.0330082451934969E-3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3.8713495605869506E-3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1.617415620240549E-2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-6.9642726778204447E-2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4.2771851267822679E-5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1.1354929197474483E-2</v>
      </c>
      <c r="BB43" s="22">
        <f t="shared" si="20"/>
        <v>15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2.0762476013210806E-2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2.112243929314203E-3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4.3203890169517462E-4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1114.2176799999997</v>
      </c>
      <c r="AO46" s="219">
        <f>SUM(AO20:AO45)</f>
        <v>2561.7599999999998</v>
      </c>
      <c r="AP46" s="220">
        <f>SUM(AP20:AP45)</f>
        <v>28641.927679999993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28641.927679999993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28641.927680000001</v>
      </c>
      <c r="AZ46" s="227">
        <f>SUM(AZ20:AZ45)</f>
        <v>44033.74</v>
      </c>
      <c r="BA46" s="1"/>
      <c r="BB46" s="1"/>
      <c r="BC46" s="124">
        <f ca="1">SUM(BC20:BC45)</f>
        <v>4403.3740000000007</v>
      </c>
      <c r="BE46" s="227">
        <f ca="1">SUM(BE20:BE45)</f>
        <v>46292.12768000002</v>
      </c>
      <c r="BF46" s="1"/>
      <c r="BG46" s="1"/>
      <c r="BH46" s="124">
        <f ca="1">SUM(BH20:BH45)</f>
        <v>4629.2127680000012</v>
      </c>
      <c r="BJ46" s="227">
        <f ca="1">SUM(BJ20:BJ45)</f>
        <v>2258.3876800000025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-1447.54</v>
      </c>
      <c r="AP47" s="125"/>
      <c r="AQ47" s="125">
        <f>AQ5-AP46</f>
        <v>-14822.067679999993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-13540.037679999992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52840.488000000012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476</v>
      </c>
      <c r="AC54" s="387"/>
      <c r="AD54" s="239">
        <v>15</v>
      </c>
      <c r="AE54" s="95"/>
      <c r="AF54" s="386" t="s">
        <v>476</v>
      </c>
      <c r="AG54" s="387"/>
      <c r="AH54" s="239">
        <v>14</v>
      </c>
      <c r="AI54" s="95"/>
      <c r="AJ54" s="386" t="s">
        <v>476</v>
      </c>
      <c r="AK54" s="387"/>
      <c r="AL54" s="239">
        <v>15</v>
      </c>
      <c r="AM54" s="95"/>
      <c r="AN54" s="386" t="s">
        <v>476</v>
      </c>
      <c r="AO54" s="387"/>
      <c r="AP54" s="239">
        <v>14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235</v>
      </c>
      <c r="AC55" s="378"/>
      <c r="AD55" s="100"/>
      <c r="AE55" s="96">
        <v>43682</v>
      </c>
      <c r="AF55" s="377" t="s">
        <v>323</v>
      </c>
      <c r="AG55" s="378"/>
      <c r="AH55" s="100">
        <v>10</v>
      </c>
      <c r="AI55" s="96">
        <v>43711</v>
      </c>
      <c r="AJ55" s="377" t="s">
        <v>323</v>
      </c>
      <c r="AK55" s="378"/>
      <c r="AL55" s="100" t="s">
        <v>780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235</v>
      </c>
      <c r="AK56" s="389"/>
      <c r="AL56" s="100"/>
      <c r="AM56" s="96">
        <v>43769</v>
      </c>
      <c r="AN56" s="388" t="s">
        <v>153</v>
      </c>
      <c r="AO56" s="389"/>
      <c r="AP56" s="100" t="s">
        <v>780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389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780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235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385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876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389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565</v>
      </c>
      <c r="U70" s="378"/>
      <c r="V70" s="100">
        <v>3742.92</v>
      </c>
      <c r="W70" s="96"/>
      <c r="X70" s="377" t="s">
        <v>563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566</v>
      </c>
      <c r="U71" s="393"/>
      <c r="V71" s="101">
        <v>1872.17</v>
      </c>
      <c r="W71" s="97"/>
      <c r="X71" s="392" t="s">
        <v>564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43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16</v>
      </c>
      <c r="D75">
        <f>C75*D74</f>
        <v>51.612903225806448</v>
      </c>
      <c r="Z75" s="111"/>
    </row>
    <row r="76" spans="1:50">
      <c r="D76">
        <f>D75-D73</f>
        <v>8.6129032258064484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800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790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20"/>
      <c r="J46" s="424" t="s">
        <v>832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9" t="str">
        <f>AÑO!A13</f>
        <v>Gubernamental</v>
      </c>
      <c r="J50" s="422" t="s">
        <v>798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799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315" workbookViewId="0">
      <selection activeCell="G300" sqref="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861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408.13999999999993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864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19" t="str">
        <f>AÑO!A13</f>
        <v>Gubernamental</v>
      </c>
      <c r="J50" s="422" t="s">
        <v>798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151.76999999999998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-15.239999999999995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514.54000000000008</v>
      </c>
      <c r="B260" s="135">
        <f>SUM(B246:B259)</f>
        <v>95</v>
      </c>
      <c r="C260" s="17" t="s">
        <v>53</v>
      </c>
      <c r="D260" s="135">
        <f>SUM(D246:D259)</f>
        <v>65.239999999999995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130.19000000000003</v>
      </c>
      <c r="E320" s="135">
        <f>SUM(E306:E319)</f>
        <v>0</v>
      </c>
      <c r="F320" s="135">
        <f>SUM(F306:F319)</f>
        <v>100.5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1114.2199999999998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59" workbookViewId="0">
      <selection activeCell="B122" sqref="B122:G1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/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/>
      <c r="L7" s="41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/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/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13819.86</v>
      </c>
      <c r="L19" s="440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1556.1399999999999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34.760000000000005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609.54000000000008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748CBB5-7DCE-464E-A40F-1E12620940E3}"/>
    <hyperlink ref="I2:L3" location="AÑO!AQ4:AT5" display="SALDO REAL" xr:uid="{67663154-8883-4CD6-99B0-96CDA3F4AFBE}"/>
    <hyperlink ref="I22" location="Trimestre!C39:F40" display="TELÉFONO" xr:uid="{65DF38AD-AFDF-4177-8AED-F148F1D8E79F}"/>
    <hyperlink ref="I22:L23" location="AÑO!AQ7:AT17" display="INGRESOS" xr:uid="{776E9E2B-67B9-4B3B-BF53-7B4E6AFD52DE}"/>
    <hyperlink ref="B2" location="Trimestre!C25:F26" display="HIPOTECA" xr:uid="{F3200F12-27B8-4617-9F2C-A27417C78B0C}"/>
    <hyperlink ref="B2:G3" location="AÑO!AQ20:AT20" display="AÑO!AQ20:AT20" xr:uid="{A07041F4-B51E-4DBB-AA6A-BC5F67EE1743}"/>
    <hyperlink ref="B22" location="Trimestre!C25:F26" display="HIPOTECA" xr:uid="{B80047E2-2998-4813-B3A3-C265D56FA156}"/>
    <hyperlink ref="B22:G23" location="AÑO!AQ21:AT21" display="AÑO!AQ21:AT21" xr:uid="{995496F7-9D63-4469-A461-2CEBAC8CBAA0}"/>
    <hyperlink ref="B42" location="Trimestre!C25:F26" display="HIPOTECA" xr:uid="{D50471EB-054C-47C6-885C-AD47C3A16101}"/>
    <hyperlink ref="B42:G43" location="AÑO!AQ22:AT22" display="AÑO!AQ22:AT22" xr:uid="{2B1BC879-CC4A-44D6-9302-136D8C1BA801}"/>
    <hyperlink ref="B62" location="Trimestre!C25:F26" display="HIPOTECA" xr:uid="{54B09B22-1DA5-4D79-A837-834B7F8904E4}"/>
    <hyperlink ref="B62:G63" location="AÑO!AQ23:AT23" display="AÑO!AQ23:AT23" xr:uid="{999A8347-A4E9-42C8-9005-84DAE4CF446A}"/>
    <hyperlink ref="B82" location="Trimestre!C25:F26" display="HIPOTECA" xr:uid="{E136B093-8453-4A01-A18A-EA188F3C6E64}"/>
    <hyperlink ref="B82:G83" location="AÑO!AQ24:AT24" display="AÑO!AQ24:AT24" xr:uid="{BBD7A0D1-C277-4899-8F5A-BE8AF4CE1F53}"/>
    <hyperlink ref="B102" location="Trimestre!C25:F26" display="HIPOTECA" xr:uid="{00F4F7FE-4D2F-4F38-94FC-E8EE2794815C}"/>
    <hyperlink ref="B102:G103" location="AÑO!AQ25:AT25" display="AÑO!AQ25:AT25" xr:uid="{647CB64A-81C6-4034-A1B7-4D9CA020EE81}"/>
    <hyperlink ref="B122" location="Trimestre!C25:F26" display="HIPOTECA" xr:uid="{FA5DC8C0-87A6-457F-A900-510CBB9A7706}"/>
    <hyperlink ref="B122:G123" location="AÑO!AQ26:AT26" display="AÑO!AQ26:AT26" xr:uid="{BB8BDFB1-7C93-4BF0-89D8-A071412C0BF0}"/>
    <hyperlink ref="B142" location="Trimestre!C25:F26" display="HIPOTECA" xr:uid="{8F1D821B-C0A2-4AE9-8C64-CF9C7C0E0FE1}"/>
    <hyperlink ref="B142:G143" location="AÑO!AQ27:AT27" display="AÑO!AQ27:AT27" xr:uid="{B7ED6F3F-ED36-4536-A329-1703C2615BD6}"/>
    <hyperlink ref="B162" location="Trimestre!C25:F26" display="HIPOTECA" xr:uid="{9DF9EEAA-7238-438F-BA74-A360AE8E4304}"/>
    <hyperlink ref="B162:G163" location="AÑO!AQ28:AT28" display="AÑO!AQ28:AT28" xr:uid="{19846715-197F-4A08-A2E3-D409E520D163}"/>
    <hyperlink ref="B182" location="Trimestre!C25:F26" display="HIPOTECA" xr:uid="{DE1E8F93-EC5D-4EBF-9D10-7E3A1C7F9A37}"/>
    <hyperlink ref="B182:G183" location="AÑO!AQ29:AT29" display="AÑO!AQ29:AT29" xr:uid="{CBCA1303-500C-4F16-B069-496413185D7F}"/>
    <hyperlink ref="B202" location="Trimestre!C25:F26" display="HIPOTECA" xr:uid="{5D9D2B18-91C1-4D4F-9C54-283285DF8BD9}"/>
    <hyperlink ref="B202:G203" location="AÑO!AQ30:AT30" display="AÑO!AQ30:AT30" xr:uid="{971575E1-A18D-4637-86E8-FE1B7B328C38}"/>
    <hyperlink ref="B222" location="Trimestre!C25:F26" display="HIPOTECA" xr:uid="{5F6ABED3-5ED3-42E7-BEC6-4C1F75D52427}"/>
    <hyperlink ref="B222:G223" location="AÑO!AQ31:AT31" display="AÑO!AQ31:AT31" xr:uid="{AC850999-5F9C-4A4A-B556-3EF59CCBB5BC}"/>
    <hyperlink ref="B242" location="Trimestre!C25:F26" display="HIPOTECA" xr:uid="{34C61E4B-A1A8-4819-94A7-CE66432DA0D8}"/>
    <hyperlink ref="B242:G243" location="AÑO!AQ32:AT32" display="AÑO!AQ32:AT32" xr:uid="{D14CF57D-5044-4168-908F-1E036C353ABF}"/>
    <hyperlink ref="B262" location="Trimestre!C25:F26" display="HIPOTECA" xr:uid="{D9D8C852-F2A3-4CBF-A213-D122D187D962}"/>
    <hyperlink ref="B262:G263" location="AÑO!AQ33:AT33" display="AÑO!AQ33:AT33" xr:uid="{930303BF-AE4F-4159-A4E0-60DFE2E141DF}"/>
    <hyperlink ref="B282" location="Trimestre!C25:F26" display="HIPOTECA" xr:uid="{8B03EC08-6750-4491-8FD8-51256A1B2A0E}"/>
    <hyperlink ref="B282:G283" location="AÑO!AQ34:AT34" display="AÑO!AQ34:AT34" xr:uid="{41E90A66-BB27-4035-9A2C-9A92BEC3212C}"/>
    <hyperlink ref="B302" location="Trimestre!C25:F26" display="HIPOTECA" xr:uid="{994D9667-3AC7-4A8D-A98E-3661D5367EFB}"/>
    <hyperlink ref="B302:G303" location="AÑO!AQ35:AT35" display="AÑO!AQ35:AT35" xr:uid="{9B608A28-2D0E-4C82-9025-0B34DFF4C0F9}"/>
    <hyperlink ref="B322" location="Trimestre!C25:F26" display="HIPOTECA" xr:uid="{0FBA6483-9390-40AF-884E-A656039A1C1C}"/>
    <hyperlink ref="B322:G323" location="AÑO!AQ36:AT36" display="AÑO!AQ36:AT36" xr:uid="{A384F56F-294C-4072-BF95-FF5D66E8C14B}"/>
    <hyperlink ref="B342" location="Trimestre!C25:F26" display="HIPOTECA" xr:uid="{4A5D31A1-F8F7-4C2B-9C72-CD4706CF87F4}"/>
    <hyperlink ref="B342:G343" location="AÑO!AQ37:AT37" display="AÑO!AQ37:AT37" xr:uid="{8ECB7349-7BFD-4119-B1C9-899F31E32D09}"/>
    <hyperlink ref="B362" location="Trimestre!C25:F26" display="HIPOTECA" xr:uid="{313FC2A2-3450-4EB7-A41A-D9E490074848}"/>
    <hyperlink ref="B362:G363" location="AÑO!AQ38:AT38" display="AÑO!AQ38:AT38" xr:uid="{724F7B41-C341-4955-99A7-DB437441631A}"/>
    <hyperlink ref="B382" location="Trimestre!C25:F26" display="HIPOTECA" xr:uid="{A5CDD109-C0E7-4B66-A658-4155734EB793}"/>
    <hyperlink ref="B382:G383" location="AÑO!AQ39:AT39" display="AÑO!AQ39:AT39" xr:uid="{7738F217-B795-4A62-A2D0-E18807EEE108}"/>
    <hyperlink ref="B402" location="Trimestre!C25:F26" display="HIPOTECA" xr:uid="{D455B32B-941F-4031-874B-70C5B20B987F}"/>
    <hyperlink ref="B402:G403" location="AÑO!AQ40:AT40" display="AÑO!AQ40:AT40" xr:uid="{C183AFEB-6767-4F32-BDCA-71E754842579}"/>
    <hyperlink ref="B422" location="Trimestre!C25:F26" display="HIPOTECA" xr:uid="{7B9FB7B9-0933-4EC8-883B-C0D50CED0660}"/>
    <hyperlink ref="B422:G423" location="AÑO!AQ41:AT41" display="AÑO!AQ41:AT41" xr:uid="{F09E8179-2E13-4C38-AAB9-F7EA0BF8694C}"/>
    <hyperlink ref="B442" location="Trimestre!C25:F26" display="HIPOTECA" xr:uid="{C60C7495-8ECD-48A0-8730-1ED4FAA5D199}"/>
    <hyperlink ref="B442:G443" location="AÑO!AQ42:AT42" display="AÑO!AQ42:AT42" xr:uid="{28B3AE42-D3D6-4386-9261-D0271837D5E3}"/>
    <hyperlink ref="B462" location="Trimestre!C25:F26" display="HIPOTECA" xr:uid="{CE363160-8406-4B69-A668-D576F413D943}"/>
    <hyperlink ref="B462:G463" location="AÑO!AQ43:AT43" display="AÑO!AQ43:AT43" xr:uid="{E1EACFD0-A527-44AB-A2CE-E6383C59D73B}"/>
    <hyperlink ref="B482" location="Trimestre!C25:F26" display="HIPOTECA" xr:uid="{7B22BD40-41C0-4E4C-AF25-5310C389F0E5}"/>
    <hyperlink ref="B482:G483" location="AÑO!AQ44:AT44" display="AÑO!AQ44:AT44" xr:uid="{3E6B0112-666C-44E0-8408-25B8832C4859}"/>
    <hyperlink ref="B502" location="Trimestre!C25:F26" display="HIPOTECA" xr:uid="{A8AA32B2-FDB1-4954-88D4-FCC16BF10E9B}"/>
    <hyperlink ref="B502:G503" location="AÑO!AQ45:AT45" display="AÑO!AQ45:AT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/>
      <c r="L5" s="431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550</v>
      </c>
      <c r="L6" s="41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/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659.77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/>
      <c r="L11" s="41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15101.890000000001</v>
      </c>
      <c r="L19" s="417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2684.1399999999994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9" workbookViewId="0">
      <selection activeCell="H65" sqref="H65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D17" sqref="D17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G26" sqref="G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J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1551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43760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43760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43760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3">
        <f t="shared" ref="Q5:Q9" si="0">M5+N5</f>
        <v>5815.32</v>
      </c>
      <c r="R5" s="274">
        <f>P5/E5</f>
        <v>0.12960665931108836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3.6773428232502965E-2</v>
      </c>
      <c r="Y13" s="119">
        <f ca="1">X13*E13</f>
        <v>147.80229827995257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3.262158956109134E-2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8.3036773428232496E-3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0.51542111506524313</v>
      </c>
      <c r="Y19" s="119">
        <f t="shared" ca="1" si="3"/>
        <v>2279.9137191459076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0.3748517200474496</v>
      </c>
      <c r="Y20" s="119">
        <f t="shared" ca="1" si="3"/>
        <v>225.13594306049825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0.1708185053380783</v>
      </c>
      <c r="Y25" s="119">
        <f t="shared" ca="1" si="3"/>
        <v>103.85136956583629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43760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-3.3333333333333326E-2</v>
      </c>
      <c r="X28" s="39">
        <f t="shared" ca="1" si="1"/>
        <v>0.35943060498220641</v>
      </c>
      <c r="Y28" s="119">
        <f t="shared" ca="1" si="3"/>
        <v>1850.3821383629895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1.3048635824436536E-2</v>
      </c>
      <c r="Y33" s="119">
        <f t="shared" ca="1" si="3"/>
        <v>53.879464056939497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8.8374851720047456E-2</v>
      </c>
      <c r="Y35" s="119">
        <f t="shared" ca="1" si="3"/>
        <v>361.34239747330963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1.5996441281138791</v>
      </c>
      <c r="Y42" s="328">
        <f ca="1">SUM(Y13:Y41)</f>
        <v>5022.3073299454336</v>
      </c>
      <c r="Z42" s="329">
        <f ca="1">P42/Y42</f>
        <v>0.83047676077706623</v>
      </c>
      <c r="AA42" s="329">
        <f ca="1">Z42/(D$43/365)</f>
        <v>0.17978885983607898</v>
      </c>
    </row>
    <row r="43" spans="1:27">
      <c r="C43" s="119" t="s">
        <v>568</v>
      </c>
      <c r="D43" s="46">
        <f ca="1">_xlfn.DAYS(TODAY(),F13)</f>
        <v>1686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29" sqref="F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22" workbookViewId="0">
      <selection activeCell="I15" sqref="I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291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9" t="str">
        <f>AÑO!A9</f>
        <v>Rocío Salario</v>
      </c>
      <c r="J30" s="422" t="s">
        <v>238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256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267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218</v>
      </c>
      <c r="J35" s="422" t="s">
        <v>306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239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240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269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299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9" t="str">
        <f>AÑO!A13</f>
        <v>Gubernamental</v>
      </c>
      <c r="J50" s="422" t="s">
        <v>259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296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314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319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314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315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238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379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0"/>
      <c r="J51" s="424" t="s">
        <v>417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366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444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433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362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472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9" t="str">
        <f>AÑO!A13</f>
        <v>Gubernamental</v>
      </c>
      <c r="J50" s="422" t="s">
        <v>483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9" t="str">
        <f>AÑO!A14</f>
        <v>Mutualite/DKV</v>
      </c>
      <c r="J55" s="422" t="s">
        <v>477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626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627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688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675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689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689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689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704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397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776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20"/>
      <c r="J46" s="424" t="s">
        <v>777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9" t="str">
        <f>AÑO!A13</f>
        <v>Gubernamental</v>
      </c>
      <c r="J50" s="422" t="s">
        <v>639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2019-10-22T13:48:34Z</dcterms:modified>
</cp:coreProperties>
</file>