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A2A06047-34E2-4983-A5E6-30733361FE56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0" i="7" l="1"/>
  <c r="D366" i="7"/>
  <c r="H289" i="7" l="1"/>
  <c r="E287" i="7"/>
  <c r="F366" i="7" l="1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<sst xmlns="http://schemas.openxmlformats.org/spreadsheetml/2006/main" count="5400" uniqueCount="654">
  <si>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</si>
  <si>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</si>
  <si>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</si>
  <si>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</si>
  <si>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</si>
  <si>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</si>
  <si>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</si>
  <si>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</si>
  <si>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</si>
  <si>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</si>
  <si>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</si>
  <si>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</si>
  <si>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</si>
  <si>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</si>
  <si>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</si>
  <si>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</si>
  <si>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</si>
  <si>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</si>
  <si>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</si>
  <si>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</si>
  <si>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</si>
  <si>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</si>
  <si>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</si>
  <si>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</si>
  <si>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</si>
  <si>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</si>
  <si>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</si>
  <si>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</si>
  <si>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</si>
  <si>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</si>
  <si>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</si>
  <si>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</si>
  <si>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</si>
  <si>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</si>
  <si>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</si>
  <si>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</si>
  <si>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</si>
  <si>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</si>
  <si>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</si>
  <si>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</si>
  <si>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</si>
  <si>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</si>
  <si>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</si>
  <si>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</si>
  <si>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</si>
  <si>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</si>
  <si>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</si>
  <si>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</si>
  <si>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</si>
  <si>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</si>
  <si>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</si>
  <si>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</si>
  <si>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</si>
  <si>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</si>
  <si>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</si>
  <si>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</si>
  <si>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</si>
  <si>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</si>
  <si>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</si>
  <si>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</si>
  <si>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</si>
  <si>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</si>
  <si>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</si>
  <si>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</si>
  <si>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</si>
  <si>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</si>
  <si>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</si>
  <si>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</si>
  <si>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</si>
  <si>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</si>
  <si>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</si>
  <si>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</si>
  <si>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</si>
  <si>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</si>
  <si>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</si>
  <si>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</si>
  <si>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</si>
  <si>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</si>
  <si>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</si>
  <si>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</si>
  <si>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</si>
  <si>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</si>
  <si>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</si>
  <si>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</si>
  <si>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</si>
  <si>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</si>
  <si>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</si>
  <si>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</si>
  <si>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</si>
  <si>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</si>
  <si>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</si>
  <si>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</si>
  <si>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</si>
  <si>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</si>
  <si>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</si>
  <si>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</si>
  <si>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</si>
  <si>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</si>
  <si>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</si>
  <si>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</si>
  <si>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</si>
  <si>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</si>
  <si>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</si>
  <si>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</si>
  <si>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</si>
  <si>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</si>
  <si>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</si>
  <si>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</si>
  <si>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</si>
  <si>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</si>
  <si>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</si>
  <si>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</si>
  <si>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</si>
  <si>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</si>
  <si>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</si>
  <si>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</si>
  <si>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</si>
  <si>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</si>
  <si>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</si>
  <si>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</si>
  <si>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</si>
  <si>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</si>
  <si>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</si>
  <si>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</si>
  <si>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</si>
  <si>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</si>
  <si>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</si>
  <si>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</si>
  <si>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</si>
  <si>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</si>
  <si>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</si>
  <si>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</si>
  <si>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</si>
  <si>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</si>
  <si>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</si>
  <si>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</si>
  <si>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</si>
  <si>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</si>
  <si>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</si>
  <si>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</si>
  <si>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</si>
  <si>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</si>
  <si>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</si>
  <si>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</si>
  <si>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</si>
  <si>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</si>
  <si>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</si>
  <si>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</si>
  <si>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</si>
  <si>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</si>
  <si>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</si>
  <si>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</si>
  <si>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</si>
  <si>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</si>
  <si>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</si>
  <si>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</si>
  <si>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</si>
  <si>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</si>
  <si>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</si>
  <si>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</si>
  <si>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</si>
  <si>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</si>
  <si>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</si>
  <si>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</si>
  <si>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</si>
  <si>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</si>
  <si>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</si>
  <si>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</si>
  <si>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</si>
  <si>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</si>
  <si>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</si>
  <si>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</si>
  <si>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</si>
  <si>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</si>
  <si>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</si>
  <si>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</si>
  <si>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</si>
  <si>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</si>
  <si>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</si>
  <si>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</si>
  <si>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</si>
  <si>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</si>
  <si>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</si>
  <si>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</si>
  <si>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</si>
  <si>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</si>
  <si>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</si>
  <si>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</si>
  <si>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</si>
  <si>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</si>
  <si>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</si>
  <si>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</si>
  <si>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</si>
  <si>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</si>
  <si>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</si>
  <si>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</si>
  <si>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</si>
  <si>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</si>
  <si>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</si>
  <si>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</si>
  <si>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</si>
  <si>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</si>
  <si>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</si>
  <si>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</si>
  <si>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</si>
  <si>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</si>
  <si>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</si>
  <si>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</si>
  <si>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</si>
  <si>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</si>
  <si>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</si>
  <si>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</si>
  <si>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</si>
  <si>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</si>
  <si>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</si>
  <si>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</si>
  <si>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</si>
  <si>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</si>
  <si>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</si>
  <si>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</si>
  <si>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</si>
  <si>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</si>
  <si>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</si>
  <si>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</si>
  <si>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</si>
  <si>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</si>
  <si>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</si>
  <si>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</si>
  <si>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</si>
  <si>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</si>
  <si>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</si>
  <si>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</si>
  <si>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</si>
  <si>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</si>
  <si>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</si>
  <si>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</si>
  <si>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</si>
  <si>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</si>
  <si>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</si>
  <si>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</si>
  <si>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</si>
  <si>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</si>
  <si>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</si>
  <si>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</si>
  <si>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</si>
  <si>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</si>
  <si>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</si>
  <si>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</si>
  <si>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</si>
  <si>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</si>
  <si>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</si>
  <si>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</si>
  <si>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</si>
  <si>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</si>
  <si>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</si>
  <si>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</si>
  <si>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</si>
  <si>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</si>
  <si>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</si>
  <si>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</si>
  <si>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</si>
  <si>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</si>
  <si>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</si>
  <si>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</si>
  <si>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</si>
  <si>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</si>
  <si>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</si>
  <si>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</si>
  <si>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</si>
  <si>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</si>
  <si>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</si>
  <si>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</si>
  <si>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</si>
  <si>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</si>
  <si>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</si>
  <si>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</si>
  <si>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</si>
  <si>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</si>
  <si>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</si>
  <si>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</si>
  <si>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</si>
  <si>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</si>
  <si>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</si>
  <si>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</si>
  <si>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</si>
  <si>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</si>
  <si>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</si>
  <si>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</si>
  <si>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</si>
  <si>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</si>
  <si>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</si>
  <si>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</si>
  <si>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</si>
  <si>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</si>
  <si>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</si>
  <si>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</si>
  <si>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</si>
  <si>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</si>
  <si>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</si>
  <si>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</si>
  <si>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</si>
  <si>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</si>
  <si>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</si>
  <si>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</si>
  <si>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</si>
  <si>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</si>
  <si>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</si>
  <si>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</si>
  <si>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</si>
  <si>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</si>
  <si>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</si>
  <si>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</si>
  <si>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</si>
  <si>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</si>
  <si>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</si>
  <si>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</si>
  <si>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</si>
  <si>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</si>
  <si>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</si>
  <si>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</si>
  <si>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</si>
  <si>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</si>
  <si>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</si>
  <si>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</si>
  <si>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</si>
  <si>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</si>
  <si>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</si>
  <si>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</si>
  <si>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</si>
  <si>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</si>
  <si>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</si>
  <si>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</si>
  <si>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</si>
  <si>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</si>
  <si>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</si>
  <si>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</si>
  <si>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</si>
  <si>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</si>
  <si>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</si>
  <si>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</si>
  <si>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</si>
  <si>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</si>
  <si>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</si>
  <si>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</si>
  <si>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</si>
  <si>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</si>
  <si>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</si>
  <si>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</si>
  <si>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</si>
  <si>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</si>
  <si>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</si>
  <si>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</si>
  <si>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</si>
  <si>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</si>
  <si>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</si>
  <si>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</si>
  <si>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</si>
  <si>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</si>
  <si>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</si>
  <si>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</si>
  <si>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</si>
  <si>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</si>
  <si>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</si>
  <si>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</si>
  <si>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</si>
  <si>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</si>
  <si>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</si>
  <si>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</si>
  <si>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</si>
  <si>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</si>
  <si>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</si>
  <si>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</si>
  <si>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</si>
  <si>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</si>
  <si>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</si>
  <si>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</si>
  <si>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</si>
  <si>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</si>
  <si>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</si>
  <si>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</si>
  <si>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</si>
  <si>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</si>
  <si>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</si>
  <si>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</si>
  <si>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</si>
  <si>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</si>
  <si>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</si>
  <si>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</si>
  <si>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</si>
  <si>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</si>
  <si>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</si>
  <si>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</si>
  <si>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</si>
  <si>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</si>
  <si>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</si>
  <si>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</si>
  <si>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</si>
  <si>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</si>
  <si>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</si>
  <si>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</si>
  <si>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</si>
  <si>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</si>
  <si>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</si>
  <si>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</si>
  <si>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</si>
  <si>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</si>
  <si>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</si>
  <si>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</si>
  <si>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</si>
  <si>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</si>
  <si>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</si>
  <si>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</si>
  <si>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</si>
  <si>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</si>
  <si>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</si>
  <si>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</si>
  <si>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</si>
  <si>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</si>
  <si>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</si>
  <si>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</si>
  <si>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</si>
  <si>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</si>
  <si>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</si>
  <si>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</si>
  <si>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</si>
  <si>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</si>
  <si>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</si>
  <si>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</si>
  <si>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</si>
  <si>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</si>
  <si>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</si>
  <si>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</si>
  <si>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</si>
  <si>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</si>
  <si>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</si>
  <si>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</si>
  <si>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</si>
  <si>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</si>
  <si>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</si>
  <si>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</si>
  <si>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</si>
  <si>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</si>
  <si>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</si>
  <si>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</si>
  <si>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</si>
  <si>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</si>
  <si>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</si>
  <si>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</si>
  <si>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</si>
  <si>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</si>
  <si>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</si>
  <si>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</si>
  <si>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</si>
  <si>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</si>
  <si>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</si>
  <si>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</si>
  <si>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</si>
  <si>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</si>
  <si>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</si>
  <si>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</si>
  <si>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</si>
  <si>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</si>
  <si>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</si>
  <si>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</si>
  <si>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</si>
  <si>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</si>
  <si>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</si>
  <si>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</si>
  <si>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</si>
  <si>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</si>
  <si>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</si>
  <si>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</si>
  <si>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</si>
  <si>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</si>
  <si>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</si>
  <si>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</si>
  <si>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</si>
  <si>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</si>
  <si>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</si>
  <si>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</si>
  <si>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</si>
  <si>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</si>
  <si>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</si>
  <si>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</si>
  <si>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</si>
  <si>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</si>
  <si>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</si>
  <si>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</si>
  <si>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</si>
  <si>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</si>
  <si>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</si>
  <si>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</si>
  <si>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</si>
  <si>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</si>
  <si>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</si>
  <si>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</si>
  <si>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</si>
  <si>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</si>
  <si>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</si>
  <si>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</si>
  <si>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</si>
  <si>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</si>
  <si>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</si>
  <si>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</si>
  <si>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</si>
  <si>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</si>
  <si>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</si>
  <si>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</si>
  <si>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</si>
  <si>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</si>
  <si>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</si>
  <si>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</si>
  <si>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</si>
  <si>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</si>
  <si>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</si>
  <si>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</si>
  <si>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</si>
  <si>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</si>
  <si>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</si>
  <si>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</si>
  <si>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</si>
  <si>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</si>
  <si>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</si>
  <si>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</si>
  <si>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</si>
  <si>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</si>
  <si>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</si>
  <si>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</si>
  <si>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</si>
  <si>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</si>
  <si>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</si>
  <si>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</si>
  <si>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</si>
  <si>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</si>
  <si>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</si>
  <si>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</si>
  <si>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</si>
  <si>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</si>
  <si>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</si>
  <si>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</si>
  <si>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</si>
  <si>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</si>
  <si>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</si>
  <si>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</si>
  <si>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</si>
  <si>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</si>
  <si>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</si>
  <si>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</si>
  <si>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</si>
  <si>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</si>
  <si>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</si>
  <si>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</si>
  <si>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</si>
  <si>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</si>
  <si>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</si>
  <si>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</si>
  <si>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</si>
  <si>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</si>
  <si>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</si>
  <si>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</si>
  <si>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</si>
  <si>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</si>
  <si>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</si>
  <si>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</si>
  <si>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</si>
  <si>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</si>
  <si>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</si>
  <si>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</si>
  <si>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</si>
  <si>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</si>
  <si>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</si>
  <si>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</si>
  <si>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</si>
  <si>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</si>
  <si>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</si>
  <si>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</si>
  <si>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</si>
  <si>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</si>
  <si>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</si>
  <si>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</si>
  <si>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</si>
  <si>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</si>
  <si>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</si>
  <si>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</si>
  <si>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</si>
  <si>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</si>
  <si>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</si>
  <si>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</si>
  <si>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</si>
  <si>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</si>
  <si>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</si>
  <si>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</si>
  <si>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</si>
  <si>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</si>
  <si>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</si>
  <si>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</si>
  <si>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</si>
  <si>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</si>
  <si>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</si>
  <si>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</si>
  <si>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</si>
  <si>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</si>
  <si>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</si>
  <si>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</si>
  <si>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</si>
  <si>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</si>
  <si>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</si>
  <si>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</si>
  <si>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</si>
  <si>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</si>
  <si>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</si>
  <si>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</si>
  <si>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</si>
  <si>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</si>
  <si>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</si>
  <si>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</si>
  <si>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</si>
  <si>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</si>
  <si>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</si>
  <si>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</si>
  <si>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</si>
  <si>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</si>
  <si>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</si>
  <si>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&lt;310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</si>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</sst>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Q1" activePane="topRight" state="frozen"/>
      <selection pane="topRight" activeCell="Z43" sqref="Z4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29615.1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0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14732.16</v>
      </c>
      <c r="BA8" s="112">
        <f t="shared" ref="BA8:BA16" ca="1" si="0">AZ8/BC$17</f>
        <v>2455.36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465.41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3483.41</v>
      </c>
      <c r="BA9" s="112">
        <f t="shared" ca="1" si="0"/>
        <v>580.56833333333327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1315.3600000000001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28834.230000000003</v>
      </c>
      <c r="BA17" s="112">
        <f ca="1">AZ17/BC$17</f>
        <v>4805.7050000000008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57668.460000000006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58.98</v>
      </c>
      <c r="Z20" s="145">
        <f t="shared" ref="Z20:Z45" si="7">V20+X20-Y20</f>
        <v>724.43999999999983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1268.4399999999998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1812.4399999999998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2356.4399999999996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2900.4399999999996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3444.4399999999996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3988.4399999999996</v>
      </c>
      <c r="AZ20" s="123">
        <f t="shared" ref="AZ20:AZ27" si="14">E20+I20+M20+Q20+U20+Y20+AC20+AG20+AK20+AO20+AS20+AW20</f>
        <v>3188.26</v>
      </c>
      <c r="BA20" s="21">
        <f t="shared" ref="BA20:BA45" si="15">AZ20/AZ$46</f>
        <v>0.1217108678788915</v>
      </c>
      <c r="BB20" s="22">
        <f>_xlfn.RANK.EQ(BA20,$BA$20:$BA$45,)</f>
        <v>3</v>
      </c>
      <c r="BC20" s="22">
        <f t="shared" ref="BC20:BC45" ca="1" si="16">AZ20/BC$17</f>
        <v>531.37666666666667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0.12013221785357193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275.6600000000002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1440.0299999999995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2588.0299999999997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3716.0299999999997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4844.03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5972.03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7100.03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8228.0299999999988</v>
      </c>
      <c r="AZ21" s="152">
        <f t="shared" si="14"/>
        <v>6125.83</v>
      </c>
      <c r="BA21" s="21">
        <f t="shared" si="15"/>
        <v>0.23385172030466456</v>
      </c>
      <c r="BB21" s="22">
        <f t="shared" ref="BB21:BB45" si="20">_xlfn.RANK.EQ(BA21,$BA$20:$BA$45,)</f>
        <v>1</v>
      </c>
      <c r="BC21" s="22">
        <f t="shared" ca="1" si="16"/>
        <v>1020.9716666666667</v>
      </c>
      <c r="BE21" s="224">
        <f t="shared" ca="1" si="17"/>
        <v>6913</v>
      </c>
      <c r="BF21" s="21">
        <f t="shared" ca="1" si="18"/>
        <v>0.23974976963144148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787.16999999999985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128.18</v>
      </c>
      <c r="Z22" s="156">
        <f t="shared" si="7"/>
        <v>714.72000000000025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1014.7200000000003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1504.7200000000003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1994.7200000000003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2484.7200000000003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2974.7200000000003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3464.7200000000003</v>
      </c>
      <c r="AZ22" s="157">
        <f t="shared" si="14"/>
        <v>1745.3500000000001</v>
      </c>
      <c r="BA22" s="21">
        <f t="shared" si="15"/>
        <v>6.662821201922782E-2</v>
      </c>
      <c r="BB22" s="22">
        <f t="shared" si="20"/>
        <v>6</v>
      </c>
      <c r="BC22" s="22">
        <f t="shared" ca="1" si="16"/>
        <v>290.89166666666671</v>
      </c>
      <c r="BE22" s="225">
        <f t="shared" ca="1" si="17"/>
        <v>2214</v>
      </c>
      <c r="BF22" s="21">
        <f t="shared" ca="1" si="18"/>
        <v>7.6783739326487993E-2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468.65000000000009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30</v>
      </c>
      <c r="Z23" s="151">
        <f t="shared" si="7"/>
        <v>204.33000000000007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374.33000000000004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524.33000000000004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674.33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824.33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974.33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1124.33</v>
      </c>
      <c r="AZ23" s="152">
        <f t="shared" si="14"/>
        <v>892.8</v>
      </c>
      <c r="BA23" s="21">
        <f t="shared" si="15"/>
        <v>3.4082371839898352E-2</v>
      </c>
      <c r="BB23" s="22">
        <f t="shared" si="20"/>
        <v>8</v>
      </c>
      <c r="BC23" s="22">
        <f t="shared" ca="1" si="16"/>
        <v>148.79999999999998</v>
      </c>
      <c r="BE23" s="224">
        <f t="shared" ca="1" si="17"/>
        <v>1055</v>
      </c>
      <c r="BF23" s="21">
        <f t="shared" ca="1" si="18"/>
        <v>3.6588457538141293E-2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162.20000000000005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102.47</v>
      </c>
      <c r="Z24" s="156">
        <f t="shared" si="7"/>
        <v>180.4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340.4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500.4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660.4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820.4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980.4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1140.4000000000001</v>
      </c>
      <c r="AZ24" s="157">
        <f t="shared" si="14"/>
        <v>789.6</v>
      </c>
      <c r="BA24" s="21">
        <f t="shared" si="15"/>
        <v>3.0142742836899352E-2</v>
      </c>
      <c r="BB24" s="22">
        <f t="shared" si="20"/>
        <v>10</v>
      </c>
      <c r="BC24" s="22">
        <f t="shared" ca="1" si="16"/>
        <v>131.6</v>
      </c>
      <c r="BE24" s="225">
        <f t="shared" ca="1" si="17"/>
        <v>970</v>
      </c>
      <c r="BF24" s="21">
        <f t="shared" ca="1" si="18"/>
        <v>3.36405723336465E-2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180.4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7.7428979788787003E-2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6.3755820772741278E-2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17.990000000000002</v>
      </c>
      <c r="Z26" s="156">
        <f t="shared" si="7"/>
        <v>57.529999999999994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110.53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158.53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206.53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254.53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302.52999999999997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350.53</v>
      </c>
      <c r="AZ26" s="157">
        <f t="shared" si="14"/>
        <v>275.46000000000004</v>
      </c>
      <c r="BA26" s="21">
        <f t="shared" si="15"/>
        <v>1.0515602763237457E-2</v>
      </c>
      <c r="BB26" s="22">
        <f t="shared" si="20"/>
        <v>17</v>
      </c>
      <c r="BC26" s="22">
        <f t="shared" ca="1" si="16"/>
        <v>45.910000000000004</v>
      </c>
      <c r="BE26" s="225">
        <f t="shared" ca="1" si="17"/>
        <v>313.45</v>
      </c>
      <c r="BF26" s="21">
        <f t="shared" ca="1" si="18"/>
        <v>1.0870760204104634E-2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37.990000000000045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1.0736634274161527E-2</v>
      </c>
      <c r="BB27" s="22">
        <f t="shared" si="20"/>
        <v>16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8.3234405773970725E-3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7.6074923192504293E-2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9.9882674168861096E-2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36.86</v>
      </c>
      <c r="Z29" s="160">
        <f t="shared" si="7"/>
        <v>135.94000000000005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205.94000000000005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275.94000000000005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345.94000000000005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415.94000000000005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485.94000000000005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555.94000000000005</v>
      </c>
      <c r="AZ29" s="152">
        <f t="shared" si="23"/>
        <v>211.39</v>
      </c>
      <c r="BA29" s="21">
        <f t="shared" si="15"/>
        <v>8.0697497572089077E-3</v>
      </c>
      <c r="BB29" s="22">
        <f t="shared" si="20"/>
        <v>18</v>
      </c>
      <c r="BC29" s="22">
        <f t="shared" ca="1" si="16"/>
        <v>35.231666666666662</v>
      </c>
      <c r="BE29" s="224">
        <f t="shared" ca="1" si="17"/>
        <v>394</v>
      </c>
      <c r="BF29" s="21">
        <f t="shared" ca="1" si="18"/>
        <v>1.3664314947893526E-2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182.60999999999999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5.003939629002997E-3</v>
      </c>
      <c r="BB30" s="22">
        <f t="shared" si="20"/>
        <v>20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8.670250601455284E-3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80.639999999999986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100.63999999999999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120.63999999999999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140.63999999999999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160.63999999999999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180.64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200.64</v>
      </c>
      <c r="AZ31" s="152">
        <f t="shared" si="23"/>
        <v>115.4</v>
      </c>
      <c r="BA31" s="21">
        <f t="shared" si="15"/>
        <v>4.4053603386248544E-3</v>
      </c>
      <c r="BB31" s="22">
        <f t="shared" si="20"/>
        <v>21</v>
      </c>
      <c r="BC31" s="22">
        <f t="shared" ca="1" si="16"/>
        <v>19.233333333333334</v>
      </c>
      <c r="BE31" s="224">
        <f t="shared" ca="1" si="17"/>
        <v>120</v>
      </c>
      <c r="BF31" s="21">
        <f t="shared" ca="1" si="18"/>
        <v>4.1617202886985363E-3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4.5999999999999801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21.08</v>
      </c>
      <c r="Z32" s="161">
        <f t="shared" si="7"/>
        <v>997.52999999999986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1097.5299999999997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1147.5299999999997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1197.5299999999997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1247.5299999999997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1297.5299999999997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1347.5299999999997</v>
      </c>
      <c r="AZ32" s="157">
        <f t="shared" si="23"/>
        <v>311.34999999999997</v>
      </c>
      <c r="BA32" s="21">
        <f t="shared" si="15"/>
        <v>1.188569273336957E-2</v>
      </c>
      <c r="BB32" s="22">
        <f t="shared" si="20"/>
        <v>15</v>
      </c>
      <c r="BC32" s="22">
        <f t="shared" ca="1" si="16"/>
        <v>51.891666666666659</v>
      </c>
      <c r="BE32" s="225">
        <f t="shared" ca="1" si="17"/>
        <v>1323.13</v>
      </c>
      <c r="BF32" s="21">
        <f t="shared" ca="1" si="18"/>
        <v>4.5887474713214117E-2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1011.7799999999999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84</v>
      </c>
      <c r="Z33" s="160">
        <f t="shared" si="7"/>
        <v>453.59000000000026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503.59000000000026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553.59000000000026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603.59000000000026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653.59000000000026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703.59000000000026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753.59000000000026</v>
      </c>
      <c r="AZ33" s="152">
        <f t="shared" si="23"/>
        <v>4288.3500000000004</v>
      </c>
      <c r="BA33" s="21">
        <f t="shared" si="15"/>
        <v>0.16370647320746876</v>
      </c>
      <c r="BB33" s="22">
        <f t="shared" si="20"/>
        <v>2</v>
      </c>
      <c r="BC33" s="22">
        <f t="shared" ca="1" si="16"/>
        <v>714.72500000000002</v>
      </c>
      <c r="BE33" s="224">
        <f t="shared" ca="1" si="17"/>
        <v>4321.9400000000005</v>
      </c>
      <c r="BF33" s="21">
        <f t="shared" ca="1" si="18"/>
        <v>0.14988921153781459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33.590000000000259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3.752954721752249E-2</v>
      </c>
      <c r="BB34" s="22">
        <f t="shared" si="20"/>
        <v>7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3.3099895506139745E-2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3.1116197677756662E-2</v>
      </c>
      <c r="BB35" s="22">
        <f t="shared" si="20"/>
        <v>9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3.6622444920499E-2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2.0274201232584693E-2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2.2543345183831852E-2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1.4034928323183949E-2</v>
      </c>
      <c r="BB37" s="22">
        <f t="shared" si="20"/>
        <v>14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1.1097920769862763E-2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20.100000000000001</v>
      </c>
      <c r="Z38" s="156">
        <f t="shared" si="7"/>
        <v>90.630000000000052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160.63000000000005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230.63000000000005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300.63000000000005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370.63000000000005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440.63000000000005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510.63000000000005</v>
      </c>
      <c r="AZ38" s="157">
        <f t="shared" si="23"/>
        <v>398.57000000000005</v>
      </c>
      <c r="BA38" s="21">
        <f t="shared" si="15"/>
        <v>1.5215290036097994E-2</v>
      </c>
      <c r="BB38" s="22">
        <f t="shared" si="20"/>
        <v>13</v>
      </c>
      <c r="BC38" s="22">
        <f t="shared" ca="1" si="16"/>
        <v>66.428333333333342</v>
      </c>
      <c r="BE38" s="225">
        <f t="shared" ca="1" si="17"/>
        <v>450</v>
      </c>
      <c r="BF38" s="21">
        <f t="shared" ca="1" si="18"/>
        <v>1.5606451082619511E-2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51.430000000000021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-4.0012859715692073E-2</v>
      </c>
      <c r="BG39" s="22">
        <f t="shared" ca="1" si="21"/>
        <v>25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6.0338930253296752E-3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-1.9541704425608035E-2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-2788.7899999999995</v>
      </c>
      <c r="Y41" s="165">
        <f>SUM('06'!D440:F440)</f>
        <v>0</v>
      </c>
      <c r="Z41" s="151">
        <f t="shared" si="7"/>
        <v>5212.33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1312.33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-2587.67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-6487.67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-10387.67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-14287.67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-18187.669999999998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-3337.6699999999978</v>
      </c>
      <c r="BF41" s="21">
        <f t="shared" ca="1" si="18"/>
        <v>-0.11575374129983694</v>
      </c>
      <c r="BG41" s="22">
        <f t="shared" ca="1" si="21"/>
        <v>26</v>
      </c>
      <c r="BH41" s="22">
        <f t="shared" ca="1" si="19"/>
        <v>-556.27833333333297</v>
      </c>
      <c r="BJ41" s="224">
        <f t="shared" ca="1" si="22"/>
        <v>-3337.6699999999983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0.14032765917452972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1.9087349820731604E-2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4.0101643081850991E-3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2.465322102845694E-3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1315.3600000000001</v>
      </c>
      <c r="Y46" s="219">
        <f>SUM(Y20:Y45)</f>
        <v>1307.03</v>
      </c>
      <c r="Z46" s="220">
        <f>SUM(Z20:Z45)</f>
        <v>29022.410000000003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29022.410000000003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29022.410000000003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29022.409999999996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29022.409999999989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29022.409999999989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29022.409999999996</v>
      </c>
      <c r="AZ46" s="227">
        <f>SUM(AZ20:AZ45)</f>
        <v>26195.360000000008</v>
      </c>
      <c r="BA46" s="1"/>
      <c r="BB46" s="1"/>
      <c r="BC46" s="124">
        <f ca="1">SUM(BC20:BC45)</f>
        <v>4365.8933333333325</v>
      </c>
      <c r="BE46" s="227">
        <f ca="1">SUM(BE20:BE45)</f>
        <v>28834.230000000003</v>
      </c>
      <c r="BF46" s="1"/>
      <c r="BG46" s="1"/>
      <c r="BH46" s="124">
        <f ca="1">SUM(BH20:BH45)</f>
        <v>4805.7049999999999</v>
      </c>
      <c r="BJ46" s="227">
        <f ca="1">SUM(BJ20:BJ45)</f>
        <v>2638.8700000000035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8.3300000000001546</v>
      </c>
      <c r="Z47" s="125"/>
      <c r="AA47" s="125">
        <f>AA5-Z46</f>
        <v>592.68999999999505</v>
      </c>
      <c r="AB47" s="125">
        <f>AA17-AB46</f>
        <v>0</v>
      </c>
      <c r="AC47" s="125">
        <f>AA17-AC46</f>
        <v>0</v>
      </c>
      <c r="AD47" s="125"/>
      <c r="AE47" s="125">
        <f>AE5-AD46</f>
        <v>-13920.520000000002</v>
      </c>
      <c r="AF47" s="125">
        <f>AE17-AF46</f>
        <v>0</v>
      </c>
      <c r="AG47" s="125">
        <f>AE17-AG46</f>
        <v>0</v>
      </c>
      <c r="AH47" s="125"/>
      <c r="AI47" s="125">
        <f>AI5-AH46</f>
        <v>-13920.520000000002</v>
      </c>
      <c r="AJ47" s="125">
        <f>AI17-AJ46</f>
        <v>0</v>
      </c>
      <c r="AK47" s="125">
        <f>AI17-AK46</f>
        <v>0</v>
      </c>
      <c r="AL47" s="125"/>
      <c r="AM47" s="125">
        <f>AM5-AL46</f>
        <v>-13920.519999999995</v>
      </c>
      <c r="AN47" s="125">
        <f>AM17-AN46</f>
        <v>0</v>
      </c>
      <c r="AO47" s="125">
        <f>AM17-AO46</f>
        <v>0</v>
      </c>
      <c r="AP47" s="125"/>
      <c r="AQ47" s="125">
        <f>AQ5-AP46</f>
        <v>-13920.519999999988</v>
      </c>
      <c r="AR47" s="125">
        <f>AQ17-AR46</f>
        <v>0</v>
      </c>
      <c r="AS47" s="125">
        <f>AQ17-AS46</f>
        <v>0</v>
      </c>
      <c r="AT47" s="140"/>
      <c r="AU47" s="125">
        <f>AU5-AT46</f>
        <v>-13920.519999999988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52390.719999999987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134.98000000000002</v>
      </c>
      <c r="Z50" s="119" t="s">
        <v>623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/>
      <c r="X55" s="394"/>
      <c r="Y55" s="395"/>
      <c r="Z55" s="100"/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29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11</v>
      </c>
      <c r="D75">
        <f>C75*D74</f>
        <v>36.666666666666671</v>
      </c>
      <c r="Z75" s="111"/>
    </row>
    <row r="76" spans="1:50">
      <c r="D76">
        <f>D75-D73</f>
        <v>7.6666666666666714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2368.44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746.02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4844.0300000000007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2912.44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916.02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5972.0300000000007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3456.44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1086.02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7100.0300000000007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4000.44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1256.02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8228.0300000000007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183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362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I13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1419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43628</v>
      </c>
      <c r="L3" s="263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23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43628</v>
      </c>
      <c r="L4" s="263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474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43628</v>
      </c>
      <c r="L5" s="263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3.9897039897039896E-2</v>
      </c>
      <c r="X13" s="119">
        <f ca="1">W13*E13</f>
        <v>160.35693365508365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3.5392535392535396E-2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9.0090090090090089E-3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0.55920205920205923</v>
      </c>
      <c r="X19" s="119">
        <f t="shared" ca="1" si="2"/>
        <v>2473.5743439382245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0.40669240669240669</v>
      </c>
      <c r="X20" s="119">
        <f t="shared" ca="1" si="2"/>
        <v>244.25945945945946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0.18532818532818532</v>
      </c>
      <c r="X25" s="119">
        <f t="shared" ca="1" si="2"/>
        <v>112.67272142084941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474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43628</v>
      </c>
      <c r="L28" s="302">
        <v>29.57</v>
      </c>
      <c r="M28" s="264">
        <f>(H28*L28)</f>
        <v>5795.72</v>
      </c>
      <c r="N28" s="264">
        <f>-(IF((M28*0.0075)&lt;30,30,(M28*0.0075)) + (M28*0.0035))</f>
        <v>-63.752920000000003</v>
      </c>
      <c r="O28" s="272">
        <f>J28+N28</f>
        <v>-119.7658</v>
      </c>
      <c r="P28" s="273">
        <f ca="1">IF(K28=0,0,M28-E28+N28)</f>
        <v>583.87420000000009</v>
      </c>
      <c r="Q28" s="274">
        <f ca="1">P28/E28</f>
        <v>0.1134156305276295</v>
      </c>
      <c r="R28" s="275" t="s">
        <v>519</v>
      </c>
      <c r="S28" s="59">
        <f ca="1">Q28+Q29+Q30+Q34</f>
        <v>0.1378207846164578</v>
      </c>
      <c r="W28" s="39">
        <f t="shared" ca="1" si="1"/>
        <v>0.30501930501930502</v>
      </c>
      <c r="X28" s="119">
        <f t="shared" ca="1" si="2"/>
        <v>1570.2677124324325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1.4157014157014158E-2</v>
      </c>
      <c r="X33" s="119">
        <f t="shared" ca="1" si="2"/>
        <v>58.456098069498069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23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43628</v>
      </c>
      <c r="L35" s="302">
        <v>63</v>
      </c>
      <c r="M35" s="264">
        <f>(H35*L35)</f>
        <v>3906</v>
      </c>
      <c r="N35" s="264">
        <f>-(IF((M35*0.0075)&lt;30,30,(M35*0.0075)) + (M35*0.0035))</f>
        <v>-43.670999999999999</v>
      </c>
      <c r="O35" s="272">
        <f>J35+N35</f>
        <v>-88.157859999999999</v>
      </c>
      <c r="P35" s="273">
        <f ca="1">IF(K35=0,0,M35-E35+N35)</f>
        <v>-226.41786000000019</v>
      </c>
      <c r="Q35" s="274">
        <f ca="1">P35/E35</f>
        <v>-5.5375856650612058E-2</v>
      </c>
      <c r="R35" s="275" t="s">
        <v>413</v>
      </c>
      <c r="W35" s="39">
        <f t="shared" ca="1" si="1"/>
        <v>1.4800514800514801E-2</v>
      </c>
      <c r="X35" s="119">
        <f t="shared" ca="1" si="2"/>
        <v>60.515558416988419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2439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-378.00517900000006</v>
      </c>
      <c r="O42" s="315">
        <f>SUM(O13:O41)</f>
        <v>-564.20331699999997</v>
      </c>
      <c r="P42" s="315">
        <f ca="1">SUM(P13:P41)</f>
        <v>4015.335063</v>
      </c>
      <c r="Q42" s="326">
        <f ca="1">SUM(Q13:Q41)</f>
        <v>3.9814054800380876</v>
      </c>
      <c r="R42" s="317"/>
      <c r="W42" s="327">
        <f ca="1">SUM(W13:W41)</f>
        <v>1.5694980694980698</v>
      </c>
      <c r="X42" s="328">
        <f ca="1">SUM(X13:X41)</f>
        <v>4680.1028273925358</v>
      </c>
      <c r="Y42" s="329">
        <f ca="1">P42/X42</f>
        <v>0.85795872678231233</v>
      </c>
      <c r="Z42" s="329">
        <f ca="1">Y42/(D$43/365)</f>
        <v>0.20151540236521495</v>
      </c>
    </row>
    <row r="43" spans="1:26">
      <c r="C43" s="119" t="s">
        <v>570</v>
      </c>
      <c r="D43" s="46">
        <f ca="1">_xlfn.DAYS(TODAY(),F13)</f>
        <v>1554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-61.262136332382241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-75.579737949587866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-30.791745090572835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-58.784240627457237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-226.41786000000019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04" workbookViewId="0">
      <selection activeCell="G257" sqref="G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736.44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58.98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216.01999999999998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629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1440.03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633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>
        <v>27.2</v>
      </c>
      <c r="E48" s="138"/>
      <c r="F48" s="138"/>
      <c r="G48" s="16" t="s">
        <v>646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647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651</v>
      </c>
      <c r="H50" s="1"/>
      <c r="I50" s="421" t="str">
        <f>AÑO!A13</f>
        <v>Gubernamental</v>
      </c>
      <c r="J50" s="424" t="s">
        <v>642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98.18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630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</f>
        <v>104.33000000000001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631</v>
      </c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184.33</v>
      </c>
      <c r="B80" s="233">
        <f>SUM(B66:B79)</f>
        <v>135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30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625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627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644</v>
      </c>
      <c r="H88" s="1"/>
      <c r="M88" s="1"/>
      <c r="R88" s="3"/>
    </row>
    <row r="89" spans="1:18" ht="15.75">
      <c r="A89" s="1"/>
      <c r="B89" s="134"/>
      <c r="C89" s="16"/>
      <c r="D89" s="137">
        <v>7.6</v>
      </c>
      <c r="E89" s="138"/>
      <c r="F89" s="138"/>
      <c r="G89" s="16" t="s">
        <v>645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102.47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35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36.86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100.07000000000001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650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997.53000000000009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84</v>
      </c>
      <c r="E266" s="138"/>
      <c r="F266" s="138"/>
      <c r="G266" s="16" t="s">
        <v>635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84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638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649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628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640</v>
      </c>
    </row>
    <row r="308" spans="2:7">
      <c r="B308" s="134"/>
      <c r="C308" s="27"/>
      <c r="D308" s="137"/>
      <c r="E308" s="138"/>
      <c r="F308" s="138">
        <v>50</v>
      </c>
      <c r="G308" s="16" t="s">
        <v>641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632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</f>
        <v>8</v>
      </c>
      <c r="E366" s="138"/>
      <c r="F366" s="138">
        <f>3.5+4.5</f>
        <v>8</v>
      </c>
      <c r="G366" s="31" t="s">
        <v>67</v>
      </c>
    </row>
    <row r="367" spans="2:7">
      <c r="B367" s="134"/>
      <c r="C367" s="16"/>
      <c r="D367" s="137">
        <v>4.0999999999999996</v>
      </c>
      <c r="E367" s="138"/>
      <c r="F367" s="138"/>
      <c r="G367" s="31" t="s">
        <v>653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12.1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634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1315.3600000000001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-2788.7899999999995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-2788.7899999999995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626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41" workbookViewId="0">
      <selection activeCell="B422" sqref="B422:G44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2156.9299999999998</v>
      </c>
      <c r="L5" s="433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29615.1</v>
      </c>
      <c r="L19" s="442"/>
      <c r="M19" s="1"/>
      <c r="N19" s="1"/>
      <c r="R19" s="3"/>
    </row>
    <row r="20" spans="1:18" ht="16.5" thickBot="1">
      <c r="A20" s="112">
        <f>SUM(A6:A15)</f>
        <v>1280.4399999999998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406.02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2588.0299999999997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45</v>
      </c>
      <c r="C246" s="27" t="s">
        <v>403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410</v>
      </c>
      <c r="D256" s="137"/>
      <c r="E256" s="138"/>
      <c r="F256" s="138"/>
      <c r="G256" s="16"/>
    </row>
    <row r="257" spans="2:7">
      <c r="B257" s="134">
        <v>25</v>
      </c>
      <c r="C257" s="16" t="s">
        <v>432</v>
      </c>
      <c r="D257" s="137"/>
      <c r="E257" s="138"/>
      <c r="F257" s="138"/>
      <c r="G257" s="16"/>
    </row>
    <row r="258" spans="2:7">
      <c r="B258" s="134">
        <v>25</v>
      </c>
      <c r="C258" s="16" t="s">
        <v>404</v>
      </c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02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W4:Z5" display="SALDO REAL" xr:uid="{1C99B46B-F75F-4CF4-941B-29448D0E9056}"/>
    <hyperlink ref="I22" location="Trimestre!C39:F40" display="TELÉFONO" xr:uid="{A7B1CA3C-6C16-4F87-906B-0189AFCA49D8}"/>
    <hyperlink ref="I22:L23" location="AÑO!W7:Z17" display="INGRESOS" xr:uid="{1D123B88-52F4-44CF-9F33-561082ACB86F}"/>
    <hyperlink ref="B2" location="Trimestre!C25:F26" display="HIPOTECA" xr:uid="{053FDFC4-D24F-4493-BC10-5CEFDC465A0D}"/>
    <hyperlink ref="B2:G3" location="AÑO!W20:Z20" display="AÑO!W20:Z20" xr:uid="{B0037B1E-A836-445C-8895-C4C9246A5B72}"/>
    <hyperlink ref="B22" location="Trimestre!C25:F26" display="HIPOTECA" xr:uid="{36B88377-6877-4989-8556-CD17B38926B6}"/>
    <hyperlink ref="B22:G23" location="AÑO!W21:Z21" display="AÑO!W21:Z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1824.44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576.02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3716.0299999999997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2019-06-12T15:54:27Z</dcterms:modified>
</cp:coreProperties>
</file>