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0BA1D500-B507-4B91-A259-7394AAD27982}" xr6:coauthVersionLast="36" xr6:coauthVersionMax="36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2" l="1"/>
  <c r="A426" i="2"/>
  <c r="D57" i="2" l="1"/>
  <c r="D58" i="2" l="1"/>
  <c r="D56" i="2" l="1"/>
  <c r="D55" i="2"/>
  <c r="D54" i="2"/>
  <c r="B467" i="2" l="1"/>
  <c r="A79" i="3" l="1"/>
  <c r="A80" i="3" s="1"/>
  <c r="A80" i="2"/>
  <c r="A79" i="2"/>
  <c r="D53" i="2" l="1"/>
  <c r="D366" i="2"/>
  <c r="D306" i="2"/>
  <c r="F72" i="1"/>
  <c r="F73" i="1" s="1"/>
  <c r="D74" i="1"/>
  <c r="D75" i="1" s="1"/>
  <c r="D76" i="1" s="1"/>
  <c r="A66" i="2" l="1"/>
  <c r="A66" i="3" s="1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L21" i="1" s="1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B5" i="14" l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<sst xmlns="http://schemas.openxmlformats.org/spreadsheetml/2006/main" count="4842" uniqueCount="298">
  <si>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</si>
  <si>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</si>
  <si>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</si>
  <si>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</si>
  <si>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</si>
  <si>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</si>
  <si>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</si>
  <si>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</si>
  <si>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</si>
  <si>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</si>
  <si>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</si>
  <si>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</si>
  <si>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</si>
  <si>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</si>
  <si>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</si>
  <si>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</si>
  <si>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</si>
  <si>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</si>
  <si>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</si>
  <si>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</si>
  <si>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</si>
  <si>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</si>
  <si>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</si>
  <si>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</si>
  <si>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</si>
  <si>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</si>
  <si>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</si>
  <si>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</si>
  <si>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</si>
  <si>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</si>
  <si>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</si>
  <si>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</si>
  <si>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</si>
  <si>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</si>
  <si>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</si>
  <si>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</si>
  <si>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</si>
  <si>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</si>
  <si>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</si>
  <si>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</si>
  <si>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</si>
  <si>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</si>
  <si>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</si>
  <si>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</si>
  <si>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</si>
  <si>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</si>
  <si>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</si>
  <si>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</si>
  <si>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</si>
  <si>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</si>
  <si>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</si>
  <si>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</si>
  <si>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</si>
  <si>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</si>
  <si>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</si>
  <si>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</si>
  <si>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</si>
  <si>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</si>
  <si>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</si>
  <si>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</si>
  <si>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</si>
  <si>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</si>
  <si>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</si>
  <si>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</si>
  <si>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</si>
  <si>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</si>
  <si>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</si>
  <si>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</si>
  <si>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</si>
  <si>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</si>
  <si>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</si>
  <si>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</si>
  <si>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</si>
  <si>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</si>
  <si>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</si>
  <si>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</si>
  <si>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</si>
  <si>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</si>
  <si>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</si>
  <si>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</si>
  <si>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</si>
  <si>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</si>
  <si>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</si>
  <si>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</si>
  <si>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</si>
  <si>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</si>
  <si>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</si>
  <si>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</si>
  <si>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</si>
  <si>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</si>
  <si>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</si>
  <si>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</si>
  <si>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</si>
  <si>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</si>
  <si>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</si>
  <si>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</si>
  <si>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</si>
  <si>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</si>
  <si>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</si>
  <si>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</si>
  <si>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</si>
  <si>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</si>
  <si>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</si>
  <si>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</si>
  <si>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</si>
  <si>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</si>
  <si>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</si>
  <si>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</si>
  <si>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</si>
  <si>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</si>
  <si>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</si>
  <si>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</si>
  <si>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</si>
  <si>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</si>
  <si>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</si>
  <si>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</si>
  <si>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</si>
  <si>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</si>
  <si>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</si>
  <si>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</si>
  <si>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</si>
  <si>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</si>
  <si>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</si>
  <si>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</si>
  <si>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</si>
  <si>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</si>
  <si>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</si>
  <si>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</si>
  <si>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</si>
  <si>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</si>
  <si>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</si>
  <si>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</si>
  <si>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</si>
  <si>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</si>
  <si>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</si>
  <si>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</si>
  <si>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</si>
  <si>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</si>
  <si>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</si>
  <si>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</si>
  <si>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</si>
  <si>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</si>
  <si>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</si>
  <si>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</si>
  <si>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</si>
  <si>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</si>
  <si>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</si>
  <si>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</si>
  <si>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</si>
  <si>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</si>
  <si>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</si>
  <si>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</si>
  <si>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</si>
  <si>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</si>
  <si>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</si>
  <si>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</si>
  <si>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</si>
  <si>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</si>
  <si>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</si>
  <si>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</si>
  <si>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</si>
  <si>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</si>
  <si>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</si>
  <si>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</si>
  <si>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</si>
  <si>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</si>
  <si>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</si>
  <si>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</si>
  <si>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</si>
  <si>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</si>
  <si>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</si>
  <si>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</si>
  <si>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</si>
  <si>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</si>
  <si>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</si>
  <si>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</si>
  <si>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</si>
  <si>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</si>
  <si>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</si>
  <si>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</si>
  <si>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</si>
  <si>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</si>
  <si>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</si>
  <si>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</si>
  <si>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</si>
  <si>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</si>
  <si>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</si>
  <si>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</si>
  <si>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</si>
  <si>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</si>
  <si>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</si>
  <si>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</si>
  <si>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</si>
  <si>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</si>
  <si>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</si>
  <si>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</si>
  <si>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</si>
  <si>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</si>
  <si>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</si>
  <si>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</si>
  <si>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</si>
  <si>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</si>
  <si>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</si>
  <si>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</si>
  <si>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</si>
  <si>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</si>
  <si>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</si>
  <si>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</si>
  <si>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</si>
  <si>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</si>
  <si>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</si>
  <si>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</si>
  <si>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</si>
  <si>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</si>
  <si>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</si>
  <si>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</si>
  <si>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</si>
  <si>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</si>
  <si>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</si>
  <si>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</si>
  <si>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</si>
  <si>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</si>
  <si>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</si>
  <si>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</si>
  <si>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</si>
  <si>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</si>
  <si>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</si>
  <si>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</si>
  <si>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</si>
  <si>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</si>
  <si>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</si>
  <si>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</si>
  <si>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</si>
  <si>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</si>
  <si>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</si>
  <si>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</si>
  <si>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</si>
  <si>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</si>
  <si>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</si>
  <si>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</si>
  <si>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</si>
  <si>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</si>
  <si>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</si>
  <si>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</si>
  <si>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</si>
  <si>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</si>
  <si>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</si>
  <si>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</si>
  <si>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</si>
  <si>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</si>
  <si>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</si>
  <si>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</si>
  <si>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</si>
  <si>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</si>
  <si>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</si>
  <si>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</si>
  <si>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</si>
  <si>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</si>
  <si>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</si>
  <si>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</si>
  <si>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</si>
  <si>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</si>
  <si>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</si>
  <si>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</si>
  <si>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</si>
  <si>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</si>
  <si>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</si>
  <si>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</si>
  <si>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</si>
  <si>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</si>
  <si>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</si>
  <si>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</si>
  <si>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</si>
  <si>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</si>
  <si>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</si>
  <si>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</si>
  <si>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</si>
  <si>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TODO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</si>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</sst>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46" zoomScaleNormal="100" workbookViewId="0">
      <pane xSplit="1" topLeftCell="B1" activePane="topRight" state="frozen"/>
      <selection pane="topRight" activeCell="F2" sqref="F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71</v>
      </c>
      <c r="T4" s="276"/>
      <c r="U4" s="276"/>
      <c r="V4" s="277"/>
      <c r="W4" s="275" t="s">
        <v>70</v>
      </c>
      <c r="X4" s="276"/>
      <c r="Y4" s="276"/>
      <c r="Z4" s="277"/>
      <c r="AA4" s="275" t="s">
        <v>72</v>
      </c>
      <c r="AB4" s="276"/>
      <c r="AC4" s="276"/>
      <c r="AD4" s="277"/>
      <c r="AE4" s="275" t="s">
        <v>73</v>
      </c>
      <c r="AF4" s="276"/>
      <c r="AG4" s="276"/>
      <c r="AH4" s="277"/>
      <c r="AI4" s="275" t="s">
        <v>75</v>
      </c>
      <c r="AJ4" s="276"/>
      <c r="AK4" s="276"/>
      <c r="AL4" s="277"/>
      <c r="AM4" s="275" t="s">
        <v>77</v>
      </c>
      <c r="AN4" s="276"/>
      <c r="AO4" s="276"/>
      <c r="AP4" s="277"/>
      <c r="AQ4" s="275" t="s">
        <v>79</v>
      </c>
      <c r="AR4" s="276"/>
      <c r="AS4" s="276"/>
      <c r="AT4" s="277"/>
      <c r="AU4" s="275" t="s">
        <v>84</v>
      </c>
      <c r="AV4" s="276"/>
      <c r="AW4" s="276"/>
      <c r="AX4" s="277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4">
        <f>'01'!K19</f>
        <v>26383.54</v>
      </c>
      <c r="D5" s="282"/>
      <c r="E5" s="282"/>
      <c r="F5" s="283"/>
      <c r="G5" s="284">
        <f>'02'!K19</f>
        <v>15181.72</v>
      </c>
      <c r="H5" s="282"/>
      <c r="I5" s="282"/>
      <c r="J5" s="283"/>
      <c r="K5" s="281">
        <f>'03'!K19</f>
        <v>15101.890000000001</v>
      </c>
      <c r="L5" s="282"/>
      <c r="M5" s="282"/>
      <c r="N5" s="283"/>
      <c r="O5" s="281">
        <f>'04'!K19</f>
        <v>15101.890000000001</v>
      </c>
      <c r="P5" s="282"/>
      <c r="Q5" s="282"/>
      <c r="R5" s="283"/>
      <c r="S5" s="281">
        <f>'05'!K19</f>
        <v>15101.890000000001</v>
      </c>
      <c r="T5" s="282"/>
      <c r="U5" s="282"/>
      <c r="V5" s="283"/>
      <c r="W5" s="281">
        <f>'06'!K19</f>
        <v>15101.890000000001</v>
      </c>
      <c r="X5" s="282"/>
      <c r="Y5" s="282"/>
      <c r="Z5" s="283"/>
      <c r="AA5" s="281">
        <f>'07'!K19</f>
        <v>15101.890000000001</v>
      </c>
      <c r="AB5" s="282"/>
      <c r="AC5" s="282"/>
      <c r="AD5" s="283"/>
      <c r="AE5" s="281">
        <f>'08'!K19</f>
        <v>15101.890000000001</v>
      </c>
      <c r="AF5" s="282"/>
      <c r="AG5" s="282"/>
      <c r="AH5" s="283"/>
      <c r="AI5" s="281">
        <f>'09'!K19</f>
        <v>15101.890000000001</v>
      </c>
      <c r="AJ5" s="282"/>
      <c r="AK5" s="282"/>
      <c r="AL5" s="283"/>
      <c r="AM5" s="281">
        <f>'10'!K19</f>
        <v>15101.890000000001</v>
      </c>
      <c r="AN5" s="282"/>
      <c r="AO5" s="282"/>
      <c r="AP5" s="283"/>
      <c r="AQ5" s="281">
        <f>'11'!K19</f>
        <v>15101.890000000001</v>
      </c>
      <c r="AR5" s="282"/>
      <c r="AS5" s="282"/>
      <c r="AT5" s="283"/>
      <c r="AU5" s="281">
        <f>'12'!K19</f>
        <v>15101.890000000001</v>
      </c>
      <c r="AV5" s="282"/>
      <c r="AW5" s="282"/>
      <c r="AX5" s="283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8" t="s">
        <v>233</v>
      </c>
      <c r="D7" s="279"/>
      <c r="E7" s="279"/>
      <c r="F7" s="280"/>
      <c r="G7" s="278" t="s">
        <v>233</v>
      </c>
      <c r="H7" s="279"/>
      <c r="I7" s="279"/>
      <c r="J7" s="280"/>
      <c r="K7" s="278" t="s">
        <v>233</v>
      </c>
      <c r="L7" s="279"/>
      <c r="M7" s="279"/>
      <c r="N7" s="280"/>
      <c r="O7" s="278" t="s">
        <v>233</v>
      </c>
      <c r="P7" s="279"/>
      <c r="Q7" s="279"/>
      <c r="R7" s="280"/>
      <c r="S7" s="278" t="s">
        <v>233</v>
      </c>
      <c r="T7" s="279"/>
      <c r="U7" s="279"/>
      <c r="V7" s="280"/>
      <c r="W7" s="278" t="s">
        <v>233</v>
      </c>
      <c r="X7" s="279"/>
      <c r="Y7" s="279"/>
      <c r="Z7" s="280"/>
      <c r="AA7" s="278" t="s">
        <v>233</v>
      </c>
      <c r="AB7" s="279"/>
      <c r="AC7" s="279"/>
      <c r="AD7" s="280"/>
      <c r="AE7" s="278" t="s">
        <v>233</v>
      </c>
      <c r="AF7" s="279"/>
      <c r="AG7" s="279"/>
      <c r="AH7" s="280"/>
      <c r="AI7" s="278" t="s">
        <v>233</v>
      </c>
      <c r="AJ7" s="279"/>
      <c r="AK7" s="279"/>
      <c r="AL7" s="280"/>
      <c r="AM7" s="278" t="s">
        <v>233</v>
      </c>
      <c r="AN7" s="279"/>
      <c r="AO7" s="279"/>
      <c r="AP7" s="280"/>
      <c r="AQ7" s="278" t="s">
        <v>233</v>
      </c>
      <c r="AR7" s="279"/>
      <c r="AS7" s="279"/>
      <c r="AT7" s="280"/>
      <c r="AU7" s="278" t="s">
        <v>233</v>
      </c>
      <c r="AV7" s="279"/>
      <c r="AW7" s="279"/>
      <c r="AX7" s="28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5">
        <f>SUM('01'!L25:'01'!L29)</f>
        <v>2593.46</v>
      </c>
      <c r="D8" s="286"/>
      <c r="E8" s="286"/>
      <c r="F8" s="287"/>
      <c r="G8" s="285">
        <f>SUM('02'!L25:'02'!L29)</f>
        <v>0</v>
      </c>
      <c r="H8" s="286"/>
      <c r="I8" s="286"/>
      <c r="J8" s="287"/>
      <c r="K8" s="285">
        <f>SUM('03'!L25:'03'!L29)</f>
        <v>0</v>
      </c>
      <c r="L8" s="286"/>
      <c r="M8" s="286"/>
      <c r="N8" s="287"/>
      <c r="O8" s="285">
        <f>SUM('04'!L25:'04'!L29)</f>
        <v>0</v>
      </c>
      <c r="P8" s="286"/>
      <c r="Q8" s="286"/>
      <c r="R8" s="287"/>
      <c r="S8" s="285">
        <f>SUM('05'!L25:'05'!L29)</f>
        <v>0</v>
      </c>
      <c r="T8" s="286"/>
      <c r="U8" s="286"/>
      <c r="V8" s="287"/>
      <c r="W8" s="285">
        <f>SUM('06'!L25:'06'!L29)</f>
        <v>0</v>
      </c>
      <c r="X8" s="286"/>
      <c r="Y8" s="286"/>
      <c r="Z8" s="287"/>
      <c r="AA8" s="285">
        <f>SUM('07'!L25:'07'!L29)</f>
        <v>0</v>
      </c>
      <c r="AB8" s="286"/>
      <c r="AC8" s="286"/>
      <c r="AD8" s="287"/>
      <c r="AE8" s="285">
        <f>SUM('08'!L25:'08'!L29)</f>
        <v>0</v>
      </c>
      <c r="AF8" s="286"/>
      <c r="AG8" s="286"/>
      <c r="AH8" s="287"/>
      <c r="AI8" s="285">
        <f>SUM('09'!L25:'09'!L29)</f>
        <v>0</v>
      </c>
      <c r="AJ8" s="286"/>
      <c r="AK8" s="286"/>
      <c r="AL8" s="287"/>
      <c r="AM8" s="285">
        <f>SUM('10'!L25:'10'!L29)</f>
        <v>0</v>
      </c>
      <c r="AN8" s="286"/>
      <c r="AO8" s="286"/>
      <c r="AP8" s="287"/>
      <c r="AQ8" s="285">
        <f>SUM('11'!L25:'11'!L29)</f>
        <v>0</v>
      </c>
      <c r="AR8" s="286"/>
      <c r="AS8" s="286"/>
      <c r="AT8" s="287"/>
      <c r="AU8" s="285">
        <f>SUM('12'!L25:'12'!L29)</f>
        <v>0</v>
      </c>
      <c r="AV8" s="286"/>
      <c r="AW8" s="286"/>
      <c r="AX8" s="287"/>
      <c r="AZ8" s="209">
        <f>SUM(C8:AU8)</f>
        <v>2593.46</v>
      </c>
      <c r="BA8" s="112">
        <f t="shared" ref="BA8:BA16" ca="1" si="0">AZ8/BC$17</f>
        <v>2593.46</v>
      </c>
      <c r="BB8" s="1"/>
      <c r="BC8" s="1"/>
    </row>
    <row r="9" spans="1:55" ht="15.75">
      <c r="A9" s="189" t="s">
        <v>216</v>
      </c>
      <c r="B9" s="193">
        <v>5835.74</v>
      </c>
      <c r="C9" s="272">
        <f>SUM('01'!L30:'01'!L34)</f>
        <v>655.59</v>
      </c>
      <c r="D9" s="273"/>
      <c r="E9" s="273"/>
      <c r="F9" s="274"/>
      <c r="G9" s="272">
        <f>SUM('02'!L30:'02'!L34)</f>
        <v>0</v>
      </c>
      <c r="H9" s="273"/>
      <c r="I9" s="273"/>
      <c r="J9" s="274"/>
      <c r="K9" s="272">
        <f>SUM('03'!L30:'03'!L34)</f>
        <v>0</v>
      </c>
      <c r="L9" s="273"/>
      <c r="M9" s="273"/>
      <c r="N9" s="274"/>
      <c r="O9" s="272">
        <f>SUM('04'!L30:'04'!L34)</f>
        <v>0</v>
      </c>
      <c r="P9" s="273"/>
      <c r="Q9" s="273"/>
      <c r="R9" s="274"/>
      <c r="S9" s="272">
        <f>SUM('05'!L30:'05'!L34)</f>
        <v>0</v>
      </c>
      <c r="T9" s="273"/>
      <c r="U9" s="273"/>
      <c r="V9" s="274"/>
      <c r="W9" s="272">
        <f>SUM('06'!L30:'06'!L34)</f>
        <v>0</v>
      </c>
      <c r="X9" s="273"/>
      <c r="Y9" s="273"/>
      <c r="Z9" s="274"/>
      <c r="AA9" s="272">
        <f>SUM('07'!L30:'07'!L34)</f>
        <v>0</v>
      </c>
      <c r="AB9" s="273"/>
      <c r="AC9" s="273"/>
      <c r="AD9" s="274"/>
      <c r="AE9" s="272">
        <f>SUM('08'!L30:'08'!L34)</f>
        <v>0</v>
      </c>
      <c r="AF9" s="273"/>
      <c r="AG9" s="273"/>
      <c r="AH9" s="274"/>
      <c r="AI9" s="272">
        <f>SUM('09'!L30:'09'!L34)</f>
        <v>0</v>
      </c>
      <c r="AJ9" s="273"/>
      <c r="AK9" s="273"/>
      <c r="AL9" s="274"/>
      <c r="AM9" s="272">
        <f>SUM('10'!L30:'10'!L34)</f>
        <v>0</v>
      </c>
      <c r="AN9" s="273"/>
      <c r="AO9" s="273"/>
      <c r="AP9" s="274"/>
      <c r="AQ9" s="272">
        <f>SUM('11'!L30:'11'!L34)</f>
        <v>0</v>
      </c>
      <c r="AR9" s="273"/>
      <c r="AS9" s="273"/>
      <c r="AT9" s="274"/>
      <c r="AU9" s="272">
        <f>SUM('12'!L30:'12'!L34)</f>
        <v>0</v>
      </c>
      <c r="AV9" s="273"/>
      <c r="AW9" s="273"/>
      <c r="AX9" s="274"/>
      <c r="AZ9" s="210">
        <f t="shared" ref="AZ9:AZ16" si="1">SUM(C9:AW9)</f>
        <v>655.59</v>
      </c>
      <c r="BA9" s="112">
        <f t="shared" ca="1" si="0"/>
        <v>655.59</v>
      </c>
      <c r="BB9" s="1"/>
      <c r="BC9" s="1"/>
    </row>
    <row r="10" spans="1:55" ht="15.75">
      <c r="A10" s="190" t="s">
        <v>221</v>
      </c>
      <c r="B10" s="194">
        <v>2731.18</v>
      </c>
      <c r="C10" s="272">
        <f>SUM('01'!L35:'01'!L39)</f>
        <v>0</v>
      </c>
      <c r="D10" s="273"/>
      <c r="E10" s="273"/>
      <c r="F10" s="274"/>
      <c r="G10" s="272">
        <f>SUM('02'!L35:'02'!L39)</f>
        <v>0</v>
      </c>
      <c r="H10" s="273"/>
      <c r="I10" s="273"/>
      <c r="J10" s="274"/>
      <c r="K10" s="272">
        <f>SUM('03'!L35:'03'!L39)</f>
        <v>0</v>
      </c>
      <c r="L10" s="273"/>
      <c r="M10" s="273"/>
      <c r="N10" s="274"/>
      <c r="O10" s="272">
        <f>SUM('04'!L35:'04'!L39)</f>
        <v>0</v>
      </c>
      <c r="P10" s="273"/>
      <c r="Q10" s="273"/>
      <c r="R10" s="274"/>
      <c r="S10" s="272">
        <f>SUM('05'!L35:'05'!L39)</f>
        <v>0</v>
      </c>
      <c r="T10" s="273"/>
      <c r="U10" s="273"/>
      <c r="V10" s="274"/>
      <c r="W10" s="288">
        <f>SUM('06'!L35:'06'!L39)</f>
        <v>0</v>
      </c>
      <c r="X10" s="289"/>
      <c r="Y10" s="289"/>
      <c r="Z10" s="290"/>
      <c r="AA10" s="288">
        <f>SUM('07'!L35:'07'!L39)</f>
        <v>0</v>
      </c>
      <c r="AB10" s="289"/>
      <c r="AC10" s="289"/>
      <c r="AD10" s="290"/>
      <c r="AE10" s="288">
        <f>SUM('08'!L35:'08'!L39)</f>
        <v>0</v>
      </c>
      <c r="AF10" s="289"/>
      <c r="AG10" s="289"/>
      <c r="AH10" s="290"/>
      <c r="AI10" s="288">
        <f>SUM('09'!L35:'09'!L39)</f>
        <v>0</v>
      </c>
      <c r="AJ10" s="289"/>
      <c r="AK10" s="289"/>
      <c r="AL10" s="290"/>
      <c r="AM10" s="288">
        <f>SUM('10'!L35:'10'!L39)</f>
        <v>0</v>
      </c>
      <c r="AN10" s="289"/>
      <c r="AO10" s="289"/>
      <c r="AP10" s="290"/>
      <c r="AQ10" s="288">
        <f>SUM('11'!L35:'11'!L39)</f>
        <v>0</v>
      </c>
      <c r="AR10" s="289"/>
      <c r="AS10" s="289"/>
      <c r="AT10" s="290"/>
      <c r="AU10" s="288">
        <f>SUM('12'!L35:'12'!L39)</f>
        <v>0</v>
      </c>
      <c r="AV10" s="289"/>
      <c r="AW10" s="289"/>
      <c r="AX10" s="290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72">
        <f>SUM('01'!L40:'01'!L44)</f>
        <v>3.87</v>
      </c>
      <c r="D11" s="273"/>
      <c r="E11" s="273"/>
      <c r="F11" s="274"/>
      <c r="G11" s="272">
        <f>SUM('02'!L40:'02'!L44)</f>
        <v>0</v>
      </c>
      <c r="H11" s="273"/>
      <c r="I11" s="273"/>
      <c r="J11" s="274"/>
      <c r="K11" s="272">
        <f>SUM('03'!L40:'03'!L44)</f>
        <v>0</v>
      </c>
      <c r="L11" s="273"/>
      <c r="M11" s="273"/>
      <c r="N11" s="274"/>
      <c r="O11" s="272">
        <f>SUM('04'!L40:'04'!L44)</f>
        <v>0</v>
      </c>
      <c r="P11" s="273"/>
      <c r="Q11" s="273"/>
      <c r="R11" s="274"/>
      <c r="S11" s="272">
        <f>SUM('05'!L40:'05'!L44)</f>
        <v>0</v>
      </c>
      <c r="T11" s="273"/>
      <c r="U11" s="273"/>
      <c r="V11" s="274"/>
      <c r="W11" s="272">
        <f>SUM('06'!L40:'06'!L44)</f>
        <v>0</v>
      </c>
      <c r="X11" s="273"/>
      <c r="Y11" s="273"/>
      <c r="Z11" s="274"/>
      <c r="AA11" s="272">
        <f>SUM('07'!L40:'07'!L44)</f>
        <v>0</v>
      </c>
      <c r="AB11" s="273"/>
      <c r="AC11" s="273"/>
      <c r="AD11" s="274"/>
      <c r="AE11" s="272">
        <f>SUM('08'!L40:'08'!L44)</f>
        <v>0</v>
      </c>
      <c r="AF11" s="273"/>
      <c r="AG11" s="273"/>
      <c r="AH11" s="274"/>
      <c r="AI11" s="272">
        <f>SUM('09'!L40:'09'!L44)</f>
        <v>0</v>
      </c>
      <c r="AJ11" s="273"/>
      <c r="AK11" s="273"/>
      <c r="AL11" s="274"/>
      <c r="AM11" s="272">
        <f>SUM('10'!L40:'10'!L44)</f>
        <v>0</v>
      </c>
      <c r="AN11" s="273"/>
      <c r="AO11" s="273"/>
      <c r="AP11" s="274"/>
      <c r="AQ11" s="272">
        <f>SUM('11'!L40:'11'!L44)</f>
        <v>0</v>
      </c>
      <c r="AR11" s="273"/>
      <c r="AS11" s="273"/>
      <c r="AT11" s="274"/>
      <c r="AU11" s="272">
        <f>SUM('12'!L40:'12'!L44)</f>
        <v>0</v>
      </c>
      <c r="AV11" s="273"/>
      <c r="AW11" s="273"/>
      <c r="AX11" s="274"/>
      <c r="AZ11" s="210">
        <f t="shared" si="1"/>
        <v>3.87</v>
      </c>
      <c r="BA11" s="112">
        <f t="shared" ca="1" si="0"/>
        <v>3.87</v>
      </c>
      <c r="BB11" s="1"/>
      <c r="BC11" s="1"/>
    </row>
    <row r="12" spans="1:55" ht="15.75">
      <c r="A12" s="190" t="s">
        <v>23</v>
      </c>
      <c r="B12" s="194">
        <v>3325.31</v>
      </c>
      <c r="C12" s="272">
        <f>SUM('01'!L45:'01'!L49)</f>
        <v>0</v>
      </c>
      <c r="D12" s="273"/>
      <c r="E12" s="273"/>
      <c r="F12" s="274"/>
      <c r="G12" s="272">
        <f>SUM('02'!L45:'02'!L49)</f>
        <v>0</v>
      </c>
      <c r="H12" s="273"/>
      <c r="I12" s="273"/>
      <c r="J12" s="274"/>
      <c r="K12" s="272">
        <f>SUM('03'!L45:'03'!L49)</f>
        <v>0</v>
      </c>
      <c r="L12" s="273"/>
      <c r="M12" s="273"/>
      <c r="N12" s="274"/>
      <c r="O12" s="272">
        <f>SUM('04'!L45:'04'!L49)</f>
        <v>0</v>
      </c>
      <c r="P12" s="273"/>
      <c r="Q12" s="273"/>
      <c r="R12" s="274"/>
      <c r="S12" s="272">
        <f>SUM('05'!L45:'05'!L49)</f>
        <v>0</v>
      </c>
      <c r="T12" s="273"/>
      <c r="U12" s="273"/>
      <c r="V12" s="274"/>
      <c r="W12" s="288">
        <f>SUM('06'!L45:'06'!L49)</f>
        <v>0</v>
      </c>
      <c r="X12" s="289"/>
      <c r="Y12" s="289"/>
      <c r="Z12" s="290"/>
      <c r="AA12" s="288">
        <f>SUM('07'!L45:'07'!L49)</f>
        <v>0</v>
      </c>
      <c r="AB12" s="289"/>
      <c r="AC12" s="289"/>
      <c r="AD12" s="290"/>
      <c r="AE12" s="288">
        <f>SUM('08'!L45:'08'!L49)</f>
        <v>0</v>
      </c>
      <c r="AF12" s="289"/>
      <c r="AG12" s="289"/>
      <c r="AH12" s="290"/>
      <c r="AI12" s="288">
        <f>SUM('09'!L45:'09'!L49)</f>
        <v>0</v>
      </c>
      <c r="AJ12" s="289"/>
      <c r="AK12" s="289"/>
      <c r="AL12" s="290"/>
      <c r="AM12" s="288">
        <f>SUM('10'!L45:'10'!L49)</f>
        <v>0</v>
      </c>
      <c r="AN12" s="289"/>
      <c r="AO12" s="289"/>
      <c r="AP12" s="290"/>
      <c r="AQ12" s="288">
        <f>SUM('11'!L45:'11'!L49)</f>
        <v>0</v>
      </c>
      <c r="AR12" s="289"/>
      <c r="AS12" s="289"/>
      <c r="AT12" s="290"/>
      <c r="AU12" s="288">
        <f>SUM('12'!L45:'12'!L49)</f>
        <v>0</v>
      </c>
      <c r="AV12" s="289"/>
      <c r="AW12" s="289"/>
      <c r="AX12" s="290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72">
        <f>SUM('01'!L50:'01'!L54)</f>
        <v>95.8</v>
      </c>
      <c r="D13" s="273"/>
      <c r="E13" s="273"/>
      <c r="F13" s="274"/>
      <c r="G13" s="272">
        <f>SUM('02'!L50:'02'!L54)</f>
        <v>0</v>
      </c>
      <c r="H13" s="273"/>
      <c r="I13" s="273"/>
      <c r="J13" s="274"/>
      <c r="K13" s="272">
        <f>SUM('03'!L50:'03'!L54)</f>
        <v>0</v>
      </c>
      <c r="L13" s="273"/>
      <c r="M13" s="273"/>
      <c r="N13" s="274"/>
      <c r="O13" s="272">
        <f>SUM('04'!L50:'04'!L54)</f>
        <v>0</v>
      </c>
      <c r="P13" s="273"/>
      <c r="Q13" s="273"/>
      <c r="R13" s="274"/>
      <c r="S13" s="272">
        <f>SUM('05'!L50:'05'!L54)</f>
        <v>0</v>
      </c>
      <c r="T13" s="273"/>
      <c r="U13" s="273"/>
      <c r="V13" s="274"/>
      <c r="W13" s="272">
        <f>SUM('06'!L50:'06'!L54)</f>
        <v>0</v>
      </c>
      <c r="X13" s="273"/>
      <c r="Y13" s="273"/>
      <c r="Z13" s="274"/>
      <c r="AA13" s="272">
        <f>SUM('07'!L50:'07'!L54)</f>
        <v>0</v>
      </c>
      <c r="AB13" s="273"/>
      <c r="AC13" s="273"/>
      <c r="AD13" s="274"/>
      <c r="AE13" s="272">
        <f>SUM('08'!L50:'08'!L54)</f>
        <v>0</v>
      </c>
      <c r="AF13" s="273"/>
      <c r="AG13" s="273"/>
      <c r="AH13" s="274"/>
      <c r="AI13" s="272">
        <f>SUM('09'!L50:'09'!L54)</f>
        <v>0</v>
      </c>
      <c r="AJ13" s="273"/>
      <c r="AK13" s="273"/>
      <c r="AL13" s="274"/>
      <c r="AM13" s="272">
        <f>SUM('10'!L50:'10'!L54)</f>
        <v>0</v>
      </c>
      <c r="AN13" s="273"/>
      <c r="AO13" s="273"/>
      <c r="AP13" s="274"/>
      <c r="AQ13" s="272">
        <f>SUM('11'!L50:'11'!L54)</f>
        <v>0</v>
      </c>
      <c r="AR13" s="273"/>
      <c r="AS13" s="273"/>
      <c r="AT13" s="274"/>
      <c r="AU13" s="272">
        <f>SUM('12'!L50:'12'!L54)</f>
        <v>0</v>
      </c>
      <c r="AV13" s="273"/>
      <c r="AW13" s="273"/>
      <c r="AX13" s="274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2">
        <f>SUM('01'!L55:'01'!L59)</f>
        <v>0</v>
      </c>
      <c r="D14" s="273"/>
      <c r="E14" s="273"/>
      <c r="F14" s="274"/>
      <c r="G14" s="272">
        <f>SUM('02'!L55:'02'!L59)</f>
        <v>0</v>
      </c>
      <c r="H14" s="273"/>
      <c r="I14" s="273"/>
      <c r="J14" s="274"/>
      <c r="K14" s="272">
        <f>SUM('03'!L55:'03'!L59)</f>
        <v>0</v>
      </c>
      <c r="L14" s="273"/>
      <c r="M14" s="273"/>
      <c r="N14" s="274"/>
      <c r="O14" s="272">
        <f>SUM('04'!L55:'04'!L59)</f>
        <v>0</v>
      </c>
      <c r="P14" s="273"/>
      <c r="Q14" s="273"/>
      <c r="R14" s="274"/>
      <c r="S14" s="272">
        <f>SUM('05'!L55:'05'!L59)</f>
        <v>0</v>
      </c>
      <c r="T14" s="273"/>
      <c r="U14" s="273"/>
      <c r="V14" s="274"/>
      <c r="W14" s="288">
        <f>SUM('06'!L55:'06'!L59)</f>
        <v>0</v>
      </c>
      <c r="X14" s="289"/>
      <c r="Y14" s="289"/>
      <c r="Z14" s="290"/>
      <c r="AA14" s="288">
        <f>SUM('07'!L55:'07'!L59)</f>
        <v>0</v>
      </c>
      <c r="AB14" s="289"/>
      <c r="AC14" s="289"/>
      <c r="AD14" s="290"/>
      <c r="AE14" s="288">
        <f>SUM('08'!L55:'08'!L59)</f>
        <v>0</v>
      </c>
      <c r="AF14" s="289"/>
      <c r="AG14" s="289"/>
      <c r="AH14" s="290"/>
      <c r="AI14" s="288">
        <f>SUM('09'!L55:'09'!L59)</f>
        <v>0</v>
      </c>
      <c r="AJ14" s="289"/>
      <c r="AK14" s="289"/>
      <c r="AL14" s="290"/>
      <c r="AM14" s="288">
        <f>SUM('10'!L55:'10'!L59)</f>
        <v>0</v>
      </c>
      <c r="AN14" s="289"/>
      <c r="AO14" s="289"/>
      <c r="AP14" s="290"/>
      <c r="AQ14" s="288">
        <f>SUM('11'!L55:'11'!L59)</f>
        <v>0</v>
      </c>
      <c r="AR14" s="289"/>
      <c r="AS14" s="289"/>
      <c r="AT14" s="290"/>
      <c r="AU14" s="288">
        <f>SUM('12'!L55:'12'!L59)</f>
        <v>0</v>
      </c>
      <c r="AV14" s="289"/>
      <c r="AW14" s="289"/>
      <c r="AX14" s="290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2">
        <f>SUM('01'!L60:'01'!L64)</f>
        <v>0</v>
      </c>
      <c r="D15" s="273"/>
      <c r="E15" s="273"/>
      <c r="F15" s="274"/>
      <c r="G15" s="272">
        <f>SUM('02'!L60:'02'!L64)</f>
        <v>0</v>
      </c>
      <c r="H15" s="273"/>
      <c r="I15" s="273"/>
      <c r="J15" s="274"/>
      <c r="K15" s="272">
        <f>SUM('03'!L60:'03'!L64)</f>
        <v>0</v>
      </c>
      <c r="L15" s="273"/>
      <c r="M15" s="273"/>
      <c r="N15" s="274"/>
      <c r="O15" s="272">
        <f>SUM('04'!L60:'04'!L64)</f>
        <v>0</v>
      </c>
      <c r="P15" s="273"/>
      <c r="Q15" s="273"/>
      <c r="R15" s="274"/>
      <c r="S15" s="272">
        <f>SUM('05'!L60:'05'!L64)</f>
        <v>0</v>
      </c>
      <c r="T15" s="273"/>
      <c r="U15" s="273"/>
      <c r="V15" s="274"/>
      <c r="W15" s="272">
        <f>SUM('06'!L60:'06'!L64)</f>
        <v>0</v>
      </c>
      <c r="X15" s="273"/>
      <c r="Y15" s="273"/>
      <c r="Z15" s="274"/>
      <c r="AA15" s="272">
        <f>SUM('07'!L60:'07'!L64)</f>
        <v>0</v>
      </c>
      <c r="AB15" s="273"/>
      <c r="AC15" s="273"/>
      <c r="AD15" s="274"/>
      <c r="AE15" s="272">
        <f>SUM('08'!L60:'08'!L64)</f>
        <v>0</v>
      </c>
      <c r="AF15" s="273"/>
      <c r="AG15" s="273"/>
      <c r="AH15" s="274"/>
      <c r="AI15" s="272">
        <f>SUM('09'!L60:'09'!L64)</f>
        <v>0</v>
      </c>
      <c r="AJ15" s="273"/>
      <c r="AK15" s="273"/>
      <c r="AL15" s="274"/>
      <c r="AM15" s="272">
        <f>SUM('10'!L60:'10'!L64)</f>
        <v>0</v>
      </c>
      <c r="AN15" s="273"/>
      <c r="AO15" s="273"/>
      <c r="AP15" s="274"/>
      <c r="AQ15" s="272">
        <f>SUM('11'!L60:'11'!L64)</f>
        <v>0</v>
      </c>
      <c r="AR15" s="273"/>
      <c r="AS15" s="273"/>
      <c r="AT15" s="274"/>
      <c r="AU15" s="272">
        <f>SUM('12'!L60:'12'!L64)</f>
        <v>0</v>
      </c>
      <c r="AV15" s="273"/>
      <c r="AW15" s="273"/>
      <c r="AX15" s="274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72">
        <f>SUM('01'!L65:'01'!L69)</f>
        <v>0</v>
      </c>
      <c r="D16" s="273"/>
      <c r="E16" s="273"/>
      <c r="F16" s="274"/>
      <c r="G16" s="272">
        <f>SUM('02'!L65:'02'!L69)</f>
        <v>0</v>
      </c>
      <c r="H16" s="273"/>
      <c r="I16" s="273"/>
      <c r="J16" s="274"/>
      <c r="K16" s="272">
        <f>SUM('03'!L65:'03'!L69)</f>
        <v>0</v>
      </c>
      <c r="L16" s="273"/>
      <c r="M16" s="273"/>
      <c r="N16" s="274"/>
      <c r="O16" s="272">
        <f>SUM('04'!L65:'04'!L69)</f>
        <v>0</v>
      </c>
      <c r="P16" s="273"/>
      <c r="Q16" s="273"/>
      <c r="R16" s="274"/>
      <c r="S16" s="272">
        <f>SUM('05'!L65:'05'!L69)</f>
        <v>0</v>
      </c>
      <c r="T16" s="273"/>
      <c r="U16" s="273"/>
      <c r="V16" s="274"/>
      <c r="W16" s="291">
        <f>SUM('06'!L65:'06'!L69)</f>
        <v>0</v>
      </c>
      <c r="X16" s="292"/>
      <c r="Y16" s="292"/>
      <c r="Z16" s="293"/>
      <c r="AA16" s="291">
        <f>SUM('07'!L65:'07'!L69)</f>
        <v>0</v>
      </c>
      <c r="AB16" s="292"/>
      <c r="AC16" s="292"/>
      <c r="AD16" s="293"/>
      <c r="AE16" s="291">
        <f>SUM('08'!L65:'08'!L69)</f>
        <v>0</v>
      </c>
      <c r="AF16" s="292"/>
      <c r="AG16" s="292"/>
      <c r="AH16" s="293"/>
      <c r="AI16" s="291">
        <f>SUM('09'!L65:'09'!L69)</f>
        <v>0</v>
      </c>
      <c r="AJ16" s="292"/>
      <c r="AK16" s="292"/>
      <c r="AL16" s="293"/>
      <c r="AM16" s="291">
        <f>SUM('10'!L65:'10'!L69)</f>
        <v>0</v>
      </c>
      <c r="AN16" s="292"/>
      <c r="AO16" s="292"/>
      <c r="AP16" s="293"/>
      <c r="AQ16" s="291">
        <f>SUM('11'!L65:'11'!L69)</f>
        <v>0</v>
      </c>
      <c r="AR16" s="292"/>
      <c r="AS16" s="292"/>
      <c r="AT16" s="293"/>
      <c r="AU16" s="291">
        <f>SUM('12'!L65:'12'!L69)</f>
        <v>0</v>
      </c>
      <c r="AV16" s="292"/>
      <c r="AW16" s="292"/>
      <c r="AX16" s="293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8">
        <f>SUM(C8:C16)</f>
        <v>3348.7200000000003</v>
      </c>
      <c r="D17" s="269"/>
      <c r="E17" s="269"/>
      <c r="F17" s="270"/>
      <c r="G17" s="268">
        <f>SUM(G8:G16)</f>
        <v>0</v>
      </c>
      <c r="H17" s="269"/>
      <c r="I17" s="269"/>
      <c r="J17" s="270"/>
      <c r="K17" s="268">
        <f>SUM(K8:K16)</f>
        <v>0</v>
      </c>
      <c r="L17" s="269"/>
      <c r="M17" s="269"/>
      <c r="N17" s="270"/>
      <c r="O17" s="268">
        <f>SUM(O8:O16)</f>
        <v>0</v>
      </c>
      <c r="P17" s="269"/>
      <c r="Q17" s="269"/>
      <c r="R17" s="270"/>
      <c r="S17" s="268">
        <f>SUM(S8:S16)</f>
        <v>0</v>
      </c>
      <c r="T17" s="269"/>
      <c r="U17" s="269"/>
      <c r="V17" s="270"/>
      <c r="W17" s="268">
        <f>SUM(W8:W16)</f>
        <v>0</v>
      </c>
      <c r="X17" s="269"/>
      <c r="Y17" s="269"/>
      <c r="Z17" s="270"/>
      <c r="AA17" s="268">
        <f>SUM(AA8:AA16)</f>
        <v>0</v>
      </c>
      <c r="AB17" s="269"/>
      <c r="AC17" s="269"/>
      <c r="AD17" s="270"/>
      <c r="AE17" s="268">
        <f>SUM(AE8:AE16)</f>
        <v>0</v>
      </c>
      <c r="AF17" s="269"/>
      <c r="AG17" s="269"/>
      <c r="AH17" s="270"/>
      <c r="AI17" s="268">
        <f>SUM(AI8:AI16)</f>
        <v>0</v>
      </c>
      <c r="AJ17" s="269"/>
      <c r="AK17" s="269"/>
      <c r="AL17" s="270"/>
      <c r="AM17" s="268">
        <f>SUM(AM8:AM16)</f>
        <v>0</v>
      </c>
      <c r="AN17" s="269"/>
      <c r="AO17" s="269"/>
      <c r="AP17" s="270"/>
      <c r="AQ17" s="268">
        <f>SUM(AQ8:AQ16)</f>
        <v>0</v>
      </c>
      <c r="AR17" s="269"/>
      <c r="AS17" s="269"/>
      <c r="AT17" s="270"/>
      <c r="AU17" s="268">
        <f>SUM(AU8:AU16)</f>
        <v>0</v>
      </c>
      <c r="AV17" s="269"/>
      <c r="AW17" s="269"/>
      <c r="AX17" s="270"/>
      <c r="AZ17" s="227">
        <f>SUM(AZ8:AZ16)</f>
        <v>3348.7200000000003</v>
      </c>
      <c r="BA17" s="112">
        <f ca="1">AZ17/BC$17</f>
        <v>3348.7200000000003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 t="s">
        <v>176</v>
      </c>
      <c r="AV18" s="271"/>
      <c r="AW18" s="271"/>
      <c r="AX18" s="271"/>
      <c r="AZ18" s="131">
        <f>(2500*13)+(600*12)+(550*12)+(95*12)</f>
        <v>47440</v>
      </c>
      <c r="BA18" s="131">
        <f ca="1">12*BA17</f>
        <v>40184.639999999999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42.239999999999995</v>
      </c>
      <c r="F20" s="145">
        <f t="shared" ref="F20:F45" si="2">B20+D20-E20</f>
        <v>1066.3099999999997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1610.3099999999997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2154.3099999999995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2698.3099999999995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3242.3099999999995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3786.3099999999995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4330.3099999999995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4874.3099999999995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5418.3099999999995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5962.3099999999995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6506.3099999999995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7050.3099999999995</v>
      </c>
      <c r="AZ20" s="123">
        <f t="shared" ref="AZ20:AZ27" si="14">E20+I20+M20+Q20+U20+Y20+AC20+AG20+AK20+AO20+AS20+AW20</f>
        <v>42.239999999999995</v>
      </c>
      <c r="BA20" s="21">
        <f t="shared" ref="BA20:BA45" si="15">AZ20/AZ$46</f>
        <v>1.1928833662807116E-2</v>
      </c>
      <c r="BB20" s="22">
        <f>_xlfn.RANK.EQ(BA20,$BA$20:$BA$45,)</f>
        <v>12</v>
      </c>
      <c r="BC20" s="22">
        <f t="shared" ref="BC20:BC45" ca="1" si="16">AZ20/BC$17</f>
        <v>42.239999999999995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0.20542575317898193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617.53000000000009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1084.95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1823.9099999999996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2951.91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4079.91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5207.91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6335.91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7463.91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8591.91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9719.91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10847.91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11975.91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13103.91</v>
      </c>
      <c r="AZ21" s="152">
        <f t="shared" si="14"/>
        <v>1084.95</v>
      </c>
      <c r="BA21" s="21">
        <f t="shared" si="15"/>
        <v>0.30639649816436038</v>
      </c>
      <c r="BB21" s="22">
        <f t="shared" ref="BB21:BB45" si="20">_xlfn.RANK.EQ(BA21,$BA$20:$BA$45,)</f>
        <v>1</v>
      </c>
      <c r="BC21" s="22">
        <f t="shared" ca="1" si="16"/>
        <v>1084.95</v>
      </c>
      <c r="BE21" s="224">
        <f t="shared" ca="1" si="17"/>
        <v>1128</v>
      </c>
      <c r="BF21" s="21">
        <f t="shared" ca="1" si="18"/>
        <v>0.35121367989737579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43.049999999999955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470</v>
      </c>
      <c r="I22" s="155">
        <f>SUM('02'!D60:F60)</f>
        <v>0</v>
      </c>
      <c r="J22" s="156">
        <f t="shared" si="3"/>
        <v>677.71000000000015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1167.71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1657.71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2147.71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2637.71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3127.71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3617.71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4107.71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4597.71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5087.71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5577.71</v>
      </c>
      <c r="AZ22" s="157">
        <f t="shared" si="14"/>
        <v>508.36</v>
      </c>
      <c r="BA22" s="21">
        <f t="shared" si="15"/>
        <v>0.14356396498164362</v>
      </c>
      <c r="BB22" s="22">
        <f t="shared" si="20"/>
        <v>2</v>
      </c>
      <c r="BC22" s="22">
        <f t="shared" ca="1" si="16"/>
        <v>508.36</v>
      </c>
      <c r="BE22" s="225">
        <f t="shared" ca="1" si="17"/>
        <v>470</v>
      </c>
      <c r="BF22" s="21">
        <f t="shared" ca="1" si="18"/>
        <v>0.14633903329057324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-38.360000000000014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105.25</v>
      </c>
      <c r="F23" s="151">
        <f t="shared" si="2"/>
        <v>106.88000000000002</v>
      </c>
      <c r="G23" s="148" t="s">
        <v>1</v>
      </c>
      <c r="H23" s="149">
        <f>'02'!B80</f>
        <v>170</v>
      </c>
      <c r="I23" s="150">
        <f>SUM('02'!D80:F80)</f>
        <v>0</v>
      </c>
      <c r="J23" s="151">
        <f t="shared" si="3"/>
        <v>276.88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426.88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576.88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726.88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876.88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1026.8800000000001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1176.8800000000001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1326.88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1476.88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1626.88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1776.88</v>
      </c>
      <c r="AZ23" s="152">
        <f t="shared" si="14"/>
        <v>105.25</v>
      </c>
      <c r="BA23" s="21">
        <f t="shared" si="15"/>
        <v>2.9723242022027679E-2</v>
      </c>
      <c r="BB23" s="22">
        <f t="shared" si="20"/>
        <v>7</v>
      </c>
      <c r="BC23" s="22">
        <f t="shared" ca="1" si="16"/>
        <v>105.25</v>
      </c>
      <c r="BE23" s="224">
        <f t="shared" ca="1" si="17"/>
        <v>170</v>
      </c>
      <c r="BF23" s="21">
        <f t="shared" ca="1" si="18"/>
        <v>5.2931139700845641E-2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64.75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91.31</v>
      </c>
      <c r="F24" s="156">
        <f t="shared" si="2"/>
        <v>68.69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228.69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388.69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548.69000000000005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708.69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868.69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1028.69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1188.69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1348.69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1508.69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1668.69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1828.69</v>
      </c>
      <c r="AZ24" s="157">
        <f t="shared" si="14"/>
        <v>91.31</v>
      </c>
      <c r="BA24" s="21">
        <f t="shared" si="15"/>
        <v>2.5786500988421356E-2</v>
      </c>
      <c r="BB24" s="22">
        <f t="shared" si="20"/>
        <v>8</v>
      </c>
      <c r="BC24" s="22">
        <f t="shared" ca="1" si="16"/>
        <v>91.31</v>
      </c>
      <c r="BE24" s="225">
        <f t="shared" ca="1" si="17"/>
        <v>160</v>
      </c>
      <c r="BF24" s="21">
        <f t="shared" ca="1" si="18"/>
        <v>4.9817543247854722E-2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68.69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9.2454109008754601E-2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0.12610065634613227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32.99</v>
      </c>
      <c r="F26" s="156">
        <f t="shared" si="2"/>
        <v>34.549999999999947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82.549999999999955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130.54999999999995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178.54999999999995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226.54999999999995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274.54999999999995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322.54999999999995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370.54999999999995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418.54999999999995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466.54999999999995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514.54999999999995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562.54999999999995</v>
      </c>
      <c r="AZ26" s="157">
        <f t="shared" si="14"/>
        <v>32.99</v>
      </c>
      <c r="BA26" s="21">
        <f t="shared" si="15"/>
        <v>9.316577238068344E-3</v>
      </c>
      <c r="BB26" s="22">
        <f t="shared" si="20"/>
        <v>16</v>
      </c>
      <c r="BC26" s="22">
        <f t="shared" ca="1" si="16"/>
        <v>32.99</v>
      </c>
      <c r="BE26" s="225">
        <f t="shared" ca="1" si="17"/>
        <v>48</v>
      </c>
      <c r="BF26" s="21">
        <f t="shared" ca="1" si="18"/>
        <v>1.4945262974356416E-2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15.009999999999998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380.28000000000003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430.28000000000003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480.28000000000003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530.28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580.28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630.28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680.28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730.28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780.28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830.28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880.28</v>
      </c>
      <c r="AZ27" s="188">
        <f t="shared" si="14"/>
        <v>23.67</v>
      </c>
      <c r="BA27" s="21">
        <f t="shared" si="15"/>
        <v>6.6845523863315465E-3</v>
      </c>
      <c r="BB27" s="22">
        <f t="shared" si="20"/>
        <v>18</v>
      </c>
      <c r="BC27" s="22">
        <f t="shared" ca="1" si="16"/>
        <v>23.67</v>
      </c>
      <c r="BE27" s="224">
        <f t="shared" ca="1" si="17"/>
        <v>50</v>
      </c>
      <c r="BF27" s="21">
        <f t="shared" ca="1" si="18"/>
        <v>1.5567982264954601E-2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26.329999999999984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0.10567636260943238</v>
      </c>
      <c r="BB28" s="22">
        <f t="shared" si="20"/>
        <v>3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6.2271929059818404E-2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47.36000000000007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117.36000000000007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187.36000000000007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257.36000000000007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327.36000000000007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397.36000000000007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467.36000000000007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537.36000000000013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607.36000000000013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677.36000000000013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747.36000000000013</v>
      </c>
      <c r="AZ29" s="152">
        <f t="shared" si="23"/>
        <v>45.97</v>
      </c>
      <c r="BA29" s="21">
        <f t="shared" si="15"/>
        <v>1.2982208415701781E-2</v>
      </c>
      <c r="BB29" s="22">
        <f t="shared" si="20"/>
        <v>11</v>
      </c>
      <c r="BC29" s="22">
        <f t="shared" ca="1" si="16"/>
        <v>45.97</v>
      </c>
      <c r="BE29" s="224">
        <f t="shared" ca="1" si="17"/>
        <v>70</v>
      </c>
      <c r="BF29" s="21">
        <f t="shared" ca="1" si="18"/>
        <v>2.1795175170936442E-2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24.03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1.1878000564812202E-2</v>
      </c>
      <c r="BB30" s="22">
        <f t="shared" si="20"/>
        <v>13</v>
      </c>
      <c r="BC30" s="22">
        <f t="shared" ca="1" si="16"/>
        <v>42.06</v>
      </c>
      <c r="BE30" s="225">
        <f t="shared" ca="1" si="17"/>
        <v>35</v>
      </c>
      <c r="BF30" s="21">
        <f t="shared" ca="1" si="18"/>
        <v>1.0897587585468221E-2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-7.0600000000000023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109.04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129.04000000000002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149.04000000000002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169.04000000000002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189.04000000000002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209.04000000000002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229.04000000000002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249.04000000000002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269.04000000000002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289.04000000000002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309.04000000000002</v>
      </c>
      <c r="AZ31" s="152">
        <f t="shared" si="23"/>
        <v>7</v>
      </c>
      <c r="BA31" s="21">
        <f t="shared" si="15"/>
        <v>1.9768426998023158E-3</v>
      </c>
      <c r="BB31" s="22">
        <f t="shared" si="20"/>
        <v>19</v>
      </c>
      <c r="BC31" s="22">
        <f t="shared" ca="1" si="16"/>
        <v>7</v>
      </c>
      <c r="BE31" s="224">
        <f t="shared" ca="1" si="17"/>
        <v>20</v>
      </c>
      <c r="BF31" s="21">
        <f t="shared" ca="1" si="18"/>
        <v>6.2271929059818402E-3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13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20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1.5567982264954601E-2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40</v>
      </c>
      <c r="F33" s="160">
        <f t="shared" si="2"/>
        <v>430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480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530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580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630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680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730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780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830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880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930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980</v>
      </c>
      <c r="AZ33" s="152">
        <f t="shared" si="23"/>
        <v>40</v>
      </c>
      <c r="BA33" s="21">
        <f t="shared" si="15"/>
        <v>1.1296243998870376E-2</v>
      </c>
      <c r="BB33" s="22">
        <f t="shared" si="20"/>
        <v>14</v>
      </c>
      <c r="BC33" s="22">
        <f t="shared" ca="1" si="16"/>
        <v>40</v>
      </c>
      <c r="BE33" s="224">
        <f t="shared" ca="1" si="17"/>
        <v>50</v>
      </c>
      <c r="BF33" s="21">
        <f t="shared" ca="1" si="18"/>
        <v>1.5567982264954601E-2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10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336.05</v>
      </c>
      <c r="F34" s="161">
        <f t="shared" si="2"/>
        <v>-144.4500000000001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-54.450000000000102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35.549999999999898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125.5499999999999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215.5499999999999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305.5499999999999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395.5499999999999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485.5499999999999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575.54999999999995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665.55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755.55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845.55</v>
      </c>
      <c r="AZ34" s="152">
        <f t="shared" si="23"/>
        <v>336.05</v>
      </c>
      <c r="BA34" s="21">
        <f t="shared" si="15"/>
        <v>9.4902569895509756E-2</v>
      </c>
      <c r="BB34" s="22">
        <f t="shared" si="20"/>
        <v>4</v>
      </c>
      <c r="BC34" s="22">
        <f t="shared" ca="1" si="16"/>
        <v>336.05</v>
      </c>
      <c r="BE34" s="225">
        <f t="shared" ca="1" si="17"/>
        <v>90</v>
      </c>
      <c r="BF34" s="21">
        <f t="shared" ca="1" si="18"/>
        <v>2.802236807691828E-2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-246.05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2.1180457497881958E-2</v>
      </c>
      <c r="BB35" s="22">
        <f t="shared" si="20"/>
        <v>10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3.580635920939558E-2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19.990000000000066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109.99000000000007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199.99000000000007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289.99000000000007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379.99000000000007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469.99000000000007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559.99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649.99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739.99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829.99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919.99</v>
      </c>
      <c r="AZ36" s="182">
        <f t="shared" si="23"/>
        <v>261</v>
      </c>
      <c r="BA36" s="21">
        <f t="shared" si="15"/>
        <v>7.370799209262921E-2</v>
      </c>
      <c r="BB36" s="22">
        <f t="shared" si="20"/>
        <v>6</v>
      </c>
      <c r="BC36" s="22">
        <f t="shared" ca="1" si="16"/>
        <v>261</v>
      </c>
      <c r="BE36" s="223">
        <f t="shared" ca="1" si="17"/>
        <v>90</v>
      </c>
      <c r="BF36" s="21">
        <f t="shared" ca="1" si="18"/>
        <v>2.802236807691828E-2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-171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20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1.401118403845914E-2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82.45</v>
      </c>
      <c r="F38" s="156">
        <f t="shared" si="2"/>
        <v>26.750000000000028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96.750000000000028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166.75000000000003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236.75000000000003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306.75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376.75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446.75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516.75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586.75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656.75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726.75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796.75</v>
      </c>
      <c r="AZ38" s="157">
        <f t="shared" si="23"/>
        <v>82.45</v>
      </c>
      <c r="BA38" s="21">
        <f t="shared" si="15"/>
        <v>2.3284382942671565E-2</v>
      </c>
      <c r="BB38" s="22">
        <f t="shared" si="20"/>
        <v>9</v>
      </c>
      <c r="BC38" s="22">
        <f t="shared" ca="1" si="16"/>
        <v>82.45</v>
      </c>
      <c r="BE38" s="225">
        <f t="shared" ca="1" si="17"/>
        <v>70</v>
      </c>
      <c r="BF38" s="21">
        <f t="shared" ca="1" si="18"/>
        <v>2.1795175170936442E-2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-12.450000000000003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20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6.2271929059818402E-3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810.51000000000045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830.51000000000045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850.51000000000045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870.51000000000045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890.51000000000045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910.51000000000045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930.51000000000045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950.51000000000045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970.51000000000045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990.51000000000045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1010.5100000000004</v>
      </c>
      <c r="AZ40" s="157">
        <f t="shared" si="23"/>
        <v>35.870000000000005</v>
      </c>
      <c r="BA40" s="21">
        <f t="shared" si="15"/>
        <v>1.0129906805987013E-2</v>
      </c>
      <c r="BB40" s="22">
        <f t="shared" si="20"/>
        <v>15</v>
      </c>
      <c r="BC40" s="22">
        <f t="shared" ca="1" si="16"/>
        <v>35.870000000000005</v>
      </c>
      <c r="BE40" s="225">
        <f t="shared" ca="1" si="17"/>
        <v>21.87</v>
      </c>
      <c r="BF40" s="21">
        <f t="shared" ca="1" si="18"/>
        <v>6.8094354426911424E-3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-14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-807.91999999999916</v>
      </c>
      <c r="E41" s="165">
        <f>SUM('01'!D440:F440)</f>
        <v>0</v>
      </c>
      <c r="F41" s="151">
        <f t="shared" si="2"/>
        <v>7742.079999999999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3842.079999999999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-57.920000000000982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-3957.920000000001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-7857.920000000001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-11757.920000000002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-15657.920000000002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-19557.920000000002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-23457.920000000002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-27357.920000000002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-31257.920000000002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-35157.919999999998</v>
      </c>
      <c r="AZ41" s="152">
        <f t="shared" si="23"/>
        <v>0</v>
      </c>
      <c r="BA41" s="21">
        <f t="shared" si="15"/>
        <v>0</v>
      </c>
      <c r="BB41" s="22">
        <f t="shared" si="20"/>
        <v>20</v>
      </c>
      <c r="BC41" s="22">
        <f t="shared" ca="1" si="16"/>
        <v>0</v>
      </c>
      <c r="BE41" s="224">
        <f t="shared" ca="1" si="17"/>
        <v>-807.91999999999916</v>
      </c>
      <c r="BF41" s="21">
        <f t="shared" ca="1" si="18"/>
        <v>-0.25155368463004213</v>
      </c>
      <c r="BG41" s="22">
        <f t="shared" ca="1" si="21"/>
        <v>26</v>
      </c>
      <c r="BH41" s="22">
        <f t="shared" ca="1" si="19"/>
        <v>-807.91999999999916</v>
      </c>
      <c r="BJ41" s="224">
        <f t="shared" ca="1" si="22"/>
        <v>-807.91999999999916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20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6.1649209769220215E-4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1063.02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1113.02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1163.02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1213.02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1263.02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1313.02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1363.02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1413.02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1463.02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1513.02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1563.02</v>
      </c>
      <c r="AZ43" s="152">
        <f t="shared" si="23"/>
        <v>0</v>
      </c>
      <c r="BA43" s="21">
        <f t="shared" si="15"/>
        <v>0</v>
      </c>
      <c r="BB43" s="22">
        <f t="shared" si="20"/>
        <v>20</v>
      </c>
      <c r="BC43" s="22">
        <f t="shared" ca="1" si="16"/>
        <v>0</v>
      </c>
      <c r="BE43" s="224">
        <f t="shared" ca="1" si="17"/>
        <v>50.02</v>
      </c>
      <c r="BF43" s="21">
        <f t="shared" ca="1" si="18"/>
        <v>1.5574209457860583E-2</v>
      </c>
      <c r="BG43" s="22">
        <f t="shared" ca="1" si="21"/>
        <v>13</v>
      </c>
      <c r="BH43" s="22">
        <f t="shared" ca="1" si="19"/>
        <v>50.02</v>
      </c>
      <c r="BJ43" s="224">
        <f t="shared" ca="1" si="22"/>
        <v>50.019999999999982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20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7.1307540242869253E-3</v>
      </c>
      <c r="BB45" s="22">
        <f t="shared" si="20"/>
        <v>17</v>
      </c>
      <c r="BC45" s="22">
        <f t="shared" ca="1" si="16"/>
        <v>25.25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3211.7200000000007</v>
      </c>
      <c r="E46" s="219">
        <f>SUM(E20:E45)</f>
        <v>3540.9999999999995</v>
      </c>
      <c r="F46" s="220">
        <f>SUM(F20:F45)</f>
        <v>26054.259999999995</v>
      </c>
      <c r="G46" s="218"/>
      <c r="H46" s="219">
        <f>SUM(H20:H45)</f>
        <v>0</v>
      </c>
      <c r="I46" s="219">
        <f>SUM(I20:I45)</f>
        <v>0</v>
      </c>
      <c r="J46" s="220">
        <f>SUM(J20:J45)</f>
        <v>26054.259999999995</v>
      </c>
      <c r="K46" s="218"/>
      <c r="L46" s="219">
        <f>SUM(L20:L45)</f>
        <v>0</v>
      </c>
      <c r="M46" s="219">
        <f>SUM(M20:M45)</f>
        <v>0</v>
      </c>
      <c r="N46" s="220">
        <f>SUM(N20:N45)</f>
        <v>26054.259999999995</v>
      </c>
      <c r="O46" s="218"/>
      <c r="P46" s="219">
        <f>SUM(P20:P45)</f>
        <v>0</v>
      </c>
      <c r="Q46" s="219">
        <f>SUM(Q20:Q45)</f>
        <v>0</v>
      </c>
      <c r="R46" s="220">
        <f>SUM(R20:R45)</f>
        <v>26054.260000000002</v>
      </c>
      <c r="S46" s="218"/>
      <c r="T46" s="219">
        <f>SUM(T20:T45)</f>
        <v>0</v>
      </c>
      <c r="U46" s="219">
        <f>SUM(U20:U45)</f>
        <v>0</v>
      </c>
      <c r="V46" s="220">
        <f>SUM(V20:V45)</f>
        <v>26054.259999999995</v>
      </c>
      <c r="W46" s="218"/>
      <c r="X46" s="219">
        <f>SUM(X20:X45)</f>
        <v>0</v>
      </c>
      <c r="Y46" s="219">
        <f>SUM(Y20:Y45)</f>
        <v>0</v>
      </c>
      <c r="Z46" s="220">
        <f>SUM(Z20:Z45)</f>
        <v>26054.259999999995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26054.259999999995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26054.259999999987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26054.259999999995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26054.259999999995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26054.259999999995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26054.26</v>
      </c>
      <c r="AZ46" s="227">
        <f>SUM(AZ20:AZ45)</f>
        <v>3540.9999999999995</v>
      </c>
      <c r="BA46" s="1"/>
      <c r="BB46" s="1"/>
      <c r="BC46" s="124">
        <f ca="1">SUM(BC20:BC45)</f>
        <v>3540.9999999999995</v>
      </c>
      <c r="BE46" s="227">
        <f ca="1">SUM(BE20:BE45)</f>
        <v>3211.7200000000007</v>
      </c>
      <c r="BF46" s="1"/>
      <c r="BG46" s="1"/>
      <c r="BH46" s="124">
        <f ca="1">SUM(BH20:BH45)</f>
        <v>3211.7200000000007</v>
      </c>
      <c r="BJ46" s="227">
        <f ca="1">SUM(BJ20:BJ45)</f>
        <v>-329.27999999999969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136.99999999999955</v>
      </c>
      <c r="E47" s="125">
        <f>C17-E46</f>
        <v>-192.27999999999929</v>
      </c>
      <c r="F47" s="125"/>
      <c r="G47" s="125">
        <f>G5-F46</f>
        <v>-10872.539999999995</v>
      </c>
      <c r="H47" s="125">
        <f>G17-H46</f>
        <v>0</v>
      </c>
      <c r="I47" s="125">
        <f>G17-I46</f>
        <v>0</v>
      </c>
      <c r="J47" s="125"/>
      <c r="K47" s="125">
        <f>K5-J46</f>
        <v>-10952.369999999994</v>
      </c>
      <c r="L47" s="125">
        <f>K17-L46</f>
        <v>0</v>
      </c>
      <c r="M47" s="125">
        <f>K17-M46</f>
        <v>0</v>
      </c>
      <c r="N47" s="125"/>
      <c r="O47" s="125">
        <f>O5-N46</f>
        <v>-10952.369999999994</v>
      </c>
      <c r="P47" s="125">
        <f>O17-P46</f>
        <v>0</v>
      </c>
      <c r="Q47" s="125">
        <f>O17-Q46</f>
        <v>0</v>
      </c>
      <c r="R47" s="125"/>
      <c r="S47" s="125">
        <f>S5-R46</f>
        <v>-10952.37</v>
      </c>
      <c r="T47" s="125">
        <f>S17-T46</f>
        <v>0</v>
      </c>
      <c r="U47" s="125">
        <f>S17-U46</f>
        <v>0</v>
      </c>
      <c r="V47" s="125"/>
      <c r="W47" s="125">
        <f>W5-V46</f>
        <v>-10952.369999999994</v>
      </c>
      <c r="X47" s="125">
        <f>W17-X46</f>
        <v>0</v>
      </c>
      <c r="Y47" s="125">
        <f>W17-Y46</f>
        <v>0</v>
      </c>
      <c r="Z47" s="125"/>
      <c r="AA47" s="125">
        <f>AA5-Z46</f>
        <v>-10952.369999999994</v>
      </c>
      <c r="AB47" s="125">
        <f>AA17-AB46</f>
        <v>0</v>
      </c>
      <c r="AC47" s="125">
        <f>AA17-AC46</f>
        <v>0</v>
      </c>
      <c r="AD47" s="125"/>
      <c r="AE47" s="125">
        <f>AE5-AD46</f>
        <v>-10952.369999999994</v>
      </c>
      <c r="AF47" s="125">
        <f>AE17-AF46</f>
        <v>0</v>
      </c>
      <c r="AG47" s="125">
        <f>AE17-AG46</f>
        <v>0</v>
      </c>
      <c r="AH47" s="125"/>
      <c r="AI47" s="125">
        <f>AI5-AH46</f>
        <v>-10952.369999999986</v>
      </c>
      <c r="AJ47" s="125">
        <f>AI17-AJ46</f>
        <v>0</v>
      </c>
      <c r="AK47" s="125">
        <f>AI17-AK46</f>
        <v>0</v>
      </c>
      <c r="AL47" s="125"/>
      <c r="AM47" s="125">
        <f>AM5-AL46</f>
        <v>-10952.369999999994</v>
      </c>
      <c r="AN47" s="125">
        <f>AM17-AN46</f>
        <v>0</v>
      </c>
      <c r="AO47" s="125">
        <f>AM17-AO46</f>
        <v>0</v>
      </c>
      <c r="AP47" s="125"/>
      <c r="AQ47" s="125">
        <f>AQ5-AP46</f>
        <v>-10952.369999999994</v>
      </c>
      <c r="AR47" s="125">
        <f>AQ17-AR46</f>
        <v>0</v>
      </c>
      <c r="AS47" s="125">
        <f>AQ17-AS46</f>
        <v>0</v>
      </c>
      <c r="AT47" s="140"/>
      <c r="AU47" s="125">
        <f>AU5-AT46</f>
        <v>-10952.369999999994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42491.999999999993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 t="s">
        <v>277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/>
      <c r="H55" s="235"/>
      <c r="I55" s="236"/>
      <c r="J55" s="100"/>
      <c r="K55" s="96"/>
      <c r="L55" s="266"/>
      <c r="M55" s="267"/>
      <c r="N55" s="100"/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/>
      <c r="H56" s="235"/>
      <c r="I56" s="236"/>
      <c r="J56" s="100"/>
      <c r="K56" s="96"/>
      <c r="L56" s="235"/>
      <c r="M56" s="236"/>
      <c r="N56" s="100"/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>
        <v>43488</v>
      </c>
      <c r="D60" s="235" t="s">
        <v>294</v>
      </c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>
        <v>43490</v>
      </c>
      <c r="D61" s="235" t="s">
        <v>296</v>
      </c>
      <c r="E61" s="236"/>
      <c r="F61" s="98">
        <v>40</v>
      </c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81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25</v>
      </c>
      <c r="D75">
        <f>C75*D74</f>
        <v>80.645161290322577</v>
      </c>
      <c r="Z75" s="111"/>
    </row>
    <row r="76" spans="1:50">
      <c r="D76">
        <f>D75-D73</f>
        <v>-0.35483870967742348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5430.3100000000013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9719.91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5974.3100000000013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10847.91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6518.3100000000013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11975.91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7062.3100000000013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13103.91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56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>
        <v>2018</v>
      </c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7">
        <v>2901.68</v>
      </c>
      <c r="L5" s="318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9">
        <v>620.05999999999995</v>
      </c>
      <c r="L6" s="320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9">
        <v>8035.29</v>
      </c>
      <c r="L7" s="320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9">
        <v>659.39</v>
      </c>
      <c r="L9" s="320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9">
        <f>240+35</f>
        <v>275</v>
      </c>
      <c r="L11" s="320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5">
        <f>SUM(K5:K18)</f>
        <v>26383.54</v>
      </c>
      <c r="L19" s="326"/>
      <c r="M19" s="1"/>
      <c r="N19" s="1">
        <v>26293.569999999996</v>
      </c>
      <c r="R19" s="3"/>
    </row>
    <row r="20" spans="1:18" ht="16.5" thickBot="1">
      <c r="A20" s="112">
        <f>SUM(A6:A15)</f>
        <v>1078.31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12"/>
      <c r="I22" s="30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12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6" t="str">
        <f>AÑO!A8</f>
        <v>Manolo Salario</v>
      </c>
      <c r="J25" s="299" t="s">
        <v>295</v>
      </c>
      <c r="K25" s="300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7"/>
      <c r="J26" s="301"/>
      <c r="K26" s="302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7"/>
      <c r="J27" s="301"/>
      <c r="K27" s="302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7"/>
      <c r="J28" s="301"/>
      <c r="K28" s="302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5"/>
      <c r="J29" s="306"/>
      <c r="K29" s="30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96" t="str">
        <f>AÑO!A9</f>
        <v>Rocío Salario</v>
      </c>
      <c r="J30" s="299" t="s">
        <v>241</v>
      </c>
      <c r="K30" s="300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7"/>
      <c r="J31" s="301" t="s">
        <v>259</v>
      </c>
      <c r="K31" s="302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7"/>
      <c r="J32" s="308" t="s">
        <v>270</v>
      </c>
      <c r="K32" s="302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7"/>
      <c r="J33" s="301"/>
      <c r="K33" s="30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5"/>
      <c r="J34" s="306"/>
      <c r="K34" s="30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6" t="s">
        <v>221</v>
      </c>
      <c r="J35" s="299"/>
      <c r="K35" s="30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7"/>
      <c r="J36" s="301"/>
      <c r="K36" s="30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7"/>
      <c r="J37" s="301"/>
      <c r="K37" s="30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7"/>
      <c r="J38" s="301"/>
      <c r="K38" s="30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5"/>
      <c r="J39" s="306"/>
      <c r="K39" s="30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96" t="str">
        <f>AÑO!A11</f>
        <v>Finanazas</v>
      </c>
      <c r="J40" s="299" t="s">
        <v>242</v>
      </c>
      <c r="K40" s="300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7"/>
      <c r="J41" s="301" t="s">
        <v>243</v>
      </c>
      <c r="K41" s="302"/>
      <c r="L41" s="229">
        <v>1.87</v>
      </c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12"/>
      <c r="I42" s="297"/>
      <c r="J42" s="301" t="s">
        <v>272</v>
      </c>
      <c r="K42" s="302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297"/>
      <c r="J43" s="301"/>
      <c r="K43" s="302"/>
      <c r="L43" s="22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12"/>
      <c r="I44" s="305"/>
      <c r="J44" s="306"/>
      <c r="K44" s="30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6" t="str">
        <f>AÑO!A12</f>
        <v>Regalos</v>
      </c>
      <c r="J45" s="299"/>
      <c r="K45" s="300"/>
      <c r="L45" s="231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7"/>
      <c r="J46" s="301"/>
      <c r="K46" s="30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7"/>
      <c r="J47" s="301"/>
      <c r="K47" s="30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7"/>
      <c r="J48" s="301"/>
      <c r="K48" s="302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5"/>
      <c r="J49" s="306"/>
      <c r="K49" s="30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6" t="str">
        <f>AÑO!A13</f>
        <v>Gubernamental</v>
      </c>
      <c r="J50" s="299" t="s">
        <v>262</v>
      </c>
      <c r="K50" s="300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7"/>
      <c r="J51" s="301"/>
      <c r="K51" s="302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7"/>
      <c r="J52" s="301"/>
      <c r="K52" s="302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7"/>
      <c r="J53" s="301"/>
      <c r="K53" s="302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278</v>
      </c>
      <c r="H54" s="112"/>
      <c r="I54" s="305"/>
      <c r="J54" s="306"/>
      <c r="K54" s="30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279</v>
      </c>
      <c r="H55" s="112"/>
      <c r="I55" s="296" t="str">
        <f>AÑO!A14</f>
        <v>Mutualite/DKV</v>
      </c>
      <c r="J55" s="299"/>
      <c r="K55" s="300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281</v>
      </c>
      <c r="H56" s="112"/>
      <c r="I56" s="297"/>
      <c r="J56" s="301"/>
      <c r="K56" s="302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292</v>
      </c>
      <c r="H57" s="112"/>
      <c r="I57" s="297"/>
      <c r="J57" s="301"/>
      <c r="K57" s="302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283</v>
      </c>
      <c r="H58" s="112"/>
      <c r="I58" s="297"/>
      <c r="J58" s="301"/>
      <c r="K58" s="30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5"/>
      <c r="J59" s="306"/>
      <c r="K59" s="30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6" t="str">
        <f>AÑO!A15</f>
        <v>Alquiler Cartama</v>
      </c>
      <c r="J60" s="299"/>
      <c r="K60" s="30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7"/>
      <c r="J61" s="301"/>
      <c r="K61" s="302"/>
      <c r="L61" s="22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12"/>
      <c r="I62" s="297"/>
      <c r="J62" s="301"/>
      <c r="K62" s="302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297"/>
      <c r="J63" s="301"/>
      <c r="K63" s="302"/>
      <c r="L63" s="22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12"/>
      <c r="I64" s="305"/>
      <c r="J64" s="306"/>
      <c r="K64" s="30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6" t="str">
        <f>AÑO!A16</f>
        <v>Otros</v>
      </c>
      <c r="J65" s="299"/>
      <c r="K65" s="300"/>
      <c r="L65" s="231"/>
      <c r="M65" s="1"/>
      <c r="R65" s="3"/>
    </row>
    <row r="66" spans="1:18" ht="15.75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7"/>
      <c r="J66" s="301"/>
      <c r="K66" s="302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7"/>
      <c r="J67" s="301"/>
      <c r="K67" s="302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7"/>
      <c r="J68" s="301"/>
      <c r="K68" s="302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8"/>
      <c r="J69" s="303"/>
      <c r="K69" s="304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182.67</v>
      </c>
      <c r="B80" s="135">
        <f>SUM(B66:B79)</f>
        <v>170</v>
      </c>
      <c r="C80" s="17" t="s">
        <v>53</v>
      </c>
      <c r="D80" s="135">
        <f>SUM(D66:D79)</f>
        <v>90.25</v>
      </c>
      <c r="E80" s="135">
        <f>SUM(E66:E79)</f>
        <v>0</v>
      </c>
      <c r="F80" s="135">
        <f>SUM(F66:F79)</f>
        <v>15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288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89.31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25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280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22" t="s">
        <v>8</v>
      </c>
      <c r="C204" s="323"/>
      <c r="D204" s="324" t="s">
        <v>9</v>
      </c>
      <c r="E204" s="324"/>
      <c r="F204" s="324"/>
      <c r="G204" s="32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290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1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22" t="s">
        <v>8</v>
      </c>
      <c r="C224" s="323"/>
      <c r="D224" s="324" t="s">
        <v>9</v>
      </c>
      <c r="E224" s="324"/>
      <c r="F224" s="324"/>
      <c r="G224" s="32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1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22" t="s">
        <v>8</v>
      </c>
      <c r="C244" s="323"/>
      <c r="D244" s="324" t="s">
        <v>9</v>
      </c>
      <c r="E244" s="324"/>
      <c r="F244" s="324"/>
      <c r="G244" s="32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1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22" t="s">
        <v>8</v>
      </c>
      <c r="C264" s="323"/>
      <c r="D264" s="324" t="s">
        <v>9</v>
      </c>
      <c r="E264" s="324"/>
      <c r="F264" s="324"/>
      <c r="G264" s="32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297</v>
      </c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22" t="s">
        <v>8</v>
      </c>
      <c r="C284" s="323"/>
      <c r="D284" s="324" t="s">
        <v>9</v>
      </c>
      <c r="E284" s="324"/>
      <c r="F284" s="324"/>
      <c r="G284" s="32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285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286</v>
      </c>
      <c r="H291" s="112" t="s">
        <v>284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287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22" t="s">
        <v>8</v>
      </c>
      <c r="C304" s="323"/>
      <c r="D304" s="324" t="s">
        <v>9</v>
      </c>
      <c r="E304" s="324"/>
      <c r="F304" s="324"/>
      <c r="G304" s="32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1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22" t="s">
        <v>8</v>
      </c>
      <c r="C324" s="323"/>
      <c r="D324" s="324" t="s">
        <v>9</v>
      </c>
      <c r="E324" s="324"/>
      <c r="F324" s="324"/>
      <c r="G324" s="32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291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1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22" t="s">
        <v>8</v>
      </c>
      <c r="C344" s="323"/>
      <c r="D344" s="324" t="s">
        <v>9</v>
      </c>
      <c r="E344" s="324"/>
      <c r="F344" s="324"/>
      <c r="G344" s="32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1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22" t="s">
        <v>8</v>
      </c>
      <c r="C364" s="323"/>
      <c r="D364" s="324" t="s">
        <v>9</v>
      </c>
      <c r="E364" s="324"/>
      <c r="F364" s="324"/>
      <c r="G364" s="32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</f>
        <v>4.45</v>
      </c>
      <c r="E366" s="138"/>
      <c r="F366" s="138">
        <f>4.45+3.4+4.5+3.4+5+4.5+4.45+3.4+3.4+4</f>
        <v>40.5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293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41.95</v>
      </c>
      <c r="E380" s="135">
        <f>SUM(E366:E379)</f>
        <v>0</v>
      </c>
      <c r="F380" s="135">
        <f>SUM(F366:F379)</f>
        <v>40.5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1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22" t="s">
        <v>8</v>
      </c>
      <c r="C384" s="323"/>
      <c r="D384" s="324" t="s">
        <v>9</v>
      </c>
      <c r="E384" s="324"/>
      <c r="F384" s="324"/>
      <c r="G384" s="32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1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22" t="s">
        <v>8</v>
      </c>
      <c r="C404" s="323"/>
      <c r="D404" s="324" t="s">
        <v>9</v>
      </c>
      <c r="E404" s="324"/>
      <c r="F404" s="324"/>
      <c r="G404" s="32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1" t="str">
        <f>AÑO!A41</f>
        <v>Ahorros Colchón</v>
      </c>
      <c r="C422" s="327"/>
      <c r="D422" s="327"/>
      <c r="E422" s="327"/>
      <c r="F422" s="327"/>
      <c r="G422" s="328"/>
      <c r="H422" s="112"/>
    </row>
    <row r="423" spans="1:8" ht="15" customHeight="1" thickBot="1">
      <c r="B423" s="329"/>
      <c r="C423" s="330"/>
      <c r="D423" s="330"/>
      <c r="E423" s="330"/>
      <c r="F423" s="330"/>
      <c r="G423" s="331"/>
      <c r="H423" s="112"/>
    </row>
    <row r="424" spans="1:8" ht="15.75">
      <c r="B424" s="322" t="s">
        <v>8</v>
      </c>
      <c r="C424" s="323"/>
      <c r="D424" s="324" t="s">
        <v>9</v>
      </c>
      <c r="E424" s="324"/>
      <c r="F424" s="324"/>
      <c r="G424" s="32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</f>
        <v>4156.6399999999994</v>
      </c>
      <c r="B426" s="134">
        <f>AÑO!C17 -A426</f>
        <v>-807.91999999999916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-807.91999999999916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1" t="str">
        <f>AÑO!A42</f>
        <v>Dinero Bloqueado</v>
      </c>
      <c r="C442" s="327"/>
      <c r="D442" s="327"/>
      <c r="E442" s="327"/>
      <c r="F442" s="327"/>
      <c r="G442" s="328"/>
      <c r="H442" s="112"/>
    </row>
    <row r="443" spans="2:8" ht="15" customHeight="1" thickBot="1">
      <c r="B443" s="329"/>
      <c r="C443" s="330"/>
      <c r="D443" s="330"/>
      <c r="E443" s="330"/>
      <c r="F443" s="330"/>
      <c r="G443" s="331"/>
      <c r="H443" s="112"/>
    </row>
    <row r="444" spans="2:8" ht="15.75">
      <c r="B444" s="322" t="s">
        <v>8</v>
      </c>
      <c r="C444" s="323"/>
      <c r="D444" s="324" t="s">
        <v>9</v>
      </c>
      <c r="E444" s="324"/>
      <c r="F444" s="324"/>
      <c r="G444" s="32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1" t="str">
        <f>AÑO!A43</f>
        <v>Cartama Finanazas</v>
      </c>
      <c r="C462" s="327"/>
      <c r="D462" s="327"/>
      <c r="E462" s="327"/>
      <c r="F462" s="327"/>
      <c r="G462" s="328"/>
      <c r="H462" s="112"/>
    </row>
    <row r="463" spans="2:8" ht="15" customHeight="1" thickBot="1">
      <c r="B463" s="329"/>
      <c r="C463" s="330"/>
      <c r="D463" s="330"/>
      <c r="E463" s="330"/>
      <c r="F463" s="330"/>
      <c r="G463" s="331"/>
      <c r="H463" s="112"/>
    </row>
    <row r="464" spans="2:8" ht="15.75">
      <c r="B464" s="322" t="s">
        <v>8</v>
      </c>
      <c r="C464" s="323"/>
      <c r="D464" s="324" t="s">
        <v>9</v>
      </c>
      <c r="E464" s="324"/>
      <c r="F464" s="324"/>
      <c r="G464" s="32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1" t="str">
        <f>AÑO!A44</f>
        <v>NULO</v>
      </c>
      <c r="C482" s="327"/>
      <c r="D482" s="327"/>
      <c r="E482" s="327"/>
      <c r="F482" s="327"/>
      <c r="G482" s="328"/>
      <c r="H482" s="112"/>
    </row>
    <row r="483" spans="2:8" ht="15" customHeight="1" thickBot="1">
      <c r="B483" s="329"/>
      <c r="C483" s="330"/>
      <c r="D483" s="330"/>
      <c r="E483" s="330"/>
      <c r="F483" s="330"/>
      <c r="G483" s="331"/>
      <c r="H483" s="112"/>
    </row>
    <row r="484" spans="2:8" ht="15.75">
      <c r="B484" s="322" t="s">
        <v>8</v>
      </c>
      <c r="C484" s="323"/>
      <c r="D484" s="324" t="s">
        <v>9</v>
      </c>
      <c r="E484" s="324"/>
      <c r="F484" s="324"/>
      <c r="G484" s="32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1" t="str">
        <f>AÑO!A45</f>
        <v>OTROS</v>
      </c>
      <c r="C502" s="327"/>
      <c r="D502" s="327"/>
      <c r="E502" s="327"/>
      <c r="F502" s="327"/>
      <c r="G502" s="328"/>
      <c r="H502" s="112"/>
    </row>
    <row r="503" spans="2:8" ht="15" customHeight="1" thickBot="1">
      <c r="B503" s="329"/>
      <c r="C503" s="330"/>
      <c r="D503" s="330"/>
      <c r="E503" s="330"/>
      <c r="F503" s="330"/>
      <c r="G503" s="331"/>
      <c r="H503" s="112"/>
    </row>
    <row r="504" spans="2:8" ht="15.75">
      <c r="B504" s="322" t="s">
        <v>8</v>
      </c>
      <c r="C504" s="323"/>
      <c r="D504" s="324" t="s">
        <v>9</v>
      </c>
      <c r="E504" s="324"/>
      <c r="F504" s="324"/>
      <c r="G504" s="32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289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82" workbookViewId="0">
      <selection activeCell="B182" sqref="B182:G18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620.08000000000004</v>
      </c>
      <c r="L6" s="320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669.52</v>
      </c>
      <c r="L9" s="320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15181.72</v>
      </c>
      <c r="L19" s="326"/>
      <c r="M19" s="1"/>
      <c r="N19" s="1"/>
      <c r="R19" s="3"/>
    </row>
    <row r="20" spans="1:18" ht="16.5" thickBot="1">
      <c r="A20" s="112">
        <f>SUM(A6:A15)</f>
        <v>1622.3099999999997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1823.9099999999999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442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470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352.66999999999996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8"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2166.31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2951.91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2710.3099999999995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4079.91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3254.31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5207.91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3798.31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6335.91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4342.3100000000004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7463.91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4886.3100000000004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8591.91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2019-01-25T16:37:53Z</dcterms:modified>
</cp:coreProperties>
</file>