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 activeTab="11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1" i="12" l="1"/>
  <c r="A430" i="12"/>
  <c r="L56" i="12"/>
  <c r="I127" i="13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L55" i="11"/>
  <c r="I127" i="12" l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<sst xmlns="http://schemas.openxmlformats.org/spreadsheetml/2006/main" count="5846" uniqueCount="925">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</sst>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zoomScaleNormal="100" workbookViewId="0">
      <pane xSplit="1" topLeftCell="AM1" activePane="topRight" state="frozen"/>
      <selection pane="topRight" activeCell="AQ22" sqref="AQ22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6.8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84" t="s">
        <v>229</v>
      </c>
      <c r="D7" s="385"/>
      <c r="E7" s="385"/>
      <c r="F7" s="386"/>
      <c r="G7" s="384" t="s">
        <v>229</v>
      </c>
      <c r="H7" s="385"/>
      <c r="I7" s="385"/>
      <c r="J7" s="386"/>
      <c r="K7" s="384" t="s">
        <v>229</v>
      </c>
      <c r="L7" s="385"/>
      <c r="M7" s="385"/>
      <c r="N7" s="386"/>
      <c r="O7" s="384" t="s">
        <v>229</v>
      </c>
      <c r="P7" s="385"/>
      <c r="Q7" s="385"/>
      <c r="R7" s="386"/>
      <c r="S7" s="384" t="s">
        <v>229</v>
      </c>
      <c r="T7" s="385"/>
      <c r="U7" s="385"/>
      <c r="V7" s="386"/>
      <c r="W7" s="384" t="s">
        <v>229</v>
      </c>
      <c r="X7" s="385"/>
      <c r="Y7" s="385"/>
      <c r="Z7" s="386"/>
      <c r="AA7" s="384" t="s">
        <v>229</v>
      </c>
      <c r="AB7" s="385"/>
      <c r="AC7" s="385"/>
      <c r="AD7" s="386"/>
      <c r="AE7" s="384" t="s">
        <v>229</v>
      </c>
      <c r="AF7" s="385"/>
      <c r="AG7" s="385"/>
      <c r="AH7" s="386"/>
      <c r="AI7" s="384" t="s">
        <v>229</v>
      </c>
      <c r="AJ7" s="385"/>
      <c r="AK7" s="385"/>
      <c r="AL7" s="386"/>
      <c r="AM7" s="384" t="s">
        <v>229</v>
      </c>
      <c r="AN7" s="385"/>
      <c r="AO7" s="385"/>
      <c r="AP7" s="386"/>
      <c r="AQ7" s="384" t="s">
        <v>229</v>
      </c>
      <c r="AR7" s="385"/>
      <c r="AS7" s="385"/>
      <c r="AT7" s="386"/>
      <c r="AU7" s="384" t="s">
        <v>229</v>
      </c>
      <c r="AV7" s="385"/>
      <c r="AW7" s="385"/>
      <c r="AX7" s="386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0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212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151.59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6113.0300000000016</v>
      </c>
      <c r="BA9" s="112">
        <f t="shared" ca="1" si="0"/>
        <v>555.73000000000013</v>
      </c>
      <c r="BB9" s="1"/>
      <c r="BC9" s="1"/>
    </row>
    <row r="10" spans="1:55" ht="15.6">
      <c r="A10" s="190" t="s">
        <v>217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213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6">
      <c r="A13" s="189" t="s">
        <v>214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6">
      <c r="A14" s="190" t="s">
        <v>215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320.27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521.29999999999995</v>
      </c>
      <c r="BA14" s="112">
        <f t="shared" ca="1" si="0"/>
        <v>47.390909090909084</v>
      </c>
      <c r="BB14" s="3"/>
      <c r="BC14" s="3"/>
    </row>
    <row r="15" spans="1:55" ht="15.6">
      <c r="A15" s="189" t="s">
        <v>216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2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1688.38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50838.880000000005</v>
      </c>
      <c r="BA17" s="112">
        <f ca="1">AZ17/BC$17</f>
        <v>4621.7163636363639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55460.596363636367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30.23</v>
      </c>
      <c r="AT20" s="145">
        <f t="shared" ref="AT20:AT45" si="12">AP20+AR20-AS20</f>
        <v>1166.0499999999997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1671.2299999999998</v>
      </c>
      <c r="AZ20" s="123">
        <f t="shared" ref="AZ20:AZ27" si="14">E20+I20+M20+Q20+U20+Y20+AC20+AG20+AK20+AO20+AS20+AW20</f>
        <v>5712.25</v>
      </c>
      <c r="BA20" s="21">
        <f t="shared" ref="BA20:BA45" si="15">AZ20/AZ$46</f>
        <v>0.12287077408211246</v>
      </c>
      <c r="BB20" s="22">
        <f>_xlfn.RANK.EQ(BA20,$BA$20:$BA$45,)</f>
        <v>2</v>
      </c>
      <c r="BC20" s="22">
        <f t="shared" ref="BC20:BC45" ca="1" si="16">AZ20/BC$17</f>
        <v>519.2954545454545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0.12651901131345594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717.2700000000001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1451.9499999999991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2599.9499999999989</v>
      </c>
      <c r="AZ21" s="152">
        <f t="shared" si="14"/>
        <v>11853.91</v>
      </c>
      <c r="BA21" s="21">
        <f t="shared" si="15"/>
        <v>0.2549781780558788</v>
      </c>
      <c r="BB21" s="22">
        <f t="shared" ref="BB21:BB45" si="20">_xlfn.RANK.EQ(BA21,$BA$20:$BA$45,)</f>
        <v>1</v>
      </c>
      <c r="BC21" s="22">
        <f t="shared" ca="1" si="16"/>
        <v>1077.6281818181817</v>
      </c>
      <c r="BE21" s="224">
        <f t="shared" ca="1" si="17"/>
        <v>12653</v>
      </c>
      <c r="BF21" s="21">
        <f t="shared" ca="1" si="18"/>
        <v>0.24898360222056357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799.08999999999946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149.03</v>
      </c>
      <c r="AT22" s="156">
        <f t="shared" si="12"/>
        <v>628.74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928.74</v>
      </c>
      <c r="AZ22" s="157">
        <f t="shared" si="14"/>
        <v>3103.56</v>
      </c>
      <c r="BA22" s="21">
        <f t="shared" si="15"/>
        <v>6.675772587164093E-2</v>
      </c>
      <c r="BB22" s="22">
        <f t="shared" si="20"/>
        <v>6</v>
      </c>
      <c r="BC22" s="22">
        <f t="shared" ca="1" si="16"/>
        <v>282.14181818181817</v>
      </c>
      <c r="BE22" s="225">
        <f t="shared" ca="1" si="17"/>
        <v>3486.23</v>
      </c>
      <c r="BF22" s="21">
        <f t="shared" ca="1" si="18"/>
        <v>6.8601446579419523E-2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382.66999999999985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76.25</v>
      </c>
      <c r="AT23" s="151">
        <f t="shared" si="12"/>
        <v>255.30000000000007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440.30000000000007</v>
      </c>
      <c r="AZ23" s="152">
        <f t="shared" si="14"/>
        <v>1881.83</v>
      </c>
      <c r="BA23" s="21">
        <f t="shared" si="15"/>
        <v>4.0478254416550688E-2</v>
      </c>
      <c r="BB23" s="22">
        <f t="shared" si="20"/>
        <v>8</v>
      </c>
      <c r="BC23" s="22">
        <f t="shared" ca="1" si="16"/>
        <v>171.07545454545453</v>
      </c>
      <c r="BE23" s="224">
        <f t="shared" ca="1" si="17"/>
        <v>2095</v>
      </c>
      <c r="BF23" s="21">
        <f t="shared" ca="1" si="18"/>
        <v>4.1225057034069444E-2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213.17000000000004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3.1485333373485427E-2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3.4632983474922302E-2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7.8838199264786565E-2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0.10118639278360679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7.99</v>
      </c>
      <c r="AT26" s="156">
        <f t="shared" si="12"/>
        <v>20.079999999999977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73.079999999999984</v>
      </c>
      <c r="AZ26" s="157">
        <f t="shared" si="14"/>
        <v>577.91000000000008</v>
      </c>
      <c r="BA26" s="21">
        <f t="shared" si="15"/>
        <v>1.2430872081893057E-2</v>
      </c>
      <c r="BB26" s="22">
        <f t="shared" si="20"/>
        <v>15</v>
      </c>
      <c r="BC26" s="22">
        <f t="shared" ca="1" si="16"/>
        <v>52.537272727272736</v>
      </c>
      <c r="BE26" s="225">
        <f t="shared" ca="1" si="17"/>
        <v>578.45000000000005</v>
      </c>
      <c r="BF26" s="21">
        <f t="shared" ca="1" si="18"/>
        <v>1.138264164265273E-2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0.54000000000002757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8.5708938930821529E-3</v>
      </c>
      <c r="BB27" s="22">
        <f t="shared" si="20"/>
        <v>18</v>
      </c>
      <c r="BC27" s="22">
        <f t="shared" ca="1" si="16"/>
        <v>36.223636363636359</v>
      </c>
      <c r="BE27" s="224">
        <f t="shared" ca="1" si="17"/>
        <v>490</v>
      </c>
      <c r="BF27" s="21">
        <f t="shared" ca="1" si="18"/>
        <v>9.642137444722686E-3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91.54000000000002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7.3136100529362286E-2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7.6350773410248596E-2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6.2099999999999795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76.20999999999998</v>
      </c>
      <c r="AZ29" s="152">
        <f t="shared" si="23"/>
        <v>957.78</v>
      </c>
      <c r="BA29" s="21">
        <f t="shared" si="15"/>
        <v>2.0601894174863786E-2</v>
      </c>
      <c r="BB29" s="22">
        <f t="shared" si="20"/>
        <v>13</v>
      </c>
      <c r="BC29" s="22">
        <f t="shared" ca="1" si="16"/>
        <v>87.070909090909083</v>
      </c>
      <c r="BE29" s="224">
        <f t="shared" ca="1" si="17"/>
        <v>1010.6600000000001</v>
      </c>
      <c r="BF29" s="21">
        <f t="shared" ca="1" si="18"/>
        <v>1.9887597203843737E-2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52.87999999999991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5.7270503915904311E-3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8.3630783959329422E-3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4.7386636667319125E-3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4.3291229343652878E-3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3.9266593389101725E-2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4.5895196788673591E-2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9.6447830604066698E-2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9.1146534930017967E-2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2.7910363326227851E-2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2.7832521679980026E-2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430</v>
      </c>
      <c r="AS35" s="186">
        <f>SUM('11'!D320:F320)</f>
        <v>386.05</v>
      </c>
      <c r="AT35" s="187">
        <f t="shared" si="12"/>
        <v>1476.5400000000004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1606.5400000000004</v>
      </c>
      <c r="AZ35" s="188">
        <f t="shared" si="23"/>
        <v>2169.5700000000002</v>
      </c>
      <c r="BA35" s="21">
        <f t="shared" si="15"/>
        <v>4.6667555748667995E-2</v>
      </c>
      <c r="BB35" s="22">
        <f t="shared" si="20"/>
        <v>7</v>
      </c>
      <c r="BC35" s="22">
        <f t="shared" ca="1" si="16"/>
        <v>197.23363636363638</v>
      </c>
      <c r="BE35" s="224">
        <f t="shared" ca="1" si="17"/>
        <v>2156.5100000000002</v>
      </c>
      <c r="BF35" s="21">
        <f t="shared" ca="1" si="18"/>
        <v>4.2435440450854942E-2</v>
      </c>
      <c r="BG35" s="22">
        <f t="shared" ca="1" si="21"/>
        <v>8</v>
      </c>
      <c r="BH35" s="22">
        <f t="shared" ca="1" si="19"/>
        <v>196.04636363636365</v>
      </c>
      <c r="BJ35" s="224">
        <f t="shared" ca="1" si="22"/>
        <v>-13.059999999999945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2.7413911408714575E-2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4.0909621394806375E-2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1.0689418561881181E-2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1.1202589484246173E-2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296.23000000000008</v>
      </c>
      <c r="AZ38" s="157">
        <f t="shared" si="23"/>
        <v>592.97</v>
      </c>
      <c r="BA38" s="21">
        <f t="shared" si="15"/>
        <v>1.2754813411084989E-2</v>
      </c>
      <c r="BB38" s="22">
        <f t="shared" si="20"/>
        <v>14</v>
      </c>
      <c r="BC38" s="22">
        <f t="shared" ca="1" si="16"/>
        <v>53.906363636363636</v>
      </c>
      <c r="BE38" s="225">
        <f t="shared" ca="1" si="17"/>
        <v>785</v>
      </c>
      <c r="BF38" s="21">
        <f t="shared" ca="1" si="18"/>
        <v>1.5447097743076139E-2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192.03000000000003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5.7908077654163339E-3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3.7165061658553798E-3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1.6560392786385346E-2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-3102.6100000000006</v>
      </c>
      <c r="AS41" s="165">
        <f>SUM('11'!D440:F440)</f>
        <v>0</v>
      </c>
      <c r="AT41" s="151">
        <f t="shared" si="12"/>
        <v>5024.7700000000013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1124.7700000000013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-3525.2299999999973</v>
      </c>
      <c r="BF41" s="21">
        <f t="shared" ca="1" si="18"/>
        <v>-6.9368882008693317E-2</v>
      </c>
      <c r="BG41" s="22">
        <f t="shared" ca="1" si="21"/>
        <v>26</v>
      </c>
      <c r="BH41" s="22">
        <f t="shared" ca="1" si="19"/>
        <v>-320.47545454545428</v>
      </c>
      <c r="BJ41" s="224">
        <f t="shared" ca="1" si="22"/>
        <v>-3525.2299999999968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3.8962106409287947E-5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1.0755024209559495E-2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2.0612315810626555E-2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3.7640433728616325E-3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3.935566303968443E-4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1668.1099999999992</v>
      </c>
      <c r="AS46" s="219">
        <f>SUM(AS20:AS45)</f>
        <v>1059.24</v>
      </c>
      <c r="AT46" s="220">
        <f>SUM(AT20:AT45)</f>
        <v>30712.247679999997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30712.24768</v>
      </c>
      <c r="AZ46" s="227">
        <f>SUM(AZ20:AZ45)</f>
        <v>46489.9</v>
      </c>
      <c r="BA46" s="1"/>
      <c r="BB46" s="1"/>
      <c r="BC46" s="124">
        <f ca="1">SUM(BC20:BC45)</f>
        <v>4226.3545454545456</v>
      </c>
      <c r="BE46" s="227">
        <f ca="1">SUM(BE20:BE45)</f>
        <v>50818.607680000016</v>
      </c>
      <c r="BF46" s="1"/>
      <c r="BG46" s="1"/>
      <c r="BH46" s="124">
        <f ca="1">SUM(BH20:BH45)</f>
        <v>4619.8734254545461</v>
      </c>
      <c r="BJ46" s="227">
        <f ca="1">SUM(BJ20:BJ45)</f>
        <v>4328.7076800000032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20.270000000000891</v>
      </c>
      <c r="AS47" s="125">
        <f>AQ17-AS46</f>
        <v>629.1400000000001</v>
      </c>
      <c r="AT47" s="140"/>
      <c r="AU47" s="125">
        <f>AU5-AT46</f>
        <v>-608.86767999999211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50716.254545454547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149.03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234</v>
      </c>
      <c r="E54" s="352"/>
      <c r="F54" s="98"/>
      <c r="G54" s="95">
        <v>43497</v>
      </c>
      <c r="H54" s="351" t="s">
        <v>269</v>
      </c>
      <c r="I54" s="352"/>
      <c r="J54" s="100">
        <v>500</v>
      </c>
      <c r="K54" s="95">
        <v>43539</v>
      </c>
      <c r="L54" s="367" t="s">
        <v>256</v>
      </c>
      <c r="M54" s="368"/>
      <c r="N54" s="100">
        <v>70</v>
      </c>
      <c r="O54" s="95"/>
      <c r="P54" s="369"/>
      <c r="Q54" s="370"/>
      <c r="R54" s="102"/>
      <c r="S54" s="95">
        <v>43594</v>
      </c>
      <c r="T54" s="367" t="s">
        <v>242</v>
      </c>
      <c r="U54" s="368"/>
      <c r="V54" s="103"/>
      <c r="W54" s="95">
        <v>43624</v>
      </c>
      <c r="X54" s="367" t="s">
        <v>153</v>
      </c>
      <c r="Y54" s="368"/>
      <c r="Z54" s="104">
        <v>10</v>
      </c>
      <c r="AA54" s="95"/>
      <c r="AB54" s="357" t="s">
        <v>475</v>
      </c>
      <c r="AC54" s="358"/>
      <c r="AD54" s="239">
        <v>15</v>
      </c>
      <c r="AE54" s="95"/>
      <c r="AF54" s="357" t="s">
        <v>475</v>
      </c>
      <c r="AG54" s="358"/>
      <c r="AH54" s="239">
        <v>14</v>
      </c>
      <c r="AI54" s="95"/>
      <c r="AJ54" s="357" t="s">
        <v>475</v>
      </c>
      <c r="AK54" s="358"/>
      <c r="AL54" s="239">
        <v>15</v>
      </c>
      <c r="AM54" s="95"/>
      <c r="AN54" s="357" t="s">
        <v>475</v>
      </c>
      <c r="AO54" s="358"/>
      <c r="AP54" s="239">
        <v>11</v>
      </c>
      <c r="AQ54" s="95"/>
      <c r="AR54" s="357" t="s">
        <v>475</v>
      </c>
      <c r="AS54" s="358"/>
      <c r="AT54" s="239">
        <v>7</v>
      </c>
      <c r="AU54" s="95"/>
      <c r="AV54" s="351"/>
      <c r="AW54" s="352"/>
      <c r="AX54" s="100"/>
    </row>
    <row r="55" spans="1:62">
      <c r="C55" s="96"/>
      <c r="D55" s="342" t="s">
        <v>235</v>
      </c>
      <c r="E55" s="343"/>
      <c r="F55" s="98">
        <v>121.4</v>
      </c>
      <c r="G55" s="96">
        <v>43516</v>
      </c>
      <c r="H55" s="342" t="s">
        <v>310</v>
      </c>
      <c r="I55" s="343"/>
      <c r="J55" s="100"/>
      <c r="K55" s="96">
        <v>43553</v>
      </c>
      <c r="L55" s="342" t="s">
        <v>296</v>
      </c>
      <c r="M55" s="343"/>
      <c r="N55" s="100">
        <v>4421.9399999999996</v>
      </c>
      <c r="O55" s="96">
        <v>43565</v>
      </c>
      <c r="P55" s="342" t="s">
        <v>322</v>
      </c>
      <c r="Q55" s="343"/>
      <c r="R55" s="100">
        <v>10</v>
      </c>
      <c r="S55" s="96">
        <v>43607</v>
      </c>
      <c r="T55" s="342" t="s">
        <v>310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234</v>
      </c>
      <c r="AC55" s="343"/>
      <c r="AD55" s="100"/>
      <c r="AE55" s="96">
        <v>43682</v>
      </c>
      <c r="AF55" s="342" t="s">
        <v>322</v>
      </c>
      <c r="AG55" s="343"/>
      <c r="AH55" s="100">
        <v>10</v>
      </c>
      <c r="AI55" s="96">
        <v>43711</v>
      </c>
      <c r="AJ55" s="342" t="s">
        <v>322</v>
      </c>
      <c r="AK55" s="343"/>
      <c r="AL55" s="100" t="s">
        <v>779</v>
      </c>
      <c r="AM55" s="96">
        <v>43740</v>
      </c>
      <c r="AN55" s="361" t="s">
        <v>153</v>
      </c>
      <c r="AO55" s="362"/>
      <c r="AP55" s="100">
        <v>10</v>
      </c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322</v>
      </c>
      <c r="I56" s="343"/>
      <c r="J56" s="100">
        <v>10</v>
      </c>
      <c r="K56" s="96">
        <v>43529</v>
      </c>
      <c r="L56" s="342" t="s">
        <v>324</v>
      </c>
      <c r="M56" s="343"/>
      <c r="N56" s="100">
        <v>3362.6</v>
      </c>
      <c r="O56" s="96">
        <v>43576</v>
      </c>
      <c r="P56" s="357" t="s">
        <v>234</v>
      </c>
      <c r="Q56" s="358"/>
      <c r="R56" s="102"/>
      <c r="S56" s="96">
        <v>43615</v>
      </c>
      <c r="T56" s="342" t="s">
        <v>234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61" t="s">
        <v>234</v>
      </c>
      <c r="AK56" s="362"/>
      <c r="AL56" s="100"/>
      <c r="AM56" s="96">
        <v>43769</v>
      </c>
      <c r="AN56" s="361" t="s">
        <v>153</v>
      </c>
      <c r="AO56" s="362"/>
      <c r="AP56" s="100" t="s">
        <v>779</v>
      </c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351</v>
      </c>
      <c r="I57" s="343"/>
      <c r="J57" s="100"/>
      <c r="K57" s="96">
        <v>43533</v>
      </c>
      <c r="L57" s="342" t="s">
        <v>234</v>
      </c>
      <c r="M57" s="343"/>
      <c r="N57" s="100"/>
      <c r="O57" s="96">
        <v>43578</v>
      </c>
      <c r="P57" s="371" t="s">
        <v>388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>
        <v>43733</v>
      </c>
      <c r="AJ57" s="361" t="s">
        <v>151</v>
      </c>
      <c r="AK57" s="362"/>
      <c r="AL57" s="100">
        <v>10</v>
      </c>
      <c r="AM57" s="96">
        <v>43762</v>
      </c>
      <c r="AN57" s="361" t="s">
        <v>151</v>
      </c>
      <c r="AO57" s="362"/>
      <c r="AP57" s="100" t="s">
        <v>779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242</v>
      </c>
      <c r="E58" s="343"/>
      <c r="F58" s="98"/>
      <c r="G58" s="96"/>
      <c r="H58" s="342"/>
      <c r="I58" s="343"/>
      <c r="J58" s="100"/>
      <c r="K58" s="96">
        <v>43536</v>
      </c>
      <c r="L58" s="342" t="s">
        <v>242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61" t="s">
        <v>234</v>
      </c>
      <c r="AO58" s="362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270</v>
      </c>
      <c r="E59" s="343"/>
      <c r="F59" s="98">
        <v>50</v>
      </c>
      <c r="G59" s="96"/>
      <c r="H59" s="342"/>
      <c r="I59" s="343"/>
      <c r="J59" s="100"/>
      <c r="K59" s="96"/>
      <c r="L59" s="342" t="s">
        <v>384</v>
      </c>
      <c r="M59" s="343"/>
      <c r="N59" s="100">
        <f>3.1+10.5</f>
        <v>13.6</v>
      </c>
      <c r="O59" s="96"/>
      <c r="P59" s="342"/>
      <c r="Q59" s="343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3" t="s">
        <v>875</v>
      </c>
      <c r="AO59" s="364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289</v>
      </c>
      <c r="E60" s="343"/>
      <c r="F60" s="98"/>
      <c r="G60" s="96"/>
      <c r="H60" s="342"/>
      <c r="I60" s="343"/>
      <c r="J60" s="100"/>
      <c r="K60" s="235">
        <v>43549</v>
      </c>
      <c r="L60" s="371" t="s">
        <v>388</v>
      </c>
      <c r="M60" s="372"/>
      <c r="N60" s="236">
        <v>15</v>
      </c>
      <c r="O60" s="96"/>
      <c r="P60" s="342"/>
      <c r="Q60" s="343"/>
      <c r="R60" s="100"/>
      <c r="S60" s="96"/>
      <c r="T60" s="361"/>
      <c r="U60" s="362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1"/>
      <c r="AG60" s="362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291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61"/>
      <c r="U61" s="362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1"/>
      <c r="U62" s="362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1"/>
      <c r="U63" s="362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1"/>
      <c r="U64" s="362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1"/>
      <c r="U65" s="362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564</v>
      </c>
      <c r="U70" s="343"/>
      <c r="V70" s="100">
        <v>3742.92</v>
      </c>
      <c r="W70" s="96"/>
      <c r="X70" s="342" t="s">
        <v>562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5" t="s">
        <v>565</v>
      </c>
      <c r="U71" s="366"/>
      <c r="V71" s="101">
        <v>1872.17</v>
      </c>
      <c r="W71" s="97"/>
      <c r="X71" s="365" t="s">
        <v>563</v>
      </c>
      <c r="Y71" s="366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799</v>
      </c>
      <c r="K35" s="406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789</v>
      </c>
      <c r="K45" s="406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3"/>
      <c r="J46" s="407" t="s">
        <v>831</v>
      </c>
      <c r="K46" s="408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2" t="str">
        <f>AÑO!A13</f>
        <v>Gubernamental</v>
      </c>
      <c r="J50" s="405" t="s">
        <v>797</v>
      </c>
      <c r="K50" s="406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798</v>
      </c>
      <c r="K60" s="406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2" workbookViewId="0">
      <selection activeCell="D106" sqref="D106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860</v>
      </c>
      <c r="K32" s="408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327</v>
      </c>
      <c r="K33" s="408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863</v>
      </c>
      <c r="K42" s="408"/>
      <c r="L42" s="229">
        <v>52.06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2" t="str">
        <f>AÑO!A13</f>
        <v>Gubernamental</v>
      </c>
      <c r="J50" s="405" t="s">
        <v>797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2" t="str">
        <f>AÑO!A14</f>
        <v>Mutualite/DKV</v>
      </c>
      <c r="J55" s="405" t="s">
        <v>465</v>
      </c>
      <c r="K55" s="406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A4" workbookViewId="0">
      <selection activeCell="G50" sqref="G5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6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6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2" thickBot="1">
      <c r="A20" s="112">
        <f>SUM(A6:A15)</f>
        <v>1178.05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30.23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/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1451.95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899</v>
      </c>
      <c r="K40" s="406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905</v>
      </c>
      <c r="K45" s="406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3"/>
      <c r="J46" s="407" t="s">
        <v>920</v>
      </c>
      <c r="K46" s="408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3"/>
      <c r="J47" s="407" t="s">
        <v>921</v>
      </c>
      <c r="K47" s="408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910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909</v>
      </c>
      <c r="K55" s="406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f>20.27</f>
        <v>20.27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149.03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902</v>
      </c>
      <c r="K60" s="406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'10'!A66+(B66-SUM(D66:F78))+B67</f>
        <v>181.48000000000005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235.30000000000004</v>
      </c>
      <c r="B80" s="233">
        <f>SUM(B66:B79)</f>
        <v>185</v>
      </c>
      <c r="C80" s="17" t="s">
        <v>53</v>
      </c>
      <c r="D80" s="135">
        <f>SUM(D66:D79)</f>
        <v>76.25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7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7">
      <c r="B308" s="134"/>
      <c r="C308" s="27"/>
      <c r="D308" s="137">
        <v>33</v>
      </c>
      <c r="E308" s="138"/>
      <c r="F308" s="138"/>
      <c r="G308" s="16" t="s">
        <v>915</v>
      </c>
    </row>
    <row r="309" spans="2:7">
      <c r="B309" s="134"/>
      <c r="C309" s="16"/>
      <c r="D309" s="137">
        <v>40.18</v>
      </c>
      <c r="E309" s="138"/>
      <c r="F309" s="138"/>
      <c r="G309" s="16" t="s">
        <v>917</v>
      </c>
    </row>
    <row r="310" spans="2:7">
      <c r="B310" s="134"/>
      <c r="C310" s="16"/>
      <c r="D310" s="137"/>
      <c r="E310" s="138"/>
      <c r="F310" s="138">
        <v>150</v>
      </c>
      <c r="G310" s="16" t="s">
        <v>922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430</v>
      </c>
      <c r="C320" s="17" t="s">
        <v>53</v>
      </c>
      <c r="D320" s="135">
        <f>SUM(D306:D319)</f>
        <v>156.05000000000001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1688.38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-3102.6100000000006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20.27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-3102.6100000000006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42" workbookViewId="0">
      <selection activeCell="B342" sqref="B342:G3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6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6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6">
      <c r="A12" s="112">
        <f>'11'!A12+(B12-SUM(D12:F12))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2" thickBot="1">
      <c r="A20" s="112">
        <f>SUM(A6:A15)</f>
        <v>1683.23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'11'!A27+(B27-SUM(D27:F27))</f>
        <v>426.06999999999994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2599.9499999999998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910</v>
      </c>
      <c r="K50" s="406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"/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150</v>
      </c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" thickBot="1">
      <c r="B259" s="135"/>
      <c r="C259" s="17"/>
      <c r="D259" s="135"/>
      <c r="E259" s="139"/>
      <c r="F259" s="139"/>
      <c r="G259" s="17"/>
    </row>
    <row r="260" spans="2:8" ht="1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" thickBot="1">
      <c r="B261" s="5"/>
      <c r="C261" s="3"/>
      <c r="D261" s="5"/>
      <c r="E261" s="5"/>
    </row>
    <row r="262" spans="2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8" ht="15" customHeight="1" thickBot="1">
      <c r="B263" s="418"/>
      <c r="C263" s="419"/>
      <c r="D263" s="419"/>
      <c r="E263" s="419"/>
      <c r="F263" s="419"/>
      <c r="G263" s="420"/>
    </row>
    <row r="264" spans="2:8">
      <c r="B264" s="428" t="s">
        <v>8</v>
      </c>
      <c r="C264" s="429"/>
      <c r="D264" s="428" t="s">
        <v>9</v>
      </c>
      <c r="E264" s="430"/>
      <c r="F264" s="430"/>
      <c r="G264" s="429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3" workbookViewId="0">
      <selection activeCell="I31" sqref="I31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32" sqref="C3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A16" workbookViewId="0">
      <selection activeCell="L6" sqref="L6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1572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43781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176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43781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627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43781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3.6321031048623317E-2</v>
      </c>
      <c r="Y13" s="119">
        <f ca="1">X13*E13</f>
        <v>145.98399232571765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3.2220269478617461E-2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8.2015231400117163E-3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0.50908025776215582</v>
      </c>
      <c r="Y19" s="119">
        <f t="shared" ca="1" si="3"/>
        <v>2251.8655714586998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0.37024018746338605</v>
      </c>
      <c r="Y20" s="119">
        <f t="shared" ca="1" si="3"/>
        <v>222.36625659050966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0.1687170474516696</v>
      </c>
      <c r="Y25" s="119">
        <f t="shared" ca="1" si="3"/>
        <v>102.57376044991213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627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43781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0.36731107205623903</v>
      </c>
      <c r="Y28" s="119">
        <f t="shared" ca="1" si="3"/>
        <v>1890.9515147978912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1.2888107791446984E-2</v>
      </c>
      <c r="Y33" s="119">
        <f t="shared" ca="1" si="3"/>
        <v>53.216623550087874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8.7287639132981834E-2</v>
      </c>
      <c r="Y35" s="119">
        <f t="shared" ca="1" si="3"/>
        <v>356.89706042179262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2718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1.5922671353251316</v>
      </c>
      <c r="Y42" s="328">
        <f ca="1">SUM(Y13:Y41)</f>
        <v>5023.8547795946115</v>
      </c>
      <c r="Z42" s="329">
        <f ca="1">P42/Y42</f>
        <v>0.83874827355977422</v>
      </c>
      <c r="AA42" s="329">
        <f ca="1">Z42/(D$43/365)</f>
        <v>0.1793457058285399</v>
      </c>
    </row>
    <row r="43" spans="1:27">
      <c r="C43" s="119" t="s">
        <v>567</v>
      </c>
      <c r="D43" s="46">
        <f ca="1">_xlfn.DAYS(TODAY(),F13)</f>
        <v>1707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34" workbookViewId="0">
      <selection activeCell="H57" sqref="H57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290</v>
      </c>
      <c r="K25" s="406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2" t="str">
        <f>AÑO!A9</f>
        <v>Rocío Salario</v>
      </c>
      <c r="J30" s="405" t="s">
        <v>237</v>
      </c>
      <c r="K30" s="406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255</v>
      </c>
      <c r="K31" s="408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266</v>
      </c>
      <c r="K32" s="408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02" t="s">
        <v>217</v>
      </c>
      <c r="J35" s="405" t="s">
        <v>305</v>
      </c>
      <c r="K35" s="406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238</v>
      </c>
      <c r="K40" s="406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239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268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298</v>
      </c>
      <c r="K45" s="406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1"/>
      <c r="J49" s="412"/>
      <c r="K49" s="413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2" t="str">
        <f>AÑO!A13</f>
        <v>Gubernamental</v>
      </c>
      <c r="J50" s="405" t="s">
        <v>258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1"/>
      <c r="J54" s="412"/>
      <c r="K54" s="413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295</v>
      </c>
      <c r="K65" s="406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3"/>
      <c r="J66" s="407"/>
      <c r="K66" s="408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3"/>
      <c r="J68" s="407"/>
      <c r="K68" s="408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4"/>
      <c r="J69" s="409"/>
      <c r="K69" s="410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6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6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6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6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6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6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6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6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6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6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6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6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6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6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6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313</v>
      </c>
      <c r="K30" s="406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318</v>
      </c>
      <c r="K31" s="408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313</v>
      </c>
      <c r="K33" s="408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3"/>
      <c r="J46" s="407"/>
      <c r="K46" s="408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3"/>
      <c r="J51" s="407"/>
      <c r="K51" s="408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314</v>
      </c>
      <c r="K60" s="406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3"/>
      <c r="J66" s="407"/>
      <c r="K66" s="408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3"/>
      <c r="J67" s="407"/>
      <c r="K67" s="408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4"/>
      <c r="J69" s="409"/>
      <c r="K69" s="410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237</v>
      </c>
      <c r="K31" s="408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378</v>
      </c>
      <c r="K45" s="406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3"/>
      <c r="J51" s="407" t="s">
        <v>416</v>
      </c>
      <c r="K51" s="408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365</v>
      </c>
      <c r="K60" s="406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3"/>
      <c r="J66" s="407"/>
      <c r="K66" s="408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3"/>
      <c r="J67" s="407"/>
      <c r="K67" s="40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4"/>
      <c r="J69" s="409"/>
      <c r="K69" s="410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443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432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447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361</v>
      </c>
      <c r="K31" s="408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471</v>
      </c>
      <c r="K40" s="406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2" t="str">
        <f>AÑO!A13</f>
        <v>Gubernamental</v>
      </c>
      <c r="J50" s="405" t="s">
        <v>482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2" t="str">
        <f>AÑO!A14</f>
        <v>Mutualite/DKV</v>
      </c>
      <c r="J55" s="405" t="s">
        <v>476</v>
      </c>
      <c r="K55" s="406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625</v>
      </c>
      <c r="K30" s="406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626</v>
      </c>
      <c r="K60" s="406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687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674</v>
      </c>
      <c r="K40" s="406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688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703</v>
      </c>
      <c r="K60" s="406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396</v>
      </c>
      <c r="K35" s="406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775</v>
      </c>
      <c r="K45" s="406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3"/>
      <c r="J46" s="407" t="s">
        <v>776</v>
      </c>
      <c r="K46" s="408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2" t="str">
        <f>AÑO!A13</f>
        <v>Gubernamental</v>
      </c>
      <c r="J50" s="405" t="s">
        <v>638</v>
      </c>
      <c r="K50" s="406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2019-11-12T15:27:51Z</dcterms:modified>
</cp:coreProperties>
</file>