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AEB871B-E001-4F5B-A01A-24AFFC484886}" xr6:coauthVersionLast="41" xr6:coauthVersionMax="41" xr10:uidLastSave="{00000000-0000-0000-0000-000000000000}"/>
  <bookViews>
    <workbookView xWindow="-108" yWindow="12852" windowWidth="22164" windowHeight="13176" activeTab="1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6" i="1" l="1"/>
  <c r="F366" i="13" l="1"/>
  <c r="AT95" i="1" l="1"/>
  <c r="A108" i="13"/>
  <c r="L55" i="13"/>
  <c r="B307" i="13" s="1"/>
  <c r="A427" i="13" l="1"/>
  <c r="D7" i="19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<sst xmlns="http://schemas.openxmlformats.org/spreadsheetml/2006/main" count="5896" uniqueCount="962">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</sst>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25" zoomScaleNormal="100" workbookViewId="0">
      <pane xSplit="1" topLeftCell="AN1" activePane="topRight" state="frozen"/>
      <selection pane="topRight" activeCell="AU35" sqref="AU3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30685.880000000005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229</v>
      </c>
      <c r="D7" s="360"/>
      <c r="E7" s="360"/>
      <c r="F7" s="361"/>
      <c r="G7" s="359" t="s">
        <v>229</v>
      </c>
      <c r="H7" s="360"/>
      <c r="I7" s="360"/>
      <c r="J7" s="361"/>
      <c r="K7" s="359" t="s">
        <v>229</v>
      </c>
      <c r="L7" s="360"/>
      <c r="M7" s="360"/>
      <c r="N7" s="361"/>
      <c r="O7" s="359" t="s">
        <v>229</v>
      </c>
      <c r="P7" s="360"/>
      <c r="Q7" s="360"/>
      <c r="R7" s="361"/>
      <c r="S7" s="359" t="s">
        <v>229</v>
      </c>
      <c r="T7" s="360"/>
      <c r="U7" s="360"/>
      <c r="V7" s="361"/>
      <c r="W7" s="359" t="s">
        <v>229</v>
      </c>
      <c r="X7" s="360"/>
      <c r="Y7" s="360"/>
      <c r="Z7" s="361"/>
      <c r="AA7" s="359" t="s">
        <v>229</v>
      </c>
      <c r="AB7" s="360"/>
      <c r="AC7" s="360"/>
      <c r="AD7" s="361"/>
      <c r="AE7" s="359" t="s">
        <v>229</v>
      </c>
      <c r="AF7" s="360"/>
      <c r="AG7" s="360"/>
      <c r="AH7" s="361"/>
      <c r="AI7" s="359" t="s">
        <v>229</v>
      </c>
      <c r="AJ7" s="360"/>
      <c r="AK7" s="360"/>
      <c r="AL7" s="361"/>
      <c r="AM7" s="359" t="s">
        <v>229</v>
      </c>
      <c r="AN7" s="360"/>
      <c r="AO7" s="360"/>
      <c r="AP7" s="361"/>
      <c r="AQ7" s="359" t="s">
        <v>229</v>
      </c>
      <c r="AR7" s="360"/>
      <c r="AS7" s="360"/>
      <c r="AT7" s="361"/>
      <c r="AU7" s="359" t="s">
        <v>229</v>
      </c>
      <c r="AV7" s="360"/>
      <c r="AW7" s="360"/>
      <c r="AX7" s="361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71</v>
      </c>
      <c r="AV9" s="345"/>
      <c r="AW9" s="345"/>
      <c r="AX9" s="346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273.07</v>
      </c>
      <c r="AV13" s="345"/>
      <c r="AW13" s="345"/>
      <c r="AX13" s="346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466.40999999999997</v>
      </c>
      <c r="AR14" s="348"/>
      <c r="AS14" s="348"/>
      <c r="AT14" s="349"/>
      <c r="AU14" s="347">
        <f>SUM('12'!L55:'12'!L59)</f>
        <v>100.91</v>
      </c>
      <c r="AV14" s="348"/>
      <c r="AW14" s="348"/>
      <c r="AX14" s="349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574.16999999999996</v>
      </c>
      <c r="AV15" s="345"/>
      <c r="AW15" s="345"/>
      <c r="AX15" s="346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4573.79</v>
      </c>
      <c r="AR17" s="365"/>
      <c r="AS17" s="365"/>
      <c r="AT17" s="366"/>
      <c r="AU17" s="364">
        <f>SUM(AU8:AU16)</f>
        <v>1019.15</v>
      </c>
      <c r="AV17" s="365"/>
      <c r="AW17" s="365"/>
      <c r="AX17" s="366"/>
      <c r="AZ17" s="227">
        <f>SUM(AZ8:AZ16)</f>
        <v>54743.44</v>
      </c>
      <c r="BA17" s="112">
        <f ca="1">AZ17/BC$17</f>
        <v>4561.9533333333338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54743.44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0</v>
      </c>
      <c r="AX20" s="145">
        <f t="shared" ref="AX20:AX45" si="13">AT20+AV20-AW20</f>
        <v>1006.9299999999996</v>
      </c>
      <c r="AZ20" s="123">
        <f t="shared" ref="AZ20:AZ27" si="14">E20+I20+M20+Q20+U20+Y20+AC20+AG20+AK20+AO20+AS20+AW20</f>
        <v>6137.68</v>
      </c>
      <c r="BA20" s="21">
        <f t="shared" ref="BA20:BA45" si="15">AZ20/AZ$46</f>
        <v>0.12156498619101873</v>
      </c>
      <c r="BB20" s="22">
        <f>_xlfn.RANK.EQ(BA20,$BA$20:$BA$45,)</f>
        <v>2</v>
      </c>
      <c r="BC20" s="22">
        <f t="shared" ref="BC20:BC45" ca="1" si="16">AZ20/BC$17</f>
        <v>511.47333333333336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0.12244063662081384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558.15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0.25666087265156212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0.25245793713205916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134.47999999999999</v>
      </c>
      <c r="AX22" s="156">
        <f t="shared" si="13"/>
        <v>458.56999999999994</v>
      </c>
      <c r="AZ22" s="157">
        <f t="shared" si="14"/>
        <v>3588.7299999999996</v>
      </c>
      <c r="BA22" s="21">
        <f t="shared" si="15"/>
        <v>7.1079611985847183E-2</v>
      </c>
      <c r="BB22" s="22">
        <f t="shared" si="20"/>
        <v>5</v>
      </c>
      <c r="BC22" s="22">
        <f t="shared" ca="1" si="16"/>
        <v>299.06083333333328</v>
      </c>
      <c r="BE22" s="225">
        <f t="shared" ca="1" si="17"/>
        <v>3801.23</v>
      </c>
      <c r="BF22" s="21">
        <f t="shared" ca="1" si="18"/>
        <v>6.9509683062762367E-2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212.49999999999977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3.8796265633145366E-2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4.1692314693690773E-2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36.89</v>
      </c>
      <c r="AX24" s="156">
        <f t="shared" si="13"/>
        <v>366.08000000000004</v>
      </c>
      <c r="AZ24" s="157">
        <f t="shared" si="14"/>
        <v>1543.9200000000003</v>
      </c>
      <c r="BA24" s="21">
        <f t="shared" si="15"/>
        <v>3.0579406792149096E-2</v>
      </c>
      <c r="BB24" s="22">
        <f t="shared" si="20"/>
        <v>11</v>
      </c>
      <c r="BC24" s="22">
        <f t="shared" ca="1" si="16"/>
        <v>128.66000000000003</v>
      </c>
      <c r="BE24" s="225">
        <f t="shared" ca="1" si="17"/>
        <v>1910</v>
      </c>
      <c r="BF24" s="21">
        <f t="shared" ca="1" si="18"/>
        <v>3.4926456607433938E-2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366.08000000000004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308.47000000000003</v>
      </c>
      <c r="AX25" s="151">
        <f t="shared" si="13"/>
        <v>4393.951597424496</v>
      </c>
      <c r="AZ25" s="152">
        <f t="shared" si="14"/>
        <v>4368.2200000000012</v>
      </c>
      <c r="BA25" s="21">
        <f t="shared" si="15"/>
        <v>8.6518457133531221E-2</v>
      </c>
      <c r="BB25" s="22">
        <f t="shared" si="20"/>
        <v>4</v>
      </c>
      <c r="BC25" s="22">
        <f t="shared" ca="1" si="16"/>
        <v>364.01833333333343</v>
      </c>
      <c r="BE25" s="224">
        <f t="shared" ca="1" si="17"/>
        <v>5599.6215974244988</v>
      </c>
      <c r="BF25" s="21">
        <f t="shared" ca="1" si="18"/>
        <v>0.10239525693219721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1231.4015974244976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1.2387084047021843E-2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1.1821051242866844E-2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8.2204239824690117E-3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9.8744955853478159E-3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6.734334372241968E-2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7.4608031422300922E-2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2.0240892648044483E-2</v>
      </c>
      <c r="BB29" s="22">
        <f t="shared" si="20"/>
        <v>13</v>
      </c>
      <c r="BC29" s="22">
        <f t="shared" ca="1" si="16"/>
        <v>85.161666666666662</v>
      </c>
      <c r="BE29" s="224">
        <f t="shared" ca="1" si="17"/>
        <v>1115.6600000000001</v>
      </c>
      <c r="BF29" s="21">
        <f t="shared" ca="1" si="18"/>
        <v>2.0401073601387303E-2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93.719999999999914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7.3168586825455443E-3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8.4116073504814717E-3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4.7788740807876897E-3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4.3886647045990289E-3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3.8150380836334666E-2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4.7220752194280041E-2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8.8808664402933904E-2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8.5431575750018293E-2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3.1958522351852536E-2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2.7601226632370083E-2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4.9685594134787701E-2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4.6699598260608911E-2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2.5242588070878182E-2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3.9662008684725657E-2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9.8427614159791246E-3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1.123315303347993E-2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1.3789174962882919E-2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1.5451756980775748E-2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5.5641098104156341E-3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3.468090399311691E-3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1.6303452413564862E-2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</v>
      </c>
      <c r="AW41" s="165">
        <f>SUM('12'!D440:F440)</f>
        <v>0</v>
      </c>
      <c r="AX41" s="151">
        <f t="shared" si="13"/>
        <v>4701.010000000002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-3848.9899999999966</v>
      </c>
      <c r="BF41" s="21">
        <f t="shared" ca="1" si="18"/>
        <v>-7.0383027338977514E-2</v>
      </c>
      <c r="BG41" s="22">
        <f t="shared" ca="1" si="21"/>
        <v>26</v>
      </c>
      <c r="BH41" s="22">
        <f t="shared" ca="1" si="19"/>
        <v>-320.74916666666638</v>
      </c>
      <c r="BJ41" s="224">
        <f t="shared" ca="1" si="22"/>
        <v>-3848.9899999999961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3.6206483812942324E-5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9.9031707576004869E-3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2.1794825565588906E-2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3.6639751168970284E-3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4.5715257339573221E-4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1019.1499999999997</v>
      </c>
      <c r="AW46" s="219">
        <f>SUM(AW20:AW45)</f>
        <v>1124.03</v>
      </c>
      <c r="AX46" s="220">
        <f>SUM(AX20:AX45)</f>
        <v>30580.99768</v>
      </c>
      <c r="AZ46" s="227">
        <f>SUM(AZ20:AZ45)</f>
        <v>50488.87999999999</v>
      </c>
      <c r="BA46" s="1"/>
      <c r="BB46" s="1"/>
      <c r="BC46" s="124">
        <f ca="1">SUM(BC20:BC45)</f>
        <v>4207.4066666666668</v>
      </c>
      <c r="BE46" s="227">
        <f ca="1">SUM(BE20:BE45)</f>
        <v>54686.337680000011</v>
      </c>
      <c r="BF46" s="1"/>
      <c r="BG46" s="1"/>
      <c r="BH46" s="124">
        <f ca="1">SUM(BH20:BH45)</f>
        <v>4557.1948066666673</v>
      </c>
      <c r="BJ46" s="227">
        <f ca="1">SUM(BJ20:BJ45)</f>
        <v>4197.4576800000041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-104.88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50488.880000000005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134.47999999999999</v>
      </c>
      <c r="AX50" s="119" t="s">
        <v>834</v>
      </c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234</v>
      </c>
      <c r="E54" s="374"/>
      <c r="F54" s="98"/>
      <c r="G54" s="95">
        <v>43497</v>
      </c>
      <c r="H54" s="373" t="s">
        <v>269</v>
      </c>
      <c r="I54" s="374"/>
      <c r="J54" s="100">
        <v>500</v>
      </c>
      <c r="K54" s="95">
        <v>43539</v>
      </c>
      <c r="L54" s="379" t="s">
        <v>256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242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475</v>
      </c>
      <c r="AC54" s="387"/>
      <c r="AD54" s="239">
        <v>15</v>
      </c>
      <c r="AE54" s="95"/>
      <c r="AF54" s="386" t="s">
        <v>475</v>
      </c>
      <c r="AG54" s="387"/>
      <c r="AH54" s="239">
        <v>14</v>
      </c>
      <c r="AI54" s="95"/>
      <c r="AJ54" s="386" t="s">
        <v>475</v>
      </c>
      <c r="AK54" s="387"/>
      <c r="AL54" s="239">
        <v>15</v>
      </c>
      <c r="AM54" s="95"/>
      <c r="AN54" s="386" t="s">
        <v>475</v>
      </c>
      <c r="AO54" s="387"/>
      <c r="AP54" s="239">
        <v>11</v>
      </c>
      <c r="AQ54" s="95"/>
      <c r="AR54" s="386" t="s">
        <v>475</v>
      </c>
      <c r="AS54" s="387"/>
      <c r="AT54" s="239">
        <v>7</v>
      </c>
      <c r="AU54" s="95"/>
      <c r="AV54" s="386" t="s">
        <v>475</v>
      </c>
      <c r="AW54" s="387"/>
      <c r="AX54" s="239">
        <v>2</v>
      </c>
    </row>
    <row r="55" spans="1:62">
      <c r="C55" s="96"/>
      <c r="D55" s="377" t="s">
        <v>235</v>
      </c>
      <c r="E55" s="378"/>
      <c r="F55" s="98">
        <v>121.4</v>
      </c>
      <c r="G55" s="96">
        <v>43516</v>
      </c>
      <c r="H55" s="377" t="s">
        <v>310</v>
      </c>
      <c r="I55" s="378"/>
      <c r="J55" s="100"/>
      <c r="K55" s="96">
        <v>43553</v>
      </c>
      <c r="L55" s="377" t="s">
        <v>296</v>
      </c>
      <c r="M55" s="378"/>
      <c r="N55" s="100">
        <v>4421.9399999999996</v>
      </c>
      <c r="O55" s="96">
        <v>43565</v>
      </c>
      <c r="P55" s="377" t="s">
        <v>322</v>
      </c>
      <c r="Q55" s="378"/>
      <c r="R55" s="100">
        <v>10</v>
      </c>
      <c r="S55" s="96">
        <v>43607</v>
      </c>
      <c r="T55" s="377" t="s">
        <v>310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>
        <v>43666</v>
      </c>
      <c r="AB55" s="377" t="s">
        <v>234</v>
      </c>
      <c r="AC55" s="378"/>
      <c r="AD55" s="100"/>
      <c r="AE55" s="96">
        <v>43682</v>
      </c>
      <c r="AF55" s="377" t="s">
        <v>322</v>
      </c>
      <c r="AG55" s="378"/>
      <c r="AH55" s="100">
        <v>10</v>
      </c>
      <c r="AI55" s="96">
        <v>43711</v>
      </c>
      <c r="AJ55" s="377" t="s">
        <v>322</v>
      </c>
      <c r="AK55" s="378"/>
      <c r="AL55" s="100" t="s">
        <v>779</v>
      </c>
      <c r="AM55" s="96">
        <v>43740</v>
      </c>
      <c r="AN55" s="388" t="s">
        <v>153</v>
      </c>
      <c r="AO55" s="389"/>
      <c r="AP55" s="100">
        <v>10</v>
      </c>
      <c r="AQ55" s="96">
        <v>43798</v>
      </c>
      <c r="AR55" s="377" t="s">
        <v>153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322</v>
      </c>
      <c r="I56" s="378"/>
      <c r="J56" s="100">
        <v>10</v>
      </c>
      <c r="K56" s="96">
        <v>43529</v>
      </c>
      <c r="L56" s="377" t="s">
        <v>324</v>
      </c>
      <c r="M56" s="378"/>
      <c r="N56" s="100">
        <v>3362.6</v>
      </c>
      <c r="O56" s="96">
        <v>43576</v>
      </c>
      <c r="P56" s="386" t="s">
        <v>234</v>
      </c>
      <c r="Q56" s="387"/>
      <c r="R56" s="102"/>
      <c r="S56" s="96">
        <v>43615</v>
      </c>
      <c r="T56" s="377" t="s">
        <v>234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151</v>
      </c>
      <c r="AG56" s="378"/>
      <c r="AH56" s="100">
        <v>10</v>
      </c>
      <c r="AI56" s="96">
        <v>43498</v>
      </c>
      <c r="AJ56" s="388" t="s">
        <v>234</v>
      </c>
      <c r="AK56" s="389"/>
      <c r="AL56" s="100"/>
      <c r="AM56" s="96">
        <v>43769</v>
      </c>
      <c r="AN56" s="388" t="s">
        <v>153</v>
      </c>
      <c r="AO56" s="389"/>
      <c r="AP56" s="100" t="s">
        <v>779</v>
      </c>
      <c r="AQ56" s="96">
        <v>43791</v>
      </c>
      <c r="AR56" s="377" t="s">
        <v>933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351</v>
      </c>
      <c r="I57" s="378"/>
      <c r="J57" s="100"/>
      <c r="K57" s="96">
        <v>43533</v>
      </c>
      <c r="L57" s="377" t="s">
        <v>234</v>
      </c>
      <c r="M57" s="378"/>
      <c r="N57" s="100"/>
      <c r="O57" s="96">
        <v>43578</v>
      </c>
      <c r="P57" s="381" t="s">
        <v>388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151</v>
      </c>
      <c r="AK57" s="389"/>
      <c r="AL57" s="100">
        <v>10</v>
      </c>
      <c r="AM57" s="96">
        <v>43762</v>
      </c>
      <c r="AN57" s="388" t="s">
        <v>151</v>
      </c>
      <c r="AO57" s="389"/>
      <c r="AP57" s="100" t="s">
        <v>779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242</v>
      </c>
      <c r="E58" s="378"/>
      <c r="F58" s="98"/>
      <c r="G58" s="96"/>
      <c r="H58" s="377"/>
      <c r="I58" s="378"/>
      <c r="J58" s="100"/>
      <c r="K58" s="96">
        <v>43536</v>
      </c>
      <c r="L58" s="377" t="s">
        <v>242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234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270</v>
      </c>
      <c r="E59" s="378"/>
      <c r="F59" s="98">
        <v>50</v>
      </c>
      <c r="G59" s="96"/>
      <c r="H59" s="377"/>
      <c r="I59" s="378"/>
      <c r="J59" s="100"/>
      <c r="K59" s="96"/>
      <c r="L59" s="377" t="s">
        <v>384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875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289</v>
      </c>
      <c r="E60" s="378"/>
      <c r="F60" s="98"/>
      <c r="G60" s="96"/>
      <c r="H60" s="377"/>
      <c r="I60" s="378"/>
      <c r="J60" s="100"/>
      <c r="K60" s="235">
        <v>43549</v>
      </c>
      <c r="L60" s="381" t="s">
        <v>388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291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564</v>
      </c>
      <c r="U70" s="378"/>
      <c r="V70" s="100">
        <v>3742.92</v>
      </c>
      <c r="W70" s="96"/>
      <c r="X70" s="377" t="s">
        <v>562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565</v>
      </c>
      <c r="U71" s="393"/>
      <c r="V71" s="101">
        <v>1872.17</v>
      </c>
      <c r="W71" s="97"/>
      <c r="X71" s="392" t="s">
        <v>563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17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4</v>
      </c>
      <c r="D75">
        <f>C75*D74</f>
        <v>12.903225806451612</v>
      </c>
      <c r="Z75" s="111"/>
    </row>
    <row r="76" spans="1:50">
      <c r="D76">
        <f>D75-D73</f>
        <v>-4.0967741935483879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799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789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20"/>
      <c r="J46" s="424" t="s">
        <v>831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9" t="str">
        <f>AÑO!A13</f>
        <v>Gubernamental</v>
      </c>
      <c r="J50" s="422" t="s">
        <v>797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798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860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327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863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9" t="str">
        <f>AÑO!A13</f>
        <v>Gubernamental</v>
      </c>
      <c r="J50" s="422" t="s">
        <v>797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9" t="str">
        <f>AÑO!A14</f>
        <v>Mutualite/DKV</v>
      </c>
      <c r="J55" s="422" t="s">
        <v>465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9" workbookViewId="0">
      <selection activeCell="H406" sqref="H40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687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899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905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20"/>
      <c r="J46" s="424" t="s">
        <v>920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20"/>
      <c r="J47" s="424" t="s">
        <v>921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9" t="str">
        <f>AÑO!A13</f>
        <v>Gubernamental</v>
      </c>
      <c r="J50" s="422" t="s">
        <v>910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9" t="str">
        <f>AÑO!A14</f>
        <v>Mutualite/DKV</v>
      </c>
      <c r="J55" s="422" t="s">
        <v>909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20"/>
      <c r="J56" s="424" t="s">
        <v>688</v>
      </c>
      <c r="K56" s="425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902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workbookViewId="0">
      <selection activeCell="G12" sqref="G1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5609</v>
      </c>
      <c r="L5" s="431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4">
        <v>620.14</v>
      </c>
      <c r="L6" s="415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6749.51</v>
      </c>
      <c r="L7" s="41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4335.62</v>
      </c>
      <c r="L9" s="415"/>
      <c r="M9" s="1"/>
      <c r="N9" s="1"/>
      <c r="R9" s="3"/>
    </row>
    <row r="10" spans="1:22" ht="15.75">
      <c r="A10" s="112">
        <f>'11'!A10+(B10-SUM(D10:F10))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4">
        <v>170</v>
      </c>
      <c r="L11" s="415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30685.880000000005</v>
      </c>
      <c r="L19" s="440"/>
      <c r="M19" s="1"/>
      <c r="N19" s="1"/>
      <c r="R19" s="3"/>
    </row>
    <row r="20" spans="1:18" ht="16.5" thickBot="1">
      <c r="A20" s="112">
        <f>SUM(A6:A15)</f>
        <v>1018.9300000000001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910</v>
      </c>
      <c r="K50" s="423"/>
      <c r="L50" s="231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134.47999999999999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954</v>
      </c>
      <c r="K60" s="423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36.89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359.90999999999997</v>
      </c>
      <c r="B120" s="135">
        <f>SUM(B106:B119)</f>
        <v>457.47</v>
      </c>
      <c r="C120" s="17" t="s">
        <v>53</v>
      </c>
      <c r="D120" s="135">
        <f>SUM(D106:D119)</f>
        <v>308.47000000000003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1019.15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1595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43804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199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43804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650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43804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3.5838150289017344E-2</v>
      </c>
      <c r="Y13" s="119">
        <f ca="1">X13*E13</f>
        <v>144.04316468208094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3.1791907514450865E-2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8.0924855491329474E-3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0.5023121387283237</v>
      </c>
      <c r="Y19" s="119">
        <f t="shared" ca="1" si="3"/>
        <v>2221.9274742658963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0.36531791907514449</v>
      </c>
      <c r="Y20" s="119">
        <f t="shared" ca="1" si="3"/>
        <v>219.4099421965318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0.16647398843930636</v>
      </c>
      <c r="Y25" s="119">
        <f t="shared" ca="1" si="3"/>
        <v>101.2100630566474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650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43804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0.37572254335260113</v>
      </c>
      <c r="Y28" s="119">
        <f t="shared" ca="1" si="3"/>
        <v>1934.2545502890173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1.2716763005780347E-2</v>
      </c>
      <c r="Y33" s="119">
        <f t="shared" ca="1" si="3"/>
        <v>52.509119306358379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8.6127167630057802E-2</v>
      </c>
      <c r="Y35" s="119">
        <f t="shared" ca="1" si="3"/>
        <v>352.15218620809247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2741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1.584393063583815</v>
      </c>
      <c r="Y42" s="328">
        <f ca="1">SUM(Y13:Y41)</f>
        <v>5025.5065000046243</v>
      </c>
      <c r="Z42" s="329">
        <f ca="1">P42/Y42</f>
        <v>0.83801095929258562</v>
      </c>
      <c r="AA42" s="329">
        <f ca="1">Z42/(D$43/365)</f>
        <v>0.17680578042878251</v>
      </c>
    </row>
    <row r="43" spans="1:27">
      <c r="C43" s="119" t="s">
        <v>567</v>
      </c>
      <c r="D43" s="46">
        <f ca="1">_xlfn.DAYS(TODAY(),F13)</f>
        <v>1730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H23" sqref="H2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2018</v>
      </c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0">
        <v>2901.68</v>
      </c>
      <c r="L5" s="431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4">
        <v>620.05999999999995</v>
      </c>
      <c r="L6" s="41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4">
        <v>8035.29</v>
      </c>
      <c r="L7" s="41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4">
        <v>7000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4">
        <v>659.39</v>
      </c>
      <c r="L9" s="41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4">
        <v>1800.04</v>
      </c>
      <c r="L10" s="41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4">
        <f>240+35</f>
        <v>275</v>
      </c>
      <c r="L11" s="41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6">
        <f>SUM(K5:K18)</f>
        <v>26383.54</v>
      </c>
      <c r="L19" s="417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9" t="str">
        <f>AÑO!A8</f>
        <v>Manolo Salario</v>
      </c>
      <c r="J25" s="422" t="s">
        <v>290</v>
      </c>
      <c r="K25" s="423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9" t="str">
        <f>AÑO!A9</f>
        <v>Rocío Salario</v>
      </c>
      <c r="J30" s="422" t="s">
        <v>237</v>
      </c>
      <c r="K30" s="423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 t="s">
        <v>255</v>
      </c>
      <c r="K31" s="425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32" t="s">
        <v>266</v>
      </c>
      <c r="K32" s="425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217</v>
      </c>
      <c r="J35" s="422" t="s">
        <v>305</v>
      </c>
      <c r="K35" s="423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9" t="str">
        <f>AÑO!A11</f>
        <v>Finanazas</v>
      </c>
      <c r="J40" s="422" t="s">
        <v>238</v>
      </c>
      <c r="K40" s="423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 t="s">
        <v>239</v>
      </c>
      <c r="K41" s="425"/>
      <c r="L41" s="229">
        <v>1.87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12"/>
      <c r="I42" s="420"/>
      <c r="J42" s="424" t="s">
        <v>268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9" t="str">
        <f>AÑO!A12</f>
        <v>Regalos</v>
      </c>
      <c r="J45" s="422" t="s">
        <v>298</v>
      </c>
      <c r="K45" s="423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9" t="str">
        <f>AÑO!A13</f>
        <v>Gubernamental</v>
      </c>
      <c r="J50" s="422" t="s">
        <v>258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9" t="str">
        <f>AÑO!A15</f>
        <v>Alquiler Cartama</v>
      </c>
      <c r="J60" s="422"/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9" t="str">
        <f>AÑO!A16</f>
        <v>Otros</v>
      </c>
      <c r="J65" s="422" t="s">
        <v>295</v>
      </c>
      <c r="K65" s="423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5"/>
      <c r="J69" s="436"/>
      <c r="K69" s="437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Impuestos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Cartama Finanazas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313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318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313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9" t="str">
        <f>AÑO!A15</f>
        <v>Alquiler Cartama</v>
      </c>
      <c r="J60" s="422" t="s">
        <v>314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5"/>
      <c r="J69" s="436"/>
      <c r="K69" s="437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237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378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20"/>
      <c r="J46" s="424" t="s">
        <v>160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9" t="str">
        <f>AÑO!A13</f>
        <v>Gubernamental</v>
      </c>
      <c r="J50" s="422" t="s">
        <v>258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20"/>
      <c r="J51" s="424" t="s">
        <v>416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9" t="str">
        <f>AÑO!A14</f>
        <v>Mutualite/DKV</v>
      </c>
      <c r="J55" s="438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365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5"/>
      <c r="J69" s="436"/>
      <c r="K69" s="437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620.08000000000004</v>
      </c>
      <c r="L6" s="41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361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423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443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 t="s">
        <v>60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432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8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1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447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361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471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9" t="str">
        <f>AÑO!A13</f>
        <v>Gubernamental</v>
      </c>
      <c r="J50" s="422" t="s">
        <v>482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9" t="str">
        <f>AÑO!A14</f>
        <v>Mutualite/DKV</v>
      </c>
      <c r="J55" s="422" t="s">
        <v>476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M5+2156.93</f>
        <v>1614.1099999999997</v>
      </c>
      <c r="L5" s="431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625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429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327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358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160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626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</v>
      </c>
      <c r="L6" s="41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429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625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687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 t="s">
        <v>674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60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9" t="str">
        <f>AÑO!A13</f>
        <v>Gubernamental</v>
      </c>
      <c r="J50" s="422" t="s">
        <v>638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688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688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688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703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 Gastos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57</v>
      </c>
      <c r="J4" s="105" t="s">
        <v>58</v>
      </c>
      <c r="K4" s="428" t="s">
        <v>59</v>
      </c>
      <c r="L4" s="429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4">
        <v>620.12</v>
      </c>
      <c r="L6" s="41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4">
        <v>1802.02</v>
      </c>
      <c r="L10" s="41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31</v>
      </c>
      <c r="J24" s="433" t="s">
        <v>87</v>
      </c>
      <c r="K24" s="43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9" t="str">
        <f>AÑO!A8</f>
        <v>Manolo Salario</v>
      </c>
      <c r="J25" s="422" t="s">
        <v>400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327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217</v>
      </c>
      <c r="J35" s="422" t="s">
        <v>396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Comida+Limpieza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9" t="str">
        <f>AÑO!A12</f>
        <v>Regalos</v>
      </c>
      <c r="J45" s="422" t="s">
        <v>775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20"/>
      <c r="J46" s="424" t="s">
        <v>776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9" t="str">
        <f>AÑO!A13</f>
        <v>Gubernamental</v>
      </c>
      <c r="J50" s="422" t="s">
        <v>638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2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3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9" t="str">
        <f>AÑO!A15</f>
        <v>Alquiler Cartama</v>
      </c>
      <c r="J60" s="422" t="s">
        <v>39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5"/>
      <c r="J69" s="436"/>
      <c r="K69" s="437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Impuestos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Cartama Finanazas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2019-12-05T16:04:11Z</dcterms:modified>
</cp:coreProperties>
</file>