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oqa\Documents\mlops\WGS\assets\"/>
    </mc:Choice>
  </mc:AlternateContent>
  <xr:revisionPtr revIDLastSave="0" documentId="13_ncr:1_{CB6CC48C-F7B1-4C5E-AAE7-6C6026875CDC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GLOBAL HEALTH" sheetId="1" r:id="rId1"/>
    <sheet name="ENERGY" sheetId="2" r:id="rId2"/>
    <sheet name="QUALITY OF LIFE" sheetId="3" r:id="rId3"/>
    <sheet name="EDUCATION &amp; DEVELOPMENT" sheetId="4" r:id="rId4"/>
    <sheet name="SUSTAINABILITY &amp; CLIMATE" sheetId="5" r:id="rId5"/>
    <sheet name="ECONOMICS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7" i="1" l="1"/>
  <c r="Q2" i="3"/>
  <c r="Q9" i="3"/>
  <c r="Q12" i="2"/>
  <c r="Q4" i="2"/>
  <c r="Q2" i="1"/>
  <c r="Q11" i="1"/>
  <c r="Q12" i="1"/>
  <c r="Q15" i="1"/>
  <c r="Q16" i="1"/>
  <c r="Q19" i="1"/>
  <c r="Q3" i="1"/>
  <c r="Q5" i="1"/>
  <c r="Q6" i="1"/>
  <c r="Q8" i="1"/>
  <c r="Q9" i="1"/>
  <c r="Q10" i="1"/>
  <c r="Q6" i="6"/>
  <c r="Q5" i="6"/>
  <c r="Q4" i="6"/>
  <c r="Q3" i="6"/>
  <c r="Q2" i="6"/>
  <c r="Q7" i="5"/>
  <c r="Q6" i="5"/>
  <c r="Q5" i="5"/>
  <c r="Q4" i="5"/>
  <c r="Q3" i="5"/>
  <c r="Q2" i="5"/>
  <c r="Q13" i="4"/>
  <c r="Q12" i="4"/>
  <c r="Q11" i="4"/>
  <c r="Q10" i="4"/>
  <c r="Q9" i="4"/>
  <c r="Q8" i="4"/>
  <c r="Q7" i="4"/>
  <c r="P6" i="4"/>
  <c r="Q6" i="4" s="1"/>
  <c r="O6" i="4"/>
  <c r="N6" i="4"/>
  <c r="M6" i="4"/>
  <c r="Q5" i="4"/>
  <c r="Q4" i="4"/>
  <c r="Q3" i="4"/>
  <c r="Q2" i="4"/>
  <c r="Q11" i="3"/>
  <c r="Q10" i="3"/>
  <c r="Q8" i="3"/>
  <c r="Q7" i="3"/>
  <c r="Q6" i="3"/>
  <c r="Q5" i="3"/>
  <c r="Q4" i="3"/>
  <c r="Q3" i="3"/>
  <c r="P2" i="3"/>
  <c r="O2" i="3"/>
  <c r="N2" i="3"/>
  <c r="M2" i="3"/>
  <c r="L2" i="3"/>
  <c r="K2" i="3"/>
  <c r="J2" i="3"/>
  <c r="I2" i="3"/>
  <c r="H2" i="3"/>
  <c r="G2" i="3"/>
  <c r="F2" i="3"/>
  <c r="E2" i="3"/>
  <c r="D2" i="3"/>
  <c r="Q16" i="2"/>
  <c r="Q15" i="2"/>
  <c r="Q14" i="2"/>
  <c r="Q13" i="2"/>
  <c r="Q11" i="2"/>
  <c r="Q10" i="2"/>
  <c r="Q9" i="2"/>
  <c r="Q8" i="2"/>
  <c r="Q7" i="2"/>
  <c r="Q6" i="2"/>
  <c r="Q5" i="2"/>
  <c r="Q3" i="2"/>
  <c r="Q2" i="2"/>
  <c r="Q18" i="1"/>
  <c r="P15" i="1"/>
  <c r="Q14" i="1"/>
  <c r="Q13" i="1"/>
  <c r="P12" i="1"/>
  <c r="Q7" i="1"/>
  <c r="Q4" i="1"/>
</calcChain>
</file>

<file path=xl/sharedStrings.xml><?xml version="1.0" encoding="utf-8"?>
<sst xmlns="http://schemas.openxmlformats.org/spreadsheetml/2006/main" count="293" uniqueCount="128">
  <si>
    <t>cause</t>
  </si>
  <si>
    <t>data</t>
  </si>
  <si>
    <t>metric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</si>
  <si>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</si>
  <si>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</si>
  <si>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</si>
  <si>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</si>
  <si>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</si>
  <si>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</si>
  <si>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</si>
  <si>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</si>
  <si>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</si>
  <si>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</si>
  <si>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</si>
  <si>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</si>
  <si>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</si>
  <si>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10 year change</t>
  </si>
  <si>
    <t>Tropical Diseases</t>
  </si>
  <si>
    <t>deaths</t>
  </si>
  <si>
    <t xml:space="preserve">Tuberculosis </t>
  </si>
  <si>
    <t>Tuberculosis</t>
  </si>
  <si>
    <t>incidence</t>
  </si>
  <si>
    <t>per 100,000 people</t>
  </si>
  <si>
    <t>Malaria</t>
  </si>
  <si>
    <t>per 1,000 people at risk</t>
  </si>
  <si>
    <t>Polio</t>
  </si>
  <si>
    <t>reported cases</t>
  </si>
  <si>
    <t>HIV-AIDS</t>
  </si>
  <si>
    <t>deaths per 100,000</t>
  </si>
  <si>
    <t>14,22</t>
  </si>
  <si>
    <t>million deaths</t>
  </si>
  <si>
    <t>Countries Who've Eradicated Malaria</t>
  </si>
  <si>
    <t>no. of countries</t>
  </si>
  <si>
    <t>Smoking</t>
  </si>
  <si>
    <t>% of total population</t>
  </si>
  <si>
    <t>Deaths from Smoking</t>
  </si>
  <si>
    <t>deaths per 100,000 people</t>
  </si>
  <si>
    <t>Dementia</t>
  </si>
  <si>
    <t>Health Expenditure</t>
  </si>
  <si>
    <t>current expenditure per capita</t>
  </si>
  <si>
    <t>USD</t>
  </si>
  <si>
    <t xml:space="preserve">Infant Mortality </t>
  </si>
  <si>
    <t>% (mortality per 1000 live births )</t>
  </si>
  <si>
    <t>Maternal Mortality</t>
  </si>
  <si>
    <t>Renewable Energy</t>
  </si>
  <si>
    <t>as % of global electricity production</t>
  </si>
  <si>
    <t>%</t>
  </si>
  <si>
    <t xml:space="preserve">Share of global primary energy </t>
  </si>
  <si>
    <t>Global energy-generating capacity</t>
  </si>
  <si>
    <t>watts per capita</t>
  </si>
  <si>
    <t>Wind Power</t>
  </si>
  <si>
    <t xml:space="preserve">Total Electricity generated from Wind </t>
  </si>
  <si>
    <t>Terawatt Hours (Twh) per year</t>
  </si>
  <si>
    <t xml:space="preserve">Share of global primary energy production </t>
  </si>
  <si>
    <t>Solar Power</t>
  </si>
  <si>
    <t>Photovoltaic Solar Power (PV)</t>
  </si>
  <si>
    <t>Cumulative capacity</t>
  </si>
  <si>
    <t>Megawatts (MW)</t>
  </si>
  <si>
    <t>Installation Cost</t>
  </si>
  <si>
    <t>$/KWh</t>
  </si>
  <si>
    <t>Renewables</t>
  </si>
  <si>
    <t>New Investment</t>
  </si>
  <si>
    <t>$USD billions</t>
  </si>
  <si>
    <t>Nuclear Power</t>
  </si>
  <si>
    <t>Natural Gas</t>
  </si>
  <si>
    <t>Oil</t>
  </si>
  <si>
    <t>Coal</t>
  </si>
  <si>
    <t>Extreme Poverty</t>
  </si>
  <si>
    <t>% of global population</t>
  </si>
  <si>
    <t xml:space="preserve">% </t>
  </si>
  <si>
    <t>Access to Electricity</t>
  </si>
  <si>
    <t>Access to Internet</t>
  </si>
  <si>
    <t>People Using At Least Basic Drinking Water</t>
  </si>
  <si>
    <t>Access to safely managed Sanitation</t>
  </si>
  <si>
    <t>Life Expectancy</t>
  </si>
  <si>
    <t>life expectancy at birth</t>
  </si>
  <si>
    <t>years</t>
  </si>
  <si>
    <t>Hunger</t>
  </si>
  <si>
    <t>prevalence of undernourishment (% of population)</t>
  </si>
  <si>
    <t>Air Pollution</t>
  </si>
  <si>
    <t>share exposed to air pollution above WHO limits</t>
  </si>
  <si>
    <t>Road Safety</t>
  </si>
  <si>
    <t xml:space="preserve">Road traffic death rate </t>
  </si>
  <si>
    <t>per 100,000 population</t>
  </si>
  <si>
    <t>Happy Planet Index</t>
  </si>
  <si>
    <t>happy planet index</t>
  </si>
  <si>
    <t>Human Development Index</t>
  </si>
  <si>
    <t>HDI</t>
  </si>
  <si>
    <t>Global Literacy Rate</t>
  </si>
  <si>
    <t xml:space="preserve">Global Female Adult Literacy Rate </t>
  </si>
  <si>
    <t>Global Male Adult Literacy Rate</t>
  </si>
  <si>
    <t>Gap between Male &amp; Female Adult Literacy</t>
  </si>
  <si>
    <t>Difference between males and females</t>
  </si>
  <si>
    <t>Girls Not in Primary School</t>
  </si>
  <si>
    <t>% of girls of primary school age</t>
  </si>
  <si>
    <t>Boys Not in Primary School</t>
  </si>
  <si>
    <t>% of boys of primary school age</t>
  </si>
  <si>
    <t>Children Not in Primary School</t>
  </si>
  <si>
    <t>% of kids of primary school age</t>
  </si>
  <si>
    <t>Total School Enrollment</t>
  </si>
  <si>
    <t>Girls Secondary School Enrollment</t>
  </si>
  <si>
    <t>Expected Years of Schooling</t>
  </si>
  <si>
    <t>The number of years a child of school entrance age can expect to receive if the current age-specific enrollment rates persist throughout the child’s years of schooling.</t>
  </si>
  <si>
    <t>Women's MPs</t>
  </si>
  <si>
    <t>% of representatives</t>
  </si>
  <si>
    <t>Electric Cars</t>
  </si>
  <si>
    <t>as % of new sales</t>
  </si>
  <si>
    <t>Price of Lithium Ion Battery Pack</t>
  </si>
  <si>
    <t>volume weighted average</t>
  </si>
  <si>
    <t>$USD</t>
  </si>
  <si>
    <t>Deforestation</t>
  </si>
  <si>
    <t>planet</t>
  </si>
  <si>
    <t>Biodiversity</t>
  </si>
  <si>
    <t>Global CO2 emissions</t>
  </si>
  <si>
    <t>Global CO2 emissions produced</t>
  </si>
  <si>
    <t>Billion</t>
  </si>
  <si>
    <t>Methane emissions</t>
  </si>
  <si>
    <t>Methane emissions produced</t>
  </si>
  <si>
    <t>Million</t>
  </si>
  <si>
    <t>Foreign Aid</t>
  </si>
  <si>
    <t>net official development assistance</t>
  </si>
  <si>
    <t>World GDP Per Capita</t>
  </si>
  <si>
    <t>GDP amount per capita</t>
  </si>
  <si>
    <t>GDP growth per capita</t>
  </si>
  <si>
    <t>GDP Growth rate</t>
  </si>
  <si>
    <t>Economic Freedom</t>
  </si>
  <si>
    <t>freedom percentage</t>
  </si>
  <si>
    <t>Economic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</si>
</sst>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3">
    <xf numFmtId="0" fontId="0" fillId="0" borderId="0" xfId="0"/>
    <xf numFmtId="9" fontId="1" fillId="0" borderId="0" xfId="1"/>
    <xf numFmtId="10" fontId="1" fillId="0" borderId="0" xfId="1" applyNumberFormat="1"/>
  </cellXfs>
  <cellStyles count="2">
    <cellStyle name="Normal" xfId="0" builtinId="0"/>
    <cellStyle name="Percent" xfId="1" builtinId="5"/>
  </cellStyles>
  <dxfs count="1">
    <dxf>
      <numFmt numFmtId="14" formatCode="0.00%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9" totalsRowShown="0" headerRowCellStyle="Normal" dataCellStyle="Normal">
  <autoFilter ref="A1:Q19" xr:uid="{00000000-0009-0000-0100-000001000000}"/>
  <tableColumns count="17">
    <tableColumn id="1" xr3:uid="{00000000-0010-0000-0000-000001000000}" name="cause" dataCellStyle="Normal"/>
    <tableColumn id="2" xr3:uid="{00000000-0010-0000-0000-000002000000}" name="data" dataCellStyle="Normal"/>
    <tableColumn id="3" xr3:uid="{00000000-0010-0000-0000-000003000000}" name="metric" dataCellStyle="Normal"/>
    <tableColumn id="4" xr3:uid="{00000000-0010-0000-0000-000004000000}" name="2009" dataCellStyle="Normal"/>
    <tableColumn id="5" xr3:uid="{00000000-0010-0000-0000-000005000000}" name="2010" dataCellStyle="Normal"/>
    <tableColumn id="6" xr3:uid="{00000000-0010-0000-0000-000006000000}" name="2011" dataCellStyle="Normal"/>
    <tableColumn id="7" xr3:uid="{00000000-0010-0000-0000-000007000000}" name="2012" dataCellStyle="Normal"/>
    <tableColumn id="8" xr3:uid="{00000000-0010-0000-0000-000008000000}" name="2013" dataCellStyle="Normal"/>
    <tableColumn id="9" xr3:uid="{00000000-0010-0000-0000-000009000000}" name="2014" dataCellStyle="Normal"/>
    <tableColumn id="10" xr3:uid="{00000000-0010-0000-0000-00000A000000}" name="2015" dataCellStyle="Normal"/>
    <tableColumn id="11" xr3:uid="{00000000-0010-0000-0000-00000B000000}" name="2016" dataCellStyle="Normal"/>
    <tableColumn id="12" xr3:uid="{00000000-0010-0000-0000-00000C000000}" name="2017" dataCellStyle="Normal"/>
    <tableColumn id="13" xr3:uid="{00000000-0010-0000-0000-00000D000000}" name="2018" dataCellStyle="Normal"/>
    <tableColumn id="14" xr3:uid="{00000000-0010-0000-0000-00000E000000}" name="2019" dataCellStyle="Normal"/>
    <tableColumn id="15" xr3:uid="{00000000-0010-0000-0000-00000F000000}" name="2020" dataCellStyle="Normal"/>
    <tableColumn id="16" xr3:uid="{00000000-0010-0000-0000-000010000000}" name="2021" dataCellStyle="Normal"/>
    <tableColumn id="17" xr3:uid="{00000000-0010-0000-0000-000011000000}" name="10 year change" dataDxfId="0" dataCellStyle="Perce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Q16" totalsRowShown="0" headerRowCellStyle="Normal" dataCellStyle="Normal">
  <autoFilter ref="A1:Q16" xr:uid="{00000000-0009-0000-0100-000002000000}"/>
  <tableColumns count="17">
    <tableColumn id="1" xr3:uid="{00000000-0010-0000-0100-000001000000}" name="cause" dataCellStyle="Normal"/>
    <tableColumn id="2" xr3:uid="{00000000-0010-0000-0100-000002000000}" name="data" dataCellStyle="Normal"/>
    <tableColumn id="3" xr3:uid="{00000000-0010-0000-0100-000003000000}" name="metric" dataCellStyle="Normal"/>
    <tableColumn id="4" xr3:uid="{00000000-0010-0000-0100-000004000000}" name="2009" dataCellStyle="Normal"/>
    <tableColumn id="5" xr3:uid="{00000000-0010-0000-0100-000005000000}" name="2010" dataCellStyle="Normal"/>
    <tableColumn id="6" xr3:uid="{00000000-0010-0000-0100-000006000000}" name="2011" dataCellStyle="Normal"/>
    <tableColumn id="7" xr3:uid="{00000000-0010-0000-0100-000007000000}" name="2012" dataCellStyle="Normal"/>
    <tableColumn id="8" xr3:uid="{00000000-0010-0000-0100-000008000000}" name="2013" dataCellStyle="Normal"/>
    <tableColumn id="9" xr3:uid="{00000000-0010-0000-0100-000009000000}" name="2014" dataCellStyle="Normal"/>
    <tableColumn id="10" xr3:uid="{00000000-0010-0000-0100-00000A000000}" name="2015" dataCellStyle="Normal"/>
    <tableColumn id="11" xr3:uid="{00000000-0010-0000-0100-00000B000000}" name="2016" dataCellStyle="Normal"/>
    <tableColumn id="12" xr3:uid="{00000000-0010-0000-0100-00000C000000}" name="2017" dataCellStyle="Normal"/>
    <tableColumn id="13" xr3:uid="{00000000-0010-0000-0100-00000D000000}" name="2018" dataCellStyle="Normal"/>
    <tableColumn id="14" xr3:uid="{00000000-0010-0000-0100-00000E000000}" name="2019" dataCellStyle="Normal"/>
    <tableColumn id="15" xr3:uid="{00000000-0010-0000-0100-00000F000000}" name="2020" dataCellStyle="Normal"/>
    <tableColumn id="16" xr3:uid="{00000000-0010-0000-0100-000010000000}" name="2021" dataCellStyle="Normal"/>
    <tableColumn id="17" xr3:uid="{00000000-0010-0000-0100-000011000000}" name="10 year change" dataCellStyle="Percen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Q11" totalsRowShown="0" headerRowCellStyle="Normal" dataCellStyle="Normal">
  <autoFilter ref="A1:Q11" xr:uid="{00000000-0009-0000-0100-000003000000}"/>
  <tableColumns count="17">
    <tableColumn id="1" xr3:uid="{00000000-0010-0000-0200-000001000000}" name="cause" dataCellStyle="Normal"/>
    <tableColumn id="2" xr3:uid="{00000000-0010-0000-0200-000002000000}" name="data" dataCellStyle="Normal"/>
    <tableColumn id="3" xr3:uid="{00000000-0010-0000-0200-000003000000}" name="metric" dataCellStyle="Normal"/>
    <tableColumn id="4" xr3:uid="{00000000-0010-0000-0200-000004000000}" name="2009" dataCellStyle="Normal"/>
    <tableColumn id="5" xr3:uid="{00000000-0010-0000-0200-000005000000}" name="2010" dataCellStyle="Normal"/>
    <tableColumn id="6" xr3:uid="{00000000-0010-0000-0200-000006000000}" name="2011" dataCellStyle="Normal"/>
    <tableColumn id="7" xr3:uid="{00000000-0010-0000-0200-000007000000}" name="2012" dataCellStyle="Normal"/>
    <tableColumn id="8" xr3:uid="{00000000-0010-0000-0200-000008000000}" name="2013" dataCellStyle="Normal"/>
    <tableColumn id="9" xr3:uid="{00000000-0010-0000-0200-000009000000}" name="2014" dataCellStyle="Normal"/>
    <tableColumn id="10" xr3:uid="{00000000-0010-0000-0200-00000A000000}" name="2015" dataCellStyle="Normal"/>
    <tableColumn id="11" xr3:uid="{00000000-0010-0000-0200-00000B000000}" name="2016" dataCellStyle="Normal"/>
    <tableColumn id="12" xr3:uid="{00000000-0010-0000-0200-00000C000000}" name="2017" dataCellStyle="Normal"/>
    <tableColumn id="13" xr3:uid="{00000000-0010-0000-0200-00000D000000}" name="2018" dataCellStyle="Normal"/>
    <tableColumn id="14" xr3:uid="{00000000-0010-0000-0200-00000E000000}" name="2019" dataCellStyle="Normal"/>
    <tableColumn id="15" xr3:uid="{00000000-0010-0000-0200-00000F000000}" name="2020" dataCellStyle="Normal"/>
    <tableColumn id="16" xr3:uid="{00000000-0010-0000-0200-000010000000}" name="2021" dataCellStyle="Normal"/>
    <tableColumn id="17" xr3:uid="{00000000-0010-0000-0200-000011000000}" name="10 year change" dataCellStyle="Percen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Q13" totalsRowShown="0" headerRowCellStyle="Normal" dataCellStyle="Normal">
  <autoFilter ref="A1:Q13" xr:uid="{00000000-0009-0000-0100-000004000000}"/>
  <tableColumns count="17">
    <tableColumn id="1" xr3:uid="{00000000-0010-0000-0300-000001000000}" name="cause" dataCellStyle="Normal"/>
    <tableColumn id="2" xr3:uid="{00000000-0010-0000-0300-000002000000}" name="data" dataCellStyle="Normal"/>
    <tableColumn id="3" xr3:uid="{00000000-0010-0000-0300-000003000000}" name="metric" dataCellStyle="Normal"/>
    <tableColumn id="4" xr3:uid="{00000000-0010-0000-0300-000004000000}" name="2009" dataCellStyle="Normal"/>
    <tableColumn id="5" xr3:uid="{00000000-0010-0000-0300-000005000000}" name="2010" dataCellStyle="Normal"/>
    <tableColumn id="6" xr3:uid="{00000000-0010-0000-0300-000006000000}" name="2011" dataCellStyle="Normal"/>
    <tableColumn id="7" xr3:uid="{00000000-0010-0000-0300-000007000000}" name="2012" dataCellStyle="Normal"/>
    <tableColumn id="8" xr3:uid="{00000000-0010-0000-0300-000008000000}" name="2013" dataCellStyle="Normal"/>
    <tableColumn id="9" xr3:uid="{00000000-0010-0000-0300-000009000000}" name="2014" dataCellStyle="Normal"/>
    <tableColumn id="10" xr3:uid="{00000000-0010-0000-0300-00000A000000}" name="2015" dataCellStyle="Normal"/>
    <tableColumn id="11" xr3:uid="{00000000-0010-0000-0300-00000B000000}" name="2016" dataCellStyle="Normal"/>
    <tableColumn id="12" xr3:uid="{00000000-0010-0000-0300-00000C000000}" name="2017" dataCellStyle="Normal"/>
    <tableColumn id="13" xr3:uid="{00000000-0010-0000-0300-00000D000000}" name="2018" dataCellStyle="Normal"/>
    <tableColumn id="14" xr3:uid="{00000000-0010-0000-0300-00000E000000}" name="2019" dataCellStyle="Normal"/>
    <tableColumn id="15" xr3:uid="{00000000-0010-0000-0300-00000F000000}" name="2020" dataCellStyle="Normal"/>
    <tableColumn id="16" xr3:uid="{00000000-0010-0000-0300-000010000000}" name="2021" dataCellStyle="Normal"/>
    <tableColumn id="17" xr3:uid="{00000000-0010-0000-0300-000011000000}" name="10 year change" dataCellStyle="Percent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Q7" totalsRowShown="0" headerRowCellStyle="Normal" dataCellStyle="Normal">
  <autoFilter ref="A1:Q7" xr:uid="{00000000-0009-0000-0100-000005000000}"/>
  <tableColumns count="17">
    <tableColumn id="1" xr3:uid="{00000000-0010-0000-0400-000001000000}" name="cause" dataCellStyle="Normal"/>
    <tableColumn id="2" xr3:uid="{00000000-0010-0000-0400-000002000000}" name="data" dataCellStyle="Normal"/>
    <tableColumn id="3" xr3:uid="{00000000-0010-0000-0400-000003000000}" name="metric" dataCellStyle="Normal"/>
    <tableColumn id="4" xr3:uid="{00000000-0010-0000-0400-000004000000}" name="2009" dataCellStyle="Normal"/>
    <tableColumn id="5" xr3:uid="{00000000-0010-0000-0400-000005000000}" name="2010" dataCellStyle="Normal"/>
    <tableColumn id="6" xr3:uid="{00000000-0010-0000-0400-000006000000}" name="2011" dataCellStyle="Normal"/>
    <tableColumn id="7" xr3:uid="{00000000-0010-0000-0400-000007000000}" name="2012" dataCellStyle="Normal"/>
    <tableColumn id="8" xr3:uid="{00000000-0010-0000-0400-000008000000}" name="2013" dataCellStyle="Normal"/>
    <tableColumn id="9" xr3:uid="{00000000-0010-0000-0400-000009000000}" name="2014" dataCellStyle="Normal"/>
    <tableColumn id="10" xr3:uid="{00000000-0010-0000-0400-00000A000000}" name="2015" dataCellStyle="Normal"/>
    <tableColumn id="11" xr3:uid="{00000000-0010-0000-0400-00000B000000}" name="2016" dataCellStyle="Normal"/>
    <tableColumn id="12" xr3:uid="{00000000-0010-0000-0400-00000C000000}" name="2017" dataCellStyle="Normal"/>
    <tableColumn id="13" xr3:uid="{00000000-0010-0000-0400-00000D000000}" name="2018" dataCellStyle="Normal"/>
    <tableColumn id="14" xr3:uid="{00000000-0010-0000-0400-00000E000000}" name="2019" dataCellStyle="Normal"/>
    <tableColumn id="15" xr3:uid="{00000000-0010-0000-0400-00000F000000}" name="2020" dataCellStyle="Normal"/>
    <tableColumn id="16" xr3:uid="{00000000-0010-0000-0400-000010000000}" name="2021" dataCellStyle="Normal"/>
    <tableColumn id="17" xr3:uid="{00000000-0010-0000-0400-000011000000}" name="10 year change" dataCellStyle="Percent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Q6" totalsRowShown="0" headerRowCellStyle="Normal" dataCellStyle="Normal">
  <autoFilter ref="A1:Q6" xr:uid="{00000000-0009-0000-0100-000006000000}"/>
  <tableColumns count="17">
    <tableColumn id="1" xr3:uid="{00000000-0010-0000-0500-000001000000}" name="cause" dataCellStyle="Normal"/>
    <tableColumn id="2" xr3:uid="{00000000-0010-0000-0500-000002000000}" name="data" dataCellStyle="Normal"/>
    <tableColumn id="3" xr3:uid="{00000000-0010-0000-0500-000003000000}" name="metric" dataCellStyle="Normal"/>
    <tableColumn id="4" xr3:uid="{00000000-0010-0000-0500-000004000000}" name="2009" dataCellStyle="Normal"/>
    <tableColumn id="5" xr3:uid="{00000000-0010-0000-0500-000005000000}" name="2010" dataCellStyle="Normal"/>
    <tableColumn id="6" xr3:uid="{00000000-0010-0000-0500-000006000000}" name="2011" dataCellStyle="Normal"/>
    <tableColumn id="7" xr3:uid="{00000000-0010-0000-0500-000007000000}" name="2012" dataCellStyle="Normal"/>
    <tableColumn id="8" xr3:uid="{00000000-0010-0000-0500-000008000000}" name="2013" dataCellStyle="Normal"/>
    <tableColumn id="9" xr3:uid="{00000000-0010-0000-0500-000009000000}" name="2014" dataCellStyle="Normal"/>
    <tableColumn id="10" xr3:uid="{00000000-0010-0000-0500-00000A000000}" name="2015" dataCellStyle="Normal"/>
    <tableColumn id="11" xr3:uid="{00000000-0010-0000-0500-00000B000000}" name="2016" dataCellStyle="Normal"/>
    <tableColumn id="12" xr3:uid="{00000000-0010-0000-0500-00000C000000}" name="2017" dataCellStyle="Normal"/>
    <tableColumn id="13" xr3:uid="{00000000-0010-0000-0500-00000D000000}" name="2018" dataCellStyle="Normal"/>
    <tableColumn id="14" xr3:uid="{00000000-0010-0000-0500-00000E000000}" name="2019" dataCellStyle="Normal"/>
    <tableColumn id="15" xr3:uid="{00000000-0010-0000-0500-00000F000000}" name="2020" dataCellStyle="Normal"/>
    <tableColumn id="16" xr3:uid="{00000000-0010-0000-0500-000010000000}" name="2021" dataCellStyle="Normal"/>
    <tableColumn id="17" xr3:uid="{00000000-0010-0000-0500-000011000000}" name="10 year change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zoomScaleNormal="100" workbookViewId="0">
      <selection activeCell="B13" sqref="B13"/>
    </sheetView>
  </sheetViews>
  <sheetFormatPr defaultColWidth="9.140625" defaultRowHeight="15" x14ac:dyDescent="0.25"/>
  <cols>
    <col min="1" max="1" width="34.28515625" bestFit="1" customWidth="1"/>
    <col min="2" max="2" width="21.85546875" customWidth="1"/>
    <col min="3" max="3" width="19.7109375" customWidth="1"/>
    <col min="4" max="4" width="12.28515625" customWidth="1"/>
    <col min="17" max="17" width="15.5703125" style="2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</row>
    <row r="2" spans="1:17" x14ac:dyDescent="0.25">
      <c r="A2" t="s">
        <v>17</v>
      </c>
      <c r="B2" t="s">
        <v>18</v>
      </c>
      <c r="D2">
        <v>2051672</v>
      </c>
      <c r="E2">
        <v>2016434</v>
      </c>
      <c r="F2">
        <v>1960756</v>
      </c>
      <c r="G2">
        <v>1895419</v>
      </c>
      <c r="H2">
        <v>1814474</v>
      </c>
      <c r="I2">
        <v>1714474</v>
      </c>
      <c r="J2">
        <v>1699509</v>
      </c>
      <c r="K2">
        <v>1656896</v>
      </c>
      <c r="L2">
        <v>1714460</v>
      </c>
      <c r="M2">
        <v>1699600</v>
      </c>
      <c r="N2">
        <v>1656796</v>
      </c>
      <c r="O2">
        <v>1895519</v>
      </c>
      <c r="P2">
        <v>1815574</v>
      </c>
      <c r="Q2" s="2">
        <f>SUM(O2-F2)/F2</f>
        <v>-3.3271350438300332E-2</v>
      </c>
    </row>
    <row r="3" spans="1:17" x14ac:dyDescent="0.25">
      <c r="A3" t="s">
        <v>19</v>
      </c>
      <c r="B3" t="s">
        <v>18</v>
      </c>
      <c r="D3">
        <v>1417402.673</v>
      </c>
      <c r="E3">
        <v>1386716.7169999999</v>
      </c>
      <c r="F3">
        <v>1353968.939</v>
      </c>
      <c r="G3">
        <v>1321313.2379999999</v>
      </c>
      <c r="H3">
        <v>1289369.456</v>
      </c>
      <c r="I3">
        <v>1261016.1429999999</v>
      </c>
      <c r="J3">
        <v>1236142.605</v>
      </c>
      <c r="K3">
        <v>1213056.8400000001</v>
      </c>
      <c r="L3">
        <v>1221313.2379999999</v>
      </c>
      <c r="M3">
        <v>1219369.456</v>
      </c>
      <c r="N3">
        <v>1251016.1429999999</v>
      </c>
      <c r="O3">
        <v>1226142.605</v>
      </c>
      <c r="P3">
        <v>1213056</v>
      </c>
      <c r="Q3" s="2">
        <f>SUM(O3-F3)/F3</f>
        <v>-9.4408616267378079E-2</v>
      </c>
    </row>
    <row r="4" spans="1:17" x14ac:dyDescent="0.25">
      <c r="A4" t="s">
        <v>20</v>
      </c>
      <c r="B4" t="s">
        <v>21</v>
      </c>
      <c r="C4" t="s">
        <v>22</v>
      </c>
      <c r="E4">
        <v>161</v>
      </c>
      <c r="F4">
        <v>158</v>
      </c>
      <c r="G4">
        <v>155</v>
      </c>
      <c r="H4">
        <v>152</v>
      </c>
      <c r="I4">
        <v>149</v>
      </c>
      <c r="J4">
        <v>145</v>
      </c>
      <c r="K4">
        <v>142</v>
      </c>
      <c r="L4">
        <v>138</v>
      </c>
      <c r="M4">
        <v>135</v>
      </c>
      <c r="N4">
        <v>133</v>
      </c>
      <c r="O4">
        <v>130</v>
      </c>
      <c r="P4">
        <v>127</v>
      </c>
      <c r="Q4" s="2">
        <f>SUM(O4-F4)/F4</f>
        <v>-0.17721518987341772</v>
      </c>
    </row>
    <row r="5" spans="1:17" x14ac:dyDescent="0.25">
      <c r="A5" t="s">
        <v>23</v>
      </c>
      <c r="B5" t="s">
        <v>21</v>
      </c>
      <c r="C5" t="s">
        <v>24</v>
      </c>
      <c r="D5">
        <v>70.599999999999994</v>
      </c>
      <c r="E5">
        <v>69.5</v>
      </c>
      <c r="F5">
        <v>66.5</v>
      </c>
      <c r="G5">
        <v>64.3</v>
      </c>
      <c r="H5">
        <v>61.8</v>
      </c>
      <c r="I5">
        <v>59.8</v>
      </c>
      <c r="J5">
        <v>58.9</v>
      </c>
      <c r="K5">
        <v>58.7</v>
      </c>
      <c r="L5">
        <v>59.2</v>
      </c>
      <c r="M5">
        <v>57.2</v>
      </c>
      <c r="N5">
        <v>56.3</v>
      </c>
      <c r="O5">
        <v>59.5</v>
      </c>
      <c r="P5">
        <v>57.5</v>
      </c>
      <c r="Q5" s="2">
        <f t="shared" ref="Q5:Q6" si="0">SUM(O5-F5)/F5</f>
        <v>-0.10526315789473684</v>
      </c>
    </row>
    <row r="6" spans="1:17" x14ac:dyDescent="0.25">
      <c r="A6" t="s">
        <v>23</v>
      </c>
      <c r="B6" t="s">
        <v>18</v>
      </c>
      <c r="D6">
        <v>918165.11</v>
      </c>
      <c r="E6">
        <v>910161.06</v>
      </c>
      <c r="F6">
        <v>868827.71</v>
      </c>
      <c r="G6">
        <v>806421.45</v>
      </c>
      <c r="H6">
        <v>752017.01</v>
      </c>
      <c r="I6">
        <v>724533.08</v>
      </c>
      <c r="J6">
        <v>703065.4</v>
      </c>
      <c r="K6">
        <v>660568.59</v>
      </c>
      <c r="L6">
        <v>629854.18999999994</v>
      </c>
      <c r="M6">
        <v>631744.15</v>
      </c>
      <c r="N6">
        <v>643380.9</v>
      </c>
      <c r="O6">
        <v>622381</v>
      </c>
      <c r="P6">
        <v>622990</v>
      </c>
      <c r="Q6" s="2">
        <f t="shared" si="0"/>
        <v>-0.28365429320848889</v>
      </c>
    </row>
    <row r="7" spans="1:17" x14ac:dyDescent="0.25">
      <c r="A7" t="s">
        <v>25</v>
      </c>
      <c r="B7" t="s">
        <v>21</v>
      </c>
      <c r="C7" t="s">
        <v>26</v>
      </c>
      <c r="D7">
        <v>1787</v>
      </c>
      <c r="E7">
        <v>1412</v>
      </c>
      <c r="F7">
        <v>716</v>
      </c>
      <c r="G7">
        <v>293</v>
      </c>
      <c r="H7">
        <v>481</v>
      </c>
      <c r="I7">
        <v>415</v>
      </c>
      <c r="J7">
        <v>106</v>
      </c>
      <c r="K7">
        <v>42</v>
      </c>
      <c r="L7">
        <v>118</v>
      </c>
      <c r="M7">
        <v>138</v>
      </c>
      <c r="N7">
        <v>554</v>
      </c>
      <c r="O7">
        <v>1253</v>
      </c>
      <c r="P7">
        <v>649</v>
      </c>
      <c r="Q7" s="2">
        <f>SUM(P7-E7)/E7</f>
        <v>-0.54036827195467418</v>
      </c>
    </row>
    <row r="8" spans="1:17" x14ac:dyDescent="0.25">
      <c r="A8" t="s">
        <v>27</v>
      </c>
      <c r="B8" t="s">
        <v>21</v>
      </c>
      <c r="D8">
        <v>2399929</v>
      </c>
      <c r="E8">
        <v>2370918</v>
      </c>
      <c r="F8">
        <v>2342046</v>
      </c>
      <c r="G8">
        <v>2314238</v>
      </c>
      <c r="H8">
        <v>2285709</v>
      </c>
      <c r="I8">
        <v>2265234</v>
      </c>
      <c r="J8">
        <v>2243665</v>
      </c>
      <c r="K8">
        <v>2196714</v>
      </c>
      <c r="L8">
        <v>2131659</v>
      </c>
      <c r="M8">
        <v>2042488</v>
      </c>
      <c r="N8">
        <v>1989282</v>
      </c>
      <c r="O8">
        <v>1919282</v>
      </c>
      <c r="P8">
        <v>1929282</v>
      </c>
      <c r="Q8" s="2">
        <f t="shared" ref="Q8:Q12" si="1">SUM(P8-E8)/E8</f>
        <v>-0.18627215281169573</v>
      </c>
    </row>
    <row r="9" spans="1:17" x14ac:dyDescent="0.25">
      <c r="A9" t="s">
        <v>27</v>
      </c>
      <c r="B9" t="s">
        <v>18</v>
      </c>
      <c r="C9" t="s">
        <v>28</v>
      </c>
      <c r="D9">
        <v>20.62</v>
      </c>
      <c r="E9">
        <v>19.09</v>
      </c>
      <c r="F9">
        <v>17.71</v>
      </c>
      <c r="G9">
        <v>16.32</v>
      </c>
      <c r="H9">
        <v>15.13</v>
      </c>
      <c r="I9" t="s">
        <v>29</v>
      </c>
      <c r="J9">
        <v>13.47</v>
      </c>
      <c r="K9">
        <v>12.85</v>
      </c>
      <c r="L9">
        <v>12.06</v>
      </c>
      <c r="M9">
        <v>11.22</v>
      </c>
      <c r="N9">
        <v>10.72</v>
      </c>
      <c r="O9">
        <v>10.5</v>
      </c>
      <c r="P9">
        <v>10.33</v>
      </c>
      <c r="Q9" s="2">
        <f t="shared" si="1"/>
        <v>-0.45887899423782086</v>
      </c>
    </row>
    <row r="10" spans="1:17" x14ac:dyDescent="0.25">
      <c r="A10" t="s">
        <v>27</v>
      </c>
      <c r="B10" t="s">
        <v>18</v>
      </c>
      <c r="C10" t="s">
        <v>30</v>
      </c>
      <c r="D10">
        <v>1.45</v>
      </c>
      <c r="E10">
        <v>1.37</v>
      </c>
      <c r="F10">
        <v>1.28</v>
      </c>
      <c r="G10">
        <v>1.2</v>
      </c>
      <c r="H10">
        <v>1.1299999999999999</v>
      </c>
      <c r="I10">
        <v>1.07</v>
      </c>
      <c r="J10">
        <v>1.03</v>
      </c>
      <c r="K10">
        <v>0.97</v>
      </c>
      <c r="L10">
        <v>0.95</v>
      </c>
      <c r="M10">
        <v>0.89</v>
      </c>
      <c r="N10">
        <v>0.86</v>
      </c>
      <c r="O10">
        <v>0.84</v>
      </c>
      <c r="P10">
        <v>0.82</v>
      </c>
      <c r="Q10" s="2">
        <f t="shared" si="1"/>
        <v>-0.4014598540145986</v>
      </c>
    </row>
    <row r="11" spans="1:17" x14ac:dyDescent="0.25">
      <c r="A11" t="s">
        <v>20</v>
      </c>
      <c r="B11" t="s">
        <v>21</v>
      </c>
      <c r="C11" t="s">
        <v>22</v>
      </c>
      <c r="D11">
        <v>161</v>
      </c>
      <c r="E11">
        <v>158</v>
      </c>
      <c r="F11">
        <v>155</v>
      </c>
      <c r="G11">
        <v>152</v>
      </c>
      <c r="H11">
        <v>149</v>
      </c>
      <c r="I11">
        <v>145</v>
      </c>
      <c r="J11">
        <v>142</v>
      </c>
      <c r="K11">
        <v>138</v>
      </c>
      <c r="L11">
        <v>135</v>
      </c>
      <c r="M11">
        <v>133</v>
      </c>
      <c r="N11">
        <v>130</v>
      </c>
      <c r="O11">
        <v>127</v>
      </c>
      <c r="P11">
        <v>127</v>
      </c>
      <c r="Q11" s="2">
        <f t="shared" si="1"/>
        <v>-0.19620253164556961</v>
      </c>
    </row>
    <row r="12" spans="1:17" x14ac:dyDescent="0.25">
      <c r="A12" t="s">
        <v>20</v>
      </c>
      <c r="B12" t="s">
        <v>18</v>
      </c>
      <c r="C12" t="s">
        <v>22</v>
      </c>
      <c r="D12">
        <v>21</v>
      </c>
      <c r="E12">
        <v>21</v>
      </c>
      <c r="F12">
        <v>20</v>
      </c>
      <c r="G12">
        <v>19</v>
      </c>
      <c r="H12">
        <v>19</v>
      </c>
      <c r="I12">
        <v>18</v>
      </c>
      <c r="J12">
        <v>18</v>
      </c>
      <c r="K12">
        <v>17</v>
      </c>
      <c r="L12">
        <v>17</v>
      </c>
      <c r="M12">
        <v>16</v>
      </c>
      <c r="N12">
        <v>16</v>
      </c>
      <c r="O12">
        <v>17</v>
      </c>
      <c r="P12">
        <f>SUM(D12:O12)/10</f>
        <v>21.9</v>
      </c>
      <c r="Q12" s="2">
        <f t="shared" si="1"/>
        <v>4.2857142857142788E-2</v>
      </c>
    </row>
    <row r="13" spans="1:17" x14ac:dyDescent="0.25">
      <c r="A13" t="s">
        <v>31</v>
      </c>
      <c r="B13" t="s">
        <v>21</v>
      </c>
      <c r="C13" t="s">
        <v>32</v>
      </c>
      <c r="D13">
        <v>65</v>
      </c>
      <c r="E13">
        <v>71</v>
      </c>
      <c r="F13">
        <v>72</v>
      </c>
      <c r="G13">
        <v>98</v>
      </c>
      <c r="H13">
        <v>98</v>
      </c>
      <c r="I13">
        <v>98</v>
      </c>
      <c r="J13">
        <v>99</v>
      </c>
      <c r="K13">
        <v>101</v>
      </c>
      <c r="L13">
        <v>101</v>
      </c>
      <c r="M13">
        <v>103</v>
      </c>
      <c r="N13">
        <v>105</v>
      </c>
      <c r="O13">
        <v>105</v>
      </c>
      <c r="P13">
        <v>107</v>
      </c>
      <c r="Q13" s="2">
        <f>SUM(P13-E13)/E13</f>
        <v>0.50704225352112675</v>
      </c>
    </row>
    <row r="14" spans="1:17" x14ac:dyDescent="0.25">
      <c r="A14" t="s">
        <v>33</v>
      </c>
      <c r="B14" t="s">
        <v>21</v>
      </c>
      <c r="C14" t="s">
        <v>34</v>
      </c>
      <c r="D14">
        <v>27</v>
      </c>
      <c r="E14">
        <v>27.8</v>
      </c>
      <c r="F14">
        <v>28</v>
      </c>
      <c r="G14">
        <v>29</v>
      </c>
      <c r="H14">
        <v>28</v>
      </c>
      <c r="I14">
        <v>27</v>
      </c>
      <c r="J14">
        <v>25.2</v>
      </c>
      <c r="K14">
        <v>26</v>
      </c>
      <c r="L14">
        <v>24.5</v>
      </c>
      <c r="M14">
        <v>23.4</v>
      </c>
      <c r="N14">
        <v>23.4</v>
      </c>
      <c r="O14">
        <v>23</v>
      </c>
      <c r="P14">
        <v>23.2</v>
      </c>
      <c r="Q14" s="2">
        <f>SUM(O14-E14)/E14</f>
        <v>-0.17266187050359713</v>
      </c>
    </row>
    <row r="15" spans="1:17" x14ac:dyDescent="0.25">
      <c r="A15" t="s">
        <v>35</v>
      </c>
      <c r="B15" t="s">
        <v>18</v>
      </c>
      <c r="C15" t="s">
        <v>36</v>
      </c>
      <c r="D15">
        <v>115.74</v>
      </c>
      <c r="E15">
        <v>113.42</v>
      </c>
      <c r="F15">
        <v>110.66</v>
      </c>
      <c r="G15">
        <v>108.07</v>
      </c>
      <c r="H15">
        <v>105.64</v>
      </c>
      <c r="I15">
        <v>103.27</v>
      </c>
      <c r="J15">
        <v>101.61</v>
      </c>
      <c r="K15">
        <v>99.79</v>
      </c>
      <c r="L15">
        <v>97.79</v>
      </c>
      <c r="M15">
        <v>96.59</v>
      </c>
      <c r="N15">
        <v>95.61</v>
      </c>
      <c r="O15">
        <v>100</v>
      </c>
      <c r="P15">
        <f>SUM(D15:O15)/10</f>
        <v>124.81899999999999</v>
      </c>
      <c r="Q15" s="2">
        <f t="shared" ref="Q15:Q16" si="2">SUM(O15-E15)/E15</f>
        <v>-0.11832128372421091</v>
      </c>
    </row>
    <row r="16" spans="1:17" x14ac:dyDescent="0.25">
      <c r="A16" t="s">
        <v>37</v>
      </c>
      <c r="B16" t="s">
        <v>21</v>
      </c>
      <c r="C16" t="s">
        <v>26</v>
      </c>
      <c r="D16">
        <v>5100420.57</v>
      </c>
      <c r="E16">
        <v>5275998.62</v>
      </c>
      <c r="F16">
        <v>5462760.6900000004</v>
      </c>
      <c r="G16">
        <v>5665887.0199999996</v>
      </c>
      <c r="H16">
        <v>5877640.54</v>
      </c>
      <c r="I16">
        <v>6094468.2599999998</v>
      </c>
      <c r="J16">
        <v>6310571.9699999997</v>
      </c>
      <c r="K16">
        <v>6550073.2300000004</v>
      </c>
      <c r="L16">
        <v>6794975.4100000001</v>
      </c>
      <c r="M16">
        <v>7018467.2000000002</v>
      </c>
      <c r="N16">
        <v>7236385</v>
      </c>
      <c r="O16">
        <v>7336385</v>
      </c>
      <c r="P16">
        <v>7240385</v>
      </c>
      <c r="Q16" s="2">
        <f t="shared" si="2"/>
        <v>0.39052064422260974</v>
      </c>
    </row>
    <row r="17" spans="1:17" x14ac:dyDescent="0.25">
      <c r="A17" t="s">
        <v>38</v>
      </c>
      <c r="B17" t="s">
        <v>39</v>
      </c>
      <c r="C17" t="s">
        <v>40</v>
      </c>
      <c r="D17">
        <v>874.49659999999994</v>
      </c>
      <c r="E17">
        <v>911.88909999999998</v>
      </c>
      <c r="F17">
        <v>986.3537</v>
      </c>
      <c r="G17">
        <v>995.70169999999996</v>
      </c>
      <c r="H17">
        <v>1011.827</v>
      </c>
      <c r="I17">
        <v>1034.9490000000001</v>
      </c>
      <c r="J17">
        <v>993.98339999999996</v>
      </c>
      <c r="K17">
        <v>1015.91</v>
      </c>
      <c r="L17">
        <v>1056.6479999999999</v>
      </c>
      <c r="M17">
        <v>1103.4770000000001</v>
      </c>
      <c r="N17">
        <v>1121.97</v>
      </c>
      <c r="O17">
        <v>1150</v>
      </c>
      <c r="P17">
        <v>1200</v>
      </c>
      <c r="Q17" s="2">
        <f>SUM(O17-E17)/E17</f>
        <v>0.26111826536801463</v>
      </c>
    </row>
    <row r="18" spans="1:17" x14ac:dyDescent="0.25">
      <c r="A18" t="s">
        <v>41</v>
      </c>
      <c r="B18" t="s">
        <v>18</v>
      </c>
      <c r="C18" t="s">
        <v>42</v>
      </c>
      <c r="D18">
        <v>38.6</v>
      </c>
      <c r="E18">
        <v>37.200000000000003</v>
      </c>
      <c r="F18">
        <v>35.799999999999997</v>
      </c>
      <c r="G18">
        <v>34.5</v>
      </c>
      <c r="H18">
        <v>33.299999999999997</v>
      </c>
      <c r="I18">
        <v>32.200000000000003</v>
      </c>
      <c r="J18">
        <v>31.2</v>
      </c>
      <c r="K18">
        <v>30.3</v>
      </c>
      <c r="L18">
        <v>29.4</v>
      </c>
      <c r="M18">
        <v>29</v>
      </c>
      <c r="N18">
        <v>28</v>
      </c>
      <c r="O18">
        <v>27</v>
      </c>
      <c r="P18">
        <v>30</v>
      </c>
      <c r="Q18" s="2">
        <f>SUM(O18-F18)/F18</f>
        <v>-0.24581005586592172</v>
      </c>
    </row>
    <row r="19" spans="1:17" x14ac:dyDescent="0.25">
      <c r="A19" t="s">
        <v>43</v>
      </c>
      <c r="B19" t="s">
        <v>18</v>
      </c>
      <c r="D19">
        <v>354000</v>
      </c>
      <c r="E19">
        <v>343000</v>
      </c>
      <c r="F19">
        <v>334000</v>
      </c>
      <c r="G19">
        <v>326000</v>
      </c>
      <c r="H19">
        <v>319000</v>
      </c>
      <c r="I19">
        <v>313000</v>
      </c>
      <c r="J19">
        <v>306000</v>
      </c>
      <c r="K19">
        <v>300000</v>
      </c>
      <c r="L19">
        <v>295000</v>
      </c>
      <c r="M19">
        <v>303000</v>
      </c>
      <c r="N19">
        <v>311000</v>
      </c>
      <c r="O19">
        <v>325000</v>
      </c>
      <c r="P19">
        <v>327000</v>
      </c>
      <c r="Q19" s="2">
        <f>SUM(O19-F19)/F19</f>
        <v>-2.6946107784431138E-2</v>
      </c>
    </row>
  </sheetData>
  <pageMargins left="0.7" right="0.7" top="0.75" bottom="0.75" header="0.51180555555555496" footer="0.51180555555555496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"/>
  <sheetViews>
    <sheetView zoomScaleNormal="100" workbookViewId="0">
      <selection activeCell="B25" sqref="B25"/>
    </sheetView>
  </sheetViews>
  <sheetFormatPr defaultColWidth="8.5703125" defaultRowHeight="15" x14ac:dyDescent="0.25"/>
  <cols>
    <col min="1" max="1" width="27.7109375" customWidth="1"/>
    <col min="2" max="2" width="34.85546875" customWidth="1"/>
    <col min="3" max="3" width="25" customWidth="1"/>
    <col min="17" max="17" width="15.5703125" style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</row>
    <row r="2" spans="1:17" x14ac:dyDescent="0.25">
      <c r="A2" t="s">
        <v>44</v>
      </c>
      <c r="B2" t="s">
        <v>45</v>
      </c>
      <c r="C2" t="s">
        <v>46</v>
      </c>
      <c r="D2">
        <v>19.148651000000001</v>
      </c>
      <c r="E2">
        <v>19.41648</v>
      </c>
      <c r="F2">
        <v>19.762936</v>
      </c>
      <c r="G2">
        <v>20.640592999999999</v>
      </c>
      <c r="H2">
        <v>21.462309999999999</v>
      </c>
      <c r="I2">
        <v>22.043783000000001</v>
      </c>
      <c r="J2">
        <v>22.705212</v>
      </c>
      <c r="K2">
        <v>23.519669</v>
      </c>
      <c r="L2">
        <v>24.377462000000001</v>
      </c>
      <c r="M2">
        <v>25.01155</v>
      </c>
      <c r="N2">
        <v>26.004052999999999</v>
      </c>
      <c r="O2">
        <v>27.864629999999998</v>
      </c>
      <c r="P2">
        <v>27.861201999999999</v>
      </c>
      <c r="Q2" s="1">
        <f>SUM(O2-E2)/E2</f>
        <v>0.43510203703245892</v>
      </c>
    </row>
    <row r="3" spans="1:17" x14ac:dyDescent="0.25">
      <c r="A3" t="s">
        <v>44</v>
      </c>
      <c r="B3" t="s">
        <v>47</v>
      </c>
      <c r="C3" t="s">
        <v>46</v>
      </c>
      <c r="D3">
        <v>8.5701961517334002</v>
      </c>
      <c r="E3">
        <v>8.8076572418212908</v>
      </c>
      <c r="F3">
        <v>8.9890222549438494</v>
      </c>
      <c r="G3">
        <v>9.4232635498046893</v>
      </c>
      <c r="H3">
        <v>9.8556737899780291</v>
      </c>
      <c r="I3">
        <v>10.222231864929199</v>
      </c>
      <c r="J3">
        <v>10.4987468719482</v>
      </c>
      <c r="K3">
        <v>10.9301948547363</v>
      </c>
      <c r="L3">
        <v>11.3559789657593</v>
      </c>
      <c r="M3">
        <v>11.7410593032837</v>
      </c>
      <c r="N3">
        <v>12.237987518310501</v>
      </c>
      <c r="O3">
        <v>13.4551944732666</v>
      </c>
      <c r="P3">
        <v>13.4709072113037</v>
      </c>
      <c r="Q3" s="1">
        <f>SUM(O3-E3)/E3</f>
        <v>0.5276700834107696</v>
      </c>
    </row>
    <row r="4" spans="1:17" x14ac:dyDescent="0.25">
      <c r="A4" t="s">
        <v>44</v>
      </c>
      <c r="B4" t="s">
        <v>48</v>
      </c>
      <c r="C4" t="s">
        <v>49</v>
      </c>
      <c r="D4">
        <v>95.11</v>
      </c>
      <c r="E4">
        <v>101.97</v>
      </c>
      <c r="F4">
        <v>109.75</v>
      </c>
      <c r="G4">
        <v>117.58</v>
      </c>
      <c r="H4">
        <v>129.43</v>
      </c>
      <c r="I4">
        <v>142.02000000000001</v>
      </c>
      <c r="J4">
        <v>155.85</v>
      </c>
      <c r="K4">
        <v>171.04</v>
      </c>
      <c r="L4">
        <v>188.31</v>
      </c>
      <c r="M4">
        <v>205.25</v>
      </c>
      <c r="N4">
        <v>220.07</v>
      </c>
      <c r="O4">
        <v>245.67</v>
      </c>
      <c r="P4">
        <v>250</v>
      </c>
      <c r="Q4" s="1">
        <f>SUM(O4-E4)/E4</f>
        <v>1.4092380111797587</v>
      </c>
    </row>
    <row r="5" spans="1:17" x14ac:dyDescent="0.25">
      <c r="A5" t="s">
        <v>50</v>
      </c>
      <c r="B5" t="s">
        <v>45</v>
      </c>
      <c r="C5" t="s">
        <v>46</v>
      </c>
      <c r="D5">
        <v>1.3649434</v>
      </c>
      <c r="E5">
        <v>1.6052095</v>
      </c>
      <c r="F5">
        <v>1.9775708999999999</v>
      </c>
      <c r="G5">
        <v>2.3249555000000002</v>
      </c>
      <c r="H5">
        <v>2.7097614000000001</v>
      </c>
      <c r="I5">
        <v>2.9349653999999998</v>
      </c>
      <c r="J5">
        <v>3.4222926999999999</v>
      </c>
      <c r="K5">
        <v>3.8601046000000001</v>
      </c>
      <c r="L5">
        <v>4.4463724999999998</v>
      </c>
      <c r="M5">
        <v>4.7605214</v>
      </c>
      <c r="N5">
        <v>5.2541485000000003</v>
      </c>
      <c r="O5">
        <v>5.9370703999999996</v>
      </c>
      <c r="P5">
        <v>6.5408580000000001</v>
      </c>
      <c r="Q5" s="1">
        <f t="shared" ref="Q5:Q12" si="0">SUM(O5-E5)/E5</f>
        <v>2.6986265032695109</v>
      </c>
    </row>
    <row r="6" spans="1:17" x14ac:dyDescent="0.25">
      <c r="A6" t="s">
        <v>50</v>
      </c>
      <c r="B6" t="s">
        <v>51</v>
      </c>
      <c r="C6" t="s">
        <v>52</v>
      </c>
      <c r="D6">
        <v>276.79253999999997</v>
      </c>
      <c r="E6">
        <v>346.4246</v>
      </c>
      <c r="F6">
        <v>440.38376</v>
      </c>
      <c r="G6">
        <v>530.49645999999996</v>
      </c>
      <c r="H6">
        <v>635.50509999999997</v>
      </c>
      <c r="I6">
        <v>705.8537</v>
      </c>
      <c r="J6">
        <v>831.34375</v>
      </c>
      <c r="K6">
        <v>962.10170000000005</v>
      </c>
      <c r="L6">
        <v>1140.3931</v>
      </c>
      <c r="M6">
        <v>1269.9792</v>
      </c>
      <c r="N6">
        <v>1420.5441000000001</v>
      </c>
      <c r="O6">
        <v>1596.4282000000001</v>
      </c>
      <c r="P6">
        <v>1861.9398000000001</v>
      </c>
      <c r="Q6" s="1">
        <f t="shared" si="0"/>
        <v>3.6082991796771937</v>
      </c>
    </row>
    <row r="7" spans="1:17" x14ac:dyDescent="0.25">
      <c r="A7" t="s">
        <v>50</v>
      </c>
      <c r="B7" t="s">
        <v>53</v>
      </c>
      <c r="C7" t="s">
        <v>46</v>
      </c>
      <c r="D7">
        <v>0.57375222444534302</v>
      </c>
      <c r="E7">
        <v>0.68049126863479603</v>
      </c>
      <c r="F7">
        <v>0.83961200714111295</v>
      </c>
      <c r="G7">
        <v>0.99143373966216997</v>
      </c>
      <c r="H7">
        <v>1.1599150896072401</v>
      </c>
      <c r="I7">
        <v>1.2665605545043901</v>
      </c>
      <c r="J7">
        <v>1.47036457061768</v>
      </c>
      <c r="K7">
        <v>1.6679204702377299</v>
      </c>
      <c r="L7">
        <v>1.92807805538178</v>
      </c>
      <c r="M7">
        <v>2.0770008563995401</v>
      </c>
      <c r="N7">
        <v>2.29479932785034</v>
      </c>
      <c r="O7">
        <v>2.6761240959167498</v>
      </c>
      <c r="P7">
        <v>2.9470746517181401</v>
      </c>
      <c r="Q7" s="1">
        <f t="shared" si="0"/>
        <v>2.9326354639135919</v>
      </c>
    </row>
    <row r="8" spans="1:17" x14ac:dyDescent="0.25">
      <c r="A8" t="s">
        <v>54</v>
      </c>
      <c r="B8" t="s">
        <v>45</v>
      </c>
      <c r="C8" t="s">
        <v>46</v>
      </c>
      <c r="D8">
        <v>0.10392179</v>
      </c>
      <c r="E8">
        <v>0.15713286000000001</v>
      </c>
      <c r="F8">
        <v>0.29450150000000003</v>
      </c>
      <c r="G8">
        <v>0.4450134</v>
      </c>
      <c r="H8">
        <v>0.59098952999999999</v>
      </c>
      <c r="I8">
        <v>0.81645749999999995</v>
      </c>
      <c r="J8">
        <v>1.0486561999999999</v>
      </c>
      <c r="K8">
        <v>1.3143197</v>
      </c>
      <c r="L8">
        <v>1.7368653000000001</v>
      </c>
      <c r="M8">
        <v>2.1600036999999999</v>
      </c>
      <c r="N8">
        <v>2.6036901000000001</v>
      </c>
      <c r="O8">
        <v>3.1471026000000002</v>
      </c>
      <c r="P8">
        <v>3.6271010000000001</v>
      </c>
      <c r="Q8" s="1">
        <f t="shared" si="0"/>
        <v>19.028290708894371</v>
      </c>
    </row>
    <row r="9" spans="1:17" x14ac:dyDescent="0.25">
      <c r="A9" t="s">
        <v>54</v>
      </c>
      <c r="B9" t="s">
        <v>47</v>
      </c>
      <c r="C9" t="s">
        <v>46</v>
      </c>
      <c r="D9">
        <v>4.3683398514985997E-2</v>
      </c>
      <c r="E9">
        <v>6.6612832248210893E-2</v>
      </c>
      <c r="F9">
        <v>0.12503571808338201</v>
      </c>
      <c r="G9">
        <v>0.18976764380931899</v>
      </c>
      <c r="H9">
        <v>0.25297340750694303</v>
      </c>
      <c r="I9">
        <v>0.35233563184738198</v>
      </c>
      <c r="J9">
        <v>0.45054796338081399</v>
      </c>
      <c r="K9">
        <v>0.567907154560089</v>
      </c>
      <c r="L9">
        <v>0.75315582752227805</v>
      </c>
      <c r="M9">
        <v>0.94240278005599998</v>
      </c>
      <c r="N9">
        <v>1.1371864080429099</v>
      </c>
      <c r="O9">
        <v>1.41855120658875</v>
      </c>
      <c r="P9">
        <v>1.6342411041259799</v>
      </c>
      <c r="Q9" s="1">
        <f t="shared" si="0"/>
        <v>20.295464533064496</v>
      </c>
    </row>
    <row r="10" spans="1:17" x14ac:dyDescent="0.25">
      <c r="A10" t="s">
        <v>55</v>
      </c>
      <c r="B10" t="s">
        <v>56</v>
      </c>
      <c r="C10" t="s">
        <v>57</v>
      </c>
      <c r="D10">
        <v>22844.466796875</v>
      </c>
      <c r="E10">
        <v>40337.80859375</v>
      </c>
      <c r="F10">
        <v>72215.96875</v>
      </c>
      <c r="G10">
        <v>101745.328125</v>
      </c>
      <c r="H10">
        <v>137226.96875</v>
      </c>
      <c r="I10">
        <v>175617.171875</v>
      </c>
      <c r="J10">
        <v>223203.59375</v>
      </c>
      <c r="K10">
        <v>295228.90625</v>
      </c>
      <c r="L10">
        <v>390206.53125</v>
      </c>
      <c r="M10">
        <v>483011.8125</v>
      </c>
      <c r="N10">
        <v>584685.6875</v>
      </c>
      <c r="O10">
        <v>710281.125</v>
      </c>
      <c r="P10">
        <v>843086.0625</v>
      </c>
      <c r="Q10" s="1">
        <f t="shared" si="0"/>
        <v>16.608322062147224</v>
      </c>
    </row>
    <row r="11" spans="1:17" x14ac:dyDescent="0.25">
      <c r="A11" t="s">
        <v>55</v>
      </c>
      <c r="B11" t="s">
        <v>58</v>
      </c>
      <c r="C11" t="s">
        <v>59</v>
      </c>
      <c r="E11">
        <v>4808</v>
      </c>
      <c r="F11">
        <v>4104</v>
      </c>
      <c r="G11">
        <v>3124</v>
      </c>
      <c r="H11">
        <v>2742</v>
      </c>
      <c r="I11">
        <v>2478</v>
      </c>
      <c r="J11">
        <v>1887</v>
      </c>
      <c r="K11">
        <v>1717</v>
      </c>
      <c r="L11">
        <v>1483</v>
      </c>
      <c r="M11">
        <v>1267</v>
      </c>
      <c r="N11">
        <v>1046</v>
      </c>
      <c r="O11">
        <v>916</v>
      </c>
      <c r="P11">
        <v>857</v>
      </c>
      <c r="Q11" s="1">
        <f t="shared" si="0"/>
        <v>-0.8094841930116472</v>
      </c>
    </row>
    <row r="12" spans="1:17" x14ac:dyDescent="0.25">
      <c r="A12" t="s">
        <v>60</v>
      </c>
      <c r="B12" t="s">
        <v>61</v>
      </c>
      <c r="C12" t="s">
        <v>62</v>
      </c>
      <c r="D12">
        <v>195</v>
      </c>
      <c r="E12">
        <v>271</v>
      </c>
      <c r="F12">
        <v>323</v>
      </c>
      <c r="G12">
        <v>290</v>
      </c>
      <c r="H12">
        <v>267</v>
      </c>
      <c r="I12">
        <v>328</v>
      </c>
      <c r="J12">
        <v>356</v>
      </c>
      <c r="K12">
        <v>344</v>
      </c>
      <c r="L12">
        <v>392</v>
      </c>
      <c r="M12">
        <v>362</v>
      </c>
      <c r="N12">
        <v>363</v>
      </c>
      <c r="O12">
        <v>400</v>
      </c>
      <c r="P12">
        <v>420</v>
      </c>
      <c r="Q12" s="1">
        <f t="shared" si="0"/>
        <v>0.47601476014760147</v>
      </c>
    </row>
    <row r="13" spans="1:17" x14ac:dyDescent="0.25">
      <c r="A13" t="s">
        <v>63</v>
      </c>
      <c r="B13" t="s">
        <v>45</v>
      </c>
      <c r="C13" t="s">
        <v>46</v>
      </c>
      <c r="D13">
        <v>13.30946</v>
      </c>
      <c r="E13">
        <v>12.828279999999999</v>
      </c>
      <c r="F13">
        <v>11.91201</v>
      </c>
      <c r="G13">
        <v>10.82845</v>
      </c>
      <c r="H13">
        <v>10.61951</v>
      </c>
      <c r="I13">
        <v>10.567159999999999</v>
      </c>
      <c r="J13">
        <v>10.60263</v>
      </c>
      <c r="K13">
        <v>10.487399999999999</v>
      </c>
      <c r="L13">
        <v>10.28253</v>
      </c>
      <c r="M13">
        <v>10.1227</v>
      </c>
      <c r="N13">
        <v>10.342840000000001</v>
      </c>
      <c r="O13">
        <v>10.018829999999999</v>
      </c>
      <c r="P13">
        <v>9.8371340000000007</v>
      </c>
      <c r="Q13" s="1">
        <f>SUM(O13-E13)/E13</f>
        <v>-0.21900441836317885</v>
      </c>
    </row>
    <row r="14" spans="1:17" x14ac:dyDescent="0.25">
      <c r="A14" t="s">
        <v>64</v>
      </c>
      <c r="B14" t="s">
        <v>45</v>
      </c>
      <c r="C14" t="s">
        <v>46</v>
      </c>
      <c r="D14">
        <v>22</v>
      </c>
      <c r="E14">
        <v>22.7</v>
      </c>
      <c r="F14">
        <v>22.2</v>
      </c>
      <c r="G14">
        <v>23</v>
      </c>
      <c r="H14">
        <v>21.9</v>
      </c>
      <c r="I14">
        <v>21.9</v>
      </c>
      <c r="J14">
        <v>23.1</v>
      </c>
      <c r="K14">
        <v>23.5</v>
      </c>
      <c r="L14">
        <v>23.2</v>
      </c>
      <c r="M14">
        <v>23.3</v>
      </c>
      <c r="N14">
        <v>23.7</v>
      </c>
      <c r="O14">
        <v>23.7</v>
      </c>
      <c r="P14">
        <v>22.9</v>
      </c>
      <c r="Q14" s="1">
        <f>SUM(O14-E14)/E14</f>
        <v>4.405286343612335E-2</v>
      </c>
    </row>
    <row r="15" spans="1:17" x14ac:dyDescent="0.25">
      <c r="A15" t="s">
        <v>65</v>
      </c>
      <c r="B15" t="s">
        <v>45</v>
      </c>
      <c r="C15" t="s">
        <v>46</v>
      </c>
      <c r="D15">
        <v>4.9000000000000004</v>
      </c>
      <c r="E15">
        <v>4.4000000000000004</v>
      </c>
      <c r="F15">
        <v>4.7</v>
      </c>
      <c r="G15">
        <v>5</v>
      </c>
      <c r="H15">
        <v>4.5999999999999996</v>
      </c>
      <c r="I15">
        <v>4.3</v>
      </c>
      <c r="J15">
        <v>4.2</v>
      </c>
      <c r="K15">
        <v>3.8</v>
      </c>
      <c r="L15">
        <v>3.4</v>
      </c>
      <c r="M15">
        <v>2.9</v>
      </c>
      <c r="N15">
        <v>2.6</v>
      </c>
      <c r="O15">
        <v>2.5</v>
      </c>
      <c r="P15">
        <v>2.5</v>
      </c>
      <c r="Q15" s="1">
        <f>SUM(O15-E15)/E15</f>
        <v>-0.43181818181818188</v>
      </c>
    </row>
    <row r="16" spans="1:17" x14ac:dyDescent="0.25">
      <c r="A16" t="s">
        <v>66</v>
      </c>
      <c r="B16" t="s">
        <v>45</v>
      </c>
      <c r="C16" t="s">
        <v>46</v>
      </c>
      <c r="D16">
        <v>40</v>
      </c>
      <c r="E16">
        <v>40</v>
      </c>
      <c r="F16">
        <v>40.799999999999997</v>
      </c>
      <c r="G16">
        <v>39.9</v>
      </c>
      <c r="H16">
        <v>40.799999999999997</v>
      </c>
      <c r="I16">
        <v>40.6</v>
      </c>
      <c r="J16">
        <v>38.700000000000003</v>
      </c>
      <c r="K16">
        <v>37.799999999999997</v>
      </c>
      <c r="L16">
        <v>37.9</v>
      </c>
      <c r="M16">
        <v>37.9</v>
      </c>
      <c r="N16">
        <v>36.5</v>
      </c>
      <c r="O16">
        <v>35.1</v>
      </c>
      <c r="P16">
        <v>36</v>
      </c>
      <c r="Q16" s="1">
        <f>SUM(O16-E16)/E16</f>
        <v>-0.12249999999999997</v>
      </c>
    </row>
  </sheetData>
  <pageMargins left="0.7" right="0.7" top="0.75" bottom="0.75" header="0.51180555555555496" footer="0.51180555555555496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"/>
  <sheetViews>
    <sheetView zoomScaleNormal="100" workbookViewId="0">
      <selection activeCell="Q1" sqref="Q1:Q1048576"/>
    </sheetView>
  </sheetViews>
  <sheetFormatPr defaultColWidth="8.5703125" defaultRowHeight="15" x14ac:dyDescent="0.25"/>
  <cols>
    <col min="1" max="1" width="37.140625" customWidth="1"/>
    <col min="2" max="2" width="22.28515625" customWidth="1"/>
    <col min="3" max="3" width="19.42578125" customWidth="1"/>
    <col min="16" max="16" width="7.140625" customWidth="1"/>
    <col min="17" max="17" width="16.85546875" style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</row>
    <row r="2" spans="1:17" x14ac:dyDescent="0.25">
      <c r="A2" t="s">
        <v>67</v>
      </c>
      <c r="B2" t="s">
        <v>68</v>
      </c>
      <c r="C2" t="s">
        <v>69</v>
      </c>
      <c r="D2">
        <f>100-85.69</f>
        <v>14.310000000000002</v>
      </c>
      <c r="E2">
        <f>100-83.69</f>
        <v>16.310000000000002</v>
      </c>
      <c r="F2">
        <f>100-85.87</f>
        <v>14.129999999999995</v>
      </c>
      <c r="G2">
        <f>100-87.26</f>
        <v>12.739999999999995</v>
      </c>
      <c r="H2">
        <f>100-83.26</f>
        <v>16.739999999999995</v>
      </c>
      <c r="I2">
        <f>100-84.26</f>
        <v>15.739999999999995</v>
      </c>
      <c r="J2">
        <f>100-90.39</f>
        <v>9.61</v>
      </c>
      <c r="K2">
        <f>100-91.01</f>
        <v>8.9899999999999949</v>
      </c>
      <c r="L2">
        <f>100-90.39</f>
        <v>9.61</v>
      </c>
      <c r="M2">
        <f>100-91.4</f>
        <v>8.5999999999999943</v>
      </c>
      <c r="N2">
        <f>100-91.8</f>
        <v>8.2000000000000028</v>
      </c>
      <c r="O2">
        <f>100-91.1</f>
        <v>8.9000000000000057</v>
      </c>
      <c r="P2">
        <f>100-90.9</f>
        <v>9.0999999999999943</v>
      </c>
      <c r="Q2" s="1">
        <f>SUM(O2-E2)/E2</f>
        <v>-0.45432250153280168</v>
      </c>
    </row>
    <row r="3" spans="1:17" x14ac:dyDescent="0.25">
      <c r="A3" t="s">
        <v>70</v>
      </c>
      <c r="B3" t="s">
        <v>68</v>
      </c>
      <c r="C3" t="s">
        <v>69</v>
      </c>
      <c r="D3">
        <v>83.211392050000001</v>
      </c>
      <c r="E3">
        <v>83.539119249999999</v>
      </c>
      <c r="F3">
        <v>82.504645819999993</v>
      </c>
      <c r="G3">
        <v>85.041337530000007</v>
      </c>
      <c r="H3">
        <v>85.163333030000004</v>
      </c>
      <c r="I3">
        <v>85.690704769999996</v>
      </c>
      <c r="J3">
        <v>87.028132339999999</v>
      </c>
      <c r="K3">
        <v>87.351047679999994</v>
      </c>
      <c r="L3">
        <v>88.85</v>
      </c>
      <c r="M3">
        <v>87.35</v>
      </c>
      <c r="N3">
        <v>88.85</v>
      </c>
      <c r="O3">
        <v>90.5</v>
      </c>
      <c r="P3">
        <v>90.5</v>
      </c>
      <c r="Q3" s="1">
        <f t="shared" ref="Q3:Q9" si="0">SUM(O3-E3)/E3</f>
        <v>8.3324804145574E-2</v>
      </c>
    </row>
    <row r="4" spans="1:17" x14ac:dyDescent="0.25">
      <c r="A4" t="s">
        <v>71</v>
      </c>
      <c r="B4" t="s">
        <v>68</v>
      </c>
      <c r="C4" t="s">
        <v>69</v>
      </c>
      <c r="D4">
        <v>26</v>
      </c>
      <c r="E4">
        <v>29</v>
      </c>
      <c r="F4">
        <v>31</v>
      </c>
      <c r="G4">
        <v>34</v>
      </c>
      <c r="H4">
        <v>36</v>
      </c>
      <c r="I4">
        <v>38</v>
      </c>
      <c r="J4">
        <v>40</v>
      </c>
      <c r="K4">
        <v>43</v>
      </c>
      <c r="L4">
        <v>46</v>
      </c>
      <c r="M4">
        <v>49</v>
      </c>
      <c r="N4">
        <v>54</v>
      </c>
      <c r="O4">
        <v>60</v>
      </c>
      <c r="P4">
        <v>60</v>
      </c>
      <c r="Q4" s="1">
        <f t="shared" si="0"/>
        <v>1.0689655172413792</v>
      </c>
    </row>
    <row r="5" spans="1:17" x14ac:dyDescent="0.25">
      <c r="A5" t="s">
        <v>72</v>
      </c>
      <c r="B5" t="s">
        <v>68</v>
      </c>
      <c r="C5" t="s">
        <v>69</v>
      </c>
      <c r="D5">
        <v>85.732926635909195</v>
      </c>
      <c r="E5">
        <v>86.170716137976399</v>
      </c>
      <c r="F5">
        <v>86.530545854469096</v>
      </c>
      <c r="G5">
        <v>86.949376447910495</v>
      </c>
      <c r="H5">
        <v>87.364873231104795</v>
      </c>
      <c r="I5">
        <v>87.780179841080297</v>
      </c>
      <c r="J5">
        <v>88.190463006490006</v>
      </c>
      <c r="K5">
        <v>88.591112339547706</v>
      </c>
      <c r="L5">
        <v>88.946347883911997</v>
      </c>
      <c r="M5">
        <v>89.328834228804396</v>
      </c>
      <c r="N5">
        <v>89.695602435650102</v>
      </c>
      <c r="O5">
        <v>90.040064706733205</v>
      </c>
      <c r="P5">
        <v>90.040064706733205</v>
      </c>
      <c r="Q5" s="1">
        <f t="shared" si="0"/>
        <v>4.4903288984638488E-2</v>
      </c>
    </row>
    <row r="6" spans="1:17" x14ac:dyDescent="0.25">
      <c r="A6" t="s">
        <v>73</v>
      </c>
      <c r="B6" t="s">
        <v>68</v>
      </c>
      <c r="C6" t="s">
        <v>69</v>
      </c>
      <c r="D6">
        <v>38.54</v>
      </c>
      <c r="E6">
        <v>39.950000000000003</v>
      </c>
      <c r="F6">
        <v>41.31</v>
      </c>
      <c r="G6">
        <v>42.75</v>
      </c>
      <c r="H6">
        <v>44.2</v>
      </c>
      <c r="I6">
        <v>45.67</v>
      </c>
      <c r="J6">
        <v>47.14</v>
      </c>
      <c r="K6">
        <v>48.63</v>
      </c>
      <c r="L6">
        <v>50.12</v>
      </c>
      <c r="M6">
        <v>51.59</v>
      </c>
      <c r="N6">
        <v>53.02</v>
      </c>
      <c r="O6">
        <v>53.95</v>
      </c>
      <c r="P6">
        <v>54.5</v>
      </c>
      <c r="Q6" s="1">
        <f t="shared" si="0"/>
        <v>0.35043804755944929</v>
      </c>
    </row>
    <row r="7" spans="1:17" x14ac:dyDescent="0.25">
      <c r="A7" t="s">
        <v>74</v>
      </c>
      <c r="B7" t="s">
        <v>75</v>
      </c>
      <c r="C7" t="s">
        <v>76</v>
      </c>
      <c r="D7">
        <v>69.8</v>
      </c>
      <c r="E7">
        <v>70.099999999999994</v>
      </c>
      <c r="F7">
        <v>70.5</v>
      </c>
      <c r="G7">
        <v>70.900000000000006</v>
      </c>
      <c r="H7">
        <v>71.2</v>
      </c>
      <c r="I7">
        <v>71.599999999999994</v>
      </c>
      <c r="J7">
        <v>71.8</v>
      </c>
      <c r="K7">
        <v>72.099999999999994</v>
      </c>
      <c r="L7">
        <v>72.3</v>
      </c>
      <c r="M7">
        <v>72.599999999999994</v>
      </c>
      <c r="N7">
        <v>72.8</v>
      </c>
      <c r="O7">
        <v>72</v>
      </c>
      <c r="P7">
        <v>71</v>
      </c>
      <c r="Q7" s="1">
        <f t="shared" si="0"/>
        <v>2.7104136947218343E-2</v>
      </c>
    </row>
    <row r="8" spans="1:17" x14ac:dyDescent="0.25">
      <c r="A8" t="s">
        <v>77</v>
      </c>
      <c r="B8" t="s">
        <v>78</v>
      </c>
      <c r="C8" t="s">
        <v>46</v>
      </c>
      <c r="D8">
        <v>9.8000000000000007</v>
      </c>
      <c r="E8">
        <v>8.6</v>
      </c>
      <c r="F8">
        <v>8.3000000000000007</v>
      </c>
      <c r="G8">
        <v>8.1999999999999993</v>
      </c>
      <c r="H8">
        <v>7.9</v>
      </c>
      <c r="I8">
        <v>7.8</v>
      </c>
      <c r="J8">
        <v>8</v>
      </c>
      <c r="K8">
        <v>7.8</v>
      </c>
      <c r="L8">
        <v>7.6</v>
      </c>
      <c r="M8">
        <v>7.7</v>
      </c>
      <c r="N8">
        <v>8</v>
      </c>
      <c r="O8">
        <v>9.3000000000000007</v>
      </c>
      <c r="P8">
        <v>9.1</v>
      </c>
      <c r="Q8" s="1">
        <f t="shared" si="0"/>
        <v>8.1395348837209433E-2</v>
      </c>
    </row>
    <row r="9" spans="1:17" x14ac:dyDescent="0.25">
      <c r="A9" t="s">
        <v>79</v>
      </c>
      <c r="B9" t="s">
        <v>80</v>
      </c>
      <c r="C9" t="s">
        <v>46</v>
      </c>
      <c r="D9">
        <v>95.5</v>
      </c>
      <c r="E9">
        <v>95.144729999999996</v>
      </c>
      <c r="F9">
        <v>95.773820000000001</v>
      </c>
      <c r="G9">
        <v>94.476389999999995</v>
      </c>
      <c r="H9">
        <v>93.738010000000003</v>
      </c>
      <c r="I9">
        <v>92.673839999999998</v>
      </c>
      <c r="J9">
        <v>92.601780000000005</v>
      </c>
      <c r="K9">
        <v>91.325289999999995</v>
      </c>
      <c r="L9">
        <v>91.309039999999996</v>
      </c>
      <c r="M9">
        <v>91.9</v>
      </c>
      <c r="N9">
        <v>91.5</v>
      </c>
      <c r="O9">
        <v>90.9</v>
      </c>
      <c r="P9">
        <v>90.8</v>
      </c>
      <c r="Q9" s="1">
        <f t="shared" si="0"/>
        <v>-4.4613401078546236E-2</v>
      </c>
    </row>
    <row r="10" spans="1:17" x14ac:dyDescent="0.25">
      <c r="A10" t="s">
        <v>81</v>
      </c>
      <c r="B10" t="s">
        <v>82</v>
      </c>
      <c r="C10" t="s">
        <v>83</v>
      </c>
      <c r="D10">
        <v>18.5</v>
      </c>
      <c r="E10">
        <v>18.3</v>
      </c>
      <c r="F10">
        <v>18.2</v>
      </c>
      <c r="G10">
        <v>18.2</v>
      </c>
      <c r="H10">
        <v>18</v>
      </c>
      <c r="I10">
        <v>17.5</v>
      </c>
      <c r="J10">
        <v>17.2</v>
      </c>
      <c r="K10">
        <v>17</v>
      </c>
      <c r="L10">
        <v>16.899999999999999</v>
      </c>
      <c r="M10">
        <v>16.7</v>
      </c>
      <c r="N10">
        <v>16.7</v>
      </c>
      <c r="O10">
        <v>16.7</v>
      </c>
      <c r="P10">
        <v>16.5</v>
      </c>
      <c r="Q10" s="1">
        <f>SUM(O10-E10)/E10</f>
        <v>-8.7431693989071108E-2</v>
      </c>
    </row>
    <row r="11" spans="1:17" x14ac:dyDescent="0.25">
      <c r="A11" t="s">
        <v>84</v>
      </c>
      <c r="B11" t="s">
        <v>85</v>
      </c>
      <c r="D11">
        <v>43.6</v>
      </c>
      <c r="E11">
        <v>43.9</v>
      </c>
      <c r="F11">
        <v>44</v>
      </c>
      <c r="G11">
        <v>44.3</v>
      </c>
      <c r="H11">
        <v>44.5</v>
      </c>
      <c r="I11">
        <v>44.6</v>
      </c>
      <c r="J11">
        <v>44.8</v>
      </c>
      <c r="K11">
        <v>44.9</v>
      </c>
      <c r="L11">
        <v>44.3</v>
      </c>
      <c r="M11">
        <v>44.2</v>
      </c>
      <c r="N11">
        <v>44.1</v>
      </c>
      <c r="O11">
        <v>44.9</v>
      </c>
      <c r="P11">
        <v>45</v>
      </c>
      <c r="Q11" s="1">
        <f>SUM(O11-E11)/E11</f>
        <v>2.2779043280182234E-2</v>
      </c>
    </row>
  </sheetData>
  <pageMargins left="0.7" right="0.7" top="0.75" bottom="0.75" header="0.51180555555555496" footer="0.51180555555555496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3"/>
  <sheetViews>
    <sheetView zoomScaleNormal="100" workbookViewId="0">
      <selection activeCell="Q17" sqref="Q17"/>
    </sheetView>
  </sheetViews>
  <sheetFormatPr defaultColWidth="8.5703125" defaultRowHeight="15" x14ac:dyDescent="0.25"/>
  <cols>
    <col min="1" max="1" width="36.28515625" customWidth="1"/>
    <col min="2" max="2" width="26.140625" customWidth="1"/>
    <col min="3" max="3" width="8.5703125" bestFit="1" customWidth="1"/>
    <col min="17" max="17" width="16.5703125" style="1" customWidth="1"/>
    <col min="1024" max="1024" width="9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</row>
    <row r="2" spans="1:17" x14ac:dyDescent="0.25">
      <c r="A2" t="s">
        <v>86</v>
      </c>
      <c r="B2" t="s">
        <v>87</v>
      </c>
      <c r="D2">
        <v>0.69199999999999995</v>
      </c>
      <c r="E2">
        <v>0.69699999999999995</v>
      </c>
      <c r="F2">
        <v>0.70399999999999996</v>
      </c>
      <c r="G2">
        <v>0.70899999999999996</v>
      </c>
      <c r="H2">
        <v>0.71399999999999997</v>
      </c>
      <c r="I2">
        <v>0.72</v>
      </c>
      <c r="J2">
        <v>0.72399999999999998</v>
      </c>
      <c r="K2">
        <v>0.72899999999999998</v>
      </c>
      <c r="L2">
        <v>0.73299999999999998</v>
      </c>
      <c r="M2">
        <v>0.73599999999999999</v>
      </c>
      <c r="N2">
        <v>0.73899999999999999</v>
      </c>
      <c r="O2">
        <v>0.73499999999999999</v>
      </c>
      <c r="P2">
        <v>0.73199999999999998</v>
      </c>
      <c r="Q2" s="1">
        <f>SUM(P2-E2)/E2</f>
        <v>5.0215208034433335E-2</v>
      </c>
    </row>
    <row r="3" spans="1:17" x14ac:dyDescent="0.25">
      <c r="A3" t="s">
        <v>88</v>
      </c>
      <c r="B3" t="s">
        <v>68</v>
      </c>
      <c r="C3" t="s">
        <v>46</v>
      </c>
      <c r="D3">
        <v>83.6</v>
      </c>
      <c r="E3">
        <v>84.02</v>
      </c>
      <c r="F3">
        <v>84.3</v>
      </c>
      <c r="G3">
        <v>84.7</v>
      </c>
      <c r="H3">
        <v>84.9</v>
      </c>
      <c r="I3">
        <v>85.4</v>
      </c>
      <c r="J3">
        <v>85.5</v>
      </c>
      <c r="K3">
        <v>86</v>
      </c>
      <c r="L3">
        <v>86.2</v>
      </c>
      <c r="M3">
        <v>86.3</v>
      </c>
      <c r="N3">
        <v>86.5</v>
      </c>
      <c r="O3">
        <v>86.7</v>
      </c>
      <c r="P3">
        <v>87.9</v>
      </c>
      <c r="Q3" s="1">
        <f>SUM(O3-E3)/E3</f>
        <v>3.1897167341109339E-2</v>
      </c>
    </row>
    <row r="4" spans="1:17" x14ac:dyDescent="0.25">
      <c r="A4" t="s">
        <v>89</v>
      </c>
      <c r="B4" t="s">
        <v>68</v>
      </c>
      <c r="C4" t="s">
        <v>46</v>
      </c>
      <c r="D4">
        <v>79.070549011230497</v>
      </c>
      <c r="E4">
        <v>79.804328918457003</v>
      </c>
      <c r="F4">
        <v>80.246467590332003</v>
      </c>
      <c r="G4">
        <v>80.699073791503906</v>
      </c>
      <c r="H4">
        <v>80.937911987304702</v>
      </c>
      <c r="I4">
        <v>81.526008605957003</v>
      </c>
      <c r="J4">
        <v>81.768997192382798</v>
      </c>
      <c r="K4">
        <v>82.307312011718807</v>
      </c>
      <c r="L4">
        <v>82.639617919921903</v>
      </c>
      <c r="M4">
        <v>82.722892761230497</v>
      </c>
      <c r="N4">
        <v>83.023910522460895</v>
      </c>
      <c r="O4">
        <v>83.297599792480497</v>
      </c>
      <c r="P4">
        <v>83.5</v>
      </c>
      <c r="Q4" s="1">
        <f>SUM(P4-D4)/P4</f>
        <v>5.3047317230772488E-2</v>
      </c>
    </row>
    <row r="5" spans="1:17" x14ac:dyDescent="0.25">
      <c r="A5" t="s">
        <v>90</v>
      </c>
      <c r="B5" t="s">
        <v>68</v>
      </c>
      <c r="C5" t="s">
        <v>46</v>
      </c>
      <c r="D5">
        <v>88.190032958984403</v>
      </c>
      <c r="E5">
        <v>88.251457214355497</v>
      </c>
      <c r="F5">
        <v>88.372741699218807</v>
      </c>
      <c r="G5">
        <v>88.778968811035199</v>
      </c>
      <c r="H5">
        <v>88.926780700683594</v>
      </c>
      <c r="I5">
        <v>89.210792541503906</v>
      </c>
      <c r="J5">
        <v>89.3272705078125</v>
      </c>
      <c r="K5">
        <v>89.678337097167997</v>
      </c>
      <c r="L5">
        <v>89.797439575195298</v>
      </c>
      <c r="M5">
        <v>89.775032043457003</v>
      </c>
      <c r="N5">
        <v>89.933151245117202</v>
      </c>
      <c r="O5">
        <v>90.064971923828097</v>
      </c>
      <c r="P5">
        <v>91</v>
      </c>
      <c r="Q5" s="1">
        <f>SUM(P5-D5)/P5</f>
        <v>3.0878758692479084E-2</v>
      </c>
    </row>
    <row r="6" spans="1:17" x14ac:dyDescent="0.25">
      <c r="A6" t="s">
        <v>91</v>
      </c>
      <c r="B6" t="s">
        <v>92</v>
      </c>
      <c r="C6" t="s">
        <v>46</v>
      </c>
      <c r="D6">
        <v>8.8000000000000007</v>
      </c>
      <c r="E6">
        <v>8.1999999999999993</v>
      </c>
      <c r="F6">
        <v>7.7</v>
      </c>
      <c r="G6">
        <v>7.8</v>
      </c>
      <c r="H6">
        <v>7.7</v>
      </c>
      <c r="I6">
        <v>7.5</v>
      </c>
      <c r="J6">
        <v>7.4</v>
      </c>
      <c r="K6">
        <v>7.2</v>
      </c>
      <c r="L6">
        <v>7.4</v>
      </c>
      <c r="M6">
        <f>M5-M4</f>
        <v>7.0521392822265057</v>
      </c>
      <c r="N6">
        <f>N5-N4</f>
        <v>6.9092407226563068</v>
      </c>
      <c r="O6">
        <f>O5-O4</f>
        <v>6.7673721313475994</v>
      </c>
      <c r="P6">
        <f>P5-P4</f>
        <v>7.5</v>
      </c>
      <c r="Q6" s="1">
        <f>SUM(P6-D6)/P6</f>
        <v>-0.17333333333333342</v>
      </c>
    </row>
    <row r="7" spans="1:17" x14ac:dyDescent="0.25">
      <c r="A7" t="s">
        <v>93</v>
      </c>
      <c r="B7" t="s">
        <v>94</v>
      </c>
      <c r="C7" t="s">
        <v>46</v>
      </c>
      <c r="D7">
        <v>9.7739896774291992</v>
      </c>
      <c r="E7">
        <v>9.5790700912475604</v>
      </c>
      <c r="F7">
        <v>9.4134502410888707</v>
      </c>
      <c r="G7">
        <v>9.2883596420288104</v>
      </c>
      <c r="H7">
        <v>9.0949401855468803</v>
      </c>
      <c r="I7">
        <v>9.5945196151733398</v>
      </c>
      <c r="J7">
        <v>9.8685197830200195</v>
      </c>
      <c r="K7">
        <v>9.7231302261352504</v>
      </c>
      <c r="L7">
        <v>9.6975603103637695</v>
      </c>
      <c r="M7">
        <v>9.6037902832031303</v>
      </c>
      <c r="N7">
        <v>9.6123695373535192</v>
      </c>
      <c r="O7">
        <v>9.5607795715331996</v>
      </c>
      <c r="P7">
        <v>9.5</v>
      </c>
      <c r="Q7" s="1">
        <f>SUM(O7-E7)/E7</f>
        <v>-1.9094253972598999E-3</v>
      </c>
    </row>
    <row r="8" spans="1:17" x14ac:dyDescent="0.25">
      <c r="A8" t="s">
        <v>95</v>
      </c>
      <c r="B8" t="s">
        <v>96</v>
      </c>
      <c r="C8" t="s">
        <v>46</v>
      </c>
      <c r="D8">
        <v>8.2768001556396502</v>
      </c>
      <c r="E8">
        <v>8.2126998901367205</v>
      </c>
      <c r="F8">
        <v>8.4012899398803693</v>
      </c>
      <c r="G8">
        <v>7.9877700805664098</v>
      </c>
      <c r="H8">
        <v>7.69154977798462</v>
      </c>
      <c r="I8">
        <v>8.0262298583984393</v>
      </c>
      <c r="J8">
        <v>8.1762895584106392</v>
      </c>
      <c r="K8">
        <v>7.9292497634887704</v>
      </c>
      <c r="L8">
        <v>7.9307498931884801</v>
      </c>
      <c r="M8">
        <v>7.5587902069091797</v>
      </c>
      <c r="N8">
        <v>7.7299499511718803</v>
      </c>
      <c r="O8">
        <v>8.0088701248168892</v>
      </c>
      <c r="P8">
        <v>7.9</v>
      </c>
      <c r="Q8" s="1">
        <f>SUM(O8-E8)/E8</f>
        <v>-2.4818849835804492E-2</v>
      </c>
    </row>
    <row r="9" spans="1:17" x14ac:dyDescent="0.25">
      <c r="A9" t="s">
        <v>97</v>
      </c>
      <c r="B9" t="s">
        <v>98</v>
      </c>
      <c r="C9" t="s">
        <v>46</v>
      </c>
      <c r="D9">
        <v>9.0000801086425799</v>
      </c>
      <c r="E9">
        <v>8.8727598190307599</v>
      </c>
      <c r="F9">
        <v>8.8900995254516602</v>
      </c>
      <c r="G9">
        <v>8.6155796051025408</v>
      </c>
      <c r="H9">
        <v>8.3690395355224592</v>
      </c>
      <c r="I9">
        <v>8.7835102081298793</v>
      </c>
      <c r="J9">
        <v>8.9936199188232404</v>
      </c>
      <c r="K9">
        <v>8.7957897186279297</v>
      </c>
      <c r="L9">
        <v>8.7845296859741193</v>
      </c>
      <c r="M9">
        <v>8.5472602844238299</v>
      </c>
      <c r="N9">
        <v>8.6402797698974592</v>
      </c>
      <c r="O9">
        <v>8.7594699859619105</v>
      </c>
      <c r="P9">
        <v>8.33</v>
      </c>
      <c r="Q9" s="1">
        <f>SUM(O9-E9)/E9</f>
        <v>-1.2768274514301566E-2</v>
      </c>
    </row>
    <row r="10" spans="1:17" x14ac:dyDescent="0.25">
      <c r="A10" t="s">
        <v>99</v>
      </c>
      <c r="B10" t="s">
        <v>68</v>
      </c>
      <c r="C10" t="s">
        <v>46</v>
      </c>
      <c r="D10">
        <v>88.629000000000005</v>
      </c>
      <c r="E10">
        <v>88.633399999999995</v>
      </c>
      <c r="F10">
        <v>88.653899999999993</v>
      </c>
      <c r="G10">
        <v>89.006699999999995</v>
      </c>
      <c r="H10">
        <v>88.997799999999998</v>
      </c>
      <c r="I10">
        <v>89.225899999999996</v>
      </c>
      <c r="J10">
        <v>89.169700000000006</v>
      </c>
      <c r="K10">
        <v>89.416799999999995</v>
      </c>
      <c r="L10">
        <v>89.261899999999997</v>
      </c>
      <c r="M10">
        <v>89.412400000000005</v>
      </c>
      <c r="N10">
        <v>89.5</v>
      </c>
      <c r="O10">
        <v>89.8</v>
      </c>
      <c r="P10">
        <v>89.6</v>
      </c>
      <c r="Q10" s="1">
        <f>SUM(P10-D10)/P10</f>
        <v>1.0837053571428454E-2</v>
      </c>
    </row>
    <row r="11" spans="1:17" x14ac:dyDescent="0.25">
      <c r="A11" t="s">
        <v>100</v>
      </c>
      <c r="B11" t="s">
        <v>46</v>
      </c>
      <c r="C11" t="s">
        <v>46</v>
      </c>
      <c r="D11">
        <v>60.710549999999998</v>
      </c>
      <c r="E11">
        <v>62.09554</v>
      </c>
      <c r="F11">
        <v>63.276350000000001</v>
      </c>
      <c r="G11">
        <v>63.838200000000001</v>
      </c>
      <c r="H11">
        <v>64.831599999999995</v>
      </c>
      <c r="I11">
        <v>65.666600000000003</v>
      </c>
      <c r="J11">
        <v>65.765609999999995</v>
      </c>
      <c r="K11">
        <v>65.848600000000005</v>
      </c>
      <c r="L11">
        <v>66.26728</v>
      </c>
      <c r="M11">
        <v>66.265780000000007</v>
      </c>
      <c r="N11">
        <v>66.5</v>
      </c>
      <c r="O11">
        <v>66.900000000000006</v>
      </c>
      <c r="P11">
        <v>76</v>
      </c>
      <c r="Q11" s="1">
        <f>SUM(P11-D11)/P11</f>
        <v>0.20117697368421056</v>
      </c>
    </row>
    <row r="12" spans="1:17" x14ac:dyDescent="0.25">
      <c r="A12" t="s">
        <v>101</v>
      </c>
      <c r="B12" t="s">
        <v>102</v>
      </c>
      <c r="C12" t="s">
        <v>76</v>
      </c>
      <c r="D12">
        <v>11.57901</v>
      </c>
      <c r="E12">
        <v>11.731909999999999</v>
      </c>
      <c r="F12">
        <v>11.95871</v>
      </c>
      <c r="G12">
        <v>12.10605</v>
      </c>
      <c r="H12">
        <v>12.258800000000001</v>
      </c>
      <c r="I12">
        <v>12.419589999999999</v>
      </c>
      <c r="J12">
        <v>12.52689</v>
      </c>
      <c r="K12">
        <v>12.69042</v>
      </c>
      <c r="L12">
        <v>12.70857</v>
      </c>
      <c r="M12">
        <v>12.71266</v>
      </c>
      <c r="N12">
        <v>12.7318</v>
      </c>
      <c r="O12">
        <v>12.798920000000001</v>
      </c>
      <c r="P12">
        <v>12.78091</v>
      </c>
      <c r="Q12" s="1">
        <f>SUM(O12-E12)/E12</f>
        <v>9.094938505324382E-2</v>
      </c>
    </row>
    <row r="13" spans="1:17" x14ac:dyDescent="0.25">
      <c r="A13" t="s">
        <v>103</v>
      </c>
      <c r="B13" t="s">
        <v>104</v>
      </c>
      <c r="D13">
        <v>19.02</v>
      </c>
      <c r="E13">
        <v>19.16</v>
      </c>
      <c r="F13">
        <v>19.829999999999998</v>
      </c>
      <c r="G13">
        <v>20.76</v>
      </c>
      <c r="H13">
        <v>21.78</v>
      </c>
      <c r="I13">
        <v>22.19</v>
      </c>
      <c r="J13">
        <v>22.85</v>
      </c>
      <c r="K13">
        <v>23.1</v>
      </c>
      <c r="L13">
        <v>23.6</v>
      </c>
      <c r="M13">
        <v>24.1</v>
      </c>
      <c r="N13">
        <v>24.64</v>
      </c>
      <c r="O13">
        <v>25.58</v>
      </c>
      <c r="P13">
        <v>26.13</v>
      </c>
      <c r="Q13" s="1">
        <f>SUM(O13-E13)/E13</f>
        <v>0.33507306889352806</v>
      </c>
    </row>
  </sheetData>
  <pageMargins left="0.7" right="0.7" top="0.75" bottom="0.75" header="0.51180555555555496" footer="0.51180555555555496"/>
  <pageSetup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"/>
  <sheetViews>
    <sheetView zoomScaleNormal="100" workbookViewId="0">
      <selection activeCell="Q1" sqref="Q1:Q1048576"/>
    </sheetView>
  </sheetViews>
  <sheetFormatPr defaultColWidth="8.5703125" defaultRowHeight="15" x14ac:dyDescent="0.25"/>
  <cols>
    <col min="1" max="1" width="28" customWidth="1"/>
    <col min="2" max="2" width="32.28515625" customWidth="1"/>
    <col min="17" max="17" width="15.42578125" style="1" customWidth="1"/>
    <col min="1024" max="1024" width="9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</row>
    <row r="2" spans="1:17" x14ac:dyDescent="0.25">
      <c r="A2" t="s">
        <v>105</v>
      </c>
      <c r="B2" t="s">
        <v>106</v>
      </c>
      <c r="C2" t="s">
        <v>46</v>
      </c>
      <c r="D2">
        <v>0</v>
      </c>
      <c r="E2">
        <v>0</v>
      </c>
      <c r="F2">
        <v>0.11</v>
      </c>
      <c r="G2">
        <v>9.19</v>
      </c>
      <c r="H2">
        <v>0.31</v>
      </c>
      <c r="I2">
        <v>0.41</v>
      </c>
      <c r="J2">
        <v>0.68</v>
      </c>
      <c r="K2">
        <v>0.89</v>
      </c>
      <c r="L2">
        <v>1.39</v>
      </c>
      <c r="M2">
        <v>2.25</v>
      </c>
      <c r="N2">
        <v>2.66</v>
      </c>
      <c r="O2">
        <v>4.26</v>
      </c>
      <c r="P2">
        <v>4.26</v>
      </c>
      <c r="Q2" s="1">
        <f>SUM(D2-P2)/P2</f>
        <v>-1</v>
      </c>
    </row>
    <row r="3" spans="1:17" x14ac:dyDescent="0.25">
      <c r="A3" t="s">
        <v>107</v>
      </c>
      <c r="B3" t="s">
        <v>108</v>
      </c>
      <c r="C3" t="s">
        <v>109</v>
      </c>
      <c r="D3">
        <v>1200</v>
      </c>
      <c r="E3">
        <v>1191</v>
      </c>
      <c r="F3">
        <v>924</v>
      </c>
      <c r="G3">
        <v>726</v>
      </c>
      <c r="H3">
        <v>668</v>
      </c>
      <c r="I3">
        <v>592</v>
      </c>
      <c r="J3">
        <v>384</v>
      </c>
      <c r="K3">
        <v>295</v>
      </c>
      <c r="L3">
        <v>221</v>
      </c>
      <c r="M3">
        <v>181</v>
      </c>
      <c r="N3">
        <v>157</v>
      </c>
      <c r="O3">
        <v>137</v>
      </c>
      <c r="P3">
        <v>137</v>
      </c>
      <c r="Q3" s="1">
        <f>SUM(O3-E3)/E3</f>
        <v>-0.88497061293031065</v>
      </c>
    </row>
    <row r="4" spans="1:17" x14ac:dyDescent="0.25">
      <c r="A4" t="s">
        <v>110</v>
      </c>
      <c r="B4" t="s">
        <v>111</v>
      </c>
      <c r="C4" t="s">
        <v>46</v>
      </c>
      <c r="D4">
        <v>31.559570000000001</v>
      </c>
      <c r="E4">
        <v>31.519860000000001</v>
      </c>
      <c r="F4">
        <v>31.485420000000001</v>
      </c>
      <c r="G4">
        <v>31.450959999999998</v>
      </c>
      <c r="H4">
        <v>31.41649</v>
      </c>
      <c r="I4">
        <v>31.38203</v>
      </c>
      <c r="J4">
        <v>31.347560000000001</v>
      </c>
      <c r="K4">
        <v>31.309280000000001</v>
      </c>
      <c r="L4">
        <v>31.271000000000001</v>
      </c>
      <c r="M4">
        <v>31.23272</v>
      </c>
      <c r="N4">
        <v>31.194430000000001</v>
      </c>
      <c r="O4">
        <v>31.15615</v>
      </c>
      <c r="P4">
        <v>31.15615</v>
      </c>
      <c r="Q4" s="1">
        <f>SUM(O4-E4)/E4</f>
        <v>-1.1539074094872283E-2</v>
      </c>
    </row>
    <row r="5" spans="1:17" x14ac:dyDescent="0.25">
      <c r="A5" t="s">
        <v>112</v>
      </c>
      <c r="B5" t="s">
        <v>111</v>
      </c>
      <c r="C5" t="s">
        <v>46</v>
      </c>
      <c r="D5">
        <v>36.877130000000001</v>
      </c>
      <c r="E5">
        <v>35.153149999999997</v>
      </c>
      <c r="F5">
        <v>33.441040000000001</v>
      </c>
      <c r="G5">
        <v>32.371090000000002</v>
      </c>
      <c r="H5">
        <v>31.73826</v>
      </c>
      <c r="I5">
        <v>31.66902</v>
      </c>
      <c r="J5">
        <v>31.62753</v>
      </c>
      <c r="K5">
        <v>31.145409999999998</v>
      </c>
      <c r="L5">
        <v>30.885269999999998</v>
      </c>
      <c r="M5">
        <v>30.897570000000002</v>
      </c>
      <c r="N5">
        <v>30.1</v>
      </c>
      <c r="O5">
        <v>30.1</v>
      </c>
      <c r="P5">
        <v>30.1</v>
      </c>
      <c r="Q5" s="1">
        <f>SUM(D5-P5)/P5</f>
        <v>0.22515382059800662</v>
      </c>
    </row>
    <row r="6" spans="1:17" x14ac:dyDescent="0.25">
      <c r="A6" t="s">
        <v>113</v>
      </c>
      <c r="B6" t="s">
        <v>114</v>
      </c>
      <c r="C6" t="s">
        <v>115</v>
      </c>
      <c r="D6">
        <v>3.16</v>
      </c>
      <c r="E6">
        <v>3.34</v>
      </c>
      <c r="F6">
        <v>3.45</v>
      </c>
      <c r="G6">
        <v>3.5</v>
      </c>
      <c r="H6">
        <v>3.53</v>
      </c>
      <c r="I6">
        <v>3.56</v>
      </c>
      <c r="J6">
        <v>3.56</v>
      </c>
      <c r="K6">
        <v>3.55</v>
      </c>
      <c r="L6">
        <v>3.61</v>
      </c>
      <c r="M6">
        <v>3.68</v>
      </c>
      <c r="N6">
        <v>3.71</v>
      </c>
      <c r="O6">
        <v>3.53</v>
      </c>
      <c r="P6">
        <v>3.71</v>
      </c>
      <c r="Q6" s="1">
        <f>SUM(D6-P6)/P6</f>
        <v>-0.14824797843665763</v>
      </c>
    </row>
    <row r="7" spans="1:17" x14ac:dyDescent="0.25">
      <c r="A7" t="s">
        <v>116</v>
      </c>
      <c r="B7" t="s">
        <v>117</v>
      </c>
      <c r="C7" t="s">
        <v>118</v>
      </c>
      <c r="D7">
        <v>7.81</v>
      </c>
      <c r="E7">
        <v>7.91</v>
      </c>
      <c r="F7">
        <v>8.0500000000000007</v>
      </c>
      <c r="G7">
        <v>8.14</v>
      </c>
      <c r="H7">
        <v>8.11</v>
      </c>
      <c r="I7">
        <v>8.27</v>
      </c>
      <c r="J7">
        <v>8.32</v>
      </c>
      <c r="K7">
        <v>8.23</v>
      </c>
      <c r="L7">
        <v>8.33</v>
      </c>
      <c r="M7">
        <v>8.49</v>
      </c>
      <c r="N7">
        <v>8.61</v>
      </c>
      <c r="O7">
        <v>8.8000000000000007</v>
      </c>
      <c r="P7">
        <v>8.8000000000000007</v>
      </c>
      <c r="Q7" s="1">
        <f>SUM(D7-P7)/P7</f>
        <v>-0.11250000000000011</v>
      </c>
    </row>
  </sheetData>
  <pageMargins left="0.7" right="0.7" top="0.75" bottom="0.75" header="0.51180555555555496" footer="0.51180555555555496"/>
  <pageSetup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"/>
  <sheetViews>
    <sheetView zoomScaleNormal="100" workbookViewId="0">
      <selection activeCell="A6" sqref="A6"/>
    </sheetView>
  </sheetViews>
  <sheetFormatPr defaultColWidth="8.5703125" defaultRowHeight="15" x14ac:dyDescent="0.25"/>
  <cols>
    <col min="1" max="1" width="19.42578125" customWidth="1"/>
    <col min="2" max="2" width="24.5703125" customWidth="1"/>
    <col min="17" max="17" width="17.7109375" style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</row>
    <row r="2" spans="1:17" x14ac:dyDescent="0.25">
      <c r="A2" t="s">
        <v>119</v>
      </c>
      <c r="B2" t="s">
        <v>120</v>
      </c>
      <c r="C2" t="s">
        <v>62</v>
      </c>
      <c r="D2">
        <v>1.24</v>
      </c>
      <c r="E2">
        <v>1.28</v>
      </c>
      <c r="F2">
        <v>1.39</v>
      </c>
      <c r="G2">
        <v>1.33</v>
      </c>
      <c r="H2">
        <v>1.51</v>
      </c>
      <c r="I2">
        <v>1.61</v>
      </c>
      <c r="J2">
        <v>1.46</v>
      </c>
      <c r="K2">
        <v>1.58</v>
      </c>
      <c r="L2">
        <v>1.64</v>
      </c>
      <c r="M2">
        <v>1.66</v>
      </c>
      <c r="N2">
        <v>1.62</v>
      </c>
      <c r="O2">
        <v>1.94</v>
      </c>
      <c r="P2">
        <v>1.94</v>
      </c>
      <c r="Q2" s="1">
        <f>SUM(O2-E2)/E2</f>
        <v>0.51562499999999989</v>
      </c>
    </row>
    <row r="3" spans="1:17" x14ac:dyDescent="0.25">
      <c r="A3" t="s">
        <v>121</v>
      </c>
      <c r="B3" t="s">
        <v>122</v>
      </c>
      <c r="C3" t="s">
        <v>109</v>
      </c>
      <c r="D3">
        <v>8891</v>
      </c>
      <c r="E3">
        <v>9621</v>
      </c>
      <c r="F3">
        <v>10545</v>
      </c>
      <c r="G3">
        <v>10648</v>
      </c>
      <c r="H3">
        <v>10816</v>
      </c>
      <c r="I3">
        <v>10976</v>
      </c>
      <c r="J3">
        <v>10232</v>
      </c>
      <c r="K3">
        <v>10286</v>
      </c>
      <c r="L3">
        <v>10826</v>
      </c>
      <c r="M3">
        <v>11366</v>
      </c>
      <c r="N3">
        <v>11407</v>
      </c>
      <c r="O3">
        <v>10936</v>
      </c>
      <c r="P3">
        <v>12263</v>
      </c>
      <c r="Q3" s="1">
        <f>SUM(O3-E3)/E3</f>
        <v>0.13668017877559505</v>
      </c>
    </row>
    <row r="4" spans="1:17" x14ac:dyDescent="0.25">
      <c r="A4" t="s">
        <v>123</v>
      </c>
      <c r="B4" t="s">
        <v>124</v>
      </c>
      <c r="C4" t="s">
        <v>46</v>
      </c>
      <c r="D4">
        <v>-6.31</v>
      </c>
      <c r="E4">
        <v>8.2100000000000009</v>
      </c>
      <c r="F4">
        <v>9.6</v>
      </c>
      <c r="G4">
        <v>0.98</v>
      </c>
      <c r="H4">
        <v>1.57</v>
      </c>
      <c r="I4">
        <v>1.49</v>
      </c>
      <c r="J4">
        <v>-6.78</v>
      </c>
      <c r="K4">
        <v>0.53</v>
      </c>
      <c r="L4">
        <v>5.24</v>
      </c>
      <c r="M4">
        <v>4.99</v>
      </c>
      <c r="N4">
        <v>0.36</v>
      </c>
      <c r="O4">
        <v>-4.13</v>
      </c>
      <c r="P4">
        <v>12.13</v>
      </c>
      <c r="Q4" s="1">
        <f>SUM(O4-E4)/E4</f>
        <v>-1.5030450669914737</v>
      </c>
    </row>
    <row r="5" spans="1:17" x14ac:dyDescent="0.25">
      <c r="A5" t="s">
        <v>125</v>
      </c>
      <c r="B5" t="s">
        <v>126</v>
      </c>
      <c r="C5" t="s">
        <v>46</v>
      </c>
      <c r="D5">
        <v>59.5</v>
      </c>
      <c r="E5">
        <v>59.4</v>
      </c>
      <c r="F5">
        <v>59.7</v>
      </c>
      <c r="G5">
        <v>59.5</v>
      </c>
      <c r="H5">
        <v>59.6</v>
      </c>
      <c r="I5">
        <v>60.3</v>
      </c>
      <c r="J5">
        <v>60.4</v>
      </c>
      <c r="K5">
        <v>60.7</v>
      </c>
      <c r="L5">
        <v>60.9</v>
      </c>
      <c r="M5">
        <v>61.1</v>
      </c>
      <c r="N5">
        <v>60.8</v>
      </c>
      <c r="O5">
        <v>61.6</v>
      </c>
      <c r="P5">
        <v>60</v>
      </c>
      <c r="Q5" s="1">
        <f>SUM(O5-E5)/E5</f>
        <v>3.7037037037037084E-2</v>
      </c>
    </row>
    <row r="6" spans="1:17" x14ac:dyDescent="0.25">
      <c r="A6" t="s">
        <v>127</v>
      </c>
      <c r="B6" t="s">
        <v>127</v>
      </c>
      <c r="C6" t="s">
        <v>109</v>
      </c>
      <c r="D6">
        <v>6.2</v>
      </c>
      <c r="E6">
        <v>6.49</v>
      </c>
      <c r="F6">
        <v>6.7</v>
      </c>
      <c r="G6">
        <v>6.88</v>
      </c>
      <c r="H6">
        <v>7.08</v>
      </c>
      <c r="I6">
        <v>7.29</v>
      </c>
      <c r="J6">
        <v>7.52</v>
      </c>
      <c r="K6">
        <v>7.73</v>
      </c>
      <c r="L6">
        <v>7.99</v>
      </c>
      <c r="M6">
        <v>8.25</v>
      </c>
      <c r="N6">
        <v>8.4700000000000006</v>
      </c>
      <c r="O6">
        <v>8.19</v>
      </c>
      <c r="P6">
        <v>8.67</v>
      </c>
      <c r="Q6" s="1">
        <f>SUM(O6-E6)/E6</f>
        <v>0.26194144838212624</v>
      </c>
    </row>
  </sheetData>
  <pageMargins left="0.7" right="0.7" top="0.75" bottom="0.75" header="0.51180555555555496" footer="0.51180555555555496"/>
  <pageSetup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 HEALTH</vt:lpstr>
      <vt:lpstr>ENERGY</vt:lpstr>
      <vt:lpstr>QUALITY OF LIFE</vt:lpstr>
      <vt:lpstr>EDUCATION &amp; DEVELOPMENT</vt:lpstr>
      <vt:lpstr>SUSTAINABILITY &amp; CLIMATE</vt:lpstr>
      <vt:lpstr>ECONOMICS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Mohammed Roqa</dc:creator>
  <dc:description/>
  <cp:lastModifiedBy>Mohammed Roqa</cp:lastModifiedBy>
  <cp:revision>74</cp:revision>
  <dcterms:created xsi:type="dcterms:W3CDTF">2022-12-29T16:31:45Z</dcterms:created>
  <dcterms:modified xsi:type="dcterms:W3CDTF">2023-01-24T22:33:32Z</dcterms:modified>
  <dc:language>en-US</dc:language>
</cp:coreProperties>
</file>