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iraftab\Documents\Masters Engineering\Spring 2017\Applications in Data Analysis\Project\march-madness-ml\"/>
    </mc:Choice>
  </mc:AlternateContent>
  <bookViews>
    <workbookView xWindow="0" yWindow="0" windowWidth="21943" windowHeight="8709"/>
  </bookViews>
  <sheets>
    <sheet name="Imported_Probabilities" sheetId="1" r:id="rId1"/>
    <sheet name="Sheet2" sheetId="2" r:id="rId2"/>
    <sheet name="All_Teams" sheetId="5" r:id="rId3"/>
    <sheet name="PMTable" sheetId="6" r:id="rId4"/>
    <sheet name="Sheet6" sheetId="8" r:id="rId5"/>
    <sheet name="SIPmath Chart Data" sheetId="7" r:id="rId6"/>
  </sheets>
  <definedNames>
    <definedName name="_xlnm._FilterDatabase" localSheetId="0" hidden="1">Imported_Probabilities!$A$1:$H$2017</definedName>
    <definedName name="_xlnm._FilterDatabase" localSheetId="3" hidden="1">Sheet6!$F$2:$H$66</definedName>
    <definedName name="_xlnm._FilterDatabase" localSheetId="4" hidden="1">Sheet6!$F$2:$H$66</definedName>
    <definedName name="CHAMPION">PMTable!$D$4:$D$5003</definedName>
    <definedName name="PM_cdf_Y">'SIPmath Chart Data'!$A$322:$A$426</definedName>
    <definedName name="PM_CHAMPION_axis_lbls">OFFSET( 'SIPmath Chart Data'!$B$219:$B$320, 0, 0, 'SIPmath Chart Data'!$B$6 )</definedName>
    <definedName name="PM_CHAMPION_bins">'SIPmath Chart Data'!$B$14:$B$114</definedName>
    <definedName name="PM_CHAMPION_freq">'SIPmath Chart Data'!$B$116:$B$217</definedName>
    <definedName name="PM_CHAMPION_hist_data">OFFSET( 'SIPmath Chart Data'!$B$116:$B$217, 0, 0, 'SIPmath Chart Data'!$B$6 )</definedName>
    <definedName name="PM_CHAMPION_lbls">'SIPmath Chart Data'!$B$219:$B$320</definedName>
    <definedName name="PM_DfltBins">10</definedName>
    <definedName name="PM_Index">PMTable!$A$1</definedName>
    <definedName name="PM_InitialVariableID">96</definedName>
    <definedName name="PM_library_file_name">"sampleSimulation.xlsx"</definedName>
    <definedName name="PM_local_library">TRUE</definedName>
    <definedName name="PM_MaxBins">100</definedName>
    <definedName name="PM_random_mode">TRUE</definedName>
    <definedName name="PM_semis_axis_lbls">OFFSET( 'SIPmath Chart Data'!#REF!, 0, 0, 'SIPmath Chart Data'!#REF! )</definedName>
    <definedName name="PM_semis_bins">'SIPmath Chart Data'!#REF!</definedName>
    <definedName name="PM_semis_freq">'SIPmath Chart Data'!#REF!</definedName>
    <definedName name="PM_semis_hist_data">OFFSET( 'SIPmath Chart Data'!#REF!, 0, 0, 'SIPmath Chart Data'!#REF! )</definedName>
    <definedName name="PM_semis_lbls">'SIPmath Chart Data'!#REF!</definedName>
    <definedName name="PM_sparklinesForInputs" hidden="1">TRUE</definedName>
    <definedName name="PM_sparklinesForOutputs" hidden="1">TRUE</definedName>
    <definedName name="PM_sparklinesIONumberOfBins" hidden="1">10</definedName>
    <definedName name="PM_Trials">5000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6" l="1"/>
  <c r="H5" i="6" l="1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450" i="6"/>
  <c r="H2451" i="6"/>
  <c r="H2452" i="6"/>
  <c r="H2453" i="6"/>
  <c r="H2454" i="6"/>
  <c r="H2455" i="6"/>
  <c r="H2456" i="6"/>
  <c r="H2457" i="6"/>
  <c r="H2458" i="6"/>
  <c r="H2459" i="6"/>
  <c r="H2460" i="6"/>
  <c r="H2461" i="6"/>
  <c r="H2462" i="6"/>
  <c r="H2463" i="6"/>
  <c r="H2464" i="6"/>
  <c r="H2465" i="6"/>
  <c r="H2466" i="6"/>
  <c r="H2467" i="6"/>
  <c r="H2468" i="6"/>
  <c r="H2469" i="6"/>
  <c r="H2470" i="6"/>
  <c r="H2471" i="6"/>
  <c r="H2472" i="6"/>
  <c r="H2473" i="6"/>
  <c r="H2474" i="6"/>
  <c r="H2475" i="6"/>
  <c r="H2476" i="6"/>
  <c r="H2477" i="6"/>
  <c r="H2478" i="6"/>
  <c r="H2479" i="6"/>
  <c r="H2480" i="6"/>
  <c r="H2481" i="6"/>
  <c r="H2482" i="6"/>
  <c r="H2483" i="6"/>
  <c r="H2484" i="6"/>
  <c r="H2485" i="6"/>
  <c r="H2486" i="6"/>
  <c r="H2487" i="6"/>
  <c r="H2488" i="6"/>
  <c r="H2489" i="6"/>
  <c r="H2490" i="6"/>
  <c r="H2491" i="6"/>
  <c r="H2492" i="6"/>
  <c r="H2493" i="6"/>
  <c r="H2494" i="6"/>
  <c r="H2495" i="6"/>
  <c r="H2496" i="6"/>
  <c r="H2497" i="6"/>
  <c r="H2498" i="6"/>
  <c r="H2499" i="6"/>
  <c r="H2500" i="6"/>
  <c r="H2501" i="6"/>
  <c r="H2502" i="6"/>
  <c r="H2503" i="6"/>
  <c r="H2504" i="6"/>
  <c r="H2505" i="6"/>
  <c r="H2506" i="6"/>
  <c r="H2507" i="6"/>
  <c r="H2508" i="6"/>
  <c r="H2509" i="6"/>
  <c r="H2510" i="6"/>
  <c r="H2511" i="6"/>
  <c r="H2512" i="6"/>
  <c r="H2513" i="6"/>
  <c r="H2514" i="6"/>
  <c r="H2515" i="6"/>
  <c r="H2516" i="6"/>
  <c r="H2517" i="6"/>
  <c r="H2518" i="6"/>
  <c r="H2519" i="6"/>
  <c r="H2520" i="6"/>
  <c r="H2521" i="6"/>
  <c r="H2522" i="6"/>
  <c r="H2523" i="6"/>
  <c r="H2524" i="6"/>
  <c r="H2525" i="6"/>
  <c r="H2526" i="6"/>
  <c r="H2527" i="6"/>
  <c r="H2528" i="6"/>
  <c r="H2529" i="6"/>
  <c r="H2530" i="6"/>
  <c r="H2531" i="6"/>
  <c r="H2532" i="6"/>
  <c r="H2533" i="6"/>
  <c r="H2534" i="6"/>
  <c r="H2535" i="6"/>
  <c r="H2536" i="6"/>
  <c r="H2537" i="6"/>
  <c r="H2538" i="6"/>
  <c r="H2539" i="6"/>
  <c r="H2540" i="6"/>
  <c r="H2541" i="6"/>
  <c r="H2542" i="6"/>
  <c r="H2543" i="6"/>
  <c r="H2544" i="6"/>
  <c r="H2545" i="6"/>
  <c r="H2546" i="6"/>
  <c r="H2547" i="6"/>
  <c r="H2548" i="6"/>
  <c r="H2549" i="6"/>
  <c r="H2550" i="6"/>
  <c r="H2551" i="6"/>
  <c r="H2552" i="6"/>
  <c r="H2553" i="6"/>
  <c r="H2554" i="6"/>
  <c r="H2555" i="6"/>
  <c r="H2556" i="6"/>
  <c r="H2557" i="6"/>
  <c r="H2558" i="6"/>
  <c r="H2559" i="6"/>
  <c r="H2560" i="6"/>
  <c r="H2561" i="6"/>
  <c r="H2562" i="6"/>
  <c r="H2563" i="6"/>
  <c r="H2564" i="6"/>
  <c r="H2565" i="6"/>
  <c r="H2566" i="6"/>
  <c r="H2567" i="6"/>
  <c r="H2568" i="6"/>
  <c r="H2569" i="6"/>
  <c r="H2570" i="6"/>
  <c r="H2571" i="6"/>
  <c r="H2572" i="6"/>
  <c r="H2573" i="6"/>
  <c r="H2574" i="6"/>
  <c r="H2575" i="6"/>
  <c r="H2576" i="6"/>
  <c r="H2577" i="6"/>
  <c r="H2578" i="6"/>
  <c r="H2579" i="6"/>
  <c r="H2580" i="6"/>
  <c r="H2581" i="6"/>
  <c r="H2582" i="6"/>
  <c r="H2583" i="6"/>
  <c r="H2584" i="6"/>
  <c r="H2585" i="6"/>
  <c r="H2586" i="6"/>
  <c r="H2587" i="6"/>
  <c r="H2588" i="6"/>
  <c r="H2589" i="6"/>
  <c r="H2590" i="6"/>
  <c r="H2591" i="6"/>
  <c r="H2592" i="6"/>
  <c r="H2593" i="6"/>
  <c r="H2594" i="6"/>
  <c r="H2595" i="6"/>
  <c r="H2596" i="6"/>
  <c r="H2597" i="6"/>
  <c r="H2598" i="6"/>
  <c r="H2599" i="6"/>
  <c r="H2600" i="6"/>
  <c r="H2601" i="6"/>
  <c r="H2602" i="6"/>
  <c r="H2603" i="6"/>
  <c r="H2604" i="6"/>
  <c r="H2605" i="6"/>
  <c r="H2606" i="6"/>
  <c r="H2607" i="6"/>
  <c r="H2608" i="6"/>
  <c r="H2609" i="6"/>
  <c r="H2610" i="6"/>
  <c r="H2611" i="6"/>
  <c r="H2612" i="6"/>
  <c r="H2613" i="6"/>
  <c r="H2614" i="6"/>
  <c r="H2615" i="6"/>
  <c r="H2616" i="6"/>
  <c r="H2617" i="6"/>
  <c r="H2618" i="6"/>
  <c r="H2619" i="6"/>
  <c r="H2620" i="6"/>
  <c r="H2621" i="6"/>
  <c r="H2622" i="6"/>
  <c r="H2623" i="6"/>
  <c r="H2624" i="6"/>
  <c r="H2625" i="6"/>
  <c r="H2626" i="6"/>
  <c r="H2627" i="6"/>
  <c r="H2628" i="6"/>
  <c r="H2629" i="6"/>
  <c r="H2630" i="6"/>
  <c r="H2631" i="6"/>
  <c r="H2632" i="6"/>
  <c r="H2633" i="6"/>
  <c r="H2634" i="6"/>
  <c r="H2635" i="6"/>
  <c r="H2636" i="6"/>
  <c r="H2637" i="6"/>
  <c r="H2638" i="6"/>
  <c r="H2639" i="6"/>
  <c r="H2640" i="6"/>
  <c r="H2641" i="6"/>
  <c r="H2642" i="6"/>
  <c r="H2643" i="6"/>
  <c r="H2644" i="6"/>
  <c r="H2645" i="6"/>
  <c r="H2646" i="6"/>
  <c r="H2647" i="6"/>
  <c r="H2648" i="6"/>
  <c r="H2649" i="6"/>
  <c r="H2650" i="6"/>
  <c r="H2651" i="6"/>
  <c r="H2652" i="6"/>
  <c r="H2653" i="6"/>
  <c r="H2654" i="6"/>
  <c r="H2655" i="6"/>
  <c r="H2656" i="6"/>
  <c r="H2657" i="6"/>
  <c r="H2658" i="6"/>
  <c r="H2659" i="6"/>
  <c r="H2660" i="6"/>
  <c r="H2661" i="6"/>
  <c r="H2662" i="6"/>
  <c r="H2663" i="6"/>
  <c r="H2664" i="6"/>
  <c r="H2665" i="6"/>
  <c r="H2666" i="6"/>
  <c r="H2667" i="6"/>
  <c r="H2668" i="6"/>
  <c r="H2669" i="6"/>
  <c r="H2670" i="6"/>
  <c r="H2671" i="6"/>
  <c r="H2672" i="6"/>
  <c r="H2673" i="6"/>
  <c r="H2674" i="6"/>
  <c r="H2675" i="6"/>
  <c r="H2676" i="6"/>
  <c r="H2677" i="6"/>
  <c r="H2678" i="6"/>
  <c r="H2679" i="6"/>
  <c r="H2680" i="6"/>
  <c r="H2681" i="6"/>
  <c r="H2682" i="6"/>
  <c r="H2683" i="6"/>
  <c r="H2684" i="6"/>
  <c r="H2685" i="6"/>
  <c r="H2686" i="6"/>
  <c r="H2687" i="6"/>
  <c r="H2688" i="6"/>
  <c r="H2689" i="6"/>
  <c r="H2690" i="6"/>
  <c r="H2691" i="6"/>
  <c r="H2692" i="6"/>
  <c r="H2693" i="6"/>
  <c r="H2694" i="6"/>
  <c r="H2695" i="6"/>
  <c r="H2696" i="6"/>
  <c r="H2697" i="6"/>
  <c r="H2698" i="6"/>
  <c r="H2699" i="6"/>
  <c r="H2700" i="6"/>
  <c r="H2701" i="6"/>
  <c r="H2702" i="6"/>
  <c r="H2703" i="6"/>
  <c r="H2704" i="6"/>
  <c r="H2705" i="6"/>
  <c r="H2706" i="6"/>
  <c r="H2707" i="6"/>
  <c r="H2708" i="6"/>
  <c r="H2709" i="6"/>
  <c r="H2710" i="6"/>
  <c r="H2711" i="6"/>
  <c r="H2712" i="6"/>
  <c r="H2713" i="6"/>
  <c r="H2714" i="6"/>
  <c r="H2715" i="6"/>
  <c r="H2716" i="6"/>
  <c r="H2717" i="6"/>
  <c r="H2718" i="6"/>
  <c r="H2719" i="6"/>
  <c r="H2720" i="6"/>
  <c r="H2721" i="6"/>
  <c r="H2722" i="6"/>
  <c r="H2723" i="6"/>
  <c r="H2724" i="6"/>
  <c r="H2725" i="6"/>
  <c r="H2726" i="6"/>
  <c r="H2727" i="6"/>
  <c r="H2728" i="6"/>
  <c r="H2729" i="6"/>
  <c r="H2730" i="6"/>
  <c r="H2731" i="6"/>
  <c r="H2732" i="6"/>
  <c r="H2733" i="6"/>
  <c r="H2734" i="6"/>
  <c r="H2735" i="6"/>
  <c r="H2736" i="6"/>
  <c r="H2737" i="6"/>
  <c r="H2738" i="6"/>
  <c r="H2739" i="6"/>
  <c r="H2740" i="6"/>
  <c r="H2741" i="6"/>
  <c r="H2742" i="6"/>
  <c r="H2743" i="6"/>
  <c r="H2744" i="6"/>
  <c r="H2745" i="6"/>
  <c r="H2746" i="6"/>
  <c r="H2747" i="6"/>
  <c r="H2748" i="6"/>
  <c r="H2749" i="6"/>
  <c r="H2750" i="6"/>
  <c r="H2751" i="6"/>
  <c r="H2752" i="6"/>
  <c r="H2753" i="6"/>
  <c r="H2754" i="6"/>
  <c r="H2755" i="6"/>
  <c r="H2756" i="6"/>
  <c r="H2757" i="6"/>
  <c r="H2758" i="6"/>
  <c r="H2759" i="6"/>
  <c r="H2760" i="6"/>
  <c r="H2761" i="6"/>
  <c r="H2762" i="6"/>
  <c r="H2763" i="6"/>
  <c r="H2764" i="6"/>
  <c r="H2765" i="6"/>
  <c r="H2766" i="6"/>
  <c r="H2767" i="6"/>
  <c r="H2768" i="6"/>
  <c r="H2769" i="6"/>
  <c r="H2770" i="6"/>
  <c r="H2771" i="6"/>
  <c r="H2772" i="6"/>
  <c r="H2773" i="6"/>
  <c r="H2774" i="6"/>
  <c r="H2775" i="6"/>
  <c r="H2776" i="6"/>
  <c r="H2777" i="6"/>
  <c r="H2778" i="6"/>
  <c r="H2779" i="6"/>
  <c r="H2780" i="6"/>
  <c r="H2781" i="6"/>
  <c r="H2782" i="6"/>
  <c r="H2783" i="6"/>
  <c r="H2784" i="6"/>
  <c r="H2785" i="6"/>
  <c r="H2786" i="6"/>
  <c r="H2787" i="6"/>
  <c r="H2788" i="6"/>
  <c r="H2789" i="6"/>
  <c r="H2790" i="6"/>
  <c r="H2791" i="6"/>
  <c r="H2792" i="6"/>
  <c r="H2793" i="6"/>
  <c r="H2794" i="6"/>
  <c r="H2795" i="6"/>
  <c r="H2796" i="6"/>
  <c r="H2797" i="6"/>
  <c r="H2798" i="6"/>
  <c r="H2799" i="6"/>
  <c r="H2800" i="6"/>
  <c r="H2801" i="6"/>
  <c r="H2802" i="6"/>
  <c r="H2803" i="6"/>
  <c r="H2804" i="6"/>
  <c r="H2805" i="6"/>
  <c r="H2806" i="6"/>
  <c r="H2807" i="6"/>
  <c r="H2808" i="6"/>
  <c r="H2809" i="6"/>
  <c r="H2810" i="6"/>
  <c r="H2811" i="6"/>
  <c r="H2812" i="6"/>
  <c r="H2813" i="6"/>
  <c r="H2814" i="6"/>
  <c r="H2815" i="6"/>
  <c r="H2816" i="6"/>
  <c r="H2817" i="6"/>
  <c r="H2818" i="6"/>
  <c r="H2819" i="6"/>
  <c r="H2820" i="6"/>
  <c r="H2821" i="6"/>
  <c r="H2822" i="6"/>
  <c r="H2823" i="6"/>
  <c r="H2824" i="6"/>
  <c r="H2825" i="6"/>
  <c r="H2826" i="6"/>
  <c r="H2827" i="6"/>
  <c r="H2828" i="6"/>
  <c r="H2829" i="6"/>
  <c r="H2830" i="6"/>
  <c r="H2831" i="6"/>
  <c r="H2832" i="6"/>
  <c r="H2833" i="6"/>
  <c r="H2834" i="6"/>
  <c r="H2835" i="6"/>
  <c r="H2836" i="6"/>
  <c r="H2837" i="6"/>
  <c r="H2838" i="6"/>
  <c r="H2839" i="6"/>
  <c r="H2840" i="6"/>
  <c r="H2841" i="6"/>
  <c r="H2842" i="6"/>
  <c r="H2843" i="6"/>
  <c r="H2844" i="6"/>
  <c r="H2845" i="6"/>
  <c r="H2846" i="6"/>
  <c r="H2847" i="6"/>
  <c r="H2848" i="6"/>
  <c r="H2849" i="6"/>
  <c r="H2850" i="6"/>
  <c r="H2851" i="6"/>
  <c r="H2852" i="6"/>
  <c r="H2853" i="6"/>
  <c r="H2854" i="6"/>
  <c r="H2855" i="6"/>
  <c r="H2856" i="6"/>
  <c r="H2857" i="6"/>
  <c r="H2858" i="6"/>
  <c r="H2859" i="6"/>
  <c r="H2860" i="6"/>
  <c r="H2861" i="6"/>
  <c r="H2862" i="6"/>
  <c r="H2863" i="6"/>
  <c r="H2864" i="6"/>
  <c r="H2865" i="6"/>
  <c r="H2866" i="6"/>
  <c r="H2867" i="6"/>
  <c r="H2868" i="6"/>
  <c r="H2869" i="6"/>
  <c r="H2870" i="6"/>
  <c r="H2871" i="6"/>
  <c r="H2872" i="6"/>
  <c r="H2873" i="6"/>
  <c r="H2874" i="6"/>
  <c r="H2875" i="6"/>
  <c r="H2876" i="6"/>
  <c r="H2877" i="6"/>
  <c r="H2878" i="6"/>
  <c r="H2879" i="6"/>
  <c r="H2880" i="6"/>
  <c r="H2881" i="6"/>
  <c r="H2882" i="6"/>
  <c r="H2883" i="6"/>
  <c r="H2884" i="6"/>
  <c r="H2885" i="6"/>
  <c r="H2886" i="6"/>
  <c r="H2887" i="6"/>
  <c r="H2888" i="6"/>
  <c r="H2889" i="6"/>
  <c r="H2890" i="6"/>
  <c r="H2891" i="6"/>
  <c r="H2892" i="6"/>
  <c r="H2893" i="6"/>
  <c r="H2894" i="6"/>
  <c r="H2895" i="6"/>
  <c r="H2896" i="6"/>
  <c r="H2897" i="6"/>
  <c r="H2898" i="6"/>
  <c r="H2899" i="6"/>
  <c r="H2900" i="6"/>
  <c r="H2901" i="6"/>
  <c r="H2902" i="6"/>
  <c r="H2903" i="6"/>
  <c r="H2904" i="6"/>
  <c r="H2905" i="6"/>
  <c r="H2906" i="6"/>
  <c r="H2907" i="6"/>
  <c r="H2908" i="6"/>
  <c r="H2909" i="6"/>
  <c r="H2910" i="6"/>
  <c r="H2911" i="6"/>
  <c r="H2912" i="6"/>
  <c r="H2913" i="6"/>
  <c r="H2914" i="6"/>
  <c r="H2915" i="6"/>
  <c r="H2916" i="6"/>
  <c r="H2917" i="6"/>
  <c r="H2918" i="6"/>
  <c r="H2919" i="6"/>
  <c r="H2920" i="6"/>
  <c r="H2921" i="6"/>
  <c r="H2922" i="6"/>
  <c r="H2923" i="6"/>
  <c r="H2924" i="6"/>
  <c r="H2925" i="6"/>
  <c r="H2926" i="6"/>
  <c r="H2927" i="6"/>
  <c r="H2928" i="6"/>
  <c r="H2929" i="6"/>
  <c r="H2930" i="6"/>
  <c r="H2931" i="6"/>
  <c r="H2932" i="6"/>
  <c r="H2933" i="6"/>
  <c r="H2934" i="6"/>
  <c r="H2935" i="6"/>
  <c r="H2936" i="6"/>
  <c r="H2937" i="6"/>
  <c r="H2938" i="6"/>
  <c r="H2939" i="6"/>
  <c r="H2940" i="6"/>
  <c r="H2941" i="6"/>
  <c r="H2942" i="6"/>
  <c r="H2943" i="6"/>
  <c r="H2944" i="6"/>
  <c r="H2945" i="6"/>
  <c r="H2946" i="6"/>
  <c r="H2947" i="6"/>
  <c r="H2948" i="6"/>
  <c r="H2949" i="6"/>
  <c r="H2950" i="6"/>
  <c r="H2951" i="6"/>
  <c r="H2952" i="6"/>
  <c r="H2953" i="6"/>
  <c r="H2954" i="6"/>
  <c r="H2955" i="6"/>
  <c r="H2956" i="6"/>
  <c r="H2957" i="6"/>
  <c r="H2958" i="6"/>
  <c r="H2959" i="6"/>
  <c r="H2960" i="6"/>
  <c r="H2961" i="6"/>
  <c r="H2962" i="6"/>
  <c r="H2963" i="6"/>
  <c r="H2964" i="6"/>
  <c r="H2965" i="6"/>
  <c r="H2966" i="6"/>
  <c r="H2967" i="6"/>
  <c r="H2968" i="6"/>
  <c r="H2969" i="6"/>
  <c r="H2970" i="6"/>
  <c r="H2971" i="6"/>
  <c r="H2972" i="6"/>
  <c r="H2973" i="6"/>
  <c r="H2974" i="6"/>
  <c r="H2975" i="6"/>
  <c r="H2976" i="6"/>
  <c r="H2977" i="6"/>
  <c r="H2978" i="6"/>
  <c r="H2979" i="6"/>
  <c r="H2980" i="6"/>
  <c r="H2981" i="6"/>
  <c r="H2982" i="6"/>
  <c r="H2983" i="6"/>
  <c r="H2984" i="6"/>
  <c r="H2985" i="6"/>
  <c r="H2986" i="6"/>
  <c r="H2987" i="6"/>
  <c r="H2988" i="6"/>
  <c r="H2989" i="6"/>
  <c r="H2990" i="6"/>
  <c r="H2991" i="6"/>
  <c r="H2992" i="6"/>
  <c r="H2993" i="6"/>
  <c r="H2994" i="6"/>
  <c r="H2995" i="6"/>
  <c r="H2996" i="6"/>
  <c r="H2997" i="6"/>
  <c r="H2998" i="6"/>
  <c r="H2999" i="6"/>
  <c r="H3000" i="6"/>
  <c r="H3001" i="6"/>
  <c r="H3002" i="6"/>
  <c r="H3003" i="6"/>
  <c r="H3004" i="6"/>
  <c r="H3005" i="6"/>
  <c r="H3006" i="6"/>
  <c r="H3007" i="6"/>
  <c r="H3008" i="6"/>
  <c r="H3009" i="6"/>
  <c r="H3010" i="6"/>
  <c r="H3011" i="6"/>
  <c r="H3012" i="6"/>
  <c r="H3013" i="6"/>
  <c r="H3014" i="6"/>
  <c r="H3015" i="6"/>
  <c r="H3016" i="6"/>
  <c r="H3017" i="6"/>
  <c r="H3018" i="6"/>
  <c r="H3019" i="6"/>
  <c r="H3020" i="6"/>
  <c r="H3021" i="6"/>
  <c r="H3022" i="6"/>
  <c r="H3023" i="6"/>
  <c r="H3024" i="6"/>
  <c r="H3025" i="6"/>
  <c r="H3026" i="6"/>
  <c r="H3027" i="6"/>
  <c r="H3028" i="6"/>
  <c r="H3029" i="6"/>
  <c r="H3030" i="6"/>
  <c r="H3031" i="6"/>
  <c r="H3032" i="6"/>
  <c r="H3033" i="6"/>
  <c r="H3034" i="6"/>
  <c r="H3035" i="6"/>
  <c r="H3036" i="6"/>
  <c r="H3037" i="6"/>
  <c r="H3038" i="6"/>
  <c r="H3039" i="6"/>
  <c r="H3040" i="6"/>
  <c r="H3041" i="6"/>
  <c r="H3042" i="6"/>
  <c r="H3043" i="6"/>
  <c r="H3044" i="6"/>
  <c r="H3045" i="6"/>
  <c r="H3046" i="6"/>
  <c r="H3047" i="6"/>
  <c r="H3048" i="6"/>
  <c r="H3049" i="6"/>
  <c r="H3050" i="6"/>
  <c r="H3051" i="6"/>
  <c r="H3052" i="6"/>
  <c r="H3053" i="6"/>
  <c r="H3054" i="6"/>
  <c r="H3055" i="6"/>
  <c r="H3056" i="6"/>
  <c r="H3057" i="6"/>
  <c r="H3058" i="6"/>
  <c r="H3059" i="6"/>
  <c r="H3060" i="6"/>
  <c r="H3061" i="6"/>
  <c r="H3062" i="6"/>
  <c r="H3063" i="6"/>
  <c r="H3064" i="6"/>
  <c r="H3065" i="6"/>
  <c r="H3066" i="6"/>
  <c r="H3067" i="6"/>
  <c r="H3068" i="6"/>
  <c r="H3069" i="6"/>
  <c r="H3070" i="6"/>
  <c r="H3071" i="6"/>
  <c r="H3072" i="6"/>
  <c r="H3073" i="6"/>
  <c r="H3074" i="6"/>
  <c r="H3075" i="6"/>
  <c r="H3076" i="6"/>
  <c r="H3077" i="6"/>
  <c r="H3078" i="6"/>
  <c r="H3079" i="6"/>
  <c r="H3080" i="6"/>
  <c r="H3081" i="6"/>
  <c r="H3082" i="6"/>
  <c r="H3083" i="6"/>
  <c r="H3084" i="6"/>
  <c r="H3085" i="6"/>
  <c r="H3086" i="6"/>
  <c r="H3087" i="6"/>
  <c r="H3088" i="6"/>
  <c r="H3089" i="6"/>
  <c r="H3090" i="6"/>
  <c r="H3091" i="6"/>
  <c r="H3092" i="6"/>
  <c r="H3093" i="6"/>
  <c r="H3094" i="6"/>
  <c r="H3095" i="6"/>
  <c r="H3096" i="6"/>
  <c r="H3097" i="6"/>
  <c r="H3098" i="6"/>
  <c r="H3099" i="6"/>
  <c r="H3100" i="6"/>
  <c r="H3101" i="6"/>
  <c r="H3102" i="6"/>
  <c r="H3103" i="6"/>
  <c r="H3104" i="6"/>
  <c r="H3105" i="6"/>
  <c r="H3106" i="6"/>
  <c r="H3107" i="6"/>
  <c r="H3108" i="6"/>
  <c r="H3109" i="6"/>
  <c r="H3110" i="6"/>
  <c r="H3111" i="6"/>
  <c r="H3112" i="6"/>
  <c r="H3113" i="6"/>
  <c r="H3114" i="6"/>
  <c r="H3115" i="6"/>
  <c r="H3116" i="6"/>
  <c r="H3117" i="6"/>
  <c r="H3118" i="6"/>
  <c r="H3119" i="6"/>
  <c r="H3120" i="6"/>
  <c r="H3121" i="6"/>
  <c r="H3122" i="6"/>
  <c r="H3123" i="6"/>
  <c r="H3124" i="6"/>
  <c r="H3125" i="6"/>
  <c r="H3126" i="6"/>
  <c r="H3127" i="6"/>
  <c r="H3128" i="6"/>
  <c r="H3129" i="6"/>
  <c r="H3130" i="6"/>
  <c r="H3131" i="6"/>
  <c r="H3132" i="6"/>
  <c r="H3133" i="6"/>
  <c r="H3134" i="6"/>
  <c r="H3135" i="6"/>
  <c r="H3136" i="6"/>
  <c r="H3137" i="6"/>
  <c r="H3138" i="6"/>
  <c r="H3139" i="6"/>
  <c r="H3140" i="6"/>
  <c r="H3141" i="6"/>
  <c r="H3142" i="6"/>
  <c r="H3143" i="6"/>
  <c r="H3144" i="6"/>
  <c r="H3145" i="6"/>
  <c r="H3146" i="6"/>
  <c r="H3147" i="6"/>
  <c r="H3148" i="6"/>
  <c r="H3149" i="6"/>
  <c r="H3150" i="6"/>
  <c r="H3151" i="6"/>
  <c r="H3152" i="6"/>
  <c r="H3153" i="6"/>
  <c r="H3154" i="6"/>
  <c r="H3155" i="6"/>
  <c r="H3156" i="6"/>
  <c r="H3157" i="6"/>
  <c r="H3158" i="6"/>
  <c r="H3159" i="6"/>
  <c r="H3160" i="6"/>
  <c r="H3161" i="6"/>
  <c r="H3162" i="6"/>
  <c r="H3163" i="6"/>
  <c r="H3164" i="6"/>
  <c r="H3165" i="6"/>
  <c r="H3166" i="6"/>
  <c r="H3167" i="6"/>
  <c r="H3168" i="6"/>
  <c r="H3169" i="6"/>
  <c r="H3170" i="6"/>
  <c r="H3171" i="6"/>
  <c r="H3172" i="6"/>
  <c r="H3173" i="6"/>
  <c r="H3174" i="6"/>
  <c r="H3175" i="6"/>
  <c r="H3176" i="6"/>
  <c r="H3177" i="6"/>
  <c r="H3178" i="6"/>
  <c r="H3179" i="6"/>
  <c r="H3180" i="6"/>
  <c r="H3181" i="6"/>
  <c r="H3182" i="6"/>
  <c r="H3183" i="6"/>
  <c r="H3184" i="6"/>
  <c r="H3185" i="6"/>
  <c r="H3186" i="6"/>
  <c r="H3187" i="6"/>
  <c r="H3188" i="6"/>
  <c r="H3189" i="6"/>
  <c r="H3190" i="6"/>
  <c r="H3191" i="6"/>
  <c r="H3192" i="6"/>
  <c r="H3193" i="6"/>
  <c r="H3194" i="6"/>
  <c r="H3195" i="6"/>
  <c r="H3196" i="6"/>
  <c r="H3197" i="6"/>
  <c r="H3198" i="6"/>
  <c r="H3199" i="6"/>
  <c r="H3200" i="6"/>
  <c r="H3201" i="6"/>
  <c r="H3202" i="6"/>
  <c r="H3203" i="6"/>
  <c r="H3204" i="6"/>
  <c r="H3205" i="6"/>
  <c r="H3206" i="6"/>
  <c r="H3207" i="6"/>
  <c r="H3208" i="6"/>
  <c r="H3209" i="6"/>
  <c r="H3210" i="6"/>
  <c r="H3211" i="6"/>
  <c r="H3212" i="6"/>
  <c r="H3213" i="6"/>
  <c r="H3214" i="6"/>
  <c r="H3215" i="6"/>
  <c r="H3216" i="6"/>
  <c r="H3217" i="6"/>
  <c r="H3218" i="6"/>
  <c r="H3219" i="6"/>
  <c r="H3220" i="6"/>
  <c r="H3221" i="6"/>
  <c r="H3222" i="6"/>
  <c r="H3223" i="6"/>
  <c r="H3224" i="6"/>
  <c r="H3225" i="6"/>
  <c r="H3226" i="6"/>
  <c r="H3227" i="6"/>
  <c r="H3228" i="6"/>
  <c r="H3229" i="6"/>
  <c r="H3230" i="6"/>
  <c r="H3231" i="6"/>
  <c r="H3232" i="6"/>
  <c r="H3233" i="6"/>
  <c r="H3234" i="6"/>
  <c r="H3235" i="6"/>
  <c r="H3236" i="6"/>
  <c r="H3237" i="6"/>
  <c r="H3238" i="6"/>
  <c r="H3239" i="6"/>
  <c r="H3240" i="6"/>
  <c r="H3241" i="6"/>
  <c r="H3242" i="6"/>
  <c r="H3243" i="6"/>
  <c r="H3244" i="6"/>
  <c r="H3245" i="6"/>
  <c r="H3246" i="6"/>
  <c r="H3247" i="6"/>
  <c r="H3248" i="6"/>
  <c r="H3249" i="6"/>
  <c r="H3250" i="6"/>
  <c r="H3251" i="6"/>
  <c r="H3252" i="6"/>
  <c r="H3253" i="6"/>
  <c r="H3254" i="6"/>
  <c r="H3255" i="6"/>
  <c r="H3256" i="6"/>
  <c r="H3257" i="6"/>
  <c r="H3258" i="6"/>
  <c r="H3259" i="6"/>
  <c r="H3260" i="6"/>
  <c r="H3261" i="6"/>
  <c r="H3262" i="6"/>
  <c r="H3263" i="6"/>
  <c r="H3264" i="6"/>
  <c r="H3265" i="6"/>
  <c r="H3266" i="6"/>
  <c r="H3267" i="6"/>
  <c r="H3268" i="6"/>
  <c r="H3269" i="6"/>
  <c r="H3270" i="6"/>
  <c r="H3271" i="6"/>
  <c r="H3272" i="6"/>
  <c r="H3273" i="6"/>
  <c r="H3274" i="6"/>
  <c r="H3275" i="6"/>
  <c r="H3276" i="6"/>
  <c r="H3277" i="6"/>
  <c r="H3278" i="6"/>
  <c r="H3279" i="6"/>
  <c r="H3280" i="6"/>
  <c r="H3281" i="6"/>
  <c r="H3282" i="6"/>
  <c r="H3283" i="6"/>
  <c r="H3284" i="6"/>
  <c r="H3285" i="6"/>
  <c r="H3286" i="6"/>
  <c r="H3287" i="6"/>
  <c r="H3288" i="6"/>
  <c r="H3289" i="6"/>
  <c r="H3290" i="6"/>
  <c r="H3291" i="6"/>
  <c r="H3292" i="6"/>
  <c r="H3293" i="6"/>
  <c r="H3294" i="6"/>
  <c r="H3295" i="6"/>
  <c r="H3296" i="6"/>
  <c r="H3297" i="6"/>
  <c r="H3298" i="6"/>
  <c r="H3299" i="6"/>
  <c r="H3300" i="6"/>
  <c r="H3301" i="6"/>
  <c r="H3302" i="6"/>
  <c r="H3303" i="6"/>
  <c r="H3304" i="6"/>
  <c r="H3305" i="6"/>
  <c r="H3306" i="6"/>
  <c r="H3307" i="6"/>
  <c r="H3308" i="6"/>
  <c r="H3309" i="6"/>
  <c r="H3310" i="6"/>
  <c r="H3311" i="6"/>
  <c r="H3312" i="6"/>
  <c r="H3313" i="6"/>
  <c r="H3314" i="6"/>
  <c r="H3315" i="6"/>
  <c r="H3316" i="6"/>
  <c r="H3317" i="6"/>
  <c r="H3318" i="6"/>
  <c r="H3319" i="6"/>
  <c r="H3320" i="6"/>
  <c r="H3321" i="6"/>
  <c r="H3322" i="6"/>
  <c r="H3323" i="6"/>
  <c r="H3324" i="6"/>
  <c r="H3325" i="6"/>
  <c r="H3326" i="6"/>
  <c r="H3327" i="6"/>
  <c r="H3328" i="6"/>
  <c r="H3329" i="6"/>
  <c r="H3330" i="6"/>
  <c r="H3331" i="6"/>
  <c r="H3332" i="6"/>
  <c r="H3333" i="6"/>
  <c r="H3334" i="6"/>
  <c r="H3335" i="6"/>
  <c r="H3336" i="6"/>
  <c r="H3337" i="6"/>
  <c r="H3338" i="6"/>
  <c r="H3339" i="6"/>
  <c r="H3340" i="6"/>
  <c r="H3341" i="6"/>
  <c r="H3342" i="6"/>
  <c r="H3343" i="6"/>
  <c r="H3344" i="6"/>
  <c r="H3345" i="6"/>
  <c r="H3346" i="6"/>
  <c r="H3347" i="6"/>
  <c r="H3348" i="6"/>
  <c r="H3349" i="6"/>
  <c r="H3350" i="6"/>
  <c r="H3351" i="6"/>
  <c r="H3352" i="6"/>
  <c r="H3353" i="6"/>
  <c r="H3354" i="6"/>
  <c r="H3355" i="6"/>
  <c r="H3356" i="6"/>
  <c r="H3357" i="6"/>
  <c r="H3358" i="6"/>
  <c r="H3359" i="6"/>
  <c r="H3360" i="6"/>
  <c r="H3361" i="6"/>
  <c r="H3362" i="6"/>
  <c r="H3363" i="6"/>
  <c r="H3364" i="6"/>
  <c r="H3365" i="6"/>
  <c r="H3366" i="6"/>
  <c r="H3367" i="6"/>
  <c r="H3368" i="6"/>
  <c r="H3369" i="6"/>
  <c r="H3370" i="6"/>
  <c r="H3371" i="6"/>
  <c r="H3372" i="6"/>
  <c r="H3373" i="6"/>
  <c r="H3374" i="6"/>
  <c r="H3375" i="6"/>
  <c r="H3376" i="6"/>
  <c r="H3377" i="6"/>
  <c r="H3378" i="6"/>
  <c r="H3379" i="6"/>
  <c r="H3380" i="6"/>
  <c r="H3381" i="6"/>
  <c r="H3382" i="6"/>
  <c r="H3383" i="6"/>
  <c r="H3384" i="6"/>
  <c r="H3385" i="6"/>
  <c r="H3386" i="6"/>
  <c r="H3387" i="6"/>
  <c r="H3388" i="6"/>
  <c r="H3389" i="6"/>
  <c r="H3390" i="6"/>
  <c r="H3391" i="6"/>
  <c r="H3392" i="6"/>
  <c r="H3393" i="6"/>
  <c r="H3394" i="6"/>
  <c r="H3395" i="6"/>
  <c r="H3396" i="6"/>
  <c r="H3397" i="6"/>
  <c r="H3398" i="6"/>
  <c r="H3399" i="6"/>
  <c r="H3400" i="6"/>
  <c r="H3401" i="6"/>
  <c r="H3402" i="6"/>
  <c r="H3403" i="6"/>
  <c r="H3404" i="6"/>
  <c r="H3405" i="6"/>
  <c r="H3406" i="6"/>
  <c r="H3407" i="6"/>
  <c r="H3408" i="6"/>
  <c r="H3409" i="6"/>
  <c r="H3410" i="6"/>
  <c r="H3411" i="6"/>
  <c r="H3412" i="6"/>
  <c r="H3413" i="6"/>
  <c r="H3414" i="6"/>
  <c r="H3415" i="6"/>
  <c r="H3416" i="6"/>
  <c r="H3417" i="6"/>
  <c r="H3418" i="6"/>
  <c r="H3419" i="6"/>
  <c r="H3420" i="6"/>
  <c r="H3421" i="6"/>
  <c r="H3422" i="6"/>
  <c r="H3423" i="6"/>
  <c r="H3424" i="6"/>
  <c r="H3425" i="6"/>
  <c r="H3426" i="6"/>
  <c r="H3427" i="6"/>
  <c r="H3428" i="6"/>
  <c r="H3429" i="6"/>
  <c r="H3430" i="6"/>
  <c r="H3431" i="6"/>
  <c r="H3432" i="6"/>
  <c r="H3433" i="6"/>
  <c r="H3434" i="6"/>
  <c r="H3435" i="6"/>
  <c r="H3436" i="6"/>
  <c r="H3437" i="6"/>
  <c r="H3438" i="6"/>
  <c r="H3439" i="6"/>
  <c r="H3440" i="6"/>
  <c r="H3441" i="6"/>
  <c r="H3442" i="6"/>
  <c r="H3443" i="6"/>
  <c r="H3444" i="6"/>
  <c r="H3445" i="6"/>
  <c r="H3446" i="6"/>
  <c r="H3447" i="6"/>
  <c r="H3448" i="6"/>
  <c r="H3449" i="6"/>
  <c r="H3450" i="6"/>
  <c r="H3451" i="6"/>
  <c r="H3452" i="6"/>
  <c r="H3453" i="6"/>
  <c r="H3454" i="6"/>
  <c r="H3455" i="6"/>
  <c r="H3456" i="6"/>
  <c r="H3457" i="6"/>
  <c r="H3458" i="6"/>
  <c r="H3459" i="6"/>
  <c r="H3460" i="6"/>
  <c r="H3461" i="6"/>
  <c r="H3462" i="6"/>
  <c r="H3463" i="6"/>
  <c r="H3464" i="6"/>
  <c r="H3465" i="6"/>
  <c r="H3466" i="6"/>
  <c r="H3467" i="6"/>
  <c r="H3468" i="6"/>
  <c r="H3469" i="6"/>
  <c r="H3470" i="6"/>
  <c r="H3471" i="6"/>
  <c r="H3472" i="6"/>
  <c r="H3473" i="6"/>
  <c r="H3474" i="6"/>
  <c r="H3475" i="6"/>
  <c r="H3476" i="6"/>
  <c r="H3477" i="6"/>
  <c r="H3478" i="6"/>
  <c r="H3479" i="6"/>
  <c r="H3480" i="6"/>
  <c r="H3481" i="6"/>
  <c r="H3482" i="6"/>
  <c r="H3483" i="6"/>
  <c r="H3484" i="6"/>
  <c r="H3485" i="6"/>
  <c r="H3486" i="6"/>
  <c r="H3487" i="6"/>
  <c r="H3488" i="6"/>
  <c r="H3489" i="6"/>
  <c r="H3490" i="6"/>
  <c r="H3491" i="6"/>
  <c r="H3492" i="6"/>
  <c r="H3493" i="6"/>
  <c r="H3494" i="6"/>
  <c r="H3495" i="6"/>
  <c r="H3496" i="6"/>
  <c r="H3497" i="6"/>
  <c r="H3498" i="6"/>
  <c r="H3499" i="6"/>
  <c r="H3500" i="6"/>
  <c r="H3501" i="6"/>
  <c r="H3502" i="6"/>
  <c r="H3503" i="6"/>
  <c r="H3504" i="6"/>
  <c r="H3505" i="6"/>
  <c r="H3506" i="6"/>
  <c r="H3507" i="6"/>
  <c r="H3508" i="6"/>
  <c r="H3509" i="6"/>
  <c r="H3510" i="6"/>
  <c r="H3511" i="6"/>
  <c r="H3512" i="6"/>
  <c r="H3513" i="6"/>
  <c r="H3514" i="6"/>
  <c r="H3515" i="6"/>
  <c r="H3516" i="6"/>
  <c r="H3517" i="6"/>
  <c r="H3518" i="6"/>
  <c r="H3519" i="6"/>
  <c r="H3520" i="6"/>
  <c r="H3521" i="6"/>
  <c r="H3522" i="6"/>
  <c r="H3523" i="6"/>
  <c r="H3524" i="6"/>
  <c r="H3525" i="6"/>
  <c r="H3526" i="6"/>
  <c r="H3527" i="6"/>
  <c r="H3528" i="6"/>
  <c r="H3529" i="6"/>
  <c r="H3530" i="6"/>
  <c r="H3531" i="6"/>
  <c r="H3532" i="6"/>
  <c r="H3533" i="6"/>
  <c r="H3534" i="6"/>
  <c r="H3535" i="6"/>
  <c r="H3536" i="6"/>
  <c r="H3537" i="6"/>
  <c r="H3538" i="6"/>
  <c r="H3539" i="6"/>
  <c r="H3540" i="6"/>
  <c r="H3541" i="6"/>
  <c r="H3542" i="6"/>
  <c r="H3543" i="6"/>
  <c r="H3544" i="6"/>
  <c r="H3545" i="6"/>
  <c r="H3546" i="6"/>
  <c r="H3547" i="6"/>
  <c r="H3548" i="6"/>
  <c r="H3549" i="6"/>
  <c r="H3550" i="6"/>
  <c r="H3551" i="6"/>
  <c r="H3552" i="6"/>
  <c r="H3553" i="6"/>
  <c r="H3554" i="6"/>
  <c r="H3555" i="6"/>
  <c r="H3556" i="6"/>
  <c r="H3557" i="6"/>
  <c r="H3558" i="6"/>
  <c r="H3559" i="6"/>
  <c r="H3560" i="6"/>
  <c r="H3561" i="6"/>
  <c r="H3562" i="6"/>
  <c r="H3563" i="6"/>
  <c r="H3564" i="6"/>
  <c r="H3565" i="6"/>
  <c r="H3566" i="6"/>
  <c r="H3567" i="6"/>
  <c r="H3568" i="6"/>
  <c r="H3569" i="6"/>
  <c r="H3570" i="6"/>
  <c r="H3571" i="6"/>
  <c r="H3572" i="6"/>
  <c r="H3573" i="6"/>
  <c r="H3574" i="6"/>
  <c r="H3575" i="6"/>
  <c r="H3576" i="6"/>
  <c r="H3577" i="6"/>
  <c r="H3578" i="6"/>
  <c r="H3579" i="6"/>
  <c r="H3580" i="6"/>
  <c r="H3581" i="6"/>
  <c r="H3582" i="6"/>
  <c r="H3583" i="6"/>
  <c r="H3584" i="6"/>
  <c r="H3585" i="6"/>
  <c r="H3586" i="6"/>
  <c r="H3587" i="6"/>
  <c r="H3588" i="6"/>
  <c r="H3589" i="6"/>
  <c r="H3590" i="6"/>
  <c r="H3591" i="6"/>
  <c r="H3592" i="6"/>
  <c r="H3593" i="6"/>
  <c r="H3594" i="6"/>
  <c r="H3595" i="6"/>
  <c r="H3596" i="6"/>
  <c r="H3597" i="6"/>
  <c r="H3598" i="6"/>
  <c r="H3599" i="6"/>
  <c r="H3600" i="6"/>
  <c r="H3601" i="6"/>
  <c r="H3602" i="6"/>
  <c r="H3603" i="6"/>
  <c r="H3604" i="6"/>
  <c r="H3605" i="6"/>
  <c r="H3606" i="6"/>
  <c r="H3607" i="6"/>
  <c r="H3608" i="6"/>
  <c r="H3609" i="6"/>
  <c r="H3610" i="6"/>
  <c r="H3611" i="6"/>
  <c r="H3612" i="6"/>
  <c r="H3613" i="6"/>
  <c r="H3614" i="6"/>
  <c r="H3615" i="6"/>
  <c r="H3616" i="6"/>
  <c r="H3617" i="6"/>
  <c r="H3618" i="6"/>
  <c r="H3619" i="6"/>
  <c r="H3620" i="6"/>
  <c r="H3621" i="6"/>
  <c r="H3622" i="6"/>
  <c r="H3623" i="6"/>
  <c r="H3624" i="6"/>
  <c r="H3625" i="6"/>
  <c r="H3626" i="6"/>
  <c r="H3627" i="6"/>
  <c r="H3628" i="6"/>
  <c r="H3629" i="6"/>
  <c r="H3630" i="6"/>
  <c r="H3631" i="6"/>
  <c r="H3632" i="6"/>
  <c r="H3633" i="6"/>
  <c r="H3634" i="6"/>
  <c r="H3635" i="6"/>
  <c r="H3636" i="6"/>
  <c r="H3637" i="6"/>
  <c r="H3638" i="6"/>
  <c r="H3639" i="6"/>
  <c r="H3640" i="6"/>
  <c r="H3641" i="6"/>
  <c r="H3642" i="6"/>
  <c r="H3643" i="6"/>
  <c r="H3644" i="6"/>
  <c r="H3645" i="6"/>
  <c r="H3646" i="6"/>
  <c r="H3647" i="6"/>
  <c r="H3648" i="6"/>
  <c r="H3649" i="6"/>
  <c r="H3650" i="6"/>
  <c r="H3651" i="6"/>
  <c r="H3652" i="6"/>
  <c r="H3653" i="6"/>
  <c r="H3654" i="6"/>
  <c r="H3655" i="6"/>
  <c r="H3656" i="6"/>
  <c r="H3657" i="6"/>
  <c r="H3658" i="6"/>
  <c r="H3659" i="6"/>
  <c r="H3660" i="6"/>
  <c r="H3661" i="6"/>
  <c r="H3662" i="6"/>
  <c r="H3663" i="6"/>
  <c r="H3664" i="6"/>
  <c r="H3665" i="6"/>
  <c r="H3666" i="6"/>
  <c r="H3667" i="6"/>
  <c r="H3668" i="6"/>
  <c r="H3669" i="6"/>
  <c r="H3670" i="6"/>
  <c r="H3671" i="6"/>
  <c r="H3672" i="6"/>
  <c r="H3673" i="6"/>
  <c r="H3674" i="6"/>
  <c r="H3675" i="6"/>
  <c r="H3676" i="6"/>
  <c r="H3677" i="6"/>
  <c r="H3678" i="6"/>
  <c r="H3679" i="6"/>
  <c r="H3680" i="6"/>
  <c r="H3681" i="6"/>
  <c r="H3682" i="6"/>
  <c r="H3683" i="6"/>
  <c r="H3684" i="6"/>
  <c r="H3685" i="6"/>
  <c r="H3686" i="6"/>
  <c r="H3687" i="6"/>
  <c r="H3688" i="6"/>
  <c r="H3689" i="6"/>
  <c r="H3690" i="6"/>
  <c r="H3691" i="6"/>
  <c r="H3692" i="6"/>
  <c r="H3693" i="6"/>
  <c r="H3694" i="6"/>
  <c r="H3695" i="6"/>
  <c r="H3696" i="6"/>
  <c r="H3697" i="6"/>
  <c r="H3698" i="6"/>
  <c r="H3699" i="6"/>
  <c r="H3700" i="6"/>
  <c r="H3701" i="6"/>
  <c r="H3702" i="6"/>
  <c r="H3703" i="6"/>
  <c r="H3704" i="6"/>
  <c r="H3705" i="6"/>
  <c r="H3706" i="6"/>
  <c r="H3707" i="6"/>
  <c r="H3708" i="6"/>
  <c r="H3709" i="6"/>
  <c r="H3710" i="6"/>
  <c r="H3711" i="6"/>
  <c r="H3712" i="6"/>
  <c r="H3713" i="6"/>
  <c r="H3714" i="6"/>
  <c r="H3715" i="6"/>
  <c r="H3716" i="6"/>
  <c r="H3717" i="6"/>
  <c r="H3718" i="6"/>
  <c r="H3719" i="6"/>
  <c r="H3720" i="6"/>
  <c r="H3721" i="6"/>
  <c r="H3722" i="6"/>
  <c r="H3723" i="6"/>
  <c r="H3724" i="6"/>
  <c r="H3725" i="6"/>
  <c r="H3726" i="6"/>
  <c r="H3727" i="6"/>
  <c r="H3728" i="6"/>
  <c r="H3729" i="6"/>
  <c r="H3730" i="6"/>
  <c r="H3731" i="6"/>
  <c r="H3732" i="6"/>
  <c r="H3733" i="6"/>
  <c r="H3734" i="6"/>
  <c r="H3735" i="6"/>
  <c r="H3736" i="6"/>
  <c r="H3737" i="6"/>
  <c r="H3738" i="6"/>
  <c r="H3739" i="6"/>
  <c r="H3740" i="6"/>
  <c r="H3741" i="6"/>
  <c r="H3742" i="6"/>
  <c r="H3743" i="6"/>
  <c r="H3744" i="6"/>
  <c r="H3745" i="6"/>
  <c r="H3746" i="6"/>
  <c r="H3747" i="6"/>
  <c r="H3748" i="6"/>
  <c r="H3749" i="6"/>
  <c r="H3750" i="6"/>
  <c r="H3751" i="6"/>
  <c r="H3752" i="6"/>
  <c r="H3753" i="6"/>
  <c r="H3754" i="6"/>
  <c r="H3755" i="6"/>
  <c r="H3756" i="6"/>
  <c r="H3757" i="6"/>
  <c r="H3758" i="6"/>
  <c r="H3759" i="6"/>
  <c r="H3760" i="6"/>
  <c r="H3761" i="6"/>
  <c r="H3762" i="6"/>
  <c r="H3763" i="6"/>
  <c r="H3764" i="6"/>
  <c r="H3765" i="6"/>
  <c r="H3766" i="6"/>
  <c r="H3767" i="6"/>
  <c r="H3768" i="6"/>
  <c r="H3769" i="6"/>
  <c r="H3770" i="6"/>
  <c r="H3771" i="6"/>
  <c r="H3772" i="6"/>
  <c r="H3773" i="6"/>
  <c r="H3774" i="6"/>
  <c r="H3775" i="6"/>
  <c r="H3776" i="6"/>
  <c r="H3777" i="6"/>
  <c r="H3778" i="6"/>
  <c r="H3779" i="6"/>
  <c r="H3780" i="6"/>
  <c r="H3781" i="6"/>
  <c r="H3782" i="6"/>
  <c r="H3783" i="6"/>
  <c r="H3784" i="6"/>
  <c r="H3785" i="6"/>
  <c r="H3786" i="6"/>
  <c r="H3787" i="6"/>
  <c r="H3788" i="6"/>
  <c r="H3789" i="6"/>
  <c r="H3790" i="6"/>
  <c r="H3791" i="6"/>
  <c r="H3792" i="6"/>
  <c r="H3793" i="6"/>
  <c r="H3794" i="6"/>
  <c r="H3795" i="6"/>
  <c r="H3796" i="6"/>
  <c r="H3797" i="6"/>
  <c r="H3798" i="6"/>
  <c r="H3799" i="6"/>
  <c r="H3800" i="6"/>
  <c r="H3801" i="6"/>
  <c r="H3802" i="6"/>
  <c r="H3803" i="6"/>
  <c r="H3804" i="6"/>
  <c r="H3805" i="6"/>
  <c r="H3806" i="6"/>
  <c r="H3807" i="6"/>
  <c r="H3808" i="6"/>
  <c r="H3809" i="6"/>
  <c r="H3810" i="6"/>
  <c r="H3811" i="6"/>
  <c r="H3812" i="6"/>
  <c r="H3813" i="6"/>
  <c r="H3814" i="6"/>
  <c r="H3815" i="6"/>
  <c r="H3816" i="6"/>
  <c r="H3817" i="6"/>
  <c r="H3818" i="6"/>
  <c r="H3819" i="6"/>
  <c r="H3820" i="6"/>
  <c r="H3821" i="6"/>
  <c r="H3822" i="6"/>
  <c r="H3823" i="6"/>
  <c r="H3824" i="6"/>
  <c r="H3825" i="6"/>
  <c r="H3826" i="6"/>
  <c r="H3827" i="6"/>
  <c r="H3828" i="6"/>
  <c r="H3829" i="6"/>
  <c r="H3830" i="6"/>
  <c r="H3831" i="6"/>
  <c r="H3832" i="6"/>
  <c r="H3833" i="6"/>
  <c r="H3834" i="6"/>
  <c r="H3835" i="6"/>
  <c r="H3836" i="6"/>
  <c r="H3837" i="6"/>
  <c r="H3838" i="6"/>
  <c r="H3839" i="6"/>
  <c r="H3840" i="6"/>
  <c r="H3841" i="6"/>
  <c r="H3842" i="6"/>
  <c r="H3843" i="6"/>
  <c r="H3844" i="6"/>
  <c r="H3845" i="6"/>
  <c r="H3846" i="6"/>
  <c r="H3847" i="6"/>
  <c r="H3848" i="6"/>
  <c r="H3849" i="6"/>
  <c r="H3850" i="6"/>
  <c r="H3851" i="6"/>
  <c r="H3852" i="6"/>
  <c r="H3853" i="6"/>
  <c r="H3854" i="6"/>
  <c r="H3855" i="6"/>
  <c r="H3856" i="6"/>
  <c r="H3857" i="6"/>
  <c r="H3858" i="6"/>
  <c r="H3859" i="6"/>
  <c r="H3860" i="6"/>
  <c r="H3861" i="6"/>
  <c r="H3862" i="6"/>
  <c r="H3863" i="6"/>
  <c r="H3864" i="6"/>
  <c r="H3865" i="6"/>
  <c r="H3866" i="6"/>
  <c r="H3867" i="6"/>
  <c r="H3868" i="6"/>
  <c r="H3869" i="6"/>
  <c r="H3870" i="6"/>
  <c r="H3871" i="6"/>
  <c r="H3872" i="6"/>
  <c r="H3873" i="6"/>
  <c r="H3874" i="6"/>
  <c r="H3875" i="6"/>
  <c r="H3876" i="6"/>
  <c r="H3877" i="6"/>
  <c r="H3878" i="6"/>
  <c r="H3879" i="6"/>
  <c r="H3880" i="6"/>
  <c r="H3881" i="6"/>
  <c r="H3882" i="6"/>
  <c r="H3883" i="6"/>
  <c r="H3884" i="6"/>
  <c r="H3885" i="6"/>
  <c r="H3886" i="6"/>
  <c r="H3887" i="6"/>
  <c r="H3888" i="6"/>
  <c r="H3889" i="6"/>
  <c r="H3890" i="6"/>
  <c r="H3891" i="6"/>
  <c r="H3892" i="6"/>
  <c r="H3893" i="6"/>
  <c r="H3894" i="6"/>
  <c r="H3895" i="6"/>
  <c r="H3896" i="6"/>
  <c r="H3897" i="6"/>
  <c r="H3898" i="6"/>
  <c r="H3899" i="6"/>
  <c r="H3900" i="6"/>
  <c r="H3901" i="6"/>
  <c r="H3902" i="6"/>
  <c r="H3903" i="6"/>
  <c r="H3904" i="6"/>
  <c r="H3905" i="6"/>
  <c r="H3906" i="6"/>
  <c r="H3907" i="6"/>
  <c r="H3908" i="6"/>
  <c r="H3909" i="6"/>
  <c r="H3910" i="6"/>
  <c r="H3911" i="6"/>
  <c r="H3912" i="6"/>
  <c r="H3913" i="6"/>
  <c r="H3914" i="6"/>
  <c r="H3915" i="6"/>
  <c r="H3916" i="6"/>
  <c r="H3917" i="6"/>
  <c r="H3918" i="6"/>
  <c r="H3919" i="6"/>
  <c r="H3920" i="6"/>
  <c r="H3921" i="6"/>
  <c r="H3922" i="6"/>
  <c r="H3923" i="6"/>
  <c r="H3924" i="6"/>
  <c r="H3925" i="6"/>
  <c r="H3926" i="6"/>
  <c r="H3927" i="6"/>
  <c r="H3928" i="6"/>
  <c r="H3929" i="6"/>
  <c r="H3930" i="6"/>
  <c r="H3931" i="6"/>
  <c r="H3932" i="6"/>
  <c r="H3933" i="6"/>
  <c r="H3934" i="6"/>
  <c r="H3935" i="6"/>
  <c r="H3936" i="6"/>
  <c r="H3937" i="6"/>
  <c r="H3938" i="6"/>
  <c r="H3939" i="6"/>
  <c r="H3940" i="6"/>
  <c r="H3941" i="6"/>
  <c r="H3942" i="6"/>
  <c r="H3943" i="6"/>
  <c r="H3944" i="6"/>
  <c r="H3945" i="6"/>
  <c r="H3946" i="6"/>
  <c r="H3947" i="6"/>
  <c r="H3948" i="6"/>
  <c r="H3949" i="6"/>
  <c r="H3950" i="6"/>
  <c r="H3951" i="6"/>
  <c r="H3952" i="6"/>
  <c r="H3953" i="6"/>
  <c r="H3954" i="6"/>
  <c r="H3955" i="6"/>
  <c r="H3956" i="6"/>
  <c r="H3957" i="6"/>
  <c r="H3958" i="6"/>
  <c r="H3959" i="6"/>
  <c r="H3960" i="6"/>
  <c r="H3961" i="6"/>
  <c r="H3962" i="6"/>
  <c r="H3963" i="6"/>
  <c r="H3964" i="6"/>
  <c r="H3965" i="6"/>
  <c r="H3966" i="6"/>
  <c r="H3967" i="6"/>
  <c r="H3968" i="6"/>
  <c r="H3969" i="6"/>
  <c r="H3970" i="6"/>
  <c r="H3971" i="6"/>
  <c r="H3972" i="6"/>
  <c r="H3973" i="6"/>
  <c r="H3974" i="6"/>
  <c r="H3975" i="6"/>
  <c r="H3976" i="6"/>
  <c r="H3977" i="6"/>
  <c r="H3978" i="6"/>
  <c r="H3979" i="6"/>
  <c r="H3980" i="6"/>
  <c r="H3981" i="6"/>
  <c r="H3982" i="6"/>
  <c r="H3983" i="6"/>
  <c r="H3984" i="6"/>
  <c r="H3985" i="6"/>
  <c r="H3986" i="6"/>
  <c r="H3987" i="6"/>
  <c r="H3988" i="6"/>
  <c r="H3989" i="6"/>
  <c r="H3990" i="6"/>
  <c r="H3991" i="6"/>
  <c r="H3992" i="6"/>
  <c r="H3993" i="6"/>
  <c r="H3994" i="6"/>
  <c r="H3995" i="6"/>
  <c r="H3996" i="6"/>
  <c r="H3997" i="6"/>
  <c r="H3998" i="6"/>
  <c r="H3999" i="6"/>
  <c r="H4000" i="6"/>
  <c r="H4001" i="6"/>
  <c r="H4002" i="6"/>
  <c r="H4003" i="6"/>
  <c r="H4004" i="6"/>
  <c r="H4005" i="6"/>
  <c r="H4006" i="6"/>
  <c r="H4007" i="6"/>
  <c r="H4008" i="6"/>
  <c r="H4009" i="6"/>
  <c r="H4010" i="6"/>
  <c r="H4011" i="6"/>
  <c r="H4012" i="6"/>
  <c r="H4013" i="6"/>
  <c r="H4014" i="6"/>
  <c r="H4015" i="6"/>
  <c r="H4016" i="6"/>
  <c r="H4017" i="6"/>
  <c r="H4018" i="6"/>
  <c r="H4019" i="6"/>
  <c r="H4020" i="6"/>
  <c r="H4021" i="6"/>
  <c r="H4022" i="6"/>
  <c r="H4023" i="6"/>
  <c r="H4024" i="6"/>
  <c r="H4025" i="6"/>
  <c r="H4026" i="6"/>
  <c r="H4027" i="6"/>
  <c r="H4028" i="6"/>
  <c r="H4029" i="6"/>
  <c r="H4030" i="6"/>
  <c r="H4031" i="6"/>
  <c r="H4032" i="6"/>
  <c r="H4033" i="6"/>
  <c r="H4034" i="6"/>
  <c r="H4035" i="6"/>
  <c r="H4036" i="6"/>
  <c r="H4037" i="6"/>
  <c r="H4038" i="6"/>
  <c r="H4039" i="6"/>
  <c r="H4040" i="6"/>
  <c r="H4041" i="6"/>
  <c r="H4042" i="6"/>
  <c r="H4043" i="6"/>
  <c r="H4044" i="6"/>
  <c r="H4045" i="6"/>
  <c r="H4046" i="6"/>
  <c r="H4047" i="6"/>
  <c r="H4048" i="6"/>
  <c r="H4049" i="6"/>
  <c r="H4050" i="6"/>
  <c r="H4051" i="6"/>
  <c r="H4052" i="6"/>
  <c r="H4053" i="6"/>
  <c r="H4054" i="6"/>
  <c r="H4055" i="6"/>
  <c r="H4056" i="6"/>
  <c r="H4057" i="6"/>
  <c r="H4058" i="6"/>
  <c r="H4059" i="6"/>
  <c r="H4060" i="6"/>
  <c r="H4061" i="6"/>
  <c r="H4062" i="6"/>
  <c r="H4063" i="6"/>
  <c r="H4064" i="6"/>
  <c r="H4065" i="6"/>
  <c r="H4066" i="6"/>
  <c r="H4067" i="6"/>
  <c r="H4068" i="6"/>
  <c r="H4069" i="6"/>
  <c r="H4070" i="6"/>
  <c r="H4071" i="6"/>
  <c r="H4072" i="6"/>
  <c r="H4073" i="6"/>
  <c r="H4074" i="6"/>
  <c r="H4075" i="6"/>
  <c r="H4076" i="6"/>
  <c r="H4077" i="6"/>
  <c r="H4078" i="6"/>
  <c r="H4079" i="6"/>
  <c r="H4080" i="6"/>
  <c r="H4081" i="6"/>
  <c r="H4082" i="6"/>
  <c r="H4083" i="6"/>
  <c r="H4084" i="6"/>
  <c r="H4085" i="6"/>
  <c r="H4086" i="6"/>
  <c r="H4087" i="6"/>
  <c r="H4088" i="6"/>
  <c r="H4089" i="6"/>
  <c r="H4090" i="6"/>
  <c r="H4091" i="6"/>
  <c r="H4092" i="6"/>
  <c r="H4093" i="6"/>
  <c r="H4094" i="6"/>
  <c r="H4095" i="6"/>
  <c r="H4096" i="6"/>
  <c r="H4097" i="6"/>
  <c r="H4098" i="6"/>
  <c r="H4099" i="6"/>
  <c r="H4100" i="6"/>
  <c r="H4101" i="6"/>
  <c r="H4102" i="6"/>
  <c r="H4103" i="6"/>
  <c r="H4104" i="6"/>
  <c r="H4105" i="6"/>
  <c r="H4106" i="6"/>
  <c r="H4107" i="6"/>
  <c r="H4108" i="6"/>
  <c r="H4109" i="6"/>
  <c r="H4110" i="6"/>
  <c r="H4111" i="6"/>
  <c r="H4112" i="6"/>
  <c r="H4113" i="6"/>
  <c r="H4114" i="6"/>
  <c r="H4115" i="6"/>
  <c r="H4116" i="6"/>
  <c r="H4117" i="6"/>
  <c r="H4118" i="6"/>
  <c r="H4119" i="6"/>
  <c r="H4120" i="6"/>
  <c r="H4121" i="6"/>
  <c r="H4122" i="6"/>
  <c r="H4123" i="6"/>
  <c r="H4124" i="6"/>
  <c r="H4125" i="6"/>
  <c r="H4126" i="6"/>
  <c r="H4127" i="6"/>
  <c r="H4128" i="6"/>
  <c r="H4129" i="6"/>
  <c r="H4130" i="6"/>
  <c r="H4131" i="6"/>
  <c r="H4132" i="6"/>
  <c r="H4133" i="6"/>
  <c r="H4134" i="6"/>
  <c r="H4135" i="6"/>
  <c r="H4136" i="6"/>
  <c r="H4137" i="6"/>
  <c r="H4138" i="6"/>
  <c r="H4139" i="6"/>
  <c r="H4140" i="6"/>
  <c r="H4141" i="6"/>
  <c r="H4142" i="6"/>
  <c r="H4143" i="6"/>
  <c r="H4144" i="6"/>
  <c r="H4145" i="6"/>
  <c r="H4146" i="6"/>
  <c r="H4147" i="6"/>
  <c r="H4148" i="6"/>
  <c r="H4149" i="6"/>
  <c r="H4150" i="6"/>
  <c r="H4151" i="6"/>
  <c r="H4152" i="6"/>
  <c r="H4153" i="6"/>
  <c r="H4154" i="6"/>
  <c r="H4155" i="6"/>
  <c r="H4156" i="6"/>
  <c r="H4157" i="6"/>
  <c r="H4158" i="6"/>
  <c r="H4159" i="6"/>
  <c r="H4160" i="6"/>
  <c r="H4161" i="6"/>
  <c r="H4162" i="6"/>
  <c r="H4163" i="6"/>
  <c r="H4164" i="6"/>
  <c r="H4165" i="6"/>
  <c r="H4166" i="6"/>
  <c r="H4167" i="6"/>
  <c r="H4168" i="6"/>
  <c r="H4169" i="6"/>
  <c r="H4170" i="6"/>
  <c r="H4171" i="6"/>
  <c r="H4172" i="6"/>
  <c r="H4173" i="6"/>
  <c r="H4174" i="6"/>
  <c r="H4175" i="6"/>
  <c r="H4176" i="6"/>
  <c r="H4177" i="6"/>
  <c r="H4178" i="6"/>
  <c r="H4179" i="6"/>
  <c r="H4180" i="6"/>
  <c r="H4181" i="6"/>
  <c r="H4182" i="6"/>
  <c r="H4183" i="6"/>
  <c r="H4184" i="6"/>
  <c r="H4185" i="6"/>
  <c r="H4186" i="6"/>
  <c r="H4187" i="6"/>
  <c r="H4188" i="6"/>
  <c r="H4189" i="6"/>
  <c r="H4190" i="6"/>
  <c r="H4191" i="6"/>
  <c r="H4192" i="6"/>
  <c r="H4193" i="6"/>
  <c r="H4194" i="6"/>
  <c r="H4195" i="6"/>
  <c r="H4196" i="6"/>
  <c r="H4197" i="6"/>
  <c r="H4198" i="6"/>
  <c r="H4199" i="6"/>
  <c r="H4200" i="6"/>
  <c r="H4201" i="6"/>
  <c r="H4202" i="6"/>
  <c r="H4203" i="6"/>
  <c r="H4204" i="6"/>
  <c r="H4205" i="6"/>
  <c r="H4206" i="6"/>
  <c r="H4207" i="6"/>
  <c r="H4208" i="6"/>
  <c r="H4209" i="6"/>
  <c r="H4210" i="6"/>
  <c r="H4211" i="6"/>
  <c r="H4212" i="6"/>
  <c r="H4213" i="6"/>
  <c r="H4214" i="6"/>
  <c r="H4215" i="6"/>
  <c r="H4216" i="6"/>
  <c r="H4217" i="6"/>
  <c r="H4218" i="6"/>
  <c r="H4219" i="6"/>
  <c r="H4220" i="6"/>
  <c r="H4221" i="6"/>
  <c r="H4222" i="6"/>
  <c r="H4223" i="6"/>
  <c r="H4224" i="6"/>
  <c r="H4225" i="6"/>
  <c r="H4226" i="6"/>
  <c r="H4227" i="6"/>
  <c r="H4228" i="6"/>
  <c r="H4229" i="6"/>
  <c r="H4230" i="6"/>
  <c r="H4231" i="6"/>
  <c r="H4232" i="6"/>
  <c r="H4233" i="6"/>
  <c r="H4234" i="6"/>
  <c r="H4235" i="6"/>
  <c r="H4236" i="6"/>
  <c r="H4237" i="6"/>
  <c r="H4238" i="6"/>
  <c r="H4239" i="6"/>
  <c r="H4240" i="6"/>
  <c r="H4241" i="6"/>
  <c r="H4242" i="6"/>
  <c r="H4243" i="6"/>
  <c r="H4244" i="6"/>
  <c r="H4245" i="6"/>
  <c r="H4246" i="6"/>
  <c r="H4247" i="6"/>
  <c r="H4248" i="6"/>
  <c r="H4249" i="6"/>
  <c r="H4250" i="6"/>
  <c r="H4251" i="6"/>
  <c r="H4252" i="6"/>
  <c r="H4253" i="6"/>
  <c r="H4254" i="6"/>
  <c r="H4255" i="6"/>
  <c r="H4256" i="6"/>
  <c r="H4257" i="6"/>
  <c r="H4258" i="6"/>
  <c r="H4259" i="6"/>
  <c r="H4260" i="6"/>
  <c r="H4261" i="6"/>
  <c r="H4262" i="6"/>
  <c r="H4263" i="6"/>
  <c r="H4264" i="6"/>
  <c r="H4265" i="6"/>
  <c r="H4266" i="6"/>
  <c r="H4267" i="6"/>
  <c r="H4268" i="6"/>
  <c r="H4269" i="6"/>
  <c r="H4270" i="6"/>
  <c r="H4271" i="6"/>
  <c r="H4272" i="6"/>
  <c r="H4273" i="6"/>
  <c r="H4274" i="6"/>
  <c r="H4275" i="6"/>
  <c r="H4276" i="6"/>
  <c r="H4277" i="6"/>
  <c r="H4278" i="6"/>
  <c r="H4279" i="6"/>
  <c r="H4280" i="6"/>
  <c r="H4281" i="6"/>
  <c r="H4282" i="6"/>
  <c r="H4283" i="6"/>
  <c r="H4284" i="6"/>
  <c r="H4285" i="6"/>
  <c r="H4286" i="6"/>
  <c r="H4287" i="6"/>
  <c r="H4288" i="6"/>
  <c r="H4289" i="6"/>
  <c r="H4290" i="6"/>
  <c r="H4291" i="6"/>
  <c r="H4292" i="6"/>
  <c r="H4293" i="6"/>
  <c r="H4294" i="6"/>
  <c r="H4295" i="6"/>
  <c r="H4296" i="6"/>
  <c r="H4297" i="6"/>
  <c r="H4298" i="6"/>
  <c r="H4299" i="6"/>
  <c r="H4300" i="6"/>
  <c r="H4301" i="6"/>
  <c r="H4302" i="6"/>
  <c r="H4303" i="6"/>
  <c r="H4304" i="6"/>
  <c r="H4305" i="6"/>
  <c r="H4306" i="6"/>
  <c r="H4307" i="6"/>
  <c r="H4308" i="6"/>
  <c r="H4309" i="6"/>
  <c r="H4310" i="6"/>
  <c r="H4311" i="6"/>
  <c r="H4312" i="6"/>
  <c r="H4313" i="6"/>
  <c r="H4314" i="6"/>
  <c r="H4315" i="6"/>
  <c r="H4316" i="6"/>
  <c r="H4317" i="6"/>
  <c r="H4318" i="6"/>
  <c r="H4319" i="6"/>
  <c r="H4320" i="6"/>
  <c r="H4321" i="6"/>
  <c r="H4322" i="6"/>
  <c r="H4323" i="6"/>
  <c r="H4324" i="6"/>
  <c r="H4325" i="6"/>
  <c r="H4326" i="6"/>
  <c r="H4327" i="6"/>
  <c r="H4328" i="6"/>
  <c r="H4329" i="6"/>
  <c r="H4330" i="6"/>
  <c r="H4331" i="6"/>
  <c r="H4332" i="6"/>
  <c r="H4333" i="6"/>
  <c r="H4334" i="6"/>
  <c r="H4335" i="6"/>
  <c r="H4336" i="6"/>
  <c r="H4337" i="6"/>
  <c r="H4338" i="6"/>
  <c r="H4339" i="6"/>
  <c r="H4340" i="6"/>
  <c r="H4341" i="6"/>
  <c r="H4342" i="6"/>
  <c r="H4343" i="6"/>
  <c r="H4344" i="6"/>
  <c r="H4345" i="6"/>
  <c r="H4346" i="6"/>
  <c r="H4347" i="6"/>
  <c r="H4348" i="6"/>
  <c r="H4349" i="6"/>
  <c r="H4350" i="6"/>
  <c r="H4351" i="6"/>
  <c r="H4352" i="6"/>
  <c r="H4353" i="6"/>
  <c r="H4354" i="6"/>
  <c r="H4355" i="6"/>
  <c r="H4356" i="6"/>
  <c r="H4357" i="6"/>
  <c r="H4358" i="6"/>
  <c r="H4359" i="6"/>
  <c r="H4360" i="6"/>
  <c r="H4361" i="6"/>
  <c r="H4362" i="6"/>
  <c r="H4363" i="6"/>
  <c r="H4364" i="6"/>
  <c r="H4365" i="6"/>
  <c r="H4366" i="6"/>
  <c r="H4367" i="6"/>
  <c r="H4368" i="6"/>
  <c r="H4369" i="6"/>
  <c r="H4370" i="6"/>
  <c r="H4371" i="6"/>
  <c r="H4372" i="6"/>
  <c r="H4373" i="6"/>
  <c r="H4374" i="6"/>
  <c r="H4375" i="6"/>
  <c r="H4376" i="6"/>
  <c r="H4377" i="6"/>
  <c r="H4378" i="6"/>
  <c r="H4379" i="6"/>
  <c r="H4380" i="6"/>
  <c r="H4381" i="6"/>
  <c r="H4382" i="6"/>
  <c r="H4383" i="6"/>
  <c r="H4384" i="6"/>
  <c r="H4385" i="6"/>
  <c r="H4386" i="6"/>
  <c r="H4387" i="6"/>
  <c r="H4388" i="6"/>
  <c r="H4389" i="6"/>
  <c r="H4390" i="6"/>
  <c r="H4391" i="6"/>
  <c r="H4392" i="6"/>
  <c r="H4393" i="6"/>
  <c r="H4394" i="6"/>
  <c r="H4395" i="6"/>
  <c r="H4396" i="6"/>
  <c r="H4397" i="6"/>
  <c r="H4398" i="6"/>
  <c r="H4399" i="6"/>
  <c r="H4400" i="6"/>
  <c r="H4401" i="6"/>
  <c r="H4402" i="6"/>
  <c r="H4403" i="6"/>
  <c r="H4404" i="6"/>
  <c r="H4405" i="6"/>
  <c r="H4406" i="6"/>
  <c r="H4407" i="6"/>
  <c r="H4408" i="6"/>
  <c r="H4409" i="6"/>
  <c r="H4410" i="6"/>
  <c r="H4411" i="6"/>
  <c r="H4412" i="6"/>
  <c r="H4413" i="6"/>
  <c r="H4414" i="6"/>
  <c r="H4415" i="6"/>
  <c r="H4416" i="6"/>
  <c r="H4417" i="6"/>
  <c r="H4418" i="6"/>
  <c r="H4419" i="6"/>
  <c r="H4420" i="6"/>
  <c r="H4421" i="6"/>
  <c r="H4422" i="6"/>
  <c r="H4423" i="6"/>
  <c r="H4424" i="6"/>
  <c r="H4425" i="6"/>
  <c r="H4426" i="6"/>
  <c r="H4427" i="6"/>
  <c r="H4428" i="6"/>
  <c r="H4429" i="6"/>
  <c r="H4430" i="6"/>
  <c r="H4431" i="6"/>
  <c r="H4432" i="6"/>
  <c r="H4433" i="6"/>
  <c r="H4434" i="6"/>
  <c r="H4435" i="6"/>
  <c r="H4436" i="6"/>
  <c r="H4437" i="6"/>
  <c r="H4438" i="6"/>
  <c r="H4439" i="6"/>
  <c r="H4440" i="6"/>
  <c r="H4441" i="6"/>
  <c r="H4442" i="6"/>
  <c r="H4443" i="6"/>
  <c r="H4444" i="6"/>
  <c r="H4445" i="6"/>
  <c r="H4446" i="6"/>
  <c r="H4447" i="6"/>
  <c r="H4448" i="6"/>
  <c r="H4449" i="6"/>
  <c r="H4450" i="6"/>
  <c r="H4451" i="6"/>
  <c r="H4452" i="6"/>
  <c r="H4453" i="6"/>
  <c r="H4454" i="6"/>
  <c r="H4455" i="6"/>
  <c r="H4456" i="6"/>
  <c r="H4457" i="6"/>
  <c r="H4458" i="6"/>
  <c r="H4459" i="6"/>
  <c r="H4460" i="6"/>
  <c r="H4461" i="6"/>
  <c r="H4462" i="6"/>
  <c r="H4463" i="6"/>
  <c r="H4464" i="6"/>
  <c r="H4465" i="6"/>
  <c r="H4466" i="6"/>
  <c r="H4467" i="6"/>
  <c r="H4468" i="6"/>
  <c r="H4469" i="6"/>
  <c r="H4470" i="6"/>
  <c r="H4471" i="6"/>
  <c r="H4472" i="6"/>
  <c r="H4473" i="6"/>
  <c r="H4474" i="6"/>
  <c r="H4475" i="6"/>
  <c r="H4476" i="6"/>
  <c r="H4477" i="6"/>
  <c r="H4478" i="6"/>
  <c r="H4479" i="6"/>
  <c r="H4480" i="6"/>
  <c r="H4481" i="6"/>
  <c r="H4482" i="6"/>
  <c r="H4483" i="6"/>
  <c r="H4484" i="6"/>
  <c r="H4485" i="6"/>
  <c r="H4486" i="6"/>
  <c r="H4487" i="6"/>
  <c r="H4488" i="6"/>
  <c r="H4489" i="6"/>
  <c r="H4490" i="6"/>
  <c r="H4491" i="6"/>
  <c r="H4492" i="6"/>
  <c r="H4493" i="6"/>
  <c r="H4494" i="6"/>
  <c r="H4495" i="6"/>
  <c r="H4496" i="6"/>
  <c r="H4497" i="6"/>
  <c r="H4498" i="6"/>
  <c r="H4499" i="6"/>
  <c r="H4500" i="6"/>
  <c r="H4501" i="6"/>
  <c r="H4502" i="6"/>
  <c r="H4503" i="6"/>
  <c r="H4504" i="6"/>
  <c r="H4505" i="6"/>
  <c r="H4506" i="6"/>
  <c r="H4507" i="6"/>
  <c r="H4508" i="6"/>
  <c r="H4509" i="6"/>
  <c r="H4510" i="6"/>
  <c r="H4511" i="6"/>
  <c r="H4512" i="6"/>
  <c r="H4513" i="6"/>
  <c r="H4514" i="6"/>
  <c r="H4515" i="6"/>
  <c r="H4516" i="6"/>
  <c r="H4517" i="6"/>
  <c r="H4518" i="6"/>
  <c r="H4519" i="6"/>
  <c r="H4520" i="6"/>
  <c r="H4521" i="6"/>
  <c r="H4522" i="6"/>
  <c r="H4523" i="6"/>
  <c r="H4524" i="6"/>
  <c r="H4525" i="6"/>
  <c r="H4526" i="6"/>
  <c r="H4527" i="6"/>
  <c r="H4528" i="6"/>
  <c r="H4529" i="6"/>
  <c r="H4530" i="6"/>
  <c r="H4531" i="6"/>
  <c r="H4532" i="6"/>
  <c r="H4533" i="6"/>
  <c r="H4534" i="6"/>
  <c r="H4535" i="6"/>
  <c r="H4536" i="6"/>
  <c r="H4537" i="6"/>
  <c r="H4538" i="6"/>
  <c r="H4539" i="6"/>
  <c r="H4540" i="6"/>
  <c r="H4541" i="6"/>
  <c r="H4542" i="6"/>
  <c r="H4543" i="6"/>
  <c r="H4544" i="6"/>
  <c r="H4545" i="6"/>
  <c r="H4546" i="6"/>
  <c r="H4547" i="6"/>
  <c r="H4548" i="6"/>
  <c r="H4549" i="6"/>
  <c r="H4550" i="6"/>
  <c r="H4551" i="6"/>
  <c r="H4552" i="6"/>
  <c r="H4553" i="6"/>
  <c r="H4554" i="6"/>
  <c r="H4555" i="6"/>
  <c r="H4556" i="6"/>
  <c r="H4557" i="6"/>
  <c r="H4558" i="6"/>
  <c r="H4559" i="6"/>
  <c r="H4560" i="6"/>
  <c r="H4561" i="6"/>
  <c r="H4562" i="6"/>
  <c r="H4563" i="6"/>
  <c r="H4564" i="6"/>
  <c r="H4565" i="6"/>
  <c r="H4566" i="6"/>
  <c r="H4567" i="6"/>
  <c r="H4568" i="6"/>
  <c r="H4569" i="6"/>
  <c r="H4570" i="6"/>
  <c r="H4571" i="6"/>
  <c r="H4572" i="6"/>
  <c r="H4573" i="6"/>
  <c r="H4574" i="6"/>
  <c r="H4575" i="6"/>
  <c r="H4576" i="6"/>
  <c r="H4577" i="6"/>
  <c r="H4578" i="6"/>
  <c r="H4579" i="6"/>
  <c r="H4580" i="6"/>
  <c r="H4581" i="6"/>
  <c r="H4582" i="6"/>
  <c r="H4583" i="6"/>
  <c r="H4584" i="6"/>
  <c r="H4585" i="6"/>
  <c r="H4586" i="6"/>
  <c r="H4587" i="6"/>
  <c r="H4588" i="6"/>
  <c r="H4589" i="6"/>
  <c r="H4590" i="6"/>
  <c r="H4591" i="6"/>
  <c r="H4592" i="6"/>
  <c r="H4593" i="6"/>
  <c r="H4594" i="6"/>
  <c r="H4595" i="6"/>
  <c r="H4596" i="6"/>
  <c r="H4597" i="6"/>
  <c r="H4598" i="6"/>
  <c r="H4599" i="6"/>
  <c r="H4600" i="6"/>
  <c r="H4601" i="6"/>
  <c r="H4602" i="6"/>
  <c r="H4603" i="6"/>
  <c r="H4604" i="6"/>
  <c r="H4605" i="6"/>
  <c r="H4606" i="6"/>
  <c r="H4607" i="6"/>
  <c r="H4608" i="6"/>
  <c r="H4609" i="6"/>
  <c r="H4610" i="6"/>
  <c r="H4611" i="6"/>
  <c r="H4612" i="6"/>
  <c r="H4613" i="6"/>
  <c r="H4614" i="6"/>
  <c r="H4615" i="6"/>
  <c r="H4616" i="6"/>
  <c r="H4617" i="6"/>
  <c r="H4618" i="6"/>
  <c r="H4619" i="6"/>
  <c r="H4620" i="6"/>
  <c r="H4621" i="6"/>
  <c r="H4622" i="6"/>
  <c r="H4623" i="6"/>
  <c r="H4624" i="6"/>
  <c r="H4625" i="6"/>
  <c r="H4626" i="6"/>
  <c r="H4627" i="6"/>
  <c r="H4628" i="6"/>
  <c r="H4629" i="6"/>
  <c r="H4630" i="6"/>
  <c r="H4631" i="6"/>
  <c r="H4632" i="6"/>
  <c r="H4633" i="6"/>
  <c r="H4634" i="6"/>
  <c r="H4635" i="6"/>
  <c r="H4636" i="6"/>
  <c r="H4637" i="6"/>
  <c r="H4638" i="6"/>
  <c r="H4639" i="6"/>
  <c r="H4640" i="6"/>
  <c r="H4641" i="6"/>
  <c r="H4642" i="6"/>
  <c r="H4643" i="6"/>
  <c r="H4644" i="6"/>
  <c r="H4645" i="6"/>
  <c r="H4646" i="6"/>
  <c r="H4647" i="6"/>
  <c r="H4648" i="6"/>
  <c r="H4649" i="6"/>
  <c r="H4650" i="6"/>
  <c r="H4651" i="6"/>
  <c r="H4652" i="6"/>
  <c r="H4653" i="6"/>
  <c r="H4654" i="6"/>
  <c r="H4655" i="6"/>
  <c r="H4656" i="6"/>
  <c r="H4657" i="6"/>
  <c r="H4658" i="6"/>
  <c r="H4659" i="6"/>
  <c r="H4660" i="6"/>
  <c r="H4661" i="6"/>
  <c r="H4662" i="6"/>
  <c r="H4663" i="6"/>
  <c r="H4664" i="6"/>
  <c r="H4665" i="6"/>
  <c r="H4666" i="6"/>
  <c r="H4667" i="6"/>
  <c r="H4668" i="6"/>
  <c r="H4669" i="6"/>
  <c r="H4670" i="6"/>
  <c r="H4671" i="6"/>
  <c r="H4672" i="6"/>
  <c r="H4673" i="6"/>
  <c r="H4674" i="6"/>
  <c r="H4675" i="6"/>
  <c r="H4676" i="6"/>
  <c r="H4677" i="6"/>
  <c r="H4678" i="6"/>
  <c r="H4679" i="6"/>
  <c r="H4680" i="6"/>
  <c r="H4681" i="6"/>
  <c r="H4682" i="6"/>
  <c r="H4683" i="6"/>
  <c r="H4684" i="6"/>
  <c r="H4685" i="6"/>
  <c r="H4686" i="6"/>
  <c r="H4687" i="6"/>
  <c r="H4688" i="6"/>
  <c r="H4689" i="6"/>
  <c r="H4690" i="6"/>
  <c r="H4691" i="6"/>
  <c r="H4692" i="6"/>
  <c r="H4693" i="6"/>
  <c r="H4694" i="6"/>
  <c r="H4695" i="6"/>
  <c r="H4696" i="6"/>
  <c r="H4697" i="6"/>
  <c r="H4698" i="6"/>
  <c r="H4699" i="6"/>
  <c r="H4700" i="6"/>
  <c r="H4701" i="6"/>
  <c r="H4702" i="6"/>
  <c r="H4703" i="6"/>
  <c r="H4704" i="6"/>
  <c r="H4705" i="6"/>
  <c r="H4706" i="6"/>
  <c r="H4707" i="6"/>
  <c r="H4708" i="6"/>
  <c r="H4709" i="6"/>
  <c r="H4710" i="6"/>
  <c r="H4711" i="6"/>
  <c r="H4712" i="6"/>
  <c r="H4713" i="6"/>
  <c r="H4714" i="6"/>
  <c r="H4715" i="6"/>
  <c r="H4716" i="6"/>
  <c r="H4717" i="6"/>
  <c r="H4718" i="6"/>
  <c r="H4719" i="6"/>
  <c r="H4720" i="6"/>
  <c r="H4721" i="6"/>
  <c r="H4722" i="6"/>
  <c r="H4723" i="6"/>
  <c r="H4724" i="6"/>
  <c r="H4725" i="6"/>
  <c r="H4726" i="6"/>
  <c r="H4727" i="6"/>
  <c r="H4728" i="6"/>
  <c r="H4729" i="6"/>
  <c r="H4730" i="6"/>
  <c r="H4731" i="6"/>
  <c r="H4732" i="6"/>
  <c r="H4733" i="6"/>
  <c r="H4734" i="6"/>
  <c r="H4735" i="6"/>
  <c r="H4736" i="6"/>
  <c r="H4737" i="6"/>
  <c r="H4738" i="6"/>
  <c r="H4739" i="6"/>
  <c r="H4740" i="6"/>
  <c r="H4741" i="6"/>
  <c r="H4742" i="6"/>
  <c r="H4743" i="6"/>
  <c r="H4744" i="6"/>
  <c r="H4745" i="6"/>
  <c r="H4746" i="6"/>
  <c r="H4747" i="6"/>
  <c r="H4748" i="6"/>
  <c r="H4749" i="6"/>
  <c r="H4750" i="6"/>
  <c r="H4751" i="6"/>
  <c r="H4752" i="6"/>
  <c r="H4753" i="6"/>
  <c r="H4754" i="6"/>
  <c r="H4755" i="6"/>
  <c r="H4756" i="6"/>
  <c r="H4757" i="6"/>
  <c r="H4758" i="6"/>
  <c r="H4759" i="6"/>
  <c r="H4760" i="6"/>
  <c r="H4761" i="6"/>
  <c r="H4762" i="6"/>
  <c r="H4763" i="6"/>
  <c r="H4764" i="6"/>
  <c r="H4765" i="6"/>
  <c r="H4766" i="6"/>
  <c r="H4767" i="6"/>
  <c r="H4768" i="6"/>
  <c r="H4769" i="6"/>
  <c r="H4770" i="6"/>
  <c r="H4771" i="6"/>
  <c r="H4772" i="6"/>
  <c r="H4773" i="6"/>
  <c r="H4774" i="6"/>
  <c r="H4775" i="6"/>
  <c r="H4776" i="6"/>
  <c r="H4777" i="6"/>
  <c r="H4778" i="6"/>
  <c r="H4779" i="6"/>
  <c r="H4780" i="6"/>
  <c r="H4781" i="6"/>
  <c r="H4782" i="6"/>
  <c r="H4783" i="6"/>
  <c r="H4784" i="6"/>
  <c r="H4785" i="6"/>
  <c r="H4786" i="6"/>
  <c r="H4787" i="6"/>
  <c r="H4788" i="6"/>
  <c r="H4789" i="6"/>
  <c r="H4790" i="6"/>
  <c r="H4791" i="6"/>
  <c r="H4792" i="6"/>
  <c r="H4793" i="6"/>
  <c r="H4794" i="6"/>
  <c r="H4795" i="6"/>
  <c r="H4796" i="6"/>
  <c r="H4797" i="6"/>
  <c r="H4798" i="6"/>
  <c r="H4799" i="6"/>
  <c r="H4800" i="6"/>
  <c r="H4801" i="6"/>
  <c r="H4802" i="6"/>
  <c r="H4803" i="6"/>
  <c r="H4804" i="6"/>
  <c r="H4805" i="6"/>
  <c r="H4806" i="6"/>
  <c r="H4807" i="6"/>
  <c r="H4808" i="6"/>
  <c r="H4809" i="6"/>
  <c r="H4810" i="6"/>
  <c r="H4811" i="6"/>
  <c r="H4812" i="6"/>
  <c r="H4813" i="6"/>
  <c r="H4814" i="6"/>
  <c r="H4815" i="6"/>
  <c r="H4816" i="6"/>
  <c r="H4817" i="6"/>
  <c r="H4818" i="6"/>
  <c r="H4819" i="6"/>
  <c r="H4820" i="6"/>
  <c r="H4821" i="6"/>
  <c r="H4822" i="6"/>
  <c r="H4823" i="6"/>
  <c r="H4824" i="6"/>
  <c r="H4825" i="6"/>
  <c r="H4826" i="6"/>
  <c r="H4827" i="6"/>
  <c r="H4828" i="6"/>
  <c r="H4829" i="6"/>
  <c r="H4830" i="6"/>
  <c r="H4831" i="6"/>
  <c r="H4832" i="6"/>
  <c r="H4833" i="6"/>
  <c r="H4834" i="6"/>
  <c r="H4835" i="6"/>
  <c r="H4836" i="6"/>
  <c r="H4837" i="6"/>
  <c r="H4838" i="6"/>
  <c r="H4839" i="6"/>
  <c r="H4840" i="6"/>
  <c r="H4841" i="6"/>
  <c r="H4842" i="6"/>
  <c r="H4843" i="6"/>
  <c r="H4844" i="6"/>
  <c r="H4845" i="6"/>
  <c r="H4846" i="6"/>
  <c r="H4847" i="6"/>
  <c r="H4848" i="6"/>
  <c r="H4849" i="6"/>
  <c r="H4850" i="6"/>
  <c r="H4851" i="6"/>
  <c r="H4852" i="6"/>
  <c r="H4853" i="6"/>
  <c r="H4854" i="6"/>
  <c r="H4855" i="6"/>
  <c r="H4856" i="6"/>
  <c r="H4857" i="6"/>
  <c r="H4858" i="6"/>
  <c r="H4859" i="6"/>
  <c r="H4860" i="6"/>
  <c r="H4861" i="6"/>
  <c r="H4862" i="6"/>
  <c r="H4863" i="6"/>
  <c r="H4864" i="6"/>
  <c r="H4865" i="6"/>
  <c r="H4866" i="6"/>
  <c r="H4867" i="6"/>
  <c r="H4868" i="6"/>
  <c r="H4869" i="6"/>
  <c r="H4870" i="6"/>
  <c r="H4871" i="6"/>
  <c r="H4872" i="6"/>
  <c r="H4873" i="6"/>
  <c r="H4874" i="6"/>
  <c r="H4875" i="6"/>
  <c r="H4876" i="6"/>
  <c r="H4877" i="6"/>
  <c r="H4878" i="6"/>
  <c r="H4879" i="6"/>
  <c r="H4880" i="6"/>
  <c r="H4881" i="6"/>
  <c r="H4882" i="6"/>
  <c r="H4883" i="6"/>
  <c r="H4884" i="6"/>
  <c r="H4885" i="6"/>
  <c r="H4886" i="6"/>
  <c r="H4887" i="6"/>
  <c r="H4888" i="6"/>
  <c r="H4889" i="6"/>
  <c r="H4890" i="6"/>
  <c r="H4891" i="6"/>
  <c r="H4892" i="6"/>
  <c r="H4893" i="6"/>
  <c r="H4894" i="6"/>
  <c r="H4895" i="6"/>
  <c r="H4896" i="6"/>
  <c r="H4897" i="6"/>
  <c r="H4898" i="6"/>
  <c r="H4899" i="6"/>
  <c r="H4900" i="6"/>
  <c r="H4901" i="6"/>
  <c r="H4902" i="6"/>
  <c r="H4903" i="6"/>
  <c r="H4904" i="6"/>
  <c r="H4905" i="6"/>
  <c r="H4906" i="6"/>
  <c r="H4907" i="6"/>
  <c r="H4908" i="6"/>
  <c r="H4909" i="6"/>
  <c r="H4910" i="6"/>
  <c r="H4911" i="6"/>
  <c r="H4912" i="6"/>
  <c r="H4913" i="6"/>
  <c r="H4914" i="6"/>
  <c r="H4915" i="6"/>
  <c r="H4916" i="6"/>
  <c r="H4917" i="6"/>
  <c r="H4918" i="6"/>
  <c r="H4919" i="6"/>
  <c r="H4920" i="6"/>
  <c r="H4921" i="6"/>
  <c r="H4922" i="6"/>
  <c r="H4923" i="6"/>
  <c r="H4924" i="6"/>
  <c r="H4925" i="6"/>
  <c r="H4926" i="6"/>
  <c r="H4927" i="6"/>
  <c r="H4928" i="6"/>
  <c r="H4929" i="6"/>
  <c r="H4930" i="6"/>
  <c r="H4931" i="6"/>
  <c r="H4932" i="6"/>
  <c r="H4933" i="6"/>
  <c r="H4934" i="6"/>
  <c r="H4935" i="6"/>
  <c r="H4936" i="6"/>
  <c r="H4937" i="6"/>
  <c r="H4938" i="6"/>
  <c r="H4939" i="6"/>
  <c r="H4940" i="6"/>
  <c r="H4941" i="6"/>
  <c r="H4942" i="6"/>
  <c r="H4943" i="6"/>
  <c r="H4944" i="6"/>
  <c r="H4945" i="6"/>
  <c r="H4946" i="6"/>
  <c r="H4947" i="6"/>
  <c r="H4948" i="6"/>
  <c r="H4949" i="6"/>
  <c r="H4950" i="6"/>
  <c r="H4951" i="6"/>
  <c r="H4952" i="6"/>
  <c r="H4953" i="6"/>
  <c r="H4954" i="6"/>
  <c r="H4955" i="6"/>
  <c r="H4956" i="6"/>
  <c r="H4957" i="6"/>
  <c r="H4958" i="6"/>
  <c r="H4959" i="6"/>
  <c r="H4960" i="6"/>
  <c r="H4961" i="6"/>
  <c r="H4962" i="6"/>
  <c r="H4963" i="6"/>
  <c r="H4964" i="6"/>
  <c r="H4965" i="6"/>
  <c r="H4966" i="6"/>
  <c r="H4967" i="6"/>
  <c r="H4968" i="6"/>
  <c r="H4969" i="6"/>
  <c r="H4970" i="6"/>
  <c r="H4971" i="6"/>
  <c r="H4972" i="6"/>
  <c r="H4973" i="6"/>
  <c r="H4974" i="6"/>
  <c r="H4975" i="6"/>
  <c r="H4976" i="6"/>
  <c r="H4977" i="6"/>
  <c r="H4978" i="6"/>
  <c r="H4979" i="6"/>
  <c r="H4980" i="6"/>
  <c r="H4981" i="6"/>
  <c r="H4982" i="6"/>
  <c r="H4983" i="6"/>
  <c r="H4984" i="6"/>
  <c r="H4985" i="6"/>
  <c r="H4986" i="6"/>
  <c r="H4987" i="6"/>
  <c r="H4988" i="6"/>
  <c r="H4989" i="6"/>
  <c r="H4990" i="6"/>
  <c r="H4991" i="6"/>
  <c r="H4992" i="6"/>
  <c r="H4993" i="6"/>
  <c r="H4994" i="6"/>
  <c r="H4995" i="6"/>
  <c r="H4996" i="6"/>
  <c r="H4997" i="6"/>
  <c r="H4998" i="6"/>
  <c r="H4999" i="6"/>
  <c r="H5000" i="6"/>
  <c r="H5001" i="6"/>
  <c r="H5002" i="6"/>
  <c r="H5003" i="6"/>
  <c r="H4" i="6"/>
  <c r="B6" i="7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B3" i="2"/>
  <c r="A3" i="2"/>
  <c r="B13" i="7" l="1"/>
  <c r="B12" i="7"/>
  <c r="B2" i="7"/>
  <c r="B3" i="7" s="1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X57" i="2"/>
  <c r="AX58" i="2"/>
  <c r="AX59" i="2"/>
  <c r="AX60" i="2"/>
  <c r="AX61" i="2"/>
  <c r="AX62" i="2"/>
  <c r="AX63" i="2"/>
  <c r="AX64" i="2"/>
  <c r="AX65" i="2"/>
  <c r="AX66" i="2"/>
  <c r="AX3" i="2"/>
  <c r="B219" i="7" l="1"/>
  <c r="B14" i="7"/>
  <c r="AU3" i="2"/>
  <c r="AT3" i="2"/>
  <c r="AT4" i="2"/>
  <c r="AS3" i="2"/>
  <c r="AS4" i="2"/>
  <c r="AS5" i="2"/>
  <c r="AS6" i="2"/>
  <c r="AR3" i="2"/>
  <c r="AR4" i="2"/>
  <c r="AR5" i="2"/>
  <c r="AR6" i="2"/>
  <c r="AR7" i="2"/>
  <c r="AR8" i="2"/>
  <c r="AR9" i="2"/>
  <c r="AR1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" i="1"/>
  <c r="B220" i="7" l="1"/>
  <c r="B15" i="7"/>
  <c r="H30" i="8"/>
  <c r="H59" i="8"/>
  <c r="H49" i="8"/>
  <c r="H17" i="8"/>
  <c r="H32" i="8"/>
  <c r="H43" i="8"/>
  <c r="H5" i="8"/>
  <c r="H13" i="8"/>
  <c r="H41" i="8"/>
  <c r="H9" i="8"/>
  <c r="H21" i="8"/>
  <c r="H39" i="8"/>
  <c r="H26" i="8"/>
  <c r="H63" i="8"/>
  <c r="H23" i="8"/>
  <c r="H55" i="8"/>
  <c r="H40" i="8"/>
  <c r="H52" i="8"/>
  <c r="H36" i="8"/>
  <c r="H15" i="8"/>
  <c r="H4" i="8"/>
  <c r="H50" i="8"/>
  <c r="H46" i="8"/>
  <c r="H29" i="8"/>
  <c r="H18" i="8"/>
  <c r="H42" i="8"/>
  <c r="H60" i="8"/>
  <c r="H28" i="8"/>
  <c r="H37" i="8"/>
  <c r="H10" i="8"/>
  <c r="H38" i="8"/>
  <c r="H51" i="8"/>
  <c r="H12" i="8"/>
  <c r="H27" i="8"/>
  <c r="H14" i="8"/>
  <c r="H58" i="8"/>
  <c r="H62" i="8"/>
  <c r="H19" i="8"/>
  <c r="H3" i="8"/>
  <c r="H53" i="8"/>
  <c r="H8" i="8"/>
  <c r="H24" i="8"/>
  <c r="H31" i="8"/>
  <c r="H57" i="8"/>
  <c r="H64" i="8"/>
  <c r="H45" i="8"/>
  <c r="H16" i="8"/>
  <c r="H56" i="8"/>
  <c r="H54" i="8"/>
  <c r="H48" i="8"/>
  <c r="H33" i="8"/>
  <c r="H22" i="8"/>
  <c r="H7" i="8"/>
  <c r="H35" i="8"/>
  <c r="H20" i="8"/>
  <c r="H25" i="8"/>
  <c r="H6" i="8"/>
  <c r="H44" i="8"/>
  <c r="H11" i="8"/>
  <c r="H61" i="8"/>
  <c r="H34" i="8"/>
  <c r="H47" i="8"/>
  <c r="H66" i="8"/>
  <c r="H65" i="8"/>
  <c r="G31" i="2"/>
  <c r="K17" i="2" s="1"/>
  <c r="I17" i="2" s="1"/>
  <c r="G23" i="2"/>
  <c r="K13" i="2" s="1"/>
  <c r="I13" i="2" s="1"/>
  <c r="G15" i="2"/>
  <c r="K9" i="2" s="1"/>
  <c r="I9" i="2" s="1"/>
  <c r="G11" i="2"/>
  <c r="K7" i="2" s="1"/>
  <c r="I7" i="2" s="1"/>
  <c r="G32" i="2"/>
  <c r="L17" i="2" s="1"/>
  <c r="J17" i="2" s="1"/>
  <c r="G28" i="2"/>
  <c r="L15" i="2" s="1"/>
  <c r="J15" i="2" s="1"/>
  <c r="G24" i="2"/>
  <c r="L13" i="2" s="1"/>
  <c r="J13" i="2" s="1"/>
  <c r="G20" i="2"/>
  <c r="L11" i="2" s="1"/>
  <c r="J11" i="2" s="1"/>
  <c r="G16" i="2"/>
  <c r="L9" i="2" s="1"/>
  <c r="J9" i="2" s="1"/>
  <c r="G12" i="2"/>
  <c r="L7" i="2" s="1"/>
  <c r="J7" i="2" s="1"/>
  <c r="G8" i="2"/>
  <c r="L5" i="2" s="1"/>
  <c r="J5" i="2" s="1"/>
  <c r="G4" i="2"/>
  <c r="L3" i="2" s="1"/>
  <c r="J3" i="2" s="1"/>
  <c r="G3" i="2"/>
  <c r="K3" i="2" s="1"/>
  <c r="I3" i="2" s="1"/>
  <c r="G19" i="2"/>
  <c r="K11" i="2" s="1"/>
  <c r="I11" i="2" s="1"/>
  <c r="G7" i="2"/>
  <c r="K5" i="2" s="1"/>
  <c r="I5" i="2" s="1"/>
  <c r="G27" i="2"/>
  <c r="K15" i="2" s="1"/>
  <c r="I15" i="2" s="1"/>
  <c r="G33" i="2"/>
  <c r="K18" i="2" s="1"/>
  <c r="I18" i="2" s="1"/>
  <c r="G29" i="2"/>
  <c r="K16" i="2" s="1"/>
  <c r="I16" i="2" s="1"/>
  <c r="G25" i="2"/>
  <c r="K14" i="2" s="1"/>
  <c r="I14" i="2" s="1"/>
  <c r="G21" i="2"/>
  <c r="K12" i="2" s="1"/>
  <c r="I12" i="2" s="1"/>
  <c r="G17" i="2"/>
  <c r="K10" i="2" s="1"/>
  <c r="I10" i="2" s="1"/>
  <c r="G13" i="2"/>
  <c r="K8" i="2" s="1"/>
  <c r="I8" i="2" s="1"/>
  <c r="G9" i="2"/>
  <c r="K6" i="2" s="1"/>
  <c r="I6" i="2" s="1"/>
  <c r="G5" i="2"/>
  <c r="K4" i="2" s="1"/>
  <c r="I4" i="2" s="1"/>
  <c r="G34" i="2"/>
  <c r="L18" i="2" s="1"/>
  <c r="J18" i="2" s="1"/>
  <c r="G30" i="2"/>
  <c r="L16" i="2" s="1"/>
  <c r="J16" i="2" s="1"/>
  <c r="G26" i="2"/>
  <c r="L14" i="2" s="1"/>
  <c r="J14" i="2" s="1"/>
  <c r="G22" i="2"/>
  <c r="L12" i="2" s="1"/>
  <c r="J12" i="2" s="1"/>
  <c r="G18" i="2"/>
  <c r="L10" i="2" s="1"/>
  <c r="J10" i="2" s="1"/>
  <c r="G14" i="2"/>
  <c r="L8" i="2" s="1"/>
  <c r="J8" i="2" s="1"/>
  <c r="G10" i="2"/>
  <c r="L6" i="2" s="1"/>
  <c r="J6" i="2" s="1"/>
  <c r="G6" i="2"/>
  <c r="L4" i="2" s="1"/>
  <c r="J4" i="2" s="1"/>
  <c r="B221" i="7" l="1"/>
  <c r="B16" i="7"/>
  <c r="M17" i="2"/>
  <c r="N17" i="2" s="1"/>
  <c r="M3" i="2"/>
  <c r="N3" i="2" s="1"/>
  <c r="M11" i="2"/>
  <c r="N11" i="2" s="1"/>
  <c r="M5" i="2"/>
  <c r="N5" i="2" s="1"/>
  <c r="M15" i="2"/>
  <c r="N15" i="2" s="1"/>
  <c r="M8" i="2"/>
  <c r="N8" i="2" s="1"/>
  <c r="M16" i="2"/>
  <c r="N16" i="2" s="1"/>
  <c r="M10" i="2"/>
  <c r="N10" i="2" s="1"/>
  <c r="M18" i="2"/>
  <c r="N18" i="2" s="1"/>
  <c r="S10" i="2" s="1"/>
  <c r="M9" i="2"/>
  <c r="N9" i="2" s="1"/>
  <c r="M4" i="2"/>
  <c r="N4" i="2" s="1"/>
  <c r="M12" i="2"/>
  <c r="N12" i="2" s="1"/>
  <c r="M7" i="2"/>
  <c r="N7" i="2" s="1"/>
  <c r="M6" i="2"/>
  <c r="N6" i="2" s="1"/>
  <c r="M14" i="2"/>
  <c r="N14" i="2" s="1"/>
  <c r="M13" i="2"/>
  <c r="N13" i="2" s="1"/>
  <c r="B222" i="7" l="1"/>
  <c r="B17" i="7"/>
  <c r="R6" i="2"/>
  <c r="P6" i="2" s="1"/>
  <c r="S5" i="2"/>
  <c r="Q5" i="2" s="1"/>
  <c r="R5" i="2"/>
  <c r="P5" i="2" s="1"/>
  <c r="R9" i="2"/>
  <c r="P9" i="2" s="1"/>
  <c r="R10" i="2"/>
  <c r="P10" i="2" s="1"/>
  <c r="S4" i="2"/>
  <c r="Q4" i="2" s="1"/>
  <c r="S7" i="2"/>
  <c r="Q7" i="2" s="1"/>
  <c r="S6" i="2"/>
  <c r="Q6" i="2" s="1"/>
  <c r="R4" i="2"/>
  <c r="P4" i="2" s="1"/>
  <c r="R8" i="2"/>
  <c r="P8" i="2" s="1"/>
  <c r="S8" i="2"/>
  <c r="Q8" i="2" s="1"/>
  <c r="S9" i="2"/>
  <c r="Q9" i="2" s="1"/>
  <c r="R7" i="2"/>
  <c r="P7" i="2" s="1"/>
  <c r="S3" i="2"/>
  <c r="Q3" i="2" s="1"/>
  <c r="R3" i="2"/>
  <c r="P3" i="2" s="1"/>
  <c r="Q10" i="2"/>
  <c r="B223" i="7" l="1"/>
  <c r="B18" i="7"/>
  <c r="T9" i="2"/>
  <c r="U9" i="2" s="1"/>
  <c r="Y6" i="2" s="1"/>
  <c r="W6" i="2" s="1"/>
  <c r="T4" i="2"/>
  <c r="U4" i="2" s="1"/>
  <c r="Z3" i="2" s="1"/>
  <c r="X3" i="2" s="1"/>
  <c r="T7" i="2"/>
  <c r="U7" i="2" s="1"/>
  <c r="Y5" i="2" s="1"/>
  <c r="W5" i="2" s="1"/>
  <c r="T10" i="2"/>
  <c r="U10" i="2" s="1"/>
  <c r="Z6" i="2" s="1"/>
  <c r="X6" i="2" s="1"/>
  <c r="T6" i="2"/>
  <c r="U6" i="2" s="1"/>
  <c r="Z4" i="2" s="1"/>
  <c r="X4" i="2" s="1"/>
  <c r="T8" i="2"/>
  <c r="U8" i="2" s="1"/>
  <c r="Z5" i="2" s="1"/>
  <c r="T5" i="2"/>
  <c r="U5" i="2" s="1"/>
  <c r="Y4" i="2" s="1"/>
  <c r="T3" i="2"/>
  <c r="U3" i="2" s="1"/>
  <c r="Y3" i="2" s="1"/>
  <c r="W3" i="2" s="1"/>
  <c r="B224" i="7" l="1"/>
  <c r="B19" i="7"/>
  <c r="W4" i="2"/>
  <c r="AA4" i="2"/>
  <c r="AB4" i="2" s="1"/>
  <c r="AG3" i="2" s="1"/>
  <c r="AE3" i="2" s="1"/>
  <c r="AA5" i="2"/>
  <c r="AB5" i="2" s="1"/>
  <c r="AF4" i="2" s="1"/>
  <c r="AD4" i="2" s="1"/>
  <c r="AA3" i="2"/>
  <c r="AB3" i="2" s="1"/>
  <c r="AF3" i="2" s="1"/>
  <c r="AD3" i="2" s="1"/>
  <c r="AA6" i="2"/>
  <c r="AB6" i="2" s="1"/>
  <c r="AG4" i="2" s="1"/>
  <c r="X5" i="2"/>
  <c r="B20" i="7" l="1"/>
  <c r="B225" i="7"/>
  <c r="AE4" i="2"/>
  <c r="AH4" i="2"/>
  <c r="AI4" i="2" s="1"/>
  <c r="AL3" i="2" s="1"/>
  <c r="AH3" i="2"/>
  <c r="AI3" i="2" s="1"/>
  <c r="AK3" i="2" s="1"/>
  <c r="B226" i="7" l="1"/>
  <c r="B21" i="7"/>
  <c r="AM3" i="2"/>
  <c r="AN3" i="2" s="1"/>
  <c r="D3" i="6" s="1"/>
  <c r="B227" i="7" l="1"/>
  <c r="B22" i="7"/>
  <c r="C3" i="6"/>
  <c r="AN5" i="2"/>
  <c r="B228" i="7" l="1"/>
  <c r="B23" i="7"/>
  <c r="B24" i="7" l="1"/>
  <c r="B229" i="7"/>
  <c r="B230" i="7" l="1"/>
  <c r="B25" i="7"/>
  <c r="B231" i="7" l="1"/>
  <c r="B26" i="7"/>
  <c r="B232" i="7" l="1"/>
  <c r="B27" i="7"/>
  <c r="B28" i="7" l="1"/>
  <c r="B233" i="7"/>
  <c r="B234" i="7" l="1"/>
  <c r="B29" i="7"/>
  <c r="B235" i="7" l="1"/>
  <c r="B30" i="7"/>
  <c r="B236" i="7" l="1"/>
  <c r="B31" i="7"/>
  <c r="B32" i="7" l="1"/>
  <c r="B237" i="7"/>
  <c r="B238" i="7" l="1"/>
  <c r="B33" i="7"/>
  <c r="B239" i="7" l="1"/>
  <c r="B34" i="7"/>
  <c r="B240" i="7" l="1"/>
  <c r="B35" i="7"/>
  <c r="B36" i="7" l="1"/>
  <c r="B241" i="7"/>
  <c r="B242" i="7" l="1"/>
  <c r="B37" i="7"/>
  <c r="B243" i="7" l="1"/>
  <c r="B38" i="7"/>
  <c r="B244" i="7" l="1"/>
  <c r="B39" i="7"/>
  <c r="B40" i="7" l="1"/>
  <c r="B245" i="7"/>
  <c r="B246" i="7" l="1"/>
  <c r="B41" i="7"/>
  <c r="B247" i="7" l="1"/>
  <c r="B42" i="7"/>
  <c r="B248" i="7" l="1"/>
  <c r="B43" i="7"/>
  <c r="B44" i="7" l="1"/>
  <c r="B249" i="7"/>
  <c r="B250" i="7" l="1"/>
  <c r="B45" i="7"/>
  <c r="B251" i="7" l="1"/>
  <c r="B46" i="7"/>
  <c r="B252" i="7" l="1"/>
  <c r="B47" i="7"/>
  <c r="B48" i="7" l="1"/>
  <c r="B253" i="7"/>
  <c r="B254" i="7" l="1"/>
  <c r="B49" i="7"/>
  <c r="B255" i="7" l="1"/>
  <c r="B50" i="7"/>
  <c r="B256" i="7" l="1"/>
  <c r="B51" i="7"/>
  <c r="B52" i="7" l="1"/>
  <c r="B257" i="7"/>
  <c r="B258" i="7" l="1"/>
  <c r="B53" i="7"/>
  <c r="B259" i="7" l="1"/>
  <c r="B54" i="7"/>
  <c r="B260" i="7" l="1"/>
  <c r="B55" i="7"/>
  <c r="B56" i="7" l="1"/>
  <c r="B261" i="7"/>
  <c r="B262" i="7" l="1"/>
  <c r="B57" i="7"/>
  <c r="B263" i="7" l="1"/>
  <c r="B58" i="7"/>
  <c r="B264" i="7" l="1"/>
  <c r="B59" i="7"/>
  <c r="B60" i="7" l="1"/>
  <c r="B265" i="7"/>
  <c r="B266" i="7" l="1"/>
  <c r="B61" i="7"/>
  <c r="B267" i="7" l="1"/>
  <c r="B62" i="7"/>
  <c r="B268" i="7" l="1"/>
  <c r="B63" i="7"/>
  <c r="B64" i="7" l="1"/>
  <c r="B269" i="7"/>
  <c r="B270" i="7" l="1"/>
  <c r="B65" i="7"/>
  <c r="B271" i="7" l="1"/>
  <c r="B66" i="7"/>
  <c r="B272" i="7" l="1"/>
  <c r="B67" i="7"/>
  <c r="B68" i="7" l="1"/>
  <c r="B273" i="7"/>
  <c r="B274" i="7" l="1"/>
  <c r="B69" i="7"/>
  <c r="B275" i="7" l="1"/>
  <c r="B70" i="7"/>
  <c r="B276" i="7" l="1"/>
  <c r="B71" i="7"/>
  <c r="B72" i="7" l="1"/>
  <c r="B277" i="7"/>
  <c r="B278" i="7" l="1"/>
  <c r="B73" i="7"/>
  <c r="B279" i="7" l="1"/>
  <c r="B74" i="7"/>
  <c r="B280" i="7" l="1"/>
  <c r="B75" i="7"/>
  <c r="B76" i="7" l="1"/>
  <c r="B281" i="7"/>
  <c r="B282" i="7" l="1"/>
  <c r="B77" i="7"/>
  <c r="B283" i="7" l="1"/>
  <c r="B78" i="7"/>
  <c r="B284" i="7" l="1"/>
  <c r="B79" i="7"/>
  <c r="B80" i="7" l="1"/>
  <c r="B285" i="7"/>
  <c r="B286" i="7" l="1"/>
  <c r="B81" i="7"/>
  <c r="B287" i="7" l="1"/>
  <c r="B82" i="7"/>
  <c r="B288" i="7" l="1"/>
  <c r="B83" i="7"/>
  <c r="B84" i="7" l="1"/>
  <c r="B289" i="7"/>
  <c r="B290" i="7" l="1"/>
  <c r="B85" i="7"/>
  <c r="B291" i="7" l="1"/>
  <c r="B86" i="7"/>
  <c r="B292" i="7" l="1"/>
  <c r="B87" i="7"/>
  <c r="B88" i="7" l="1"/>
  <c r="B293" i="7"/>
  <c r="B294" i="7" l="1"/>
  <c r="B89" i="7"/>
  <c r="B295" i="7" l="1"/>
  <c r="B90" i="7"/>
  <c r="B296" i="7" l="1"/>
  <c r="B91" i="7"/>
  <c r="B92" i="7" l="1"/>
  <c r="B297" i="7"/>
  <c r="B298" i="7" l="1"/>
  <c r="B93" i="7"/>
  <c r="B299" i="7" l="1"/>
  <c r="B94" i="7"/>
  <c r="B300" i="7" l="1"/>
  <c r="B95" i="7"/>
  <c r="B96" i="7" l="1"/>
  <c r="B301" i="7"/>
  <c r="B302" i="7" l="1"/>
  <c r="B97" i="7"/>
  <c r="B303" i="7" l="1"/>
  <c r="B98" i="7"/>
  <c r="B304" i="7" l="1"/>
  <c r="B99" i="7"/>
  <c r="B100" i="7" l="1"/>
  <c r="B305" i="7"/>
  <c r="B306" i="7" l="1"/>
  <c r="B101" i="7"/>
  <c r="B307" i="7" l="1"/>
  <c r="B102" i="7"/>
  <c r="B308" i="7" l="1"/>
  <c r="B103" i="7"/>
  <c r="B104" i="7" l="1"/>
  <c r="B309" i="7"/>
  <c r="B310" i="7" l="1"/>
  <c r="B105" i="7"/>
  <c r="B311" i="7" l="1"/>
  <c r="B106" i="7"/>
  <c r="B312" i="7" l="1"/>
  <c r="B107" i="7"/>
  <c r="B108" i="7" l="1"/>
  <c r="B313" i="7"/>
  <c r="B314" i="7" l="1"/>
  <c r="B109" i="7"/>
  <c r="B315" i="7" l="1"/>
  <c r="B110" i="7"/>
  <c r="B316" i="7" l="1"/>
  <c r="B111" i="7"/>
  <c r="B112" i="7" l="1"/>
  <c r="B317" i="7"/>
  <c r="B318" i="7" l="1"/>
  <c r="B113" i="7"/>
  <c r="B319" i="7" l="1"/>
  <c r="B114" i="7"/>
  <c r="B320" i="7" l="1"/>
  <c r="B115" i="7"/>
  <c r="B116" i="7" a="1"/>
  <c r="B117" i="7" l="1"/>
  <c r="B121" i="7"/>
  <c r="B125" i="7"/>
  <c r="B129" i="7"/>
  <c r="B133" i="7"/>
  <c r="B137" i="7"/>
  <c r="B141" i="7"/>
  <c r="B145" i="7"/>
  <c r="B149" i="7"/>
  <c r="B153" i="7"/>
  <c r="B157" i="7"/>
  <c r="B161" i="7"/>
  <c r="B165" i="7"/>
  <c r="B169" i="7"/>
  <c r="B173" i="7"/>
  <c r="B177" i="7"/>
  <c r="B181" i="7"/>
  <c r="B185" i="7"/>
  <c r="B189" i="7"/>
  <c r="B193" i="7"/>
  <c r="B197" i="7"/>
  <c r="B201" i="7"/>
  <c r="B205" i="7"/>
  <c r="B209" i="7"/>
  <c r="B213" i="7"/>
  <c r="B217" i="7"/>
  <c r="B118" i="7"/>
  <c r="B122" i="7"/>
  <c r="B126" i="7"/>
  <c r="B130" i="7"/>
  <c r="B134" i="7"/>
  <c r="B138" i="7"/>
  <c r="B142" i="7"/>
  <c r="B146" i="7"/>
  <c r="B150" i="7"/>
  <c r="B154" i="7"/>
  <c r="B158" i="7"/>
  <c r="B162" i="7"/>
  <c r="B166" i="7"/>
  <c r="B170" i="7"/>
  <c r="B174" i="7"/>
  <c r="B178" i="7"/>
  <c r="B182" i="7"/>
  <c r="B186" i="7"/>
  <c r="B190" i="7"/>
  <c r="B194" i="7"/>
  <c r="B198" i="7"/>
  <c r="B202" i="7"/>
  <c r="B206" i="7"/>
  <c r="B210" i="7"/>
  <c r="B214" i="7"/>
  <c r="B155" i="7"/>
  <c r="B183" i="7"/>
  <c r="B191" i="7"/>
  <c r="B195" i="7"/>
  <c r="B203" i="7"/>
  <c r="B211" i="7"/>
  <c r="B215" i="7"/>
  <c r="B119" i="7"/>
  <c r="B123" i="7"/>
  <c r="B127" i="7"/>
  <c r="B131" i="7"/>
  <c r="B135" i="7"/>
  <c r="B139" i="7"/>
  <c r="B143" i="7"/>
  <c r="B147" i="7"/>
  <c r="B151" i="7"/>
  <c r="B159" i="7"/>
  <c r="B163" i="7"/>
  <c r="B167" i="7"/>
  <c r="B171" i="7"/>
  <c r="B175" i="7"/>
  <c r="B179" i="7"/>
  <c r="B187" i="7"/>
  <c r="B199" i="7"/>
  <c r="B207" i="7"/>
  <c r="B116" i="7"/>
  <c r="B120" i="7"/>
  <c r="B124" i="7"/>
  <c r="B128" i="7"/>
  <c r="B132" i="7"/>
  <c r="B136" i="7"/>
  <c r="B140" i="7"/>
  <c r="B144" i="7"/>
  <c r="B148" i="7"/>
  <c r="B152" i="7"/>
  <c r="B156" i="7"/>
  <c r="B160" i="7"/>
  <c r="B164" i="7"/>
  <c r="B168" i="7"/>
  <c r="B172" i="7"/>
  <c r="B176" i="7"/>
  <c r="B180" i="7"/>
  <c r="B184" i="7"/>
  <c r="B188" i="7"/>
  <c r="B192" i="7"/>
  <c r="B196" i="7"/>
  <c r="B200" i="7"/>
  <c r="B204" i="7"/>
  <c r="B208" i="7"/>
  <c r="B212" i="7"/>
  <c r="B216" i="7"/>
</calcChain>
</file>

<file path=xl/sharedStrings.xml><?xml version="1.0" encoding="utf-8"?>
<sst xmlns="http://schemas.openxmlformats.org/spreadsheetml/2006/main" count="4523" uniqueCount="414">
  <si>
    <t>Match Up</t>
  </si>
  <si>
    <t>Prob first team winning</t>
  </si>
  <si>
    <t>Round 1 Uniforms</t>
  </si>
  <si>
    <t>Generated with the SIPmath™ Modeler Tools from ProbabilityManagement.org</t>
  </si>
  <si>
    <t>Index</t>
  </si>
  <si>
    <t>Values</t>
  </si>
  <si>
    <t>Expected Value</t>
  </si>
  <si>
    <t>Series Name</t>
  </si>
  <si>
    <t>Integer chart?</t>
  </si>
  <si>
    <t>Loss Exceedance</t>
  </si>
  <si>
    <t>Number of Bins</t>
  </si>
  <si>
    <t>Label position</t>
  </si>
  <si>
    <t>Bin Width</t>
  </si>
  <si>
    <t>Decimals</t>
  </si>
  <si>
    <t>Scale</t>
  </si>
  <si>
    <t>Use Axis Title?</t>
  </si>
  <si>
    <t>Axis Title</t>
  </si>
  <si>
    <t>Min</t>
  </si>
  <si>
    <t>Bin Range</t>
  </si>
  <si>
    <t>Frequency</t>
  </si>
  <si>
    <t>Labels</t>
  </si>
  <si>
    <t>Cumulative</t>
  </si>
  <si>
    <t>Winner</t>
  </si>
  <si>
    <t>Matchup</t>
  </si>
  <si>
    <t>sweet16</t>
  </si>
  <si>
    <t>elite 8</t>
  </si>
  <si>
    <t>Elite 8</t>
  </si>
  <si>
    <t>Final 4</t>
  </si>
  <si>
    <t>winner</t>
  </si>
  <si>
    <t>Semi</t>
  </si>
  <si>
    <t>Final</t>
  </si>
  <si>
    <t>CHAMPION</t>
  </si>
  <si>
    <t>Team</t>
  </si>
  <si>
    <t>Round 1</t>
  </si>
  <si>
    <t>team</t>
  </si>
  <si>
    <t>Abilene Christian</t>
  </si>
  <si>
    <t>Air Force</t>
  </si>
  <si>
    <t>Akron</t>
  </si>
  <si>
    <t>Alabama</t>
  </si>
  <si>
    <t>Alabama A&amp;M</t>
  </si>
  <si>
    <t>Alabama State</t>
  </si>
  <si>
    <t>Albany (NY)</t>
  </si>
  <si>
    <t>Alcorn State</t>
  </si>
  <si>
    <t>Alliant International</t>
  </si>
  <si>
    <t>American</t>
  </si>
  <si>
    <t>Appalachian State</t>
  </si>
  <si>
    <t>Arizona</t>
  </si>
  <si>
    <t>Arizona State</t>
  </si>
  <si>
    <t>Arkansas-Little Rock</t>
  </si>
  <si>
    <t>Arkansas-Pine Bluff</t>
  </si>
  <si>
    <t>Arkansas</t>
  </si>
  <si>
    <t>Arkansas State</t>
  </si>
  <si>
    <t>Armstrong State</t>
  </si>
  <si>
    <t>Army</t>
  </si>
  <si>
    <t>Auburn</t>
  </si>
  <si>
    <t>Augusta State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</si>
  <si>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</si>
  <si>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</si>
  <si>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</si>
  <si>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</si>
  <si>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</si>
  <si>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</si>
  <si>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</si>
  <si>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</si>
  <si>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</t>
  </si>
  <si>
    <t>Boston University</t>
  </si>
  <si>
    <t>Bowling Green State</t>
  </si>
  <si>
    <t>Bradley</t>
  </si>
  <si>
    <t>Brooklyn</t>
  </si>
  <si>
    <t>Brown</t>
  </si>
  <si>
    <t>Bryant</t>
  </si>
  <si>
    <t>Bucknell</t>
  </si>
  <si>
    <t>Buffalo</t>
  </si>
  <si>
    <t>Butler</t>
  </si>
  <si>
    <t>Bringham Young</t>
  </si>
  <si>
    <t>Central Michigan</t>
  </si>
  <si>
    <t>Cal Poly</t>
  </si>
  <si>
    <t>University of California</t>
  </si>
  <si>
    <t>Campbell</t>
  </si>
  <si>
    <t>Canisius</t>
  </si>
  <si>
    <t>Central Arkansas</t>
  </si>
  <si>
    <t>Centenary (LA)</t>
  </si>
  <si>
    <t>Central Connecticut State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</si>
  <si>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</si>
  <si>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</si>
  <si>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</si>
  <si>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</si>
  <si>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</si>
  <si>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</si>
  <si>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</si>
  <si>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</si>
  <si>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</si>
  <si>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College of Charleston</t>
  </si>
  <si>
    <t>Colgate</t>
  </si>
  <si>
    <t>Colorado</t>
  </si>
  <si>
    <t>Colorado State</t>
  </si>
  <si>
    <t>Columbia</t>
  </si>
  <si>
    <t>Connecticut</t>
  </si>
  <si>
    <t>Coppin State</t>
  </si>
  <si>
    <t>Cornell</t>
  </si>
  <si>
    <t>Creighton</t>
  </si>
  <si>
    <t>Cal State Bakersfield</t>
  </si>
  <si>
    <t>Cal State Fullerton</t>
  </si>
  <si>
    <t>Cal State Northridge</t>
  </si>
  <si>
    <t>Cal State Sacramento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</si>
  <si>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</si>
  <si>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</si>
  <si>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</si>
  <si>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</si>
  <si>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</si>
  <si>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</si>
  <si>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</si>
  <si>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</si>
  <si>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</t>
  </si>
  <si>
    <t>Drexel</t>
  </si>
  <si>
    <t>Duke</t>
  </si>
  <si>
    <t>Duquesne</t>
  </si>
  <si>
    <t>Eastern Illinois</t>
  </si>
  <si>
    <t>Eastern Kentucky</t>
  </si>
  <si>
    <t>Eastern Michigan</t>
  </si>
  <si>
    <t>Eastern Washington</t>
  </si>
  <si>
    <t>East Carolina</t>
  </si>
  <si>
    <t>Southern Illinois-Edwardsville</t>
  </si>
  <si>
    <t>Elon</t>
  </si>
  <si>
    <t>East Tennessee State</t>
  </si>
  <si>
    <t>Evansville</t>
  </si>
  <si>
    <t>Fairleigh Dickinson</t>
  </si>
  <si>
    <t>Fairfield</t>
  </si>
  <si>
    <t>Florida Atlantic</t>
  </si>
  <si>
    <t>Florida Gulf Coast</t>
  </si>
  <si>
    <t>Florida</t>
  </si>
  <si>
    <t>Florida A&amp;M</t>
  </si>
  <si>
    <t>Florida International</t>
  </si>
  <si>
    <t>Florida State</t>
  </si>
  <si>
    <t>Fordham</t>
  </si>
  <si>
    <t>Fresno State</t>
  </si>
  <si>
    <t>Furman</t>
  </si>
  <si>
    <t>George Washington</t>
  </si>
  <si>
    <t>Georgia Southern</t>
  </si>
  <si>
    <t>Gardner-Webb</t>
  </si>
  <si>
    <t>George Mason</t>
  </si>
  <si>
    <t>Georgetown</t>
  </si>
  <si>
    <t>Georgia</t>
  </si>
  <si>
    <t>Georgia State</t>
  </si>
  <si>
    <t>Georgia Tech</t>
  </si>
  <si>
    <t>Gonzaga</t>
  </si>
  <si>
    <t>Grambling</t>
  </si>
  <si>
    <t>Grand Canyon</t>
  </si>
  <si>
    <t>Hampton</t>
  </si>
  <si>
    <t>Hardin-Simmons</t>
  </si>
  <si>
    <t>Hartford</t>
  </si>
  <si>
    <t>Harvard</t>
  </si>
  <si>
    <t>Hawaii</t>
  </si>
  <si>
    <t>High Point</t>
  </si>
  <si>
    <t>Hofstra</t>
  </si>
  <si>
    <t>Holy Cross</t>
  </si>
  <si>
    <t>Houston</t>
  </si>
  <si>
    <t>Houston Baptist</t>
  </si>
  <si>
    <t>Howard</t>
  </si>
  <si>
    <t>Idaho</t>
  </si>
  <si>
    <t>Idaho State</t>
  </si>
  <si>
    <t>Illinois-Chicago</t>
  </si>
  <si>
    <t>Illinois</t>
  </si>
  <si>
    <t>Illinois State</t>
  </si>
  <si>
    <t>Incarnate Word</t>
  </si>
  <si>
    <t>Indiana</t>
  </si>
  <si>
    <t>Indiana State</t>
  </si>
  <si>
    <t>Iona</t>
  </si>
  <si>
    <t>Iowa</t>
  </si>
  <si>
    <t>Iowa State</t>
  </si>
  <si>
    <t>IPFW</t>
  </si>
  <si>
    <t>IUPUI</t>
  </si>
  <si>
    <t>Jackson State</t>
  </si>
  <si>
    <t>Jacksonville</t>
  </si>
  <si>
    <t>Jacksonville State</t>
  </si>
  <si>
    <t>James Madison</t>
  </si>
  <si>
    <t>Kansas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</si>
  <si>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</si>
  <si>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</si>
  <si>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</si>
  <si>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</si>
  <si>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</si>
  <si>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</si>
  <si>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</si>
  <si>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</si>
  <si>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</si>
  <si>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</si>
  <si>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</si>
  <si>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</si>
  <si>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</si>
  <si>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 Tech</t>
  </si>
  <si>
    <t>Louisville</t>
  </si>
  <si>
    <t>Loyola Marymount</t>
  </si>
  <si>
    <t>Loyola (MD)</t>
  </si>
  <si>
    <t>Loyola (IL)</t>
  </si>
  <si>
    <t>Louisiana State</t>
  </si>
  <si>
    <t>Massachusetts-Lowell</t>
  </si>
  <si>
    <t>Maine</t>
  </si>
  <si>
    <t>Manhattan</t>
  </si>
  <si>
    <t>Marist</t>
  </si>
  <si>
    <t>Marquette</t>
  </si>
  <si>
    <t>Marshall</t>
  </si>
  <si>
    <t>Maryland</t>
  </si>
  <si>
    <t>Massachusetts</t>
  </si>
  <si>
    <t>McNeese State</t>
  </si>
  <si>
    <t>Maryland-Eastern Shore</t>
  </si>
  <si>
    <t>Memphis</t>
  </si>
  <si>
    <t>Mercer</t>
  </si>
  <si>
    <t>Miami (FL)</t>
  </si>
  <si>
    <t>Miami (OH)</t>
  </si>
  <si>
    <t>Michigan</t>
  </si>
  <si>
    <t>Michigan State</t>
  </si>
  <si>
    <t>Minnesota</t>
  </si>
  <si>
    <t>Mississippi</t>
  </si>
  <si>
    <t>Mississippi State</t>
  </si>
  <si>
    <t>Missouri</t>
  </si>
  <si>
    <t>Missouri-Kansas City</t>
  </si>
  <si>
    <t>Missouri State</t>
  </si>
  <si>
    <t>Monmouth</t>
  </si>
  <si>
    <t>Montana</t>
  </si>
  <si>
    <t>Montana State</t>
  </si>
  <si>
    <t>Morehead State</t>
  </si>
  <si>
    <t>Morgan State</t>
  </si>
  <si>
    <t>Morris Brown</t>
  </si>
  <si>
    <t>Mississippi Valley State</t>
  </si>
  <si>
    <t>Mount St. Mary's</t>
  </si>
  <si>
    <t>Middle Tennessee</t>
  </si>
  <si>
    <t>Murray State</t>
  </si>
  <si>
    <t>Northern Colorado</t>
  </si>
  <si>
    <t>North Dakota State</t>
  </si>
  <si>
    <t>Northern Illinois</t>
  </si>
  <si>
    <t>Northern Kentucky</t>
  </si>
  <si>
    <t>Navy</t>
  </si>
  <si>
    <t>North Carolina A&amp;T</t>
  </si>
  <si>
    <t>North Carolina Central</t>
  </si>
  <si>
    <t>North Carolina State</t>
  </si>
  <si>
    <t>Northeastern Illinois</t>
  </si>
  <si>
    <t>Nebraska-Omaha</t>
  </si>
  <si>
    <t>Nebraska</t>
  </si>
  <si>
    <t>Nevada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</si>
  <si>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</si>
  <si>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</si>
  <si>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</si>
  <si>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</si>
  <si>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</si>
  <si>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</si>
  <si>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</si>
  <si>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</t>
  </si>
  <si>
    <t>North Carolina</t>
  </si>
  <si>
    <t>North Dakota</t>
  </si>
  <si>
    <t>North Florida</t>
  </si>
  <si>
    <t>North Texas</t>
  </si>
  <si>
    <t>Northeastern</t>
  </si>
  <si>
    <t>Northern Arizona</t>
  </si>
  <si>
    <t>Northern Iowa</t>
  </si>
  <si>
    <t>Northwestern</t>
  </si>
  <si>
    <t>Northwestern State</t>
  </si>
  <si>
    <t>Notre Dame</t>
  </si>
  <si>
    <t>Oakland</t>
  </si>
  <si>
    <t>Ohio</t>
  </si>
  <si>
    <t>Ohio State</t>
  </si>
  <si>
    <t>Okla City</t>
  </si>
  <si>
    <t>Oklahoma</t>
  </si>
  <si>
    <t>Oklahoma State</t>
  </si>
  <si>
    <t>Old Dominion</t>
  </si>
  <si>
    <t>Oral Roberts</t>
  </si>
  <si>
    <t>Oregon</t>
  </si>
  <si>
    <t>Oregon State</t>
  </si>
  <si>
    <t>Pacific</t>
  </si>
  <si>
    <t>Pennsylvania</t>
  </si>
  <si>
    <t>Penn State</t>
  </si>
  <si>
    <t>Pepperdine</t>
  </si>
  <si>
    <t>Pittsburgh</t>
  </si>
  <si>
    <t>Portland</t>
  </si>
  <si>
    <t>Portland State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</si>
  <si>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</si>
  <si>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</si>
  <si>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</si>
  <si>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</si>
  <si>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</si>
  <si>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</si>
  <si>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</si>
  <si>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</si>
  <si>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</si>
  <si>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</si>
  <si>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</si>
  <si>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</si>
  <si>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</si>
  <si>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South Carolina State</t>
  </si>
  <si>
    <t>South Dakota State</t>
  </si>
  <si>
    <t>Southern Illinois</t>
  </si>
  <si>
    <t>Sacred Heart</t>
  </si>
  <si>
    <t>Sam Houston State</t>
  </si>
  <si>
    <t>Samford</t>
  </si>
  <si>
    <t>San Diego</t>
  </si>
  <si>
    <t>San Diego State</t>
  </si>
  <si>
    <t>San Francisco</t>
  </si>
  <si>
    <t>San Jose State</t>
  </si>
  <si>
    <t>UC-Santa Barbara</t>
  </si>
  <si>
    <t>Santa Clara</t>
  </si>
  <si>
    <t>Savannah State</t>
  </si>
  <si>
    <t>South Carolina Upstate</t>
  </si>
  <si>
    <t>Southeastern Louisiana</t>
  </si>
  <si>
    <t>Southeast Missouri State</t>
  </si>
  <si>
    <t>Seattle</t>
  </si>
  <si>
    <t>Seton Hall</t>
  </si>
  <si>
    <t>Stephen F. Austin</t>
  </si>
  <si>
    <t>Siena</t>
  </si>
  <si>
    <t>Southern Methodist</t>
  </si>
  <si>
    <t>South Alabama</t>
  </si>
  <si>
    <t>South Carolina</t>
  </si>
  <si>
    <t>South Dakota</t>
  </si>
  <si>
    <t>South Florida</t>
  </si>
  <si>
    <t>Southern Mississippi</t>
  </si>
  <si>
    <t>Southern</t>
  </si>
  <si>
    <t>Southern Utah</t>
  </si>
  <si>
    <t>St. Bonaventure</t>
  </si>
  <si>
    <t>St. Francis (NY)</t>
  </si>
  <si>
    <t>Saint Francis (PA)</t>
  </si>
  <si>
    <t>St. John's (NY)</t>
  </si>
  <si>
    <t>Saint Joseph's</t>
  </si>
  <si>
    <t>Saint Louis</t>
  </si>
  <si>
    <t>Saint Mary's (CA)</t>
  </si>
  <si>
    <t>Saint Peter's</t>
  </si>
  <si>
    <t>Stanford</t>
  </si>
  <si>
    <t>Stetson</t>
  </si>
  <si>
    <t>Stony Brook</t>
  </si>
  <si>
    <t>Syracuse</t>
  </si>
  <si>
    <t>Texas A&amp;M-Corpus Christi</t>
  </si>
  <si>
    <t>Texas Christian</t>
  </si>
  <si>
    <t>Temple</t>
  </si>
  <si>
    <t>Tennessee</t>
  </si>
  <si>
    <t>Tennessee State</t>
  </si>
  <si>
    <t>Tennessee Tech</t>
  </si>
  <si>
    <t>Texas</t>
  </si>
  <si>
    <t>Texas A&amp;M</t>
  </si>
  <si>
    <t>Texas State</t>
  </si>
  <si>
    <t>Texas Tech</t>
  </si>
  <si>
    <t>Tennessee-Martin</t>
  </si>
  <si>
    <t>Toledo</t>
  </si>
  <si>
    <t>Towson</t>
  </si>
  <si>
    <t>Troy</t>
  </si>
  <si>
    <t>Tulane</t>
  </si>
  <si>
    <t>Tulsa</t>
  </si>
  <si>
    <t>Texas-Rio Grande Valley</t>
  </si>
  <si>
    <t>Texas Southern</t>
  </si>
  <si>
    <t>Alabama-Birmingham</t>
  </si>
  <si>
    <t>UC-Davis</t>
  </si>
  <si>
    <t>UC-Irvine</t>
  </si>
  <si>
    <t>UC-Riverside</t>
  </si>
  <si>
    <t>Central Florida</t>
  </si>
  <si>
    <t>UCLA</t>
  </si>
  <si>
    <t>Louisiana-Lafayette</t>
  </si>
  <si>
    <t>Louisiana-Monroe</t>
  </si>
  <si>
    <t>Maryland-Baltimore County</t>
  </si>
  <si>
    <t>North Carolina-Asheville</t>
  </si>
  <si>
    <t>North Carolina-Greensboro</t>
  </si>
  <si>
    <t>North Carolina-Wilmington</t>
  </si>
  <si>
    <t>Nevada-Las Vegas</t>
  </si>
  <si>
    <t>Southern California</t>
  </si>
  <si>
    <t>Texas-Arlington</t>
  </si>
  <si>
    <t>Texas-San Antonio</t>
  </si>
  <si>
    <t>Utah</t>
  </si>
  <si>
    <t>Utah State</t>
  </si>
  <si>
    <t>Utah Valley</t>
  </si>
  <si>
    <t>Texas-El Paso</t>
  </si>
  <si>
    <t>Utica</t>
  </si>
  <si>
    <t>Virginia Commonwealth</t>
  </si>
  <si>
    <t>Valparaiso</t>
  </si>
  <si>
    <t>Vanderbilt</t>
  </si>
  <si>
    <t>Vermont</t>
  </si>
  <si>
    <t>Villanova</t>
  </si>
  <si>
    <t>Virginia</t>
  </si>
  <si>
    <t>Virginia Tech</t>
  </si>
  <si>
    <t>Virginia Military Institute</t>
  </si>
  <si>
    <t>Western Carolina</t>
  </si>
  <si>
    <t>Western Illinois</t>
  </si>
  <si>
    <t>Western Kentucky</t>
  </si>
  <si>
    <t>Western Michigan</t>
  </si>
  <si>
    <t>W Salem St</t>
  </si>
  <si>
    <t>W Texas A&amp;M</t>
  </si>
  <si>
    <t>Wagner</t>
  </si>
  <si>
    <t>Wake Forest</t>
  </si>
  <si>
    <t>Washington</t>
  </si>
  <si>
    <t>Washington State</t>
  </si>
  <si>
    <t>Weber State</t>
  </si>
  <si>
    <t>West Virginia</t>
  </si>
  <si>
    <t>Green Bay</t>
  </si>
  <si>
    <t>Milwaukee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</si>
  <si>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</si>
  <si>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</si>
  <si>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</si>
  <si>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</si>
  <si>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</si>
  <si>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</si>
  <si>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</si>
  <si>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</si>
  <si>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</si>
  <si>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</si>
  <si>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ID</t>
  </si>
  <si>
    <t>name</t>
  </si>
  <si>
    <t>Won</t>
  </si>
  <si>
    <t>%Won</t>
  </si>
  <si>
    <t>team1</t>
  </si>
  <si>
    <t>team2</t>
  </si>
  <si>
    <t>reverse</t>
  </si>
  <si>
    <t>revers1</t>
  </si>
  <si>
    <t>trial</t>
  </si>
  <si>
    <t>FINAL</t>
  </si>
  <si>
    <t>Round2</t>
  </si>
  <si>
    <t>team1name</t>
  </si>
  <si>
    <t>team2name</t>
  </si>
  <si>
    <t>teamName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</si>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</sst>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2" fillId="0" borderId="0" xfId="0" applyFo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2" borderId="13" xfId="0" applyFill="1" applyBorder="1"/>
    <xf numFmtId="0" fontId="0" fillId="7" borderId="12" xfId="0" applyFill="1" applyBorder="1"/>
    <xf numFmtId="0" fontId="0" fillId="7" borderId="14" xfId="0" applyFill="1" applyBorder="1"/>
    <xf numFmtId="0" fontId="2" fillId="0" borderId="15" xfId="0" applyFont="1" applyBorder="1" applyAlignment="1">
      <alignment horizontal="right" vertical="top"/>
    </xf>
    <xf numFmtId="164" fontId="0" fillId="0" borderId="0" xfId="1" applyNumberFormat="1" applyFont="1" applyAlignment="1">
      <alignment horizontal="center"/>
    </xf>
    <xf numFmtId="0" fontId="0" fillId="8" borderId="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0" xfId="0" applyFill="1"/>
    <xf numFmtId="0" fontId="0" fillId="8" borderId="17" xfId="0" applyFill="1" applyBorder="1"/>
    <xf numFmtId="0" fontId="0" fillId="9" borderId="0" xfId="0" applyFill="1" applyBorder="1"/>
    <xf numFmtId="0" fontId="0" fillId="9" borderId="7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0" xfId="0" applyFill="1"/>
    <xf numFmtId="0" fontId="0" fillId="9" borderId="17" xfId="0" applyFill="1" applyBorder="1"/>
    <xf numFmtId="0" fontId="0" fillId="10" borderId="0" xfId="0" applyFill="1"/>
    <xf numFmtId="0" fontId="0" fillId="10" borderId="17" xfId="0" applyFill="1" applyBorder="1"/>
    <xf numFmtId="0" fontId="0" fillId="10" borderId="7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1" borderId="0" xfId="0" applyFill="1"/>
    <xf numFmtId="0" fontId="0" fillId="12" borderId="0" xfId="0" applyFill="1"/>
    <xf numFmtId="0" fontId="0" fillId="12" borderId="17" xfId="0" applyFill="1" applyBorder="1"/>
    <xf numFmtId="0" fontId="0" fillId="12" borderId="7" xfId="0" applyFill="1" applyBorder="1"/>
    <xf numFmtId="0" fontId="0" fillId="12" borderId="18" xfId="0" applyFill="1" applyBorder="1"/>
    <xf numFmtId="0" fontId="0" fillId="12" borderId="19" xfId="0" applyFill="1" applyBorder="1"/>
    <xf numFmtId="0" fontId="0" fillId="9" borderId="8" xfId="0" applyFill="1" applyBorder="1"/>
    <xf numFmtId="0" fontId="0" fillId="9" borderId="20" xfId="0" applyFill="1" applyBorder="1"/>
    <xf numFmtId="0" fontId="0" fillId="9" borderId="16" xfId="0" applyFill="1" applyBorder="1"/>
    <xf numFmtId="0" fontId="0" fillId="11" borderId="8" xfId="0" applyFill="1" applyBorder="1"/>
    <xf numFmtId="0" fontId="0" fillId="10" borderId="16" xfId="0" applyFill="1" applyBorder="1"/>
    <xf numFmtId="0" fontId="0" fillId="10" borderId="20" xfId="0" applyFill="1" applyBorder="1"/>
    <xf numFmtId="0" fontId="0" fillId="8" borderId="16" xfId="0" applyFill="1" applyBorder="1"/>
    <xf numFmtId="0" fontId="0" fillId="8" borderId="20" xfId="0" applyFill="1" applyBorder="1"/>
    <xf numFmtId="0" fontId="0" fillId="12" borderId="16" xfId="0" applyFill="1" applyBorder="1"/>
    <xf numFmtId="0" fontId="0" fillId="12" borderId="20" xfId="0" applyFill="1" applyBorder="1"/>
    <xf numFmtId="0" fontId="0" fillId="8" borderId="8" xfId="0" applyFill="1" applyBorder="1"/>
    <xf numFmtId="0" fontId="0" fillId="12" borderId="8" xfId="0" applyFill="1" applyBorder="1"/>
    <xf numFmtId="0" fontId="0" fillId="10" borderId="8" xfId="0" applyFill="1" applyBorder="1"/>
    <xf numFmtId="0" fontId="0" fillId="7" borderId="0" xfId="0" applyFill="1" applyBorder="1"/>
    <xf numFmtId="0" fontId="0" fillId="7" borderId="21" xfId="0" applyFill="1" applyBorder="1"/>
    <xf numFmtId="0" fontId="2" fillId="13" borderId="0" xfId="0" applyFont="1" applyFill="1"/>
    <xf numFmtId="0" fontId="0" fillId="13" borderId="0" xfId="0" applyFill="1"/>
    <xf numFmtId="0" fontId="0" fillId="13" borderId="1" xfId="0" applyFill="1" applyBorder="1"/>
    <xf numFmtId="164" fontId="0" fillId="13" borderId="2" xfId="0" applyNumberFormat="1" applyFill="1" applyBorder="1" applyAlignment="1">
      <alignment horizontal="center"/>
    </xf>
    <xf numFmtId="0" fontId="0" fillId="13" borderId="3" xfId="0" applyFill="1" applyBorder="1"/>
    <xf numFmtId="164" fontId="0" fillId="13" borderId="4" xfId="0" applyNumberFormat="1" applyFill="1" applyBorder="1" applyAlignment="1">
      <alignment horizontal="center"/>
    </xf>
    <xf numFmtId="0" fontId="0" fillId="13" borderId="5" xfId="0" applyFill="1" applyBorder="1"/>
    <xf numFmtId="164" fontId="0" fillId="13" borderId="6" xfId="0" applyNumberFormat="1" applyFill="1" applyBorder="1" applyAlignment="1">
      <alignment horizontal="center"/>
    </xf>
    <xf numFmtId="0" fontId="0" fillId="13" borderId="22" xfId="0" applyFill="1" applyBorder="1"/>
    <xf numFmtId="0" fontId="0" fillId="13" borderId="0" xfId="0" applyFill="1" applyBorder="1"/>
    <xf numFmtId="0" fontId="0" fillId="13" borderId="18" xfId="0" applyFill="1" applyBorder="1"/>
    <xf numFmtId="9" fontId="0" fillId="14" borderId="8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</xdr:rowOff>
    </xdr:from>
    <xdr:to>
      <xdr:col>3</xdr:col>
      <xdr:colOff>325145</xdr:colOff>
      <xdr:row>0</xdr:row>
      <xdr:rowOff>525522</xdr:rowOff>
    </xdr:to>
    <xdr:pic>
      <xdr:nvPicPr>
        <xdr:cNvPr id="2" name="PM Logo">
          <a:extLst>
            <a:ext uri="{FF2B5EF4-FFF2-40B4-BE49-F238E27FC236}">
              <a16:creationId xmlns:a16="http://schemas.microsoft.com/office/drawing/2014/main" id="{839B0C73-05C8-4A7D-86CA-79BBF5192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143" y="1"/>
          <a:ext cx="1631431" cy="5255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7"/>
  <sheetViews>
    <sheetView tabSelected="1" workbookViewId="0">
      <selection activeCell="G13" sqref="G13"/>
    </sheetView>
  </sheetViews>
  <sheetFormatPr defaultRowHeight="14.6" x14ac:dyDescent="0.4"/>
  <cols>
    <col min="1" max="2" width="23.3046875" style="55" bestFit="1" customWidth="1"/>
    <col min="3" max="4" width="6.07421875" style="55" bestFit="1" customWidth="1"/>
    <col min="5" max="5" width="9.84375" style="55" bestFit="1" customWidth="1"/>
    <col min="6" max="6" width="20.23046875" style="55" bestFit="1" customWidth="1"/>
    <col min="7" max="7" width="9.84375" style="55" bestFit="1" customWidth="1"/>
    <col min="8" max="8" width="6.921875" style="55" bestFit="1" customWidth="1"/>
    <col min="9" max="16384" width="9.23046875" style="55"/>
  </cols>
  <sheetData>
    <row r="1" spans="1:8" ht="15" thickBot="1" x14ac:dyDescent="0.45">
      <c r="A1" s="54" t="s">
        <v>410</v>
      </c>
      <c r="B1" s="54" t="s">
        <v>411</v>
      </c>
      <c r="C1" s="54" t="s">
        <v>403</v>
      </c>
      <c r="D1" s="54" t="s">
        <v>404</v>
      </c>
      <c r="E1" s="54" t="s">
        <v>0</v>
      </c>
      <c r="F1" s="54" t="s">
        <v>1</v>
      </c>
      <c r="G1" s="54" t="s">
        <v>405</v>
      </c>
      <c r="H1" s="54" t="s">
        <v>406</v>
      </c>
    </row>
    <row r="2" spans="1:8" x14ac:dyDescent="0.4">
      <c r="A2" s="55" t="s">
        <v>371</v>
      </c>
      <c r="B2" s="55" t="s">
        <v>392</v>
      </c>
      <c r="C2" s="55">
        <v>1437</v>
      </c>
      <c r="D2" s="55">
        <v>1458</v>
      </c>
      <c r="E2" s="56" t="str">
        <f>C2&amp;"_"&amp;D2</f>
        <v>1437_1458</v>
      </c>
      <c r="F2" s="65">
        <v>0.26377130130751297</v>
      </c>
      <c r="G2" s="62" t="str">
        <f>D2&amp;"_"&amp;C2</f>
        <v>1458_1437</v>
      </c>
      <c r="H2" s="57">
        <f>1-F2</f>
        <v>0.73622869869248708</v>
      </c>
    </row>
    <row r="3" spans="1:8" x14ac:dyDescent="0.4">
      <c r="A3" s="55" t="s">
        <v>371</v>
      </c>
      <c r="B3" s="55" t="s">
        <v>372</v>
      </c>
      <c r="C3" s="55">
        <v>1437</v>
      </c>
      <c r="D3" s="55">
        <v>1438</v>
      </c>
      <c r="E3" s="58" t="str">
        <f t="shared" ref="E3:E66" si="0">C3&amp;"_"&amp;D3</f>
        <v>1437_1438</v>
      </c>
      <c r="F3" s="65">
        <v>0.31424068077710199</v>
      </c>
      <c r="G3" s="63" t="str">
        <f t="shared" ref="G3:G66" si="1">D3&amp;"_"&amp;C3</f>
        <v>1438_1437</v>
      </c>
      <c r="H3" s="59">
        <f t="shared" ref="H3:H66" si="2">1-F3</f>
        <v>0.68575931922289801</v>
      </c>
    </row>
    <row r="4" spans="1:8" x14ac:dyDescent="0.4">
      <c r="A4" s="55" t="s">
        <v>371</v>
      </c>
      <c r="B4" s="55" t="s">
        <v>130</v>
      </c>
      <c r="C4" s="55">
        <v>1437</v>
      </c>
      <c r="D4" s="55">
        <v>1196</v>
      </c>
      <c r="E4" s="58" t="str">
        <f t="shared" si="0"/>
        <v>1437_1196</v>
      </c>
      <c r="F4" s="65">
        <v>0.13115046367359801</v>
      </c>
      <c r="G4" s="63" t="str">
        <f t="shared" si="1"/>
        <v>1196_1437</v>
      </c>
      <c r="H4" s="59">
        <f t="shared" si="2"/>
        <v>0.86884953632640194</v>
      </c>
    </row>
    <row r="5" spans="1:8" x14ac:dyDescent="0.4">
      <c r="A5" s="55" t="s">
        <v>371</v>
      </c>
      <c r="B5" s="55" t="s">
        <v>359</v>
      </c>
      <c r="C5" s="55">
        <v>1437</v>
      </c>
      <c r="D5" s="55">
        <v>1425</v>
      </c>
      <c r="E5" s="58" t="str">
        <f t="shared" si="0"/>
        <v>1437_1425</v>
      </c>
      <c r="F5" s="65">
        <v>0.90108427416466497</v>
      </c>
      <c r="G5" s="63" t="str">
        <f t="shared" si="1"/>
        <v>1425_1437</v>
      </c>
      <c r="H5" s="59">
        <f t="shared" si="2"/>
        <v>9.8915725835335033E-2</v>
      </c>
    </row>
    <row r="6" spans="1:8" x14ac:dyDescent="0.4">
      <c r="A6" s="55" t="s">
        <v>371</v>
      </c>
      <c r="B6" s="55" t="s">
        <v>58</v>
      </c>
      <c r="C6" s="55">
        <v>1437</v>
      </c>
      <c r="D6" s="55">
        <v>1124</v>
      </c>
      <c r="E6" s="58" t="str">
        <f t="shared" si="0"/>
        <v>1437_1124</v>
      </c>
      <c r="F6" s="65">
        <v>0.59642437605702203</v>
      </c>
      <c r="G6" s="63" t="str">
        <f t="shared" si="1"/>
        <v>1124_1437</v>
      </c>
      <c r="H6" s="59">
        <f t="shared" si="2"/>
        <v>0.40357562394297797</v>
      </c>
    </row>
    <row r="7" spans="1:8" x14ac:dyDescent="0.4">
      <c r="A7" s="55" t="s">
        <v>371</v>
      </c>
      <c r="B7" s="55" t="s">
        <v>310</v>
      </c>
      <c r="C7" s="55">
        <v>1437</v>
      </c>
      <c r="D7" s="55">
        <v>1376</v>
      </c>
      <c r="E7" s="58" t="str">
        <f t="shared" si="0"/>
        <v>1437_1376</v>
      </c>
      <c r="F7" s="65">
        <v>0.302857856736168</v>
      </c>
      <c r="G7" s="63" t="str">
        <f t="shared" si="1"/>
        <v>1376_1437</v>
      </c>
      <c r="H7" s="59">
        <f t="shared" si="2"/>
        <v>0.69714214326383206</v>
      </c>
    </row>
    <row r="8" spans="1:8" x14ac:dyDescent="0.4">
      <c r="A8" s="55" t="s">
        <v>371</v>
      </c>
      <c r="B8" s="55" t="s">
        <v>115</v>
      </c>
      <c r="C8" s="55">
        <v>1437</v>
      </c>
      <c r="D8" s="55">
        <v>1181</v>
      </c>
      <c r="E8" s="58" t="str">
        <f t="shared" si="0"/>
        <v>1437_1181</v>
      </c>
      <c r="F8" s="65">
        <v>0.190713522722044</v>
      </c>
      <c r="G8" s="63" t="str">
        <f t="shared" si="1"/>
        <v>1181_1437</v>
      </c>
      <c r="H8" s="59">
        <f t="shared" si="2"/>
        <v>0.809286477277956</v>
      </c>
    </row>
    <row r="9" spans="1:8" x14ac:dyDescent="0.4">
      <c r="A9" s="55" t="s">
        <v>371</v>
      </c>
      <c r="B9" s="55" t="s">
        <v>145</v>
      </c>
      <c r="C9" s="55">
        <v>1437</v>
      </c>
      <c r="D9" s="55">
        <v>1211</v>
      </c>
      <c r="E9" s="58" t="str">
        <f t="shared" si="0"/>
        <v>1437_1211</v>
      </c>
      <c r="F9" s="65">
        <v>5.3538125108912697E-2</v>
      </c>
      <c r="G9" s="63" t="str">
        <f t="shared" si="1"/>
        <v>1211_1437</v>
      </c>
      <c r="H9" s="59">
        <f t="shared" si="2"/>
        <v>0.94646187489108735</v>
      </c>
    </row>
    <row r="10" spans="1:8" x14ac:dyDescent="0.4">
      <c r="A10" s="55" t="s">
        <v>371</v>
      </c>
      <c r="B10" s="55" t="s">
        <v>255</v>
      </c>
      <c r="C10" s="55">
        <v>1437</v>
      </c>
      <c r="D10" s="55">
        <v>1321</v>
      </c>
      <c r="E10" s="58" t="str">
        <f t="shared" si="0"/>
        <v>1437_1321</v>
      </c>
      <c r="F10" s="65">
        <v>0.71072385350848699</v>
      </c>
      <c r="G10" s="63" t="str">
        <f t="shared" si="1"/>
        <v>1321_1437</v>
      </c>
      <c r="H10" s="59">
        <f t="shared" si="2"/>
        <v>0.28927614649151301</v>
      </c>
    </row>
    <row r="11" spans="1:8" x14ac:dyDescent="0.4">
      <c r="A11" s="55" t="s">
        <v>371</v>
      </c>
      <c r="B11" s="55" t="s">
        <v>257</v>
      </c>
      <c r="C11" s="55">
        <v>1437</v>
      </c>
      <c r="D11" s="55">
        <v>1323</v>
      </c>
      <c r="E11" s="58" t="str">
        <f t="shared" si="0"/>
        <v>1437_1323</v>
      </c>
      <c r="F11" s="65">
        <v>0.73697568350027198</v>
      </c>
      <c r="G11" s="63" t="str">
        <f t="shared" si="1"/>
        <v>1323_1437</v>
      </c>
      <c r="H11" s="59">
        <f t="shared" si="2"/>
        <v>0.26302431649972802</v>
      </c>
    </row>
    <row r="12" spans="1:8" x14ac:dyDescent="0.4">
      <c r="A12" s="55" t="s">
        <v>371</v>
      </c>
      <c r="B12" s="55" t="s">
        <v>386</v>
      </c>
      <c r="C12" s="55">
        <v>1437</v>
      </c>
      <c r="D12" s="55">
        <v>1452</v>
      </c>
      <c r="E12" s="58" t="str">
        <f t="shared" si="0"/>
        <v>1437_1452</v>
      </c>
      <c r="F12" s="65">
        <v>0.68008657454080301</v>
      </c>
      <c r="G12" s="63" t="str">
        <f t="shared" si="1"/>
        <v>1452_1437</v>
      </c>
      <c r="H12" s="59">
        <f t="shared" si="2"/>
        <v>0.31991342545919699</v>
      </c>
    </row>
    <row r="13" spans="1:8" x14ac:dyDescent="0.4">
      <c r="A13" s="55" t="s">
        <v>371</v>
      </c>
      <c r="B13" s="55" t="s">
        <v>396</v>
      </c>
      <c r="C13" s="55">
        <v>1437</v>
      </c>
      <c r="D13" s="55">
        <v>1462</v>
      </c>
      <c r="E13" s="58" t="str">
        <f t="shared" si="0"/>
        <v>1437_1462</v>
      </c>
      <c r="F13" s="65">
        <v>0.78051240469765404</v>
      </c>
      <c r="G13" s="63" t="str">
        <f t="shared" si="1"/>
        <v>1462_1437</v>
      </c>
      <c r="H13" s="59">
        <f t="shared" si="2"/>
        <v>0.21948759530234596</v>
      </c>
    </row>
    <row r="14" spans="1:8" x14ac:dyDescent="0.4">
      <c r="A14" s="55" t="s">
        <v>371</v>
      </c>
      <c r="B14" s="55" t="s">
        <v>133</v>
      </c>
      <c r="C14" s="55">
        <v>1437</v>
      </c>
      <c r="D14" s="55">
        <v>1199</v>
      </c>
      <c r="E14" s="58" t="str">
        <f t="shared" si="0"/>
        <v>1437_1199</v>
      </c>
      <c r="F14" s="65">
        <v>0.56846441492926303</v>
      </c>
      <c r="G14" s="63" t="str">
        <f t="shared" si="1"/>
        <v>1199_1437</v>
      </c>
      <c r="H14" s="59">
        <f t="shared" si="2"/>
        <v>0.43153558507073697</v>
      </c>
    </row>
    <row r="15" spans="1:8" x14ac:dyDescent="0.4">
      <c r="A15" s="55" t="s">
        <v>371</v>
      </c>
      <c r="B15" s="55" t="s">
        <v>322</v>
      </c>
      <c r="C15" s="55">
        <v>1437</v>
      </c>
      <c r="D15" s="55">
        <v>1388</v>
      </c>
      <c r="E15" s="58" t="str">
        <f t="shared" si="0"/>
        <v>1437_1388</v>
      </c>
      <c r="F15" s="65">
        <v>0.50809222643006202</v>
      </c>
      <c r="G15" s="63" t="str">
        <f t="shared" si="1"/>
        <v>1388_1437</v>
      </c>
      <c r="H15" s="59">
        <f t="shared" si="2"/>
        <v>0.49190777356993798</v>
      </c>
    </row>
    <row r="16" spans="1:8" x14ac:dyDescent="0.4">
      <c r="A16" s="55" t="s">
        <v>371</v>
      </c>
      <c r="B16" s="55" t="s">
        <v>46</v>
      </c>
      <c r="C16" s="55">
        <v>1437</v>
      </c>
      <c r="D16" s="55">
        <v>1112</v>
      </c>
      <c r="E16" s="58" t="str">
        <f t="shared" si="0"/>
        <v>1437_1112</v>
      </c>
      <c r="F16" s="65">
        <v>0.32438891256638802</v>
      </c>
      <c r="G16" s="63" t="str">
        <f t="shared" si="1"/>
        <v>1112_1437</v>
      </c>
      <c r="H16" s="59">
        <f t="shared" si="2"/>
        <v>0.67561108743361198</v>
      </c>
    </row>
    <row r="17" spans="1:8" x14ac:dyDescent="0.4">
      <c r="A17" s="55" t="s">
        <v>371</v>
      </c>
      <c r="B17" s="55" t="s">
        <v>176</v>
      </c>
      <c r="C17" s="55">
        <v>1437</v>
      </c>
      <c r="D17" s="55">
        <v>1242</v>
      </c>
      <c r="E17" s="58" t="str">
        <f t="shared" si="0"/>
        <v>1437_1242</v>
      </c>
      <c r="F17" s="65">
        <v>0.60487574317985904</v>
      </c>
      <c r="G17" s="63" t="str">
        <f t="shared" si="1"/>
        <v>1242_1437</v>
      </c>
      <c r="H17" s="59">
        <f t="shared" si="2"/>
        <v>0.39512425682014096</v>
      </c>
    </row>
    <row r="18" spans="1:8" x14ac:dyDescent="0.4">
      <c r="A18" s="55" t="s">
        <v>371</v>
      </c>
      <c r="B18" s="55" t="s">
        <v>211</v>
      </c>
      <c r="C18" s="55">
        <v>1437</v>
      </c>
      <c r="D18" s="55">
        <v>1277</v>
      </c>
      <c r="E18" s="58" t="str">
        <f t="shared" si="0"/>
        <v>1437_1277</v>
      </c>
      <c r="F18" s="65">
        <v>0.90807421760145601</v>
      </c>
      <c r="G18" s="63" t="str">
        <f t="shared" si="1"/>
        <v>1277_1437</v>
      </c>
      <c r="H18" s="59">
        <f t="shared" si="2"/>
        <v>9.1925782398543987E-2</v>
      </c>
    </row>
    <row r="19" spans="1:8" x14ac:dyDescent="0.4">
      <c r="A19" s="55" t="s">
        <v>371</v>
      </c>
      <c r="B19" s="55" t="s">
        <v>169</v>
      </c>
      <c r="C19" s="55">
        <v>1437</v>
      </c>
      <c r="D19" s="55">
        <v>1235</v>
      </c>
      <c r="E19" s="58" t="str">
        <f t="shared" si="0"/>
        <v>1437_1235</v>
      </c>
      <c r="F19" s="65">
        <v>0.64937975434464501</v>
      </c>
      <c r="G19" s="63" t="str">
        <f t="shared" si="1"/>
        <v>1235_1437</v>
      </c>
      <c r="H19" s="59">
        <f t="shared" si="2"/>
        <v>0.35062024565535499</v>
      </c>
    </row>
    <row r="20" spans="1:8" x14ac:dyDescent="0.4">
      <c r="A20" s="55" t="s">
        <v>371</v>
      </c>
      <c r="B20" s="55" t="s">
        <v>279</v>
      </c>
      <c r="C20" s="55">
        <v>1437</v>
      </c>
      <c r="D20" s="55">
        <v>1345</v>
      </c>
      <c r="E20" s="58" t="str">
        <f t="shared" si="0"/>
        <v>1437_1345</v>
      </c>
      <c r="F20" s="65">
        <v>0.67665616126182104</v>
      </c>
      <c r="G20" s="63" t="str">
        <f t="shared" si="1"/>
        <v>1345_1437</v>
      </c>
      <c r="H20" s="59">
        <f t="shared" si="2"/>
        <v>0.32334383873817896</v>
      </c>
    </row>
    <row r="21" spans="1:8" x14ac:dyDescent="0.4">
      <c r="A21" s="55" t="s">
        <v>371</v>
      </c>
      <c r="B21" s="55" t="s">
        <v>282</v>
      </c>
      <c r="C21" s="55">
        <v>1437</v>
      </c>
      <c r="D21" s="55">
        <v>1348</v>
      </c>
      <c r="E21" s="58" t="str">
        <f t="shared" si="0"/>
        <v>1437_1348</v>
      </c>
      <c r="F21" s="65">
        <v>0.60156988006305701</v>
      </c>
      <c r="G21" s="63" t="str">
        <f t="shared" si="1"/>
        <v>1348_1437</v>
      </c>
      <c r="H21" s="59">
        <f t="shared" si="2"/>
        <v>0.39843011993694299</v>
      </c>
    </row>
    <row r="22" spans="1:8" x14ac:dyDescent="0.4">
      <c r="A22" s="55" t="s">
        <v>371</v>
      </c>
      <c r="B22" s="55" t="s">
        <v>266</v>
      </c>
      <c r="C22" s="55">
        <v>1437</v>
      </c>
      <c r="D22" s="55">
        <v>1332</v>
      </c>
      <c r="E22" s="58" t="str">
        <f t="shared" si="0"/>
        <v>1437_1332</v>
      </c>
      <c r="F22" s="65">
        <v>0.54467731366487804</v>
      </c>
      <c r="G22" s="63" t="str">
        <f t="shared" si="1"/>
        <v>1332_1437</v>
      </c>
      <c r="H22" s="59">
        <f t="shared" si="2"/>
        <v>0.45532268633512196</v>
      </c>
    </row>
    <row r="23" spans="1:8" x14ac:dyDescent="0.4">
      <c r="A23" s="55" t="s">
        <v>371</v>
      </c>
      <c r="B23" s="55" t="s">
        <v>210</v>
      </c>
      <c r="C23" s="55">
        <v>1437</v>
      </c>
      <c r="D23" s="55">
        <v>1276</v>
      </c>
      <c r="E23" s="58" t="str">
        <f t="shared" si="0"/>
        <v>1437_1276</v>
      </c>
      <c r="F23" s="65">
        <v>0.37626602665789299</v>
      </c>
      <c r="G23" s="63" t="str">
        <f t="shared" si="1"/>
        <v>1276_1437</v>
      </c>
      <c r="H23" s="59">
        <f t="shared" si="2"/>
        <v>0.62373397334210701</v>
      </c>
    </row>
    <row r="24" spans="1:8" x14ac:dyDescent="0.4">
      <c r="A24" s="55" t="s">
        <v>371</v>
      </c>
      <c r="B24" s="55" t="s">
        <v>191</v>
      </c>
      <c r="C24" s="55">
        <v>1437</v>
      </c>
      <c r="D24" s="55">
        <v>1257</v>
      </c>
      <c r="E24" s="58" t="str">
        <f t="shared" si="0"/>
        <v>1437_1257</v>
      </c>
      <c r="F24" s="65">
        <v>0.22566627444715501</v>
      </c>
      <c r="G24" s="63" t="str">
        <f t="shared" si="1"/>
        <v>1257_1437</v>
      </c>
      <c r="H24" s="59">
        <f t="shared" si="2"/>
        <v>0.77433372555284496</v>
      </c>
    </row>
    <row r="25" spans="1:8" x14ac:dyDescent="0.4">
      <c r="A25" s="55" t="s">
        <v>371</v>
      </c>
      <c r="B25" s="55" t="s">
        <v>248</v>
      </c>
      <c r="C25" s="55">
        <v>1437</v>
      </c>
      <c r="D25" s="55">
        <v>1314</v>
      </c>
      <c r="E25" s="58" t="str">
        <f t="shared" si="0"/>
        <v>1437_1314</v>
      </c>
      <c r="F25" s="65">
        <v>0.62361392526341297</v>
      </c>
      <c r="G25" s="63" t="str">
        <f t="shared" si="1"/>
        <v>1314_1437</v>
      </c>
      <c r="H25" s="59">
        <f t="shared" si="2"/>
        <v>0.37638607473658703</v>
      </c>
    </row>
    <row r="26" spans="1:8" x14ac:dyDescent="0.4">
      <c r="A26" s="55" t="s">
        <v>371</v>
      </c>
      <c r="B26" s="55" t="s">
        <v>50</v>
      </c>
      <c r="C26" s="55">
        <v>1437</v>
      </c>
      <c r="D26" s="55">
        <v>1116</v>
      </c>
      <c r="E26" s="58" t="str">
        <f t="shared" si="0"/>
        <v>1437_1116</v>
      </c>
      <c r="F26" s="65">
        <v>0.85827515519946496</v>
      </c>
      <c r="G26" s="63" t="str">
        <f t="shared" si="1"/>
        <v>1116_1437</v>
      </c>
      <c r="H26" s="59">
        <f t="shared" si="2"/>
        <v>0.14172484480053504</v>
      </c>
    </row>
    <row r="27" spans="1:8" x14ac:dyDescent="0.4">
      <c r="A27" s="55" t="s">
        <v>371</v>
      </c>
      <c r="B27" s="55" t="s">
        <v>226</v>
      </c>
      <c r="C27" s="55">
        <v>1437</v>
      </c>
      <c r="D27" s="55">
        <v>1292</v>
      </c>
      <c r="E27" s="58" t="str">
        <f t="shared" si="0"/>
        <v>1437_1292</v>
      </c>
      <c r="F27" s="65">
        <v>0.77839999679465299</v>
      </c>
      <c r="G27" s="63" t="str">
        <f t="shared" si="1"/>
        <v>1292_1437</v>
      </c>
      <c r="H27" s="59">
        <f t="shared" si="2"/>
        <v>0.22160000320534701</v>
      </c>
    </row>
    <row r="28" spans="1:8" x14ac:dyDescent="0.4">
      <c r="A28" s="55" t="s">
        <v>371</v>
      </c>
      <c r="B28" s="55" t="s">
        <v>73</v>
      </c>
      <c r="C28" s="55">
        <v>1437</v>
      </c>
      <c r="D28" s="55">
        <v>1139</v>
      </c>
      <c r="E28" s="58" t="str">
        <f t="shared" si="0"/>
        <v>1437_1139</v>
      </c>
      <c r="F28" s="65">
        <v>0.39246015192637701</v>
      </c>
      <c r="G28" s="63" t="str">
        <f t="shared" si="1"/>
        <v>1139_1437</v>
      </c>
      <c r="H28" s="59">
        <f t="shared" si="2"/>
        <v>0.60753984807362293</v>
      </c>
    </row>
    <row r="29" spans="1:8" x14ac:dyDescent="0.4">
      <c r="A29" s="55" t="s">
        <v>371</v>
      </c>
      <c r="B29" s="55" t="s">
        <v>87</v>
      </c>
      <c r="C29" s="55">
        <v>1437</v>
      </c>
      <c r="D29" s="55">
        <v>1153</v>
      </c>
      <c r="E29" s="58" t="str">
        <f t="shared" si="0"/>
        <v>1437_1153</v>
      </c>
      <c r="F29" s="65">
        <v>0.53383928496053601</v>
      </c>
      <c r="G29" s="63" t="str">
        <f t="shared" si="1"/>
        <v>1153_1437</v>
      </c>
      <c r="H29" s="59">
        <f t="shared" si="2"/>
        <v>0.46616071503946399</v>
      </c>
    </row>
    <row r="30" spans="1:8" x14ac:dyDescent="0.4">
      <c r="A30" s="55" t="s">
        <v>371</v>
      </c>
      <c r="B30" s="55" t="s">
        <v>351</v>
      </c>
      <c r="C30" s="55">
        <v>1437</v>
      </c>
      <c r="D30" s="55">
        <v>1417</v>
      </c>
      <c r="E30" s="58" t="str">
        <f t="shared" si="0"/>
        <v>1437_1417</v>
      </c>
      <c r="F30" s="65">
        <v>0.91475991534684498</v>
      </c>
      <c r="G30" s="63" t="str">
        <f t="shared" si="1"/>
        <v>1417_1437</v>
      </c>
      <c r="H30" s="59">
        <f t="shared" si="2"/>
        <v>8.5240084653155024E-2</v>
      </c>
    </row>
    <row r="31" spans="1:8" x14ac:dyDescent="0.4">
      <c r="A31" s="55" t="s">
        <v>371</v>
      </c>
      <c r="B31" s="55" t="s">
        <v>389</v>
      </c>
      <c r="C31" s="55">
        <v>1437</v>
      </c>
      <c r="D31" s="55">
        <v>1455</v>
      </c>
      <c r="E31" s="58" t="str">
        <f t="shared" si="0"/>
        <v>1437_1455</v>
      </c>
      <c r="F31" s="65">
        <v>0.28398503530319202</v>
      </c>
      <c r="G31" s="63" t="str">
        <f t="shared" si="1"/>
        <v>1455_1437</v>
      </c>
      <c r="H31" s="59">
        <f t="shared" si="2"/>
        <v>0.71601496469680792</v>
      </c>
    </row>
    <row r="32" spans="1:8" x14ac:dyDescent="0.4">
      <c r="A32" s="55" t="s">
        <v>371</v>
      </c>
      <c r="B32" s="55" t="s">
        <v>180</v>
      </c>
      <c r="C32" s="55">
        <v>1437</v>
      </c>
      <c r="D32" s="55">
        <v>1246</v>
      </c>
      <c r="E32" s="58" t="str">
        <f t="shared" si="0"/>
        <v>1437_1246</v>
      </c>
      <c r="F32" s="65">
        <v>0.24197825914155399</v>
      </c>
      <c r="G32" s="63" t="str">
        <f t="shared" si="1"/>
        <v>1246_1437</v>
      </c>
      <c r="H32" s="59">
        <f t="shared" si="2"/>
        <v>0.75802174085844598</v>
      </c>
    </row>
    <row r="33" spans="1:8" x14ac:dyDescent="0.4">
      <c r="A33" s="55" t="s">
        <v>371</v>
      </c>
      <c r="B33" s="55" t="s">
        <v>225</v>
      </c>
      <c r="C33" s="55">
        <v>1437</v>
      </c>
      <c r="D33" s="55">
        <v>1291</v>
      </c>
      <c r="E33" s="58" t="str">
        <f t="shared" si="0"/>
        <v>1437_1291</v>
      </c>
      <c r="F33" s="65">
        <v>0.95586357020463997</v>
      </c>
      <c r="G33" s="63" t="str">
        <f t="shared" si="1"/>
        <v>1291_1437</v>
      </c>
      <c r="H33" s="59">
        <f t="shared" si="2"/>
        <v>4.4136429795360033E-2</v>
      </c>
    </row>
    <row r="34" spans="1:8" x14ac:dyDescent="0.4">
      <c r="A34" s="55" t="s">
        <v>371</v>
      </c>
      <c r="B34" s="55" t="s">
        <v>373</v>
      </c>
      <c r="C34" s="55">
        <v>1437</v>
      </c>
      <c r="D34" s="55">
        <v>1439</v>
      </c>
      <c r="E34" s="58" t="str">
        <f t="shared" si="0"/>
        <v>1437_1439</v>
      </c>
      <c r="F34" s="65">
        <v>0.80595127145558598</v>
      </c>
      <c r="G34" s="63" t="str">
        <f t="shared" si="1"/>
        <v>1439_1437</v>
      </c>
      <c r="H34" s="59">
        <f t="shared" si="2"/>
        <v>0.19404872854441402</v>
      </c>
    </row>
    <row r="35" spans="1:8" x14ac:dyDescent="0.4">
      <c r="A35" s="55" t="s">
        <v>371</v>
      </c>
      <c r="B35" s="55" t="s">
        <v>357</v>
      </c>
      <c r="C35" s="55">
        <v>1437</v>
      </c>
      <c r="D35" s="55">
        <v>1423</v>
      </c>
      <c r="E35" s="58" t="str">
        <f t="shared" si="0"/>
        <v>1437_1423</v>
      </c>
      <c r="F35" s="65">
        <v>0.93593462556847296</v>
      </c>
      <c r="G35" s="63" t="str">
        <f t="shared" si="1"/>
        <v>1423_1437</v>
      </c>
      <c r="H35" s="59">
        <f t="shared" si="2"/>
        <v>6.4065374431527045E-2</v>
      </c>
    </row>
    <row r="36" spans="1:8" x14ac:dyDescent="0.4">
      <c r="A36" s="55" t="s">
        <v>371</v>
      </c>
      <c r="B36" s="55" t="s">
        <v>124</v>
      </c>
      <c r="C36" s="55">
        <v>1437</v>
      </c>
      <c r="D36" s="55">
        <v>1190</v>
      </c>
      <c r="E36" s="58" t="str">
        <f t="shared" si="0"/>
        <v>1437_1190</v>
      </c>
      <c r="F36" s="65">
        <v>0.93115460248168502</v>
      </c>
      <c r="G36" s="63" t="str">
        <f t="shared" si="1"/>
        <v>1190_1437</v>
      </c>
      <c r="H36" s="59">
        <f t="shared" si="2"/>
        <v>6.8845397518314977E-2</v>
      </c>
    </row>
    <row r="37" spans="1:8" x14ac:dyDescent="0.4">
      <c r="A37" s="55" t="s">
        <v>371</v>
      </c>
      <c r="B37" s="55" t="s">
        <v>308</v>
      </c>
      <c r="C37" s="55">
        <v>1437</v>
      </c>
      <c r="D37" s="55">
        <v>1374</v>
      </c>
      <c r="E37" s="58" t="str">
        <f t="shared" si="0"/>
        <v>1437_1374</v>
      </c>
      <c r="F37" s="65">
        <v>0.51584032724678797</v>
      </c>
      <c r="G37" s="63" t="str">
        <f t="shared" si="1"/>
        <v>1374_1437</v>
      </c>
      <c r="H37" s="59">
        <f t="shared" si="2"/>
        <v>0.48415967275321203</v>
      </c>
    </row>
    <row r="38" spans="1:8" x14ac:dyDescent="0.4">
      <c r="A38" s="55" t="s">
        <v>371</v>
      </c>
      <c r="B38" s="55" t="s">
        <v>241</v>
      </c>
      <c r="C38" s="55">
        <v>1437</v>
      </c>
      <c r="D38" s="55">
        <v>1307</v>
      </c>
      <c r="E38" s="58" t="str">
        <f t="shared" si="0"/>
        <v>1437_1307</v>
      </c>
      <c r="F38" s="65">
        <v>0.91483270559323904</v>
      </c>
      <c r="G38" s="63" t="str">
        <f t="shared" si="1"/>
        <v>1307_1437</v>
      </c>
      <c r="H38" s="59">
        <f t="shared" si="2"/>
        <v>8.5167294406760963E-2</v>
      </c>
    </row>
    <row r="39" spans="1:8" x14ac:dyDescent="0.4">
      <c r="A39" s="55" t="s">
        <v>371</v>
      </c>
      <c r="B39" s="55" t="s">
        <v>200</v>
      </c>
      <c r="C39" s="55">
        <v>1437</v>
      </c>
      <c r="D39" s="55">
        <v>1266</v>
      </c>
      <c r="E39" s="58" t="str">
        <f t="shared" si="0"/>
        <v>1437_1266</v>
      </c>
      <c r="F39" s="65">
        <v>0.95751769474267401</v>
      </c>
      <c r="G39" s="63" t="str">
        <f t="shared" si="1"/>
        <v>1266_1437</v>
      </c>
      <c r="H39" s="59">
        <f t="shared" si="2"/>
        <v>4.2482305257325992E-2</v>
      </c>
    </row>
    <row r="40" spans="1:8" x14ac:dyDescent="0.4">
      <c r="A40" s="55" t="s">
        <v>371</v>
      </c>
      <c r="B40" s="55" t="s">
        <v>341</v>
      </c>
      <c r="C40" s="55">
        <v>1437</v>
      </c>
      <c r="D40" s="55">
        <v>1407</v>
      </c>
      <c r="E40" s="58" t="str">
        <f t="shared" si="0"/>
        <v>1437_1407</v>
      </c>
      <c r="F40" s="65">
        <v>0.92286975540747995</v>
      </c>
      <c r="G40" s="63" t="str">
        <f t="shared" si="1"/>
        <v>1407_1437</v>
      </c>
      <c r="H40" s="59">
        <f t="shared" si="2"/>
        <v>7.7130244592520047E-2</v>
      </c>
    </row>
    <row r="41" spans="1:8" x14ac:dyDescent="0.4">
      <c r="A41" s="55" t="s">
        <v>371</v>
      </c>
      <c r="B41" s="55" t="s">
        <v>311</v>
      </c>
      <c r="C41" s="55">
        <v>1437</v>
      </c>
      <c r="D41" s="55">
        <v>1377</v>
      </c>
      <c r="E41" s="58" t="str">
        <f t="shared" si="0"/>
        <v>1437_1377</v>
      </c>
      <c r="F41" s="65">
        <v>0.87309507482811299</v>
      </c>
      <c r="G41" s="63" t="str">
        <f t="shared" si="1"/>
        <v>1377_1437</v>
      </c>
      <c r="H41" s="59">
        <f t="shared" si="2"/>
        <v>0.12690492517188701</v>
      </c>
    </row>
    <row r="42" spans="1:8" x14ac:dyDescent="0.4">
      <c r="A42" s="55" t="s">
        <v>371</v>
      </c>
      <c r="B42" s="55" t="s">
        <v>369</v>
      </c>
      <c r="C42" s="55">
        <v>1437</v>
      </c>
      <c r="D42" s="55">
        <v>1435</v>
      </c>
      <c r="E42" s="58" t="str">
        <f t="shared" si="0"/>
        <v>1437_1435</v>
      </c>
      <c r="F42" s="65">
        <v>0.42018544669855301</v>
      </c>
      <c r="G42" s="63" t="str">
        <f t="shared" si="1"/>
        <v>1435_1437</v>
      </c>
      <c r="H42" s="59">
        <f t="shared" si="2"/>
        <v>0.57981455330144693</v>
      </c>
    </row>
    <row r="43" spans="1:8" x14ac:dyDescent="0.4">
      <c r="A43" s="55" t="s">
        <v>371</v>
      </c>
      <c r="B43" s="55" t="s">
        <v>277</v>
      </c>
      <c r="C43" s="55">
        <v>1437</v>
      </c>
      <c r="D43" s="55">
        <v>1343</v>
      </c>
      <c r="E43" s="58" t="str">
        <f t="shared" si="0"/>
        <v>1437_1343</v>
      </c>
      <c r="F43" s="65">
        <v>0.71487762730203597</v>
      </c>
      <c r="G43" s="63" t="str">
        <f t="shared" si="1"/>
        <v>1343_1437</v>
      </c>
      <c r="H43" s="59">
        <f t="shared" si="2"/>
        <v>0.28512237269796403</v>
      </c>
    </row>
    <row r="44" spans="1:8" x14ac:dyDescent="0.4">
      <c r="A44" s="55" t="s">
        <v>371</v>
      </c>
      <c r="B44" s="55" t="s">
        <v>71</v>
      </c>
      <c r="C44" s="55">
        <v>1437</v>
      </c>
      <c r="D44" s="55">
        <v>1137</v>
      </c>
      <c r="E44" s="58" t="str">
        <f t="shared" si="0"/>
        <v>1437_1137</v>
      </c>
      <c r="F44" s="65">
        <v>0.88415033978314195</v>
      </c>
      <c r="G44" s="63" t="str">
        <f t="shared" si="1"/>
        <v>1137_1437</v>
      </c>
      <c r="H44" s="59">
        <f t="shared" si="2"/>
        <v>0.11584966021685805</v>
      </c>
    </row>
    <row r="45" spans="1:8" x14ac:dyDescent="0.4">
      <c r="A45" s="55" t="s">
        <v>371</v>
      </c>
      <c r="B45" s="55" t="s">
        <v>202</v>
      </c>
      <c r="C45" s="55">
        <v>1437</v>
      </c>
      <c r="D45" s="55">
        <v>1268</v>
      </c>
      <c r="E45" s="58" t="str">
        <f t="shared" si="0"/>
        <v>1437_1268</v>
      </c>
      <c r="F45" s="65">
        <v>0.72205234289284204</v>
      </c>
      <c r="G45" s="63" t="str">
        <f t="shared" si="1"/>
        <v>1268_1437</v>
      </c>
      <c r="H45" s="59">
        <f t="shared" si="2"/>
        <v>0.27794765710715796</v>
      </c>
    </row>
    <row r="46" spans="1:8" x14ac:dyDescent="0.4">
      <c r="A46" s="55" t="s">
        <v>371</v>
      </c>
      <c r="B46" s="55" t="s">
        <v>129</v>
      </c>
      <c r="C46" s="55">
        <v>1437</v>
      </c>
      <c r="D46" s="55">
        <v>1195</v>
      </c>
      <c r="E46" s="58" t="str">
        <f t="shared" si="0"/>
        <v>1437_1195</v>
      </c>
      <c r="F46" s="65">
        <v>0.91060352577532599</v>
      </c>
      <c r="G46" s="63" t="str">
        <f t="shared" si="1"/>
        <v>1195_1437</v>
      </c>
      <c r="H46" s="59">
        <f t="shared" si="2"/>
        <v>8.9396474224674005E-2</v>
      </c>
    </row>
    <row r="47" spans="1:8" x14ac:dyDescent="0.4">
      <c r="A47" s="55" t="s">
        <v>371</v>
      </c>
      <c r="B47" s="55" t="s">
        <v>367</v>
      </c>
      <c r="C47" s="55">
        <v>1437</v>
      </c>
      <c r="D47" s="55">
        <v>1433</v>
      </c>
      <c r="E47" s="58" t="str">
        <f t="shared" si="0"/>
        <v>1437_1433</v>
      </c>
      <c r="F47" s="65">
        <v>0.82406572301903702</v>
      </c>
      <c r="G47" s="63" t="str">
        <f t="shared" si="1"/>
        <v>1433_1437</v>
      </c>
      <c r="H47" s="59">
        <f t="shared" si="2"/>
        <v>0.17593427698096298</v>
      </c>
    </row>
    <row r="48" spans="1:8" x14ac:dyDescent="0.4">
      <c r="A48" s="55" t="s">
        <v>371</v>
      </c>
      <c r="B48" s="55" t="s">
        <v>249</v>
      </c>
      <c r="C48" s="55">
        <v>1437</v>
      </c>
      <c r="D48" s="55">
        <v>1315</v>
      </c>
      <c r="E48" s="58" t="str">
        <f t="shared" si="0"/>
        <v>1437_1315</v>
      </c>
      <c r="F48" s="65">
        <v>0.98739734963980996</v>
      </c>
      <c r="G48" s="63" t="str">
        <f t="shared" si="1"/>
        <v>1315_1437</v>
      </c>
      <c r="H48" s="59">
        <f t="shared" si="2"/>
        <v>1.2602650360190037E-2</v>
      </c>
    </row>
    <row r="49" spans="1:8" x14ac:dyDescent="0.4">
      <c r="A49" s="55" t="s">
        <v>371</v>
      </c>
      <c r="B49" s="55" t="s">
        <v>347</v>
      </c>
      <c r="C49" s="55">
        <v>1437</v>
      </c>
      <c r="D49" s="55">
        <v>1413</v>
      </c>
      <c r="E49" s="58" t="str">
        <f t="shared" si="0"/>
        <v>1437_1413</v>
      </c>
      <c r="F49" s="65">
        <v>0.97167764687648495</v>
      </c>
      <c r="G49" s="63" t="str">
        <f t="shared" si="1"/>
        <v>1413_1437</v>
      </c>
      <c r="H49" s="59">
        <f t="shared" si="2"/>
        <v>2.8322353123515054E-2</v>
      </c>
    </row>
    <row r="50" spans="1:8" x14ac:dyDescent="0.4">
      <c r="A50" s="55" t="s">
        <v>371</v>
      </c>
      <c r="B50" s="55" t="s">
        <v>208</v>
      </c>
      <c r="C50" s="55">
        <v>1437</v>
      </c>
      <c r="D50" s="55">
        <v>1274</v>
      </c>
      <c r="E50" s="58" t="str">
        <f t="shared" si="0"/>
        <v>1437_1274</v>
      </c>
      <c r="F50" s="65">
        <v>0.441200421788215</v>
      </c>
      <c r="G50" s="63" t="str">
        <f t="shared" si="1"/>
        <v>1274_1437</v>
      </c>
      <c r="H50" s="59">
        <f t="shared" si="2"/>
        <v>0.55879957821178494</v>
      </c>
    </row>
    <row r="51" spans="1:8" x14ac:dyDescent="0.4">
      <c r="A51" s="55" t="s">
        <v>371</v>
      </c>
      <c r="B51" s="55" t="s">
        <v>239</v>
      </c>
      <c r="C51" s="55">
        <v>1437</v>
      </c>
      <c r="D51" s="55">
        <v>1305</v>
      </c>
      <c r="E51" s="58" t="str">
        <f t="shared" si="0"/>
        <v>1437_1305</v>
      </c>
      <c r="F51" s="65">
        <v>0.81473198044844797</v>
      </c>
      <c r="G51" s="63" t="str">
        <f t="shared" si="1"/>
        <v>1305_1437</v>
      </c>
      <c r="H51" s="59">
        <f t="shared" si="2"/>
        <v>0.18526801955155203</v>
      </c>
    </row>
    <row r="52" spans="1:8" x14ac:dyDescent="0.4">
      <c r="A52" s="55" t="s">
        <v>371</v>
      </c>
      <c r="B52" s="55" t="s">
        <v>370</v>
      </c>
      <c r="C52" s="55">
        <v>1437</v>
      </c>
      <c r="D52" s="55">
        <v>1436</v>
      </c>
      <c r="E52" s="58" t="str">
        <f t="shared" si="0"/>
        <v>1437_1436</v>
      </c>
      <c r="F52" s="65">
        <v>0.71072493063842002</v>
      </c>
      <c r="G52" s="63" t="str">
        <f t="shared" si="1"/>
        <v>1436_1437</v>
      </c>
      <c r="H52" s="59">
        <f t="shared" si="2"/>
        <v>0.28927506936157998</v>
      </c>
    </row>
    <row r="53" spans="1:8" x14ac:dyDescent="0.4">
      <c r="A53" s="55" t="s">
        <v>371</v>
      </c>
      <c r="B53" s="55" t="s">
        <v>100</v>
      </c>
      <c r="C53" s="55">
        <v>1437</v>
      </c>
      <c r="D53" s="55">
        <v>1166</v>
      </c>
      <c r="E53" s="58" t="str">
        <f t="shared" si="0"/>
        <v>1437_1166</v>
      </c>
      <c r="F53" s="65">
        <v>0.81894984081960998</v>
      </c>
      <c r="G53" s="63" t="str">
        <f t="shared" si="1"/>
        <v>1166_1437</v>
      </c>
      <c r="H53" s="59">
        <f t="shared" si="2"/>
        <v>0.18105015918039002</v>
      </c>
    </row>
    <row r="54" spans="1:8" x14ac:dyDescent="0.4">
      <c r="A54" s="55" t="s">
        <v>371</v>
      </c>
      <c r="B54" s="55" t="s">
        <v>167</v>
      </c>
      <c r="C54" s="55">
        <v>1437</v>
      </c>
      <c r="D54" s="55">
        <v>1233</v>
      </c>
      <c r="E54" s="58" t="str">
        <f t="shared" si="0"/>
        <v>1437_1233</v>
      </c>
      <c r="F54" s="65">
        <v>0.98639637974562999</v>
      </c>
      <c r="G54" s="63" t="str">
        <f t="shared" si="1"/>
        <v>1233_1437</v>
      </c>
      <c r="H54" s="59">
        <f t="shared" si="2"/>
        <v>1.3603620254370008E-2</v>
      </c>
    </row>
    <row r="55" spans="1:8" x14ac:dyDescent="0.4">
      <c r="A55" s="55" t="s">
        <v>371</v>
      </c>
      <c r="B55" s="55" t="s">
        <v>263</v>
      </c>
      <c r="C55" s="55">
        <v>1437</v>
      </c>
      <c r="D55" s="55">
        <v>1329</v>
      </c>
      <c r="E55" s="58" t="str">
        <f t="shared" si="0"/>
        <v>1437_1329</v>
      </c>
      <c r="F55" s="65">
        <v>0.89465290211237802</v>
      </c>
      <c r="G55" s="63" t="str">
        <f t="shared" si="1"/>
        <v>1329_1437</v>
      </c>
      <c r="H55" s="59">
        <f t="shared" si="2"/>
        <v>0.10534709788762198</v>
      </c>
    </row>
    <row r="56" spans="1:8" x14ac:dyDescent="0.4">
      <c r="A56" s="55" t="s">
        <v>371</v>
      </c>
      <c r="B56" s="55" t="s">
        <v>174</v>
      </c>
      <c r="C56" s="55">
        <v>1437</v>
      </c>
      <c r="D56" s="55">
        <v>1240</v>
      </c>
      <c r="E56" s="58" t="str">
        <f t="shared" si="0"/>
        <v>1437_1240</v>
      </c>
      <c r="F56" s="65">
        <v>0.98181196885444699</v>
      </c>
      <c r="G56" s="63" t="str">
        <f t="shared" si="1"/>
        <v>1240_1437</v>
      </c>
      <c r="H56" s="59">
        <f t="shared" si="2"/>
        <v>1.8188031145553007E-2</v>
      </c>
    </row>
    <row r="57" spans="1:8" x14ac:dyDescent="0.4">
      <c r="A57" s="55" t="s">
        <v>371</v>
      </c>
      <c r="B57" s="55" t="s">
        <v>345</v>
      </c>
      <c r="C57" s="55">
        <v>1437</v>
      </c>
      <c r="D57" s="55">
        <v>1411</v>
      </c>
      <c r="E57" s="58" t="str">
        <f t="shared" si="0"/>
        <v>1437_1411</v>
      </c>
      <c r="F57" s="65">
        <v>0.95464423082638405</v>
      </c>
      <c r="G57" s="63" t="str">
        <f t="shared" si="1"/>
        <v>1411_1437</v>
      </c>
      <c r="H57" s="59">
        <f t="shared" si="2"/>
        <v>4.5355769173615945E-2</v>
      </c>
    </row>
    <row r="58" spans="1:8" x14ac:dyDescent="0.4">
      <c r="A58" s="55" t="s">
        <v>371</v>
      </c>
      <c r="B58" s="55" t="s">
        <v>305</v>
      </c>
      <c r="C58" s="55">
        <v>1437</v>
      </c>
      <c r="D58" s="55">
        <v>1371</v>
      </c>
      <c r="E58" s="58" t="str">
        <f t="shared" si="0"/>
        <v>1437_1371</v>
      </c>
      <c r="F58" s="65">
        <v>0.62881952586496703</v>
      </c>
      <c r="G58" s="63" t="str">
        <f t="shared" si="1"/>
        <v>1371_1437</v>
      </c>
      <c r="H58" s="59">
        <f t="shared" si="2"/>
        <v>0.37118047413503297</v>
      </c>
    </row>
    <row r="59" spans="1:8" x14ac:dyDescent="0.4">
      <c r="A59" s="55" t="s">
        <v>371</v>
      </c>
      <c r="B59" s="55" t="s">
        <v>212</v>
      </c>
      <c r="C59" s="55">
        <v>1437</v>
      </c>
      <c r="D59" s="55">
        <v>1278</v>
      </c>
      <c r="E59" s="58" t="str">
        <f t="shared" si="0"/>
        <v>1437_1278</v>
      </c>
      <c r="F59" s="65">
        <v>0.59696561791527003</v>
      </c>
      <c r="G59" s="63" t="str">
        <f t="shared" si="1"/>
        <v>1278_1437</v>
      </c>
      <c r="H59" s="59">
        <f t="shared" si="2"/>
        <v>0.40303438208472997</v>
      </c>
    </row>
    <row r="60" spans="1:8" x14ac:dyDescent="0.4">
      <c r="A60" s="55" t="s">
        <v>371</v>
      </c>
      <c r="B60" s="55" t="s">
        <v>391</v>
      </c>
      <c r="C60" s="55">
        <v>1437</v>
      </c>
      <c r="D60" s="55">
        <v>1457</v>
      </c>
      <c r="E60" s="58" t="str">
        <f t="shared" si="0"/>
        <v>1437_1457</v>
      </c>
      <c r="F60" s="65">
        <v>0.84473706681749905</v>
      </c>
      <c r="G60" s="63" t="str">
        <f t="shared" si="1"/>
        <v>1457_1437</v>
      </c>
      <c r="H60" s="59">
        <f t="shared" si="2"/>
        <v>0.15526293318250095</v>
      </c>
    </row>
    <row r="61" spans="1:8" x14ac:dyDescent="0.4">
      <c r="A61" s="55" t="s">
        <v>371</v>
      </c>
      <c r="B61" s="55" t="s">
        <v>177</v>
      </c>
      <c r="C61" s="55">
        <v>1437</v>
      </c>
      <c r="D61" s="55">
        <v>1243</v>
      </c>
      <c r="E61" s="58" t="str">
        <f t="shared" si="0"/>
        <v>1437_1243</v>
      </c>
      <c r="F61" s="65">
        <v>0.84468106200825299</v>
      </c>
      <c r="G61" s="63" t="str">
        <f t="shared" si="1"/>
        <v>1243_1437</v>
      </c>
      <c r="H61" s="59">
        <f t="shared" si="2"/>
        <v>0.15531893799174701</v>
      </c>
    </row>
    <row r="62" spans="1:8" x14ac:dyDescent="0.4">
      <c r="A62" s="55" t="s">
        <v>371</v>
      </c>
      <c r="B62" s="55" t="s">
        <v>179</v>
      </c>
      <c r="C62" s="55">
        <v>1437</v>
      </c>
      <c r="D62" s="55">
        <v>1245</v>
      </c>
      <c r="E62" s="58" t="str">
        <f t="shared" si="0"/>
        <v>1437_1245</v>
      </c>
      <c r="F62" s="65">
        <v>0.91372838526785105</v>
      </c>
      <c r="G62" s="63" t="str">
        <f t="shared" si="1"/>
        <v>1245_1437</v>
      </c>
      <c r="H62" s="59">
        <f t="shared" si="2"/>
        <v>8.6271614732148949E-2</v>
      </c>
    </row>
    <row r="63" spans="1:8" x14ac:dyDescent="0.4">
      <c r="A63" s="55" t="s">
        <v>371</v>
      </c>
      <c r="B63" s="55" t="s">
        <v>107</v>
      </c>
      <c r="C63" s="55">
        <v>1437</v>
      </c>
      <c r="D63" s="55">
        <v>1173</v>
      </c>
      <c r="E63" s="58" t="str">
        <f t="shared" si="0"/>
        <v>1437_1173</v>
      </c>
      <c r="F63" s="65">
        <v>0.793020242432395</v>
      </c>
      <c r="G63" s="63" t="str">
        <f t="shared" si="1"/>
        <v>1173_1437</v>
      </c>
      <c r="H63" s="59">
        <f t="shared" si="2"/>
        <v>0.206979757567605</v>
      </c>
    </row>
    <row r="64" spans="1:8" x14ac:dyDescent="0.4">
      <c r="A64" s="55" t="s">
        <v>371</v>
      </c>
      <c r="B64" s="55" t="s">
        <v>231</v>
      </c>
      <c r="C64" s="55">
        <v>1437</v>
      </c>
      <c r="D64" s="55">
        <v>1297</v>
      </c>
      <c r="E64" s="58" t="str">
        <f t="shared" si="0"/>
        <v>1437_1297</v>
      </c>
      <c r="F64" s="65">
        <v>0.93980447129699496</v>
      </c>
      <c r="G64" s="63" t="str">
        <f t="shared" si="1"/>
        <v>1297_1437</v>
      </c>
      <c r="H64" s="59">
        <f t="shared" si="2"/>
        <v>6.0195528703005041E-2</v>
      </c>
    </row>
    <row r="65" spans="1:8" x14ac:dyDescent="0.4">
      <c r="A65" s="55" t="s">
        <v>392</v>
      </c>
      <c r="B65" s="55" t="s">
        <v>372</v>
      </c>
      <c r="C65" s="55">
        <v>1458</v>
      </c>
      <c r="D65" s="55">
        <v>1438</v>
      </c>
      <c r="E65" s="58" t="str">
        <f t="shared" si="0"/>
        <v>1458_1438</v>
      </c>
      <c r="F65" s="65">
        <v>0.21755301934462401</v>
      </c>
      <c r="G65" s="63" t="str">
        <f t="shared" si="1"/>
        <v>1438_1458</v>
      </c>
      <c r="H65" s="59">
        <f t="shared" si="2"/>
        <v>0.78244698065537599</v>
      </c>
    </row>
    <row r="66" spans="1:8" x14ac:dyDescent="0.4">
      <c r="A66" s="55" t="s">
        <v>392</v>
      </c>
      <c r="B66" s="55" t="s">
        <v>130</v>
      </c>
      <c r="C66" s="55">
        <v>1458</v>
      </c>
      <c r="D66" s="55">
        <v>1196</v>
      </c>
      <c r="E66" s="58" t="str">
        <f t="shared" si="0"/>
        <v>1458_1196</v>
      </c>
      <c r="F66" s="65">
        <v>8.3904546036724204E-2</v>
      </c>
      <c r="G66" s="63" t="str">
        <f t="shared" si="1"/>
        <v>1196_1458</v>
      </c>
      <c r="H66" s="59">
        <f t="shared" si="2"/>
        <v>0.91609545396327574</v>
      </c>
    </row>
    <row r="67" spans="1:8" x14ac:dyDescent="0.4">
      <c r="A67" s="55" t="s">
        <v>392</v>
      </c>
      <c r="B67" s="55" t="s">
        <v>359</v>
      </c>
      <c r="C67" s="55">
        <v>1458</v>
      </c>
      <c r="D67" s="55">
        <v>1425</v>
      </c>
      <c r="E67" s="58" t="str">
        <f t="shared" ref="E67:E130" si="3">C67&amp;"_"&amp;D67</f>
        <v>1458_1425</v>
      </c>
      <c r="F67" s="65">
        <v>0.84679925068071304</v>
      </c>
      <c r="G67" s="63" t="str">
        <f t="shared" ref="G67:G130" si="4">D67&amp;"_"&amp;C67</f>
        <v>1425_1458</v>
      </c>
      <c r="H67" s="59">
        <f t="shared" ref="H67:H130" si="5">1-F67</f>
        <v>0.15320074931928696</v>
      </c>
    </row>
    <row r="68" spans="1:8" x14ac:dyDescent="0.4">
      <c r="A68" s="55" t="s">
        <v>392</v>
      </c>
      <c r="B68" s="55" t="s">
        <v>58</v>
      </c>
      <c r="C68" s="55">
        <v>1458</v>
      </c>
      <c r="D68" s="55">
        <v>1124</v>
      </c>
      <c r="E68" s="58" t="str">
        <f t="shared" si="3"/>
        <v>1458_1124</v>
      </c>
      <c r="F68" s="65">
        <v>0.47277009714954699</v>
      </c>
      <c r="G68" s="63" t="str">
        <f t="shared" si="4"/>
        <v>1124_1458</v>
      </c>
      <c r="H68" s="59">
        <f t="shared" si="5"/>
        <v>0.52722990285045301</v>
      </c>
    </row>
    <row r="69" spans="1:8" x14ac:dyDescent="0.4">
      <c r="A69" s="55" t="s">
        <v>392</v>
      </c>
      <c r="B69" s="55" t="s">
        <v>310</v>
      </c>
      <c r="C69" s="55">
        <v>1458</v>
      </c>
      <c r="D69" s="55">
        <v>1376</v>
      </c>
      <c r="E69" s="58" t="str">
        <f t="shared" si="3"/>
        <v>1458_1376</v>
      </c>
      <c r="F69" s="65">
        <v>0.20860712990407701</v>
      </c>
      <c r="G69" s="63" t="str">
        <f t="shared" si="4"/>
        <v>1376_1458</v>
      </c>
      <c r="H69" s="59">
        <f t="shared" si="5"/>
        <v>0.79139287009592296</v>
      </c>
    </row>
    <row r="70" spans="1:8" x14ac:dyDescent="0.4">
      <c r="A70" s="55" t="s">
        <v>392</v>
      </c>
      <c r="B70" s="55" t="s">
        <v>115</v>
      </c>
      <c r="C70" s="55">
        <v>1458</v>
      </c>
      <c r="D70" s="55">
        <v>1181</v>
      </c>
      <c r="E70" s="58" t="str">
        <f t="shared" si="3"/>
        <v>1458_1181</v>
      </c>
      <c r="F70" s="65">
        <v>0.125099954317547</v>
      </c>
      <c r="G70" s="63" t="str">
        <f t="shared" si="4"/>
        <v>1181_1458</v>
      </c>
      <c r="H70" s="59">
        <f t="shared" si="5"/>
        <v>0.87490004568245294</v>
      </c>
    </row>
    <row r="71" spans="1:8" x14ac:dyDescent="0.4">
      <c r="A71" s="55" t="s">
        <v>392</v>
      </c>
      <c r="B71" s="55" t="s">
        <v>145</v>
      </c>
      <c r="C71" s="55">
        <v>1458</v>
      </c>
      <c r="D71" s="55">
        <v>1211</v>
      </c>
      <c r="E71" s="58" t="str">
        <f t="shared" si="3"/>
        <v>1458_1211</v>
      </c>
      <c r="F71" s="65">
        <v>3.3183603696974699E-2</v>
      </c>
      <c r="G71" s="63" t="str">
        <f t="shared" si="4"/>
        <v>1211_1458</v>
      </c>
      <c r="H71" s="59">
        <f t="shared" si="5"/>
        <v>0.96681639630302529</v>
      </c>
    </row>
    <row r="72" spans="1:8" x14ac:dyDescent="0.4">
      <c r="A72" s="55" t="s">
        <v>392</v>
      </c>
      <c r="B72" s="55" t="s">
        <v>255</v>
      </c>
      <c r="C72" s="55">
        <v>1458</v>
      </c>
      <c r="D72" s="55">
        <v>1321</v>
      </c>
      <c r="E72" s="58" t="str">
        <f t="shared" si="3"/>
        <v>1458_1321</v>
      </c>
      <c r="F72" s="65">
        <v>0.59851613999528097</v>
      </c>
      <c r="G72" s="63" t="str">
        <f t="shared" si="4"/>
        <v>1321_1458</v>
      </c>
      <c r="H72" s="59">
        <f t="shared" si="5"/>
        <v>0.40148386000471903</v>
      </c>
    </row>
    <row r="73" spans="1:8" x14ac:dyDescent="0.4">
      <c r="A73" s="55" t="s">
        <v>392</v>
      </c>
      <c r="B73" s="55" t="s">
        <v>257</v>
      </c>
      <c r="C73" s="55">
        <v>1458</v>
      </c>
      <c r="D73" s="55">
        <v>1323</v>
      </c>
      <c r="E73" s="58" t="str">
        <f t="shared" si="3"/>
        <v>1458_1323</v>
      </c>
      <c r="F73" s="65">
        <v>0.62964458034795401</v>
      </c>
      <c r="G73" s="63" t="str">
        <f t="shared" si="4"/>
        <v>1323_1458</v>
      </c>
      <c r="H73" s="59">
        <f t="shared" si="5"/>
        <v>0.37035541965204599</v>
      </c>
    </row>
    <row r="74" spans="1:8" x14ac:dyDescent="0.4">
      <c r="A74" s="55" t="s">
        <v>392</v>
      </c>
      <c r="B74" s="55" t="s">
        <v>386</v>
      </c>
      <c r="C74" s="55">
        <v>1458</v>
      </c>
      <c r="D74" s="55">
        <v>1452</v>
      </c>
      <c r="E74" s="58" t="str">
        <f t="shared" si="3"/>
        <v>1458_1452</v>
      </c>
      <c r="F74" s="65">
        <v>0.56329698867988298</v>
      </c>
      <c r="G74" s="63" t="str">
        <f t="shared" si="4"/>
        <v>1452_1458</v>
      </c>
      <c r="H74" s="59">
        <f t="shared" si="5"/>
        <v>0.43670301132011702</v>
      </c>
    </row>
    <row r="75" spans="1:8" x14ac:dyDescent="0.4">
      <c r="A75" s="55" t="s">
        <v>392</v>
      </c>
      <c r="B75" s="55" t="s">
        <v>396</v>
      </c>
      <c r="C75" s="55">
        <v>1458</v>
      </c>
      <c r="D75" s="55">
        <v>1462</v>
      </c>
      <c r="E75" s="58" t="str">
        <f t="shared" si="3"/>
        <v>1458_1462</v>
      </c>
      <c r="F75" s="65">
        <v>0.683312944861591</v>
      </c>
      <c r="G75" s="63" t="str">
        <f t="shared" si="4"/>
        <v>1462_1458</v>
      </c>
      <c r="H75" s="59">
        <f t="shared" si="5"/>
        <v>0.316687055138409</v>
      </c>
    </row>
    <row r="76" spans="1:8" x14ac:dyDescent="0.4">
      <c r="A76" s="55" t="s">
        <v>392</v>
      </c>
      <c r="B76" s="55" t="s">
        <v>133</v>
      </c>
      <c r="C76" s="55">
        <v>1458</v>
      </c>
      <c r="D76" s="55">
        <v>1199</v>
      </c>
      <c r="E76" s="58" t="str">
        <f t="shared" si="3"/>
        <v>1458_1199</v>
      </c>
      <c r="F76" s="65">
        <v>0.444226243954988</v>
      </c>
      <c r="G76" s="63" t="str">
        <f t="shared" si="4"/>
        <v>1199_1458</v>
      </c>
      <c r="H76" s="59">
        <f t="shared" si="5"/>
        <v>0.555773756045012</v>
      </c>
    </row>
    <row r="77" spans="1:8" x14ac:dyDescent="0.4">
      <c r="A77" s="55" t="s">
        <v>392</v>
      </c>
      <c r="B77" s="55" t="s">
        <v>322</v>
      </c>
      <c r="C77" s="55">
        <v>1458</v>
      </c>
      <c r="D77" s="55">
        <v>1388</v>
      </c>
      <c r="E77" s="58" t="str">
        <f t="shared" si="3"/>
        <v>1458_1388</v>
      </c>
      <c r="F77" s="65">
        <v>0.38526868420682903</v>
      </c>
      <c r="G77" s="63" t="str">
        <f t="shared" si="4"/>
        <v>1388_1458</v>
      </c>
      <c r="H77" s="59">
        <f t="shared" si="5"/>
        <v>0.61473131579317097</v>
      </c>
    </row>
    <row r="78" spans="1:8" x14ac:dyDescent="0.4">
      <c r="A78" s="55" t="s">
        <v>392</v>
      </c>
      <c r="B78" s="55" t="s">
        <v>46</v>
      </c>
      <c r="C78" s="55">
        <v>1458</v>
      </c>
      <c r="D78" s="55">
        <v>1112</v>
      </c>
      <c r="E78" s="58" t="str">
        <f t="shared" si="3"/>
        <v>1458_1112</v>
      </c>
      <c r="F78" s="65">
        <v>0.22560603012710001</v>
      </c>
      <c r="G78" s="63" t="str">
        <f t="shared" si="4"/>
        <v>1112_1458</v>
      </c>
      <c r="H78" s="59">
        <f t="shared" si="5"/>
        <v>0.77439396987289999</v>
      </c>
    </row>
    <row r="79" spans="1:8" x14ac:dyDescent="0.4">
      <c r="A79" s="55" t="s">
        <v>392</v>
      </c>
      <c r="B79" s="55" t="s">
        <v>176</v>
      </c>
      <c r="C79" s="55">
        <v>1458</v>
      </c>
      <c r="D79" s="55">
        <v>1242</v>
      </c>
      <c r="E79" s="58" t="str">
        <f t="shared" si="3"/>
        <v>1458_1242</v>
      </c>
      <c r="F79" s="65">
        <v>0.48156004611459102</v>
      </c>
      <c r="G79" s="63" t="str">
        <f t="shared" si="4"/>
        <v>1242_1458</v>
      </c>
      <c r="H79" s="59">
        <f t="shared" si="5"/>
        <v>0.51843995388540898</v>
      </c>
    </row>
    <row r="80" spans="1:8" x14ac:dyDescent="0.4">
      <c r="A80" s="55" t="s">
        <v>392</v>
      </c>
      <c r="B80" s="55" t="s">
        <v>211</v>
      </c>
      <c r="C80" s="55">
        <v>1458</v>
      </c>
      <c r="D80" s="55">
        <v>1277</v>
      </c>
      <c r="E80" s="58" t="str">
        <f t="shared" si="3"/>
        <v>1458_1277</v>
      </c>
      <c r="F80" s="65">
        <v>0.85701657276024101</v>
      </c>
      <c r="G80" s="63" t="str">
        <f t="shared" si="4"/>
        <v>1277_1458</v>
      </c>
      <c r="H80" s="59">
        <f t="shared" si="5"/>
        <v>0.14298342723975899</v>
      </c>
    </row>
    <row r="81" spans="1:8" x14ac:dyDescent="0.4">
      <c r="A81" s="55" t="s">
        <v>392</v>
      </c>
      <c r="B81" s="55" t="s">
        <v>169</v>
      </c>
      <c r="C81" s="55">
        <v>1458</v>
      </c>
      <c r="D81" s="55">
        <v>1235</v>
      </c>
      <c r="E81" s="58" t="str">
        <f t="shared" si="3"/>
        <v>1458_1235</v>
      </c>
      <c r="F81" s="65">
        <v>0.52914141557384098</v>
      </c>
      <c r="G81" s="63" t="str">
        <f t="shared" si="4"/>
        <v>1235_1458</v>
      </c>
      <c r="H81" s="59">
        <f t="shared" si="5"/>
        <v>0.47085858442615902</v>
      </c>
    </row>
    <row r="82" spans="1:8" x14ac:dyDescent="0.4">
      <c r="A82" s="55" t="s">
        <v>392</v>
      </c>
      <c r="B82" s="55" t="s">
        <v>279</v>
      </c>
      <c r="C82" s="55">
        <v>1458</v>
      </c>
      <c r="D82" s="55">
        <v>1345</v>
      </c>
      <c r="E82" s="58" t="str">
        <f t="shared" si="3"/>
        <v>1458_1345</v>
      </c>
      <c r="F82" s="65">
        <v>0.55942553196178302</v>
      </c>
      <c r="G82" s="63" t="str">
        <f t="shared" si="4"/>
        <v>1345_1458</v>
      </c>
      <c r="H82" s="59">
        <f t="shared" si="5"/>
        <v>0.44057446803821698</v>
      </c>
    </row>
    <row r="83" spans="1:8" x14ac:dyDescent="0.4">
      <c r="A83" s="55" t="s">
        <v>392</v>
      </c>
      <c r="B83" s="55" t="s">
        <v>282</v>
      </c>
      <c r="C83" s="55">
        <v>1458</v>
      </c>
      <c r="D83" s="55">
        <v>1348</v>
      </c>
      <c r="E83" s="58" t="str">
        <f t="shared" si="3"/>
        <v>1458_1348</v>
      </c>
      <c r="F83" s="65">
        <v>0.478112629496112</v>
      </c>
      <c r="G83" s="63" t="str">
        <f t="shared" si="4"/>
        <v>1348_1458</v>
      </c>
      <c r="H83" s="59">
        <f t="shared" si="5"/>
        <v>0.521887370503888</v>
      </c>
    </row>
    <row r="84" spans="1:8" x14ac:dyDescent="0.4">
      <c r="A84" s="55" t="s">
        <v>392</v>
      </c>
      <c r="B84" s="55" t="s">
        <v>266</v>
      </c>
      <c r="C84" s="55">
        <v>1458</v>
      </c>
      <c r="D84" s="55">
        <v>1332</v>
      </c>
      <c r="E84" s="58" t="str">
        <f t="shared" si="3"/>
        <v>1458_1332</v>
      </c>
      <c r="F84" s="65">
        <v>0.42057122960041599</v>
      </c>
      <c r="G84" s="63" t="str">
        <f t="shared" si="4"/>
        <v>1332_1458</v>
      </c>
      <c r="H84" s="59">
        <f t="shared" si="5"/>
        <v>0.57942877039958396</v>
      </c>
    </row>
    <row r="85" spans="1:8" x14ac:dyDescent="0.4">
      <c r="A85" s="55" t="s">
        <v>392</v>
      </c>
      <c r="B85" s="55" t="s">
        <v>210</v>
      </c>
      <c r="C85" s="55">
        <v>1458</v>
      </c>
      <c r="D85" s="55">
        <v>1276</v>
      </c>
      <c r="E85" s="58" t="str">
        <f t="shared" si="3"/>
        <v>1458_1276</v>
      </c>
      <c r="F85" s="65">
        <v>0.267950947820705</v>
      </c>
      <c r="G85" s="63" t="str">
        <f t="shared" si="4"/>
        <v>1276_1458</v>
      </c>
      <c r="H85" s="59">
        <f t="shared" si="5"/>
        <v>0.73204905217929506</v>
      </c>
    </row>
    <row r="86" spans="1:8" x14ac:dyDescent="0.4">
      <c r="A86" s="55" t="s">
        <v>392</v>
      </c>
      <c r="B86" s="55" t="s">
        <v>191</v>
      </c>
      <c r="C86" s="55">
        <v>1458</v>
      </c>
      <c r="D86" s="55">
        <v>1257</v>
      </c>
      <c r="E86" s="58" t="str">
        <f t="shared" si="3"/>
        <v>1458_1257</v>
      </c>
      <c r="F86" s="65">
        <v>0.15026019676885599</v>
      </c>
      <c r="G86" s="63" t="str">
        <f t="shared" si="4"/>
        <v>1257_1458</v>
      </c>
      <c r="H86" s="59">
        <f t="shared" si="5"/>
        <v>0.84973980323114406</v>
      </c>
    </row>
    <row r="87" spans="1:8" x14ac:dyDescent="0.4">
      <c r="A87" s="55" t="s">
        <v>392</v>
      </c>
      <c r="B87" s="55" t="s">
        <v>248</v>
      </c>
      <c r="C87" s="55">
        <v>1458</v>
      </c>
      <c r="D87" s="55">
        <v>1314</v>
      </c>
      <c r="E87" s="58" t="str">
        <f t="shared" si="3"/>
        <v>1458_1314</v>
      </c>
      <c r="F87" s="65">
        <v>0.50132499899493899</v>
      </c>
      <c r="G87" s="63" t="str">
        <f t="shared" si="4"/>
        <v>1314_1458</v>
      </c>
      <c r="H87" s="59">
        <f t="shared" si="5"/>
        <v>0.49867500100506101</v>
      </c>
    </row>
    <row r="88" spans="1:8" x14ac:dyDescent="0.4">
      <c r="A88" s="55" t="s">
        <v>392</v>
      </c>
      <c r="B88" s="55" t="s">
        <v>50</v>
      </c>
      <c r="C88" s="55">
        <v>1458</v>
      </c>
      <c r="D88" s="55">
        <v>1116</v>
      </c>
      <c r="E88" s="58" t="str">
        <f t="shared" si="3"/>
        <v>1458_1116</v>
      </c>
      <c r="F88" s="65">
        <v>0.78607407634793303</v>
      </c>
      <c r="G88" s="63" t="str">
        <f t="shared" si="4"/>
        <v>1116_1458</v>
      </c>
      <c r="H88" s="59">
        <f t="shared" si="5"/>
        <v>0.21392592365206697</v>
      </c>
    </row>
    <row r="89" spans="1:8" x14ac:dyDescent="0.4">
      <c r="A89" s="55" t="s">
        <v>392</v>
      </c>
      <c r="B89" s="55" t="s">
        <v>226</v>
      </c>
      <c r="C89" s="55">
        <v>1458</v>
      </c>
      <c r="D89" s="55">
        <v>1292</v>
      </c>
      <c r="E89" s="58" t="str">
        <f t="shared" si="3"/>
        <v>1458_1292</v>
      </c>
      <c r="F89" s="65">
        <v>0.68064781885958803</v>
      </c>
      <c r="G89" s="63" t="str">
        <f t="shared" si="4"/>
        <v>1292_1458</v>
      </c>
      <c r="H89" s="59">
        <f t="shared" si="5"/>
        <v>0.31935218114041197</v>
      </c>
    </row>
    <row r="90" spans="1:8" x14ac:dyDescent="0.4">
      <c r="A90" s="55" t="s">
        <v>392</v>
      </c>
      <c r="B90" s="55" t="s">
        <v>73</v>
      </c>
      <c r="C90" s="55">
        <v>1458</v>
      </c>
      <c r="D90" s="55">
        <v>1139</v>
      </c>
      <c r="E90" s="58" t="str">
        <f t="shared" si="3"/>
        <v>1458_1139</v>
      </c>
      <c r="F90" s="65">
        <v>0.28158787957881798</v>
      </c>
      <c r="G90" s="63" t="str">
        <f t="shared" si="4"/>
        <v>1139_1458</v>
      </c>
      <c r="H90" s="59">
        <f t="shared" si="5"/>
        <v>0.71841212042118197</v>
      </c>
    </row>
    <row r="91" spans="1:8" x14ac:dyDescent="0.4">
      <c r="A91" s="55" t="s">
        <v>392</v>
      </c>
      <c r="B91" s="55" t="s">
        <v>87</v>
      </c>
      <c r="C91" s="55">
        <v>1458</v>
      </c>
      <c r="D91" s="55">
        <v>1153</v>
      </c>
      <c r="E91" s="58" t="str">
        <f t="shared" si="3"/>
        <v>1458_1153</v>
      </c>
      <c r="F91" s="65">
        <v>0.40997912461845498</v>
      </c>
      <c r="G91" s="63" t="str">
        <f t="shared" si="4"/>
        <v>1153_1458</v>
      </c>
      <c r="H91" s="59">
        <f t="shared" si="5"/>
        <v>0.59002087538154502</v>
      </c>
    </row>
    <row r="92" spans="1:8" x14ac:dyDescent="0.4">
      <c r="A92" s="55" t="s">
        <v>392</v>
      </c>
      <c r="B92" s="55" t="s">
        <v>351</v>
      </c>
      <c r="C92" s="55">
        <v>1458</v>
      </c>
      <c r="D92" s="55">
        <v>1417</v>
      </c>
      <c r="E92" s="58" t="str">
        <f t="shared" si="3"/>
        <v>1458_1417</v>
      </c>
      <c r="F92" s="65">
        <v>0.86687125403058596</v>
      </c>
      <c r="G92" s="63" t="str">
        <f t="shared" si="4"/>
        <v>1417_1458</v>
      </c>
      <c r="H92" s="59">
        <f t="shared" si="5"/>
        <v>0.13312874596941404</v>
      </c>
    </row>
    <row r="93" spans="1:8" x14ac:dyDescent="0.4">
      <c r="A93" s="55" t="s">
        <v>392</v>
      </c>
      <c r="B93" s="55" t="s">
        <v>389</v>
      </c>
      <c r="C93" s="55">
        <v>1458</v>
      </c>
      <c r="D93" s="55">
        <v>1455</v>
      </c>
      <c r="E93" s="58" t="str">
        <f t="shared" si="3"/>
        <v>1458_1455</v>
      </c>
      <c r="F93" s="65">
        <v>0.193973421470334</v>
      </c>
      <c r="G93" s="63" t="str">
        <f t="shared" si="4"/>
        <v>1455_1458</v>
      </c>
      <c r="H93" s="59">
        <f t="shared" si="5"/>
        <v>0.80602657852966597</v>
      </c>
    </row>
    <row r="94" spans="1:8" x14ac:dyDescent="0.4">
      <c r="A94" s="55" t="s">
        <v>392</v>
      </c>
      <c r="B94" s="55" t="s">
        <v>180</v>
      </c>
      <c r="C94" s="55">
        <v>1458</v>
      </c>
      <c r="D94" s="55">
        <v>1246</v>
      </c>
      <c r="E94" s="58" t="str">
        <f t="shared" si="3"/>
        <v>1458_1246</v>
      </c>
      <c r="F94" s="65">
        <v>0.16226374790600301</v>
      </c>
      <c r="G94" s="63" t="str">
        <f t="shared" si="4"/>
        <v>1246_1458</v>
      </c>
      <c r="H94" s="59">
        <f t="shared" si="5"/>
        <v>0.83773625209399705</v>
      </c>
    </row>
    <row r="95" spans="1:8" x14ac:dyDescent="0.4">
      <c r="A95" s="55" t="s">
        <v>392</v>
      </c>
      <c r="B95" s="55" t="s">
        <v>225</v>
      </c>
      <c r="C95" s="55">
        <v>1458</v>
      </c>
      <c r="D95" s="55">
        <v>1291</v>
      </c>
      <c r="E95" s="58" t="str">
        <f t="shared" si="3"/>
        <v>1458_1291</v>
      </c>
      <c r="F95" s="65">
        <v>0.92928210018707202</v>
      </c>
      <c r="G95" s="63" t="str">
        <f t="shared" si="4"/>
        <v>1291_1458</v>
      </c>
      <c r="H95" s="59">
        <f t="shared" si="5"/>
        <v>7.0717899812927976E-2</v>
      </c>
    </row>
    <row r="96" spans="1:8" x14ac:dyDescent="0.4">
      <c r="A96" s="55" t="s">
        <v>392</v>
      </c>
      <c r="B96" s="55" t="s">
        <v>373</v>
      </c>
      <c r="C96" s="55">
        <v>1458</v>
      </c>
      <c r="D96" s="55">
        <v>1439</v>
      </c>
      <c r="E96" s="58" t="str">
        <f t="shared" si="3"/>
        <v>1458_1439</v>
      </c>
      <c r="F96" s="65">
        <v>0.71591702857304296</v>
      </c>
      <c r="G96" s="63" t="str">
        <f t="shared" si="4"/>
        <v>1439_1458</v>
      </c>
      <c r="H96" s="59">
        <f t="shared" si="5"/>
        <v>0.28408297142695704</v>
      </c>
    </row>
    <row r="97" spans="1:8" x14ac:dyDescent="0.4">
      <c r="A97" s="55" t="s">
        <v>392</v>
      </c>
      <c r="B97" s="55" t="s">
        <v>357</v>
      </c>
      <c r="C97" s="55">
        <v>1458</v>
      </c>
      <c r="D97" s="55">
        <v>1423</v>
      </c>
      <c r="E97" s="58" t="str">
        <f t="shared" si="3"/>
        <v>1458_1423</v>
      </c>
      <c r="F97" s="65">
        <v>0.89862374642028198</v>
      </c>
      <c r="G97" s="63" t="str">
        <f t="shared" si="4"/>
        <v>1423_1458</v>
      </c>
      <c r="H97" s="59">
        <f t="shared" si="5"/>
        <v>0.10137625357971802</v>
      </c>
    </row>
    <row r="98" spans="1:8" x14ac:dyDescent="0.4">
      <c r="A98" s="55" t="s">
        <v>392</v>
      </c>
      <c r="B98" s="55" t="s">
        <v>124</v>
      </c>
      <c r="C98" s="55">
        <v>1458</v>
      </c>
      <c r="D98" s="55">
        <v>1190</v>
      </c>
      <c r="E98" s="58" t="str">
        <f t="shared" si="3"/>
        <v>1458_1190</v>
      </c>
      <c r="F98" s="65">
        <v>0.89138296563764696</v>
      </c>
      <c r="G98" s="63" t="str">
        <f t="shared" si="4"/>
        <v>1190_1458</v>
      </c>
      <c r="H98" s="59">
        <f t="shared" si="5"/>
        <v>0.10861703436235304</v>
      </c>
    </row>
    <row r="99" spans="1:8" x14ac:dyDescent="0.4">
      <c r="A99" s="55" t="s">
        <v>392</v>
      </c>
      <c r="B99" s="55" t="s">
        <v>308</v>
      </c>
      <c r="C99" s="55">
        <v>1458</v>
      </c>
      <c r="D99" s="55">
        <v>1374</v>
      </c>
      <c r="E99" s="58" t="str">
        <f t="shared" si="3"/>
        <v>1458_1374</v>
      </c>
      <c r="F99" s="65">
        <v>0.39263880910020699</v>
      </c>
      <c r="G99" s="63" t="str">
        <f t="shared" si="4"/>
        <v>1374_1458</v>
      </c>
      <c r="H99" s="59">
        <f t="shared" si="5"/>
        <v>0.60736119089979301</v>
      </c>
    </row>
    <row r="100" spans="1:8" x14ac:dyDescent="0.4">
      <c r="A100" s="55" t="s">
        <v>392</v>
      </c>
      <c r="B100" s="55" t="s">
        <v>241</v>
      </c>
      <c r="C100" s="55">
        <v>1458</v>
      </c>
      <c r="D100" s="55">
        <v>1307</v>
      </c>
      <c r="E100" s="58" t="str">
        <f t="shared" si="3"/>
        <v>1458_1307</v>
      </c>
      <c r="F100" s="65">
        <v>0.86697899181738902</v>
      </c>
      <c r="G100" s="63" t="str">
        <f t="shared" si="4"/>
        <v>1307_1458</v>
      </c>
      <c r="H100" s="59">
        <f t="shared" si="5"/>
        <v>0.13302100818261098</v>
      </c>
    </row>
    <row r="101" spans="1:8" x14ac:dyDescent="0.4">
      <c r="A101" s="55" t="s">
        <v>392</v>
      </c>
      <c r="B101" s="55" t="s">
        <v>200</v>
      </c>
      <c r="C101" s="55">
        <v>1458</v>
      </c>
      <c r="D101" s="55">
        <v>1266</v>
      </c>
      <c r="E101" s="58" t="str">
        <f t="shared" si="3"/>
        <v>1458_1266</v>
      </c>
      <c r="F101" s="65">
        <v>0.93186141814145595</v>
      </c>
      <c r="G101" s="63" t="str">
        <f t="shared" si="4"/>
        <v>1266_1458</v>
      </c>
      <c r="H101" s="59">
        <f t="shared" si="5"/>
        <v>6.8138581858544045E-2</v>
      </c>
    </row>
    <row r="102" spans="1:8" x14ac:dyDescent="0.4">
      <c r="A102" s="55" t="s">
        <v>392</v>
      </c>
      <c r="B102" s="55" t="s">
        <v>341</v>
      </c>
      <c r="C102" s="55">
        <v>1458</v>
      </c>
      <c r="D102" s="55">
        <v>1407</v>
      </c>
      <c r="E102" s="58" t="str">
        <f t="shared" si="3"/>
        <v>1458_1407</v>
      </c>
      <c r="F102" s="65">
        <v>0.87893427957649595</v>
      </c>
      <c r="G102" s="63" t="str">
        <f t="shared" si="4"/>
        <v>1407_1458</v>
      </c>
      <c r="H102" s="59">
        <f t="shared" si="5"/>
        <v>0.12106572042350405</v>
      </c>
    </row>
    <row r="103" spans="1:8" x14ac:dyDescent="0.4">
      <c r="A103" s="55" t="s">
        <v>392</v>
      </c>
      <c r="B103" s="55" t="s">
        <v>311</v>
      </c>
      <c r="C103" s="55">
        <v>1458</v>
      </c>
      <c r="D103" s="55">
        <v>1377</v>
      </c>
      <c r="E103" s="58" t="str">
        <f t="shared" si="3"/>
        <v>1458_1377</v>
      </c>
      <c r="F103" s="65">
        <v>0.80674393197568395</v>
      </c>
      <c r="G103" s="63" t="str">
        <f t="shared" si="4"/>
        <v>1377_1458</v>
      </c>
      <c r="H103" s="59">
        <f t="shared" si="5"/>
        <v>0.19325606802431605</v>
      </c>
    </row>
    <row r="104" spans="1:8" x14ac:dyDescent="0.4">
      <c r="A104" s="55" t="s">
        <v>392</v>
      </c>
      <c r="B104" s="55" t="s">
        <v>369</v>
      </c>
      <c r="C104" s="55">
        <v>1458</v>
      </c>
      <c r="D104" s="55">
        <v>1435</v>
      </c>
      <c r="E104" s="58" t="str">
        <f t="shared" si="3"/>
        <v>1458_1435</v>
      </c>
      <c r="F104" s="65">
        <v>0.305418145232426</v>
      </c>
      <c r="G104" s="63" t="str">
        <f t="shared" si="4"/>
        <v>1435_1458</v>
      </c>
      <c r="H104" s="59">
        <f t="shared" si="5"/>
        <v>0.69458185476757395</v>
      </c>
    </row>
    <row r="105" spans="1:8" x14ac:dyDescent="0.4">
      <c r="A105" s="55" t="s">
        <v>392</v>
      </c>
      <c r="B105" s="55" t="s">
        <v>277</v>
      </c>
      <c r="C105" s="55">
        <v>1458</v>
      </c>
      <c r="D105" s="55">
        <v>1343</v>
      </c>
      <c r="E105" s="58" t="str">
        <f t="shared" si="3"/>
        <v>1458_1343</v>
      </c>
      <c r="F105" s="65">
        <v>0.60338199259373104</v>
      </c>
      <c r="G105" s="63" t="str">
        <f t="shared" si="4"/>
        <v>1343_1458</v>
      </c>
      <c r="H105" s="59">
        <f t="shared" si="5"/>
        <v>0.39661800740626896</v>
      </c>
    </row>
    <row r="106" spans="1:8" x14ac:dyDescent="0.4">
      <c r="A106" s="55" t="s">
        <v>392</v>
      </c>
      <c r="B106" s="55" t="s">
        <v>71</v>
      </c>
      <c r="C106" s="55">
        <v>1458</v>
      </c>
      <c r="D106" s="55">
        <v>1137</v>
      </c>
      <c r="E106" s="58" t="str">
        <f t="shared" si="3"/>
        <v>1458_1137</v>
      </c>
      <c r="F106" s="65">
        <v>0.82240360554543401</v>
      </c>
      <c r="G106" s="63" t="str">
        <f t="shared" si="4"/>
        <v>1137_1458</v>
      </c>
      <c r="H106" s="59">
        <f t="shared" si="5"/>
        <v>0.17759639445456599</v>
      </c>
    </row>
    <row r="107" spans="1:8" x14ac:dyDescent="0.4">
      <c r="A107" s="55" t="s">
        <v>392</v>
      </c>
      <c r="B107" s="55" t="s">
        <v>202</v>
      </c>
      <c r="C107" s="55">
        <v>1458</v>
      </c>
      <c r="D107" s="55">
        <v>1268</v>
      </c>
      <c r="E107" s="58" t="str">
        <f t="shared" si="3"/>
        <v>1458_1268</v>
      </c>
      <c r="F107" s="65">
        <v>0.61183895233352104</v>
      </c>
      <c r="G107" s="63" t="str">
        <f t="shared" si="4"/>
        <v>1268_1458</v>
      </c>
      <c r="H107" s="59">
        <f t="shared" si="5"/>
        <v>0.38816104766647896</v>
      </c>
    </row>
    <row r="108" spans="1:8" x14ac:dyDescent="0.4">
      <c r="A108" s="55" t="s">
        <v>392</v>
      </c>
      <c r="B108" s="55" t="s">
        <v>129</v>
      </c>
      <c r="C108" s="55">
        <v>1458</v>
      </c>
      <c r="D108" s="55">
        <v>1195</v>
      </c>
      <c r="E108" s="58" t="str">
        <f t="shared" si="3"/>
        <v>1458_1195</v>
      </c>
      <c r="F108" s="65">
        <v>0.86073526626391295</v>
      </c>
      <c r="G108" s="63" t="str">
        <f t="shared" si="4"/>
        <v>1195_1458</v>
      </c>
      <c r="H108" s="59">
        <f t="shared" si="5"/>
        <v>0.13926473373608705</v>
      </c>
    </row>
    <row r="109" spans="1:8" x14ac:dyDescent="0.4">
      <c r="A109" s="55" t="s">
        <v>392</v>
      </c>
      <c r="B109" s="55" t="s">
        <v>367</v>
      </c>
      <c r="C109" s="55">
        <v>1458</v>
      </c>
      <c r="D109" s="55">
        <v>1433</v>
      </c>
      <c r="E109" s="58" t="str">
        <f t="shared" si="3"/>
        <v>1458_1433</v>
      </c>
      <c r="F109" s="65">
        <v>0.73972192132447701</v>
      </c>
      <c r="G109" s="63" t="str">
        <f t="shared" si="4"/>
        <v>1433_1458</v>
      </c>
      <c r="H109" s="59">
        <f t="shared" si="5"/>
        <v>0.26027807867552299</v>
      </c>
    </row>
    <row r="110" spans="1:8" x14ac:dyDescent="0.4">
      <c r="A110" s="55" t="s">
        <v>392</v>
      </c>
      <c r="B110" s="55" t="s">
        <v>249</v>
      </c>
      <c r="C110" s="55">
        <v>1458</v>
      </c>
      <c r="D110" s="55">
        <v>1315</v>
      </c>
      <c r="E110" s="58" t="str">
        <f t="shared" si="3"/>
        <v>1458_1315</v>
      </c>
      <c r="F110" s="65">
        <v>0.97939798823924595</v>
      </c>
      <c r="G110" s="63" t="str">
        <f t="shared" si="4"/>
        <v>1315_1458</v>
      </c>
      <c r="H110" s="59">
        <f t="shared" si="5"/>
        <v>2.0602011760754046E-2</v>
      </c>
    </row>
    <row r="111" spans="1:8" x14ac:dyDescent="0.4">
      <c r="A111" s="55" t="s">
        <v>392</v>
      </c>
      <c r="B111" s="55" t="s">
        <v>347</v>
      </c>
      <c r="C111" s="55">
        <v>1458</v>
      </c>
      <c r="D111" s="55">
        <v>1413</v>
      </c>
      <c r="E111" s="58" t="str">
        <f t="shared" si="3"/>
        <v>1458_1413</v>
      </c>
      <c r="F111" s="65">
        <v>0.95416360423104996</v>
      </c>
      <c r="G111" s="63" t="str">
        <f t="shared" si="4"/>
        <v>1413_1458</v>
      </c>
      <c r="H111" s="59">
        <f t="shared" si="5"/>
        <v>4.5836395768950045E-2</v>
      </c>
    </row>
    <row r="112" spans="1:8" x14ac:dyDescent="0.4">
      <c r="A112" s="55" t="s">
        <v>392</v>
      </c>
      <c r="B112" s="55" t="s">
        <v>208</v>
      </c>
      <c r="C112" s="55">
        <v>1458</v>
      </c>
      <c r="D112" s="55">
        <v>1274</v>
      </c>
      <c r="E112" s="58" t="str">
        <f t="shared" si="3"/>
        <v>1458_1274</v>
      </c>
      <c r="F112" s="65">
        <v>0.32389966951274701</v>
      </c>
      <c r="G112" s="63" t="str">
        <f t="shared" si="4"/>
        <v>1274_1458</v>
      </c>
      <c r="H112" s="59">
        <f t="shared" si="5"/>
        <v>0.67610033048725304</v>
      </c>
    </row>
    <row r="113" spans="1:8" x14ac:dyDescent="0.4">
      <c r="A113" s="55" t="s">
        <v>392</v>
      </c>
      <c r="B113" s="55" t="s">
        <v>239</v>
      </c>
      <c r="C113" s="55">
        <v>1458</v>
      </c>
      <c r="D113" s="55">
        <v>1305</v>
      </c>
      <c r="E113" s="58" t="str">
        <f t="shared" si="3"/>
        <v>1458_1305</v>
      </c>
      <c r="F113" s="65">
        <v>0.72739377539054395</v>
      </c>
      <c r="G113" s="63" t="str">
        <f t="shared" si="4"/>
        <v>1305_1458</v>
      </c>
      <c r="H113" s="59">
        <f t="shared" si="5"/>
        <v>0.27260622460945605</v>
      </c>
    </row>
    <row r="114" spans="1:8" x14ac:dyDescent="0.4">
      <c r="A114" s="55" t="s">
        <v>392</v>
      </c>
      <c r="B114" s="55" t="s">
        <v>370</v>
      </c>
      <c r="C114" s="55">
        <v>1458</v>
      </c>
      <c r="D114" s="55">
        <v>1436</v>
      </c>
      <c r="E114" s="58" t="str">
        <f t="shared" si="3"/>
        <v>1458_1436</v>
      </c>
      <c r="F114" s="65">
        <v>0.59851739891719202</v>
      </c>
      <c r="G114" s="63" t="str">
        <f t="shared" si="4"/>
        <v>1436_1458</v>
      </c>
      <c r="H114" s="59">
        <f t="shared" si="5"/>
        <v>0.40148260108280798</v>
      </c>
    </row>
    <row r="115" spans="1:8" x14ac:dyDescent="0.4">
      <c r="A115" s="55" t="s">
        <v>392</v>
      </c>
      <c r="B115" s="55" t="s">
        <v>100</v>
      </c>
      <c r="C115" s="55">
        <v>1458</v>
      </c>
      <c r="D115" s="55">
        <v>1166</v>
      </c>
      <c r="E115" s="58" t="str">
        <f t="shared" si="3"/>
        <v>1458_1166</v>
      </c>
      <c r="F115" s="65">
        <v>0.73294825684704901</v>
      </c>
      <c r="G115" s="63" t="str">
        <f t="shared" si="4"/>
        <v>1166_1458</v>
      </c>
      <c r="H115" s="59">
        <f t="shared" si="5"/>
        <v>0.26705174315295099</v>
      </c>
    </row>
    <row r="116" spans="1:8" x14ac:dyDescent="0.4">
      <c r="A116" s="55" t="s">
        <v>392</v>
      </c>
      <c r="B116" s="55" t="s">
        <v>167</v>
      </c>
      <c r="C116" s="55">
        <v>1458</v>
      </c>
      <c r="D116" s="55">
        <v>1233</v>
      </c>
      <c r="E116" s="58" t="str">
        <f t="shared" si="3"/>
        <v>1458_1233</v>
      </c>
      <c r="F116" s="65">
        <v>0.977775966587065</v>
      </c>
      <c r="G116" s="63" t="str">
        <f t="shared" si="4"/>
        <v>1233_1458</v>
      </c>
      <c r="H116" s="59">
        <f t="shared" si="5"/>
        <v>2.2224033412934996E-2</v>
      </c>
    </row>
    <row r="117" spans="1:8" x14ac:dyDescent="0.4">
      <c r="A117" s="55" t="s">
        <v>392</v>
      </c>
      <c r="B117" s="55" t="s">
        <v>263</v>
      </c>
      <c r="C117" s="55">
        <v>1458</v>
      </c>
      <c r="D117" s="55">
        <v>1329</v>
      </c>
      <c r="E117" s="58" t="str">
        <f t="shared" si="3"/>
        <v>1458_1329</v>
      </c>
      <c r="F117" s="65">
        <v>0.83747494655719701</v>
      </c>
      <c r="G117" s="63" t="str">
        <f t="shared" si="4"/>
        <v>1329_1458</v>
      </c>
      <c r="H117" s="59">
        <f t="shared" si="5"/>
        <v>0.16252505344280299</v>
      </c>
    </row>
    <row r="118" spans="1:8" x14ac:dyDescent="0.4">
      <c r="A118" s="55" t="s">
        <v>392</v>
      </c>
      <c r="B118" s="55" t="s">
        <v>174</v>
      </c>
      <c r="C118" s="55">
        <v>1458</v>
      </c>
      <c r="D118" s="55">
        <v>1240</v>
      </c>
      <c r="E118" s="58" t="str">
        <f t="shared" si="3"/>
        <v>1458_1240</v>
      </c>
      <c r="F118" s="65">
        <v>0.97037373568624496</v>
      </c>
      <c r="G118" s="63" t="str">
        <f t="shared" si="4"/>
        <v>1240_1458</v>
      </c>
      <c r="H118" s="59">
        <f t="shared" si="5"/>
        <v>2.9626264313755035E-2</v>
      </c>
    </row>
    <row r="119" spans="1:8" x14ac:dyDescent="0.4">
      <c r="A119" s="55" t="s">
        <v>392</v>
      </c>
      <c r="B119" s="55" t="s">
        <v>345</v>
      </c>
      <c r="C119" s="55">
        <v>1458</v>
      </c>
      <c r="D119" s="55">
        <v>1411</v>
      </c>
      <c r="E119" s="58" t="str">
        <f t="shared" si="3"/>
        <v>1458_1411</v>
      </c>
      <c r="F119" s="65">
        <v>0.92738419334756195</v>
      </c>
      <c r="G119" s="63" t="str">
        <f t="shared" si="4"/>
        <v>1411_1458</v>
      </c>
      <c r="H119" s="59">
        <f t="shared" si="5"/>
        <v>7.2615806652438053E-2</v>
      </c>
    </row>
    <row r="120" spans="1:8" x14ac:dyDescent="0.4">
      <c r="A120" s="55" t="s">
        <v>392</v>
      </c>
      <c r="B120" s="55" t="s">
        <v>305</v>
      </c>
      <c r="C120" s="55">
        <v>1458</v>
      </c>
      <c r="D120" s="55">
        <v>1371</v>
      </c>
      <c r="E120" s="58" t="str">
        <f t="shared" si="3"/>
        <v>1458_1371</v>
      </c>
      <c r="F120" s="65">
        <v>0.50688452683234697</v>
      </c>
      <c r="G120" s="63" t="str">
        <f t="shared" si="4"/>
        <v>1371_1458</v>
      </c>
      <c r="H120" s="59">
        <f t="shared" si="5"/>
        <v>0.49311547316765303</v>
      </c>
    </row>
    <row r="121" spans="1:8" x14ac:dyDescent="0.4">
      <c r="A121" s="55" t="s">
        <v>392</v>
      </c>
      <c r="B121" s="55" t="s">
        <v>212</v>
      </c>
      <c r="C121" s="55">
        <v>1458</v>
      </c>
      <c r="D121" s="55">
        <v>1278</v>
      </c>
      <c r="E121" s="58" t="str">
        <f t="shared" si="3"/>
        <v>1458_1278</v>
      </c>
      <c r="F121" s="65">
        <v>0.47333073429629302</v>
      </c>
      <c r="G121" s="63" t="str">
        <f t="shared" si="4"/>
        <v>1278_1458</v>
      </c>
      <c r="H121" s="59">
        <f t="shared" si="5"/>
        <v>0.52666926570370698</v>
      </c>
    </row>
    <row r="122" spans="1:8" x14ac:dyDescent="0.4">
      <c r="A122" s="55" t="s">
        <v>392</v>
      </c>
      <c r="B122" s="55" t="s">
        <v>391</v>
      </c>
      <c r="C122" s="55">
        <v>1458</v>
      </c>
      <c r="D122" s="55">
        <v>1457</v>
      </c>
      <c r="E122" s="58" t="str">
        <f t="shared" si="3"/>
        <v>1458_1457</v>
      </c>
      <c r="F122" s="65">
        <v>0.76750733221314105</v>
      </c>
      <c r="G122" s="63" t="str">
        <f t="shared" si="4"/>
        <v>1457_1458</v>
      </c>
      <c r="H122" s="59">
        <f t="shared" si="5"/>
        <v>0.23249266778685895</v>
      </c>
    </row>
    <row r="123" spans="1:8" x14ac:dyDescent="0.4">
      <c r="A123" s="55" t="s">
        <v>392</v>
      </c>
      <c r="B123" s="55" t="s">
        <v>177</v>
      </c>
      <c r="C123" s="55">
        <v>1458</v>
      </c>
      <c r="D123" s="55">
        <v>1243</v>
      </c>
      <c r="E123" s="58" t="str">
        <f t="shared" si="3"/>
        <v>1458_1243</v>
      </c>
      <c r="F123" s="65">
        <v>0.76743113949680997</v>
      </c>
      <c r="G123" s="63" t="str">
        <f t="shared" si="4"/>
        <v>1243_1458</v>
      </c>
      <c r="H123" s="59">
        <f t="shared" si="5"/>
        <v>0.23256886050319003</v>
      </c>
    </row>
    <row r="124" spans="1:8" x14ac:dyDescent="0.4">
      <c r="A124" s="55" t="s">
        <v>392</v>
      </c>
      <c r="B124" s="55" t="s">
        <v>179</v>
      </c>
      <c r="C124" s="55">
        <v>1458</v>
      </c>
      <c r="D124" s="55">
        <v>1245</v>
      </c>
      <c r="E124" s="58" t="str">
        <f t="shared" si="3"/>
        <v>1458_1245</v>
      </c>
      <c r="F124" s="65">
        <v>0.86534550784805297</v>
      </c>
      <c r="G124" s="63" t="str">
        <f t="shared" si="4"/>
        <v>1245_1458</v>
      </c>
      <c r="H124" s="59">
        <f t="shared" si="5"/>
        <v>0.13465449215194703</v>
      </c>
    </row>
    <row r="125" spans="1:8" x14ac:dyDescent="0.4">
      <c r="A125" s="55" t="s">
        <v>392</v>
      </c>
      <c r="B125" s="55" t="s">
        <v>107</v>
      </c>
      <c r="C125" s="55">
        <v>1458</v>
      </c>
      <c r="D125" s="55">
        <v>1173</v>
      </c>
      <c r="E125" s="58" t="str">
        <f t="shared" si="3"/>
        <v>1458_1173</v>
      </c>
      <c r="F125" s="65">
        <v>0.69922533627168504</v>
      </c>
      <c r="G125" s="63" t="str">
        <f t="shared" si="4"/>
        <v>1173_1458</v>
      </c>
      <c r="H125" s="59">
        <f t="shared" si="5"/>
        <v>0.30077466372831496</v>
      </c>
    </row>
    <row r="126" spans="1:8" x14ac:dyDescent="0.4">
      <c r="A126" s="55" t="s">
        <v>392</v>
      </c>
      <c r="B126" s="55" t="s">
        <v>231</v>
      </c>
      <c r="C126" s="55">
        <v>1458</v>
      </c>
      <c r="D126" s="55">
        <v>1297</v>
      </c>
      <c r="E126" s="58" t="str">
        <f t="shared" si="3"/>
        <v>1458_1297</v>
      </c>
      <c r="F126" s="65">
        <v>0.90451741823212195</v>
      </c>
      <c r="G126" s="63" t="str">
        <f t="shared" si="4"/>
        <v>1297_1458</v>
      </c>
      <c r="H126" s="59">
        <f t="shared" si="5"/>
        <v>9.548258176787805E-2</v>
      </c>
    </row>
    <row r="127" spans="1:8" x14ac:dyDescent="0.4">
      <c r="A127" s="55" t="s">
        <v>372</v>
      </c>
      <c r="B127" s="55" t="s">
        <v>130</v>
      </c>
      <c r="C127" s="55">
        <v>1438</v>
      </c>
      <c r="D127" s="55">
        <v>1196</v>
      </c>
      <c r="E127" s="58" t="str">
        <f t="shared" si="3"/>
        <v>1438_1196</v>
      </c>
      <c r="F127" s="65">
        <v>2.5614597104033299E-2</v>
      </c>
      <c r="G127" s="63" t="str">
        <f t="shared" si="4"/>
        <v>1196_1438</v>
      </c>
      <c r="H127" s="59">
        <f t="shared" si="5"/>
        <v>0.97438540289596665</v>
      </c>
    </row>
    <row r="128" spans="1:8" x14ac:dyDescent="0.4">
      <c r="A128" s="55" t="s">
        <v>372</v>
      </c>
      <c r="B128" s="55" t="s">
        <v>359</v>
      </c>
      <c r="C128" s="55">
        <v>1438</v>
      </c>
      <c r="D128" s="55">
        <v>1425</v>
      </c>
      <c r="E128" s="58" t="str">
        <f t="shared" si="3"/>
        <v>1438_1425</v>
      </c>
      <c r="F128" s="65">
        <v>0.61337250648089603</v>
      </c>
      <c r="G128" s="63" t="str">
        <f t="shared" si="4"/>
        <v>1425_1438</v>
      </c>
      <c r="H128" s="59">
        <f t="shared" si="5"/>
        <v>0.38662749351910397</v>
      </c>
    </row>
    <row r="129" spans="1:8" x14ac:dyDescent="0.4">
      <c r="A129" s="55" t="s">
        <v>372</v>
      </c>
      <c r="B129" s="55" t="s">
        <v>58</v>
      </c>
      <c r="C129" s="55">
        <v>1438</v>
      </c>
      <c r="D129" s="55">
        <v>1124</v>
      </c>
      <c r="E129" s="58" t="str">
        <f t="shared" si="3"/>
        <v>1438_1124</v>
      </c>
      <c r="F129" s="65">
        <v>0.20469066665100799</v>
      </c>
      <c r="G129" s="63" t="str">
        <f t="shared" si="4"/>
        <v>1124_1438</v>
      </c>
      <c r="H129" s="59">
        <f t="shared" si="5"/>
        <v>0.79530933334899201</v>
      </c>
    </row>
    <row r="130" spans="1:8" x14ac:dyDescent="0.4">
      <c r="A130" s="55" t="s">
        <v>372</v>
      </c>
      <c r="B130" s="55" t="s">
        <v>310</v>
      </c>
      <c r="C130" s="55">
        <v>1438</v>
      </c>
      <c r="D130" s="55">
        <v>1376</v>
      </c>
      <c r="E130" s="58" t="str">
        <f t="shared" si="3"/>
        <v>1438_1376</v>
      </c>
      <c r="F130" s="65">
        <v>7.0335602215229096E-2</v>
      </c>
      <c r="G130" s="63" t="str">
        <f t="shared" si="4"/>
        <v>1376_1438</v>
      </c>
      <c r="H130" s="59">
        <f t="shared" si="5"/>
        <v>0.92966439778477095</v>
      </c>
    </row>
    <row r="131" spans="1:8" x14ac:dyDescent="0.4">
      <c r="A131" s="55" t="s">
        <v>372</v>
      </c>
      <c r="B131" s="55" t="s">
        <v>115</v>
      </c>
      <c r="C131" s="55">
        <v>1438</v>
      </c>
      <c r="D131" s="55">
        <v>1181</v>
      </c>
      <c r="E131" s="58" t="str">
        <f t="shared" ref="E131:E194" si="6">C131&amp;"_"&amp;D131</f>
        <v>1438_1181</v>
      </c>
      <c r="F131" s="65">
        <v>3.9422408946915198E-2</v>
      </c>
      <c r="G131" s="63" t="str">
        <f t="shared" ref="G131:G194" si="7">D131&amp;"_"&amp;C131</f>
        <v>1181_1438</v>
      </c>
      <c r="H131" s="59">
        <f t="shared" ref="H131:H194" si="8">1-F131</f>
        <v>0.96057759105308482</v>
      </c>
    </row>
    <row r="132" spans="1:8" x14ac:dyDescent="0.4">
      <c r="A132" s="55" t="s">
        <v>372</v>
      </c>
      <c r="B132" s="55" t="s">
        <v>145</v>
      </c>
      <c r="C132" s="55">
        <v>1438</v>
      </c>
      <c r="D132" s="55">
        <v>1211</v>
      </c>
      <c r="E132" s="58" t="str">
        <f t="shared" si="6"/>
        <v>1438_1211</v>
      </c>
      <c r="F132" s="65">
        <v>9.7551539528258503E-3</v>
      </c>
      <c r="G132" s="63" t="str">
        <f t="shared" si="7"/>
        <v>1211_1438</v>
      </c>
      <c r="H132" s="59">
        <f t="shared" si="8"/>
        <v>0.99024484604717411</v>
      </c>
    </row>
    <row r="133" spans="1:8" x14ac:dyDescent="0.4">
      <c r="A133" s="55" t="s">
        <v>372</v>
      </c>
      <c r="B133" s="55" t="s">
        <v>255</v>
      </c>
      <c r="C133" s="55">
        <v>1438</v>
      </c>
      <c r="D133" s="55">
        <v>1321</v>
      </c>
      <c r="E133" s="58" t="str">
        <f t="shared" si="6"/>
        <v>1438_1321</v>
      </c>
      <c r="F133" s="65">
        <v>0.29965996521676402</v>
      </c>
      <c r="G133" s="63" t="str">
        <f t="shared" si="7"/>
        <v>1321_1438</v>
      </c>
      <c r="H133" s="59">
        <f t="shared" si="8"/>
        <v>0.70034003478323603</v>
      </c>
    </row>
    <row r="134" spans="1:8" x14ac:dyDescent="0.4">
      <c r="A134" s="55" t="s">
        <v>372</v>
      </c>
      <c r="B134" s="55" t="s">
        <v>257</v>
      </c>
      <c r="C134" s="55">
        <v>1438</v>
      </c>
      <c r="D134" s="55">
        <v>1323</v>
      </c>
      <c r="E134" s="58" t="str">
        <f t="shared" si="6"/>
        <v>1438_1323</v>
      </c>
      <c r="F134" s="65">
        <v>0.32794122627667699</v>
      </c>
      <c r="G134" s="63" t="str">
        <f t="shared" si="7"/>
        <v>1323_1438</v>
      </c>
      <c r="H134" s="59">
        <f t="shared" si="8"/>
        <v>0.67205877372332301</v>
      </c>
    </row>
    <row r="135" spans="1:8" x14ac:dyDescent="0.4">
      <c r="A135" s="55" t="s">
        <v>372</v>
      </c>
      <c r="B135" s="55" t="s">
        <v>386</v>
      </c>
      <c r="C135" s="55">
        <v>1438</v>
      </c>
      <c r="D135" s="55">
        <v>1452</v>
      </c>
      <c r="E135" s="58" t="str">
        <f t="shared" si="6"/>
        <v>1438_1452</v>
      </c>
      <c r="F135" s="65">
        <v>0.27019171509351497</v>
      </c>
      <c r="G135" s="63" t="str">
        <f t="shared" si="7"/>
        <v>1452_1438</v>
      </c>
      <c r="H135" s="59">
        <f t="shared" si="8"/>
        <v>0.72980828490648508</v>
      </c>
    </row>
    <row r="136" spans="1:8" x14ac:dyDescent="0.4">
      <c r="A136" s="55" t="s">
        <v>372</v>
      </c>
      <c r="B136" s="55" t="s">
        <v>396</v>
      </c>
      <c r="C136" s="55">
        <v>1438</v>
      </c>
      <c r="D136" s="55">
        <v>1462</v>
      </c>
      <c r="E136" s="58" t="str">
        <f t="shared" si="6"/>
        <v>1438_1462</v>
      </c>
      <c r="F136" s="65">
        <v>0.38244934379301299</v>
      </c>
      <c r="G136" s="63" t="str">
        <f t="shared" si="7"/>
        <v>1462_1438</v>
      </c>
      <c r="H136" s="59">
        <f t="shared" si="8"/>
        <v>0.61755065620698701</v>
      </c>
    </row>
    <row r="137" spans="1:8" x14ac:dyDescent="0.4">
      <c r="A137" s="55" t="s">
        <v>372</v>
      </c>
      <c r="B137" s="55" t="s">
        <v>133</v>
      </c>
      <c r="C137" s="55">
        <v>1438</v>
      </c>
      <c r="D137" s="55">
        <v>1199</v>
      </c>
      <c r="E137" s="58" t="str">
        <f t="shared" si="6"/>
        <v>1438_1199</v>
      </c>
      <c r="F137" s="65">
        <v>0.18660374006215799</v>
      </c>
      <c r="G137" s="63" t="str">
        <f t="shared" si="7"/>
        <v>1199_1438</v>
      </c>
      <c r="H137" s="59">
        <f t="shared" si="8"/>
        <v>0.81339625993784204</v>
      </c>
    </row>
    <row r="138" spans="1:8" x14ac:dyDescent="0.4">
      <c r="A138" s="55" t="s">
        <v>372</v>
      </c>
      <c r="B138" s="55" t="s">
        <v>322</v>
      </c>
      <c r="C138" s="55">
        <v>1438</v>
      </c>
      <c r="D138" s="55">
        <v>1388</v>
      </c>
      <c r="E138" s="58" t="str">
        <f t="shared" si="6"/>
        <v>1438_1388</v>
      </c>
      <c r="F138" s="65">
        <v>0.15245841019345099</v>
      </c>
      <c r="G138" s="63" t="str">
        <f t="shared" si="7"/>
        <v>1388_1438</v>
      </c>
      <c r="H138" s="59">
        <f t="shared" si="8"/>
        <v>0.84754158980654903</v>
      </c>
    </row>
    <row r="139" spans="1:8" x14ac:dyDescent="0.4">
      <c r="A139" s="55" t="s">
        <v>372</v>
      </c>
      <c r="B139" s="55" t="s">
        <v>46</v>
      </c>
      <c r="C139" s="55">
        <v>1438</v>
      </c>
      <c r="D139" s="55">
        <v>1112</v>
      </c>
      <c r="E139" s="58" t="str">
        <f t="shared" si="6"/>
        <v>1438_1112</v>
      </c>
      <c r="F139" s="65">
        <v>7.7165727026625205E-2</v>
      </c>
      <c r="G139" s="63" t="str">
        <f t="shared" si="7"/>
        <v>1112_1438</v>
      </c>
      <c r="H139" s="59">
        <f t="shared" si="8"/>
        <v>0.92283427297337484</v>
      </c>
    </row>
    <row r="140" spans="1:8" x14ac:dyDescent="0.4">
      <c r="A140" s="55" t="s">
        <v>372</v>
      </c>
      <c r="B140" s="55" t="s">
        <v>176</v>
      </c>
      <c r="C140" s="55">
        <v>1438</v>
      </c>
      <c r="D140" s="55">
        <v>1242</v>
      </c>
      <c r="E140" s="58" t="str">
        <f t="shared" si="6"/>
        <v>1438_1242</v>
      </c>
      <c r="F140" s="65">
        <v>0.21048622977322101</v>
      </c>
      <c r="G140" s="63" t="str">
        <f t="shared" si="7"/>
        <v>1242_1438</v>
      </c>
      <c r="H140" s="59">
        <f t="shared" si="8"/>
        <v>0.78951377022677893</v>
      </c>
    </row>
    <row r="141" spans="1:8" x14ac:dyDescent="0.4">
      <c r="A141" s="55" t="s">
        <v>372</v>
      </c>
      <c r="B141" s="55" t="s">
        <v>211</v>
      </c>
      <c r="C141" s="55">
        <v>1438</v>
      </c>
      <c r="D141" s="55">
        <v>1277</v>
      </c>
      <c r="E141" s="58" t="str">
        <f t="shared" si="6"/>
        <v>1438_1277</v>
      </c>
      <c r="F141" s="65">
        <v>0.63239954768466999</v>
      </c>
      <c r="G141" s="63" t="str">
        <f t="shared" si="7"/>
        <v>1277_1438</v>
      </c>
      <c r="H141" s="59">
        <f t="shared" si="8"/>
        <v>0.36760045231533001</v>
      </c>
    </row>
    <row r="142" spans="1:8" x14ac:dyDescent="0.4">
      <c r="A142" s="55" t="s">
        <v>372</v>
      </c>
      <c r="B142" s="55" t="s">
        <v>169</v>
      </c>
      <c r="C142" s="55">
        <v>1438</v>
      </c>
      <c r="D142" s="55">
        <v>1235</v>
      </c>
      <c r="E142" s="58" t="str">
        <f t="shared" si="6"/>
        <v>1438_1235</v>
      </c>
      <c r="F142" s="65">
        <v>0.24388331082749301</v>
      </c>
      <c r="G142" s="63" t="str">
        <f t="shared" si="7"/>
        <v>1235_1438</v>
      </c>
      <c r="H142" s="59">
        <f t="shared" si="8"/>
        <v>0.75611668917250696</v>
      </c>
    </row>
    <row r="143" spans="1:8" x14ac:dyDescent="0.4">
      <c r="A143" s="55" t="s">
        <v>372</v>
      </c>
      <c r="B143" s="55" t="s">
        <v>279</v>
      </c>
      <c r="C143" s="55">
        <v>1438</v>
      </c>
      <c r="D143" s="55">
        <v>1345</v>
      </c>
      <c r="E143" s="58" t="str">
        <f t="shared" si="6"/>
        <v>1438_1345</v>
      </c>
      <c r="F143" s="65">
        <v>0.267102608765168</v>
      </c>
      <c r="G143" s="63" t="str">
        <f t="shared" si="7"/>
        <v>1345_1438</v>
      </c>
      <c r="H143" s="59">
        <f t="shared" si="8"/>
        <v>0.732897391234832</v>
      </c>
    </row>
    <row r="144" spans="1:8" x14ac:dyDescent="0.4">
      <c r="A144" s="55" t="s">
        <v>372</v>
      </c>
      <c r="B144" s="55" t="s">
        <v>282</v>
      </c>
      <c r="C144" s="55">
        <v>1438</v>
      </c>
      <c r="D144" s="55">
        <v>1348</v>
      </c>
      <c r="E144" s="58" t="str">
        <f t="shared" si="6"/>
        <v>1438_1348</v>
      </c>
      <c r="F144" s="65">
        <v>0.208200074721483</v>
      </c>
      <c r="G144" s="63" t="str">
        <f t="shared" si="7"/>
        <v>1348_1438</v>
      </c>
      <c r="H144" s="59">
        <f t="shared" si="8"/>
        <v>0.79179992527851706</v>
      </c>
    </row>
    <row r="145" spans="1:8" x14ac:dyDescent="0.4">
      <c r="A145" s="55" t="s">
        <v>372</v>
      </c>
      <c r="B145" s="55" t="s">
        <v>266</v>
      </c>
      <c r="C145" s="55">
        <v>1438</v>
      </c>
      <c r="D145" s="55">
        <v>1332</v>
      </c>
      <c r="E145" s="58" t="str">
        <f t="shared" si="6"/>
        <v>1438_1332</v>
      </c>
      <c r="F145" s="65">
        <v>0.17241140720839701</v>
      </c>
      <c r="G145" s="63" t="str">
        <f t="shared" si="7"/>
        <v>1332_1438</v>
      </c>
      <c r="H145" s="59">
        <f t="shared" si="8"/>
        <v>0.82758859279160302</v>
      </c>
    </row>
    <row r="146" spans="1:8" x14ac:dyDescent="0.4">
      <c r="A146" s="55" t="s">
        <v>372</v>
      </c>
      <c r="B146" s="55" t="s">
        <v>210</v>
      </c>
      <c r="C146" s="55">
        <v>1438</v>
      </c>
      <c r="D146" s="55">
        <v>1276</v>
      </c>
      <c r="E146" s="58" t="str">
        <f t="shared" si="6"/>
        <v>1438_1276</v>
      </c>
      <c r="F146" s="65">
        <v>9.5069723268895998E-2</v>
      </c>
      <c r="G146" s="63" t="str">
        <f t="shared" si="7"/>
        <v>1276_1438</v>
      </c>
      <c r="H146" s="59">
        <f t="shared" si="8"/>
        <v>0.90493027673110404</v>
      </c>
    </row>
    <row r="147" spans="1:8" x14ac:dyDescent="0.4">
      <c r="A147" s="55" t="s">
        <v>372</v>
      </c>
      <c r="B147" s="55" t="s">
        <v>191</v>
      </c>
      <c r="C147" s="55">
        <v>1438</v>
      </c>
      <c r="D147" s="55">
        <v>1257</v>
      </c>
      <c r="E147" s="58" t="str">
        <f t="shared" si="6"/>
        <v>1438_1257</v>
      </c>
      <c r="F147" s="65">
        <v>4.8302426609374602E-2</v>
      </c>
      <c r="G147" s="63" t="str">
        <f t="shared" si="7"/>
        <v>1257_1438</v>
      </c>
      <c r="H147" s="59">
        <f t="shared" si="8"/>
        <v>0.95169757339062544</v>
      </c>
    </row>
    <row r="148" spans="1:8" x14ac:dyDescent="0.4">
      <c r="A148" s="55" t="s">
        <v>372</v>
      </c>
      <c r="B148" s="55" t="s">
        <v>248</v>
      </c>
      <c r="C148" s="55">
        <v>1438</v>
      </c>
      <c r="D148" s="55">
        <v>1314</v>
      </c>
      <c r="E148" s="58" t="str">
        <f t="shared" si="6"/>
        <v>1438_1314</v>
      </c>
      <c r="F148" s="65">
        <v>0.22393095068163599</v>
      </c>
      <c r="G148" s="63" t="str">
        <f t="shared" si="7"/>
        <v>1314_1438</v>
      </c>
      <c r="H148" s="59">
        <f t="shared" si="8"/>
        <v>0.77606904931836396</v>
      </c>
    </row>
    <row r="149" spans="1:8" x14ac:dyDescent="0.4">
      <c r="A149" s="55" t="s">
        <v>372</v>
      </c>
      <c r="B149" s="55" t="s">
        <v>50</v>
      </c>
      <c r="C149" s="55">
        <v>1438</v>
      </c>
      <c r="D149" s="55">
        <v>1116</v>
      </c>
      <c r="E149" s="58" t="str">
        <f t="shared" si="6"/>
        <v>1438_1116</v>
      </c>
      <c r="F149" s="65">
        <v>0.51330122882923501</v>
      </c>
      <c r="G149" s="63" t="str">
        <f t="shared" si="7"/>
        <v>1116_1438</v>
      </c>
      <c r="H149" s="59">
        <f t="shared" si="8"/>
        <v>0.48669877117076499</v>
      </c>
    </row>
    <row r="150" spans="1:8" x14ac:dyDescent="0.4">
      <c r="A150" s="55" t="s">
        <v>372</v>
      </c>
      <c r="B150" s="55" t="s">
        <v>226</v>
      </c>
      <c r="C150" s="55">
        <v>1438</v>
      </c>
      <c r="D150" s="55">
        <v>1292</v>
      </c>
      <c r="E150" s="58" t="str">
        <f t="shared" si="6"/>
        <v>1438_1292</v>
      </c>
      <c r="F150" s="65">
        <v>0.37955127943982903</v>
      </c>
      <c r="G150" s="63" t="str">
        <f t="shared" si="7"/>
        <v>1292_1438</v>
      </c>
      <c r="H150" s="59">
        <f t="shared" si="8"/>
        <v>0.62044872056017097</v>
      </c>
    </row>
    <row r="151" spans="1:8" x14ac:dyDescent="0.4">
      <c r="A151" s="55" t="s">
        <v>372</v>
      </c>
      <c r="B151" s="55" t="s">
        <v>73</v>
      </c>
      <c r="C151" s="55">
        <v>1438</v>
      </c>
      <c r="D151" s="55">
        <v>1139</v>
      </c>
      <c r="E151" s="58" t="str">
        <f t="shared" si="6"/>
        <v>1438_1139</v>
      </c>
      <c r="F151" s="65">
        <v>0.101123549504937</v>
      </c>
      <c r="G151" s="63" t="str">
        <f t="shared" si="7"/>
        <v>1139_1438</v>
      </c>
      <c r="H151" s="59">
        <f t="shared" si="8"/>
        <v>0.89887645049506304</v>
      </c>
    </row>
    <row r="152" spans="1:8" x14ac:dyDescent="0.4">
      <c r="A152" s="55" t="s">
        <v>372</v>
      </c>
      <c r="B152" s="55" t="s">
        <v>87</v>
      </c>
      <c r="C152" s="55">
        <v>1438</v>
      </c>
      <c r="D152" s="55">
        <v>1153</v>
      </c>
      <c r="E152" s="58" t="str">
        <f t="shared" si="6"/>
        <v>1438_1153</v>
      </c>
      <c r="F152" s="65">
        <v>0.166275711843103</v>
      </c>
      <c r="G152" s="63" t="str">
        <f t="shared" si="7"/>
        <v>1153_1438</v>
      </c>
      <c r="H152" s="59">
        <f t="shared" si="8"/>
        <v>0.83372428815689703</v>
      </c>
    </row>
    <row r="153" spans="1:8" x14ac:dyDescent="0.4">
      <c r="A153" s="55" t="s">
        <v>372</v>
      </c>
      <c r="B153" s="55" t="s">
        <v>351</v>
      </c>
      <c r="C153" s="55">
        <v>1438</v>
      </c>
      <c r="D153" s="55">
        <v>1417</v>
      </c>
      <c r="E153" s="58" t="str">
        <f t="shared" si="6"/>
        <v>1438_1417</v>
      </c>
      <c r="F153" s="65">
        <v>0.65143889246898401</v>
      </c>
      <c r="G153" s="63" t="str">
        <f t="shared" si="7"/>
        <v>1417_1438</v>
      </c>
      <c r="H153" s="59">
        <f t="shared" si="8"/>
        <v>0.34856110753101599</v>
      </c>
    </row>
    <row r="154" spans="1:8" x14ac:dyDescent="0.4">
      <c r="A154" s="55" t="s">
        <v>372</v>
      </c>
      <c r="B154" s="55" t="s">
        <v>389</v>
      </c>
      <c r="C154" s="55">
        <v>1438</v>
      </c>
      <c r="D154" s="55">
        <v>1455</v>
      </c>
      <c r="E154" s="58" t="str">
        <f t="shared" si="6"/>
        <v>1438_1455</v>
      </c>
      <c r="F154" s="65">
        <v>6.4609699572505605E-2</v>
      </c>
      <c r="G154" s="63" t="str">
        <f t="shared" si="7"/>
        <v>1455_1438</v>
      </c>
      <c r="H154" s="59">
        <f t="shared" si="8"/>
        <v>0.93539030042749438</v>
      </c>
    </row>
    <row r="155" spans="1:8" x14ac:dyDescent="0.4">
      <c r="A155" s="55" t="s">
        <v>372</v>
      </c>
      <c r="B155" s="55" t="s">
        <v>180</v>
      </c>
      <c r="C155" s="55">
        <v>1438</v>
      </c>
      <c r="D155" s="55">
        <v>1246</v>
      </c>
      <c r="E155" s="58" t="str">
        <f t="shared" si="6"/>
        <v>1438_1246</v>
      </c>
      <c r="F155" s="65">
        <v>5.2665882718574003E-2</v>
      </c>
      <c r="G155" s="63" t="str">
        <f t="shared" si="7"/>
        <v>1246_1438</v>
      </c>
      <c r="H155" s="59">
        <f t="shared" si="8"/>
        <v>0.94733411728142602</v>
      </c>
    </row>
    <row r="156" spans="1:8" x14ac:dyDescent="0.4">
      <c r="A156" s="55" t="s">
        <v>372</v>
      </c>
      <c r="B156" s="55" t="s">
        <v>225</v>
      </c>
      <c r="C156" s="55">
        <v>1438</v>
      </c>
      <c r="D156" s="55">
        <v>1291</v>
      </c>
      <c r="E156" s="58" t="str">
        <f t="shared" si="6"/>
        <v>1438_1291</v>
      </c>
      <c r="F156" s="65">
        <v>0.79042844058039896</v>
      </c>
      <c r="G156" s="63" t="str">
        <f t="shared" si="7"/>
        <v>1291_1438</v>
      </c>
      <c r="H156" s="59">
        <f t="shared" si="8"/>
        <v>0.20957155941960104</v>
      </c>
    </row>
    <row r="157" spans="1:8" x14ac:dyDescent="0.4">
      <c r="A157" s="55" t="s">
        <v>372</v>
      </c>
      <c r="B157" s="55" t="s">
        <v>373</v>
      </c>
      <c r="C157" s="55">
        <v>1438</v>
      </c>
      <c r="D157" s="55">
        <v>1439</v>
      </c>
      <c r="E157" s="58" t="str">
        <f t="shared" si="6"/>
        <v>1438_1439</v>
      </c>
      <c r="F157" s="65">
        <v>0.41972416384808497</v>
      </c>
      <c r="G157" s="63" t="str">
        <f t="shared" si="7"/>
        <v>1439_1438</v>
      </c>
      <c r="H157" s="59">
        <f t="shared" si="8"/>
        <v>0.58027583615191503</v>
      </c>
    </row>
    <row r="158" spans="1:8" x14ac:dyDescent="0.4">
      <c r="A158" s="55" t="s">
        <v>372</v>
      </c>
      <c r="B158" s="55" t="s">
        <v>357</v>
      </c>
      <c r="C158" s="55">
        <v>1438</v>
      </c>
      <c r="D158" s="55">
        <v>1423</v>
      </c>
      <c r="E158" s="58" t="str">
        <f t="shared" si="6"/>
        <v>1438_1423</v>
      </c>
      <c r="F158" s="65">
        <v>0.71784999954987105</v>
      </c>
      <c r="G158" s="63" t="str">
        <f t="shared" si="7"/>
        <v>1423_1438</v>
      </c>
      <c r="H158" s="59">
        <f t="shared" si="8"/>
        <v>0.28215000045012895</v>
      </c>
    </row>
    <row r="159" spans="1:8" x14ac:dyDescent="0.4">
      <c r="A159" s="55" t="s">
        <v>372</v>
      </c>
      <c r="B159" s="55" t="s">
        <v>124</v>
      </c>
      <c r="C159" s="55">
        <v>1438</v>
      </c>
      <c r="D159" s="55">
        <v>1190</v>
      </c>
      <c r="E159" s="58" t="str">
        <f t="shared" si="6"/>
        <v>1438_1190</v>
      </c>
      <c r="F159" s="65">
        <v>0.70197954577710397</v>
      </c>
      <c r="G159" s="63" t="str">
        <f t="shared" si="7"/>
        <v>1190_1438</v>
      </c>
      <c r="H159" s="59">
        <f t="shared" si="8"/>
        <v>0.29802045422289603</v>
      </c>
    </row>
    <row r="160" spans="1:8" x14ac:dyDescent="0.4">
      <c r="A160" s="55" t="s">
        <v>372</v>
      </c>
      <c r="B160" s="55" t="s">
        <v>308</v>
      </c>
      <c r="C160" s="55">
        <v>1438</v>
      </c>
      <c r="D160" s="55">
        <v>1374</v>
      </c>
      <c r="E160" s="58" t="str">
        <f t="shared" si="6"/>
        <v>1438_1374</v>
      </c>
      <c r="F160" s="65">
        <v>0.15650879277053301</v>
      </c>
      <c r="G160" s="63" t="str">
        <f t="shared" si="7"/>
        <v>1374_1438</v>
      </c>
      <c r="H160" s="59">
        <f t="shared" si="8"/>
        <v>0.84349120722946702</v>
      </c>
    </row>
    <row r="161" spans="1:8" x14ac:dyDescent="0.4">
      <c r="A161" s="55" t="s">
        <v>372</v>
      </c>
      <c r="B161" s="55" t="s">
        <v>241</v>
      </c>
      <c r="C161" s="55">
        <v>1438</v>
      </c>
      <c r="D161" s="55">
        <v>1307</v>
      </c>
      <c r="E161" s="58" t="str">
        <f t="shared" si="6"/>
        <v>1438_1307</v>
      </c>
      <c r="F161" s="65">
        <v>0.65165091478336601</v>
      </c>
      <c r="G161" s="63" t="str">
        <f t="shared" si="7"/>
        <v>1307_1438</v>
      </c>
      <c r="H161" s="59">
        <f t="shared" si="8"/>
        <v>0.34834908521663399</v>
      </c>
    </row>
    <row r="162" spans="1:8" x14ac:dyDescent="0.4">
      <c r="A162" s="55" t="s">
        <v>372</v>
      </c>
      <c r="B162" s="55" t="s">
        <v>200</v>
      </c>
      <c r="C162" s="55">
        <v>1438</v>
      </c>
      <c r="D162" s="55">
        <v>1266</v>
      </c>
      <c r="E162" s="58" t="str">
        <f t="shared" si="6"/>
        <v>1438_1266</v>
      </c>
      <c r="F162" s="65">
        <v>0.79696570685610302</v>
      </c>
      <c r="G162" s="63" t="str">
        <f t="shared" si="7"/>
        <v>1266_1438</v>
      </c>
      <c r="H162" s="59">
        <f t="shared" si="8"/>
        <v>0.20303429314389698</v>
      </c>
    </row>
    <row r="163" spans="1:8" x14ac:dyDescent="0.4">
      <c r="A163" s="55" t="s">
        <v>372</v>
      </c>
      <c r="B163" s="55" t="s">
        <v>341</v>
      </c>
      <c r="C163" s="55">
        <v>1438</v>
      </c>
      <c r="D163" s="55">
        <v>1407</v>
      </c>
      <c r="E163" s="58" t="str">
        <f t="shared" si="6"/>
        <v>1438_1407</v>
      </c>
      <c r="F163" s="65">
        <v>0.67572030223711199</v>
      </c>
      <c r="G163" s="63" t="str">
        <f t="shared" si="7"/>
        <v>1407_1438</v>
      </c>
      <c r="H163" s="59">
        <f t="shared" si="8"/>
        <v>0.32427969776288801</v>
      </c>
    </row>
    <row r="164" spans="1:8" x14ac:dyDescent="0.4">
      <c r="A164" s="55" t="s">
        <v>372</v>
      </c>
      <c r="B164" s="55" t="s">
        <v>311</v>
      </c>
      <c r="C164" s="55">
        <v>1438</v>
      </c>
      <c r="D164" s="55">
        <v>1377</v>
      </c>
      <c r="E164" s="58" t="str">
        <f t="shared" si="6"/>
        <v>1438_1377</v>
      </c>
      <c r="F164" s="65">
        <v>0.54507391776168201</v>
      </c>
      <c r="G164" s="63" t="str">
        <f t="shared" si="7"/>
        <v>1377_1438</v>
      </c>
      <c r="H164" s="59">
        <f t="shared" si="8"/>
        <v>0.45492608223831799</v>
      </c>
    </row>
    <row r="165" spans="1:8" x14ac:dyDescent="0.4">
      <c r="A165" s="55" t="s">
        <v>372</v>
      </c>
      <c r="B165" s="55" t="s">
        <v>369</v>
      </c>
      <c r="C165" s="55">
        <v>1438</v>
      </c>
      <c r="D165" s="55">
        <v>1435</v>
      </c>
      <c r="E165" s="58" t="str">
        <f t="shared" si="6"/>
        <v>1438_1435</v>
      </c>
      <c r="F165" s="65">
        <v>0.11206375754428299</v>
      </c>
      <c r="G165" s="63" t="str">
        <f t="shared" si="7"/>
        <v>1435_1438</v>
      </c>
      <c r="H165" s="59">
        <f t="shared" si="8"/>
        <v>0.88793624245571701</v>
      </c>
    </row>
    <row r="166" spans="1:8" x14ac:dyDescent="0.4">
      <c r="A166" s="55" t="s">
        <v>372</v>
      </c>
      <c r="B166" s="55" t="s">
        <v>277</v>
      </c>
      <c r="C166" s="55">
        <v>1438</v>
      </c>
      <c r="D166" s="55">
        <v>1343</v>
      </c>
      <c r="E166" s="58" t="str">
        <f t="shared" si="6"/>
        <v>1438_1343</v>
      </c>
      <c r="F166" s="65">
        <v>0.30393548453695701</v>
      </c>
      <c r="G166" s="63" t="str">
        <f t="shared" si="7"/>
        <v>1343_1438</v>
      </c>
      <c r="H166" s="59">
        <f t="shared" si="8"/>
        <v>0.69606451546304293</v>
      </c>
    </row>
    <row r="167" spans="1:8" x14ac:dyDescent="0.4">
      <c r="A167" s="55" t="s">
        <v>372</v>
      </c>
      <c r="B167" s="55" t="s">
        <v>71</v>
      </c>
      <c r="C167" s="55">
        <v>1438</v>
      </c>
      <c r="D167" s="55">
        <v>1137</v>
      </c>
      <c r="E167" s="58" t="str">
        <f t="shared" si="6"/>
        <v>1438_1137</v>
      </c>
      <c r="F167" s="65">
        <v>0.57065254021897105</v>
      </c>
      <c r="G167" s="63" t="str">
        <f t="shared" si="7"/>
        <v>1137_1438</v>
      </c>
      <c r="H167" s="59">
        <f t="shared" si="8"/>
        <v>0.42934745978102895</v>
      </c>
    </row>
    <row r="168" spans="1:8" x14ac:dyDescent="0.4">
      <c r="A168" s="55" t="s">
        <v>372</v>
      </c>
      <c r="B168" s="55" t="s">
        <v>202</v>
      </c>
      <c r="C168" s="55">
        <v>1438</v>
      </c>
      <c r="D168" s="55">
        <v>1268</v>
      </c>
      <c r="E168" s="58" t="str">
        <f t="shared" si="6"/>
        <v>1438_1268</v>
      </c>
      <c r="F168" s="65">
        <v>0.31149163495902799</v>
      </c>
      <c r="G168" s="63" t="str">
        <f t="shared" si="7"/>
        <v>1268_1438</v>
      </c>
      <c r="H168" s="59">
        <f t="shared" si="8"/>
        <v>0.68850836504097201</v>
      </c>
    </row>
    <row r="169" spans="1:8" x14ac:dyDescent="0.4">
      <c r="A169" s="55" t="s">
        <v>372</v>
      </c>
      <c r="B169" s="55" t="s">
        <v>129</v>
      </c>
      <c r="C169" s="55">
        <v>1438</v>
      </c>
      <c r="D169" s="55">
        <v>1195</v>
      </c>
      <c r="E169" s="58" t="str">
        <f t="shared" si="6"/>
        <v>1438_1195</v>
      </c>
      <c r="F169" s="65">
        <v>0.63950273931553503</v>
      </c>
      <c r="G169" s="63" t="str">
        <f t="shared" si="7"/>
        <v>1195_1438</v>
      </c>
      <c r="H169" s="59">
        <f t="shared" si="8"/>
        <v>0.36049726068446497</v>
      </c>
    </row>
    <row r="170" spans="1:8" x14ac:dyDescent="0.4">
      <c r="A170" s="55" t="s">
        <v>372</v>
      </c>
      <c r="B170" s="55" t="s">
        <v>367</v>
      </c>
      <c r="C170" s="55">
        <v>1438</v>
      </c>
      <c r="D170" s="55">
        <v>1433</v>
      </c>
      <c r="E170" s="58" t="str">
        <f t="shared" si="6"/>
        <v>1438_1433</v>
      </c>
      <c r="F170" s="65">
        <v>0.44925530565599803</v>
      </c>
      <c r="G170" s="63" t="str">
        <f t="shared" si="7"/>
        <v>1433_1438</v>
      </c>
      <c r="H170" s="59">
        <f t="shared" si="8"/>
        <v>0.55074469434400197</v>
      </c>
    </row>
    <row r="171" spans="1:8" x14ac:dyDescent="0.4">
      <c r="A171" s="55" t="s">
        <v>372</v>
      </c>
      <c r="B171" s="55" t="s">
        <v>249</v>
      </c>
      <c r="C171" s="55">
        <v>1438</v>
      </c>
      <c r="D171" s="55">
        <v>1315</v>
      </c>
      <c r="E171" s="58" t="str">
        <f t="shared" si="6"/>
        <v>1438_1315</v>
      </c>
      <c r="F171" s="65">
        <v>0.93171555655395</v>
      </c>
      <c r="G171" s="63" t="str">
        <f t="shared" si="7"/>
        <v>1315_1438</v>
      </c>
      <c r="H171" s="59">
        <f t="shared" si="8"/>
        <v>6.8284443446050003E-2</v>
      </c>
    </row>
    <row r="172" spans="1:8" x14ac:dyDescent="0.4">
      <c r="A172" s="55" t="s">
        <v>372</v>
      </c>
      <c r="B172" s="55" t="s">
        <v>347</v>
      </c>
      <c r="C172" s="55">
        <v>1438</v>
      </c>
      <c r="D172" s="55">
        <v>1413</v>
      </c>
      <c r="E172" s="58" t="str">
        <f t="shared" si="6"/>
        <v>1438_1413</v>
      </c>
      <c r="F172" s="65">
        <v>0.856626998857271</v>
      </c>
      <c r="G172" s="63" t="str">
        <f t="shared" si="7"/>
        <v>1413_1438</v>
      </c>
      <c r="H172" s="59">
        <f t="shared" si="8"/>
        <v>0.143373001142729</v>
      </c>
    </row>
    <row r="173" spans="1:8" x14ac:dyDescent="0.4">
      <c r="A173" s="55" t="s">
        <v>372</v>
      </c>
      <c r="B173" s="55" t="s">
        <v>208</v>
      </c>
      <c r="C173" s="55">
        <v>1438</v>
      </c>
      <c r="D173" s="55">
        <v>1274</v>
      </c>
      <c r="E173" s="58" t="str">
        <f t="shared" si="6"/>
        <v>1438_1274</v>
      </c>
      <c r="F173" s="65">
        <v>0.120881238544502</v>
      </c>
      <c r="G173" s="63" t="str">
        <f t="shared" si="7"/>
        <v>1274_1438</v>
      </c>
      <c r="H173" s="59">
        <f t="shared" si="8"/>
        <v>0.87911876145549805</v>
      </c>
    </row>
    <row r="174" spans="1:8" x14ac:dyDescent="0.4">
      <c r="A174" s="55" t="s">
        <v>372</v>
      </c>
      <c r="B174" s="55" t="s">
        <v>239</v>
      </c>
      <c r="C174" s="55">
        <v>1438</v>
      </c>
      <c r="D174" s="55">
        <v>1305</v>
      </c>
      <c r="E174" s="58" t="str">
        <f t="shared" si="6"/>
        <v>1438_1305</v>
      </c>
      <c r="F174" s="65">
        <v>0.43370166691381501</v>
      </c>
      <c r="G174" s="63" t="str">
        <f t="shared" si="7"/>
        <v>1305_1438</v>
      </c>
      <c r="H174" s="59">
        <f t="shared" si="8"/>
        <v>0.56629833308618505</v>
      </c>
    </row>
    <row r="175" spans="1:8" x14ac:dyDescent="0.4">
      <c r="A175" s="55" t="s">
        <v>372</v>
      </c>
      <c r="B175" s="55" t="s">
        <v>370</v>
      </c>
      <c r="C175" s="55">
        <v>1438</v>
      </c>
      <c r="D175" s="55">
        <v>1436</v>
      </c>
      <c r="E175" s="58" t="str">
        <f t="shared" si="6"/>
        <v>1438_1436</v>
      </c>
      <c r="F175" s="65">
        <v>0.29966106471159898</v>
      </c>
      <c r="G175" s="63" t="str">
        <f t="shared" si="7"/>
        <v>1436_1438</v>
      </c>
      <c r="H175" s="59">
        <f t="shared" si="8"/>
        <v>0.70033893528840108</v>
      </c>
    </row>
    <row r="176" spans="1:8" x14ac:dyDescent="0.4">
      <c r="A176" s="55" t="s">
        <v>372</v>
      </c>
      <c r="B176" s="55" t="s">
        <v>100</v>
      </c>
      <c r="C176" s="55">
        <v>1438</v>
      </c>
      <c r="D176" s="55">
        <v>1166</v>
      </c>
      <c r="E176" s="58" t="str">
        <f t="shared" si="6"/>
        <v>1438_1166</v>
      </c>
      <c r="F176" s="65">
        <v>0.44063851485776201</v>
      </c>
      <c r="G176" s="63" t="str">
        <f t="shared" si="7"/>
        <v>1166_1438</v>
      </c>
      <c r="H176" s="59">
        <f t="shared" si="8"/>
        <v>0.55936148514223794</v>
      </c>
    </row>
    <row r="177" spans="1:8" x14ac:dyDescent="0.4">
      <c r="A177" s="55" t="s">
        <v>372</v>
      </c>
      <c r="B177" s="55" t="s">
        <v>167</v>
      </c>
      <c r="C177" s="55">
        <v>1438</v>
      </c>
      <c r="D177" s="55">
        <v>1233</v>
      </c>
      <c r="E177" s="58" t="str">
        <f t="shared" si="6"/>
        <v>1438_1233</v>
      </c>
      <c r="F177" s="65">
        <v>0.92662070619344905</v>
      </c>
      <c r="G177" s="63" t="str">
        <f t="shared" si="7"/>
        <v>1233_1438</v>
      </c>
      <c r="H177" s="59">
        <f t="shared" si="8"/>
        <v>7.3379293806550949E-2</v>
      </c>
    </row>
    <row r="178" spans="1:8" x14ac:dyDescent="0.4">
      <c r="A178" s="55" t="s">
        <v>372</v>
      </c>
      <c r="B178" s="55" t="s">
        <v>263</v>
      </c>
      <c r="C178" s="55">
        <v>1438</v>
      </c>
      <c r="D178" s="55">
        <v>1329</v>
      </c>
      <c r="E178" s="58" t="str">
        <f t="shared" si="6"/>
        <v>1438_1329</v>
      </c>
      <c r="F178" s="65">
        <v>0.59660894801363995</v>
      </c>
      <c r="G178" s="63" t="str">
        <f t="shared" si="7"/>
        <v>1329_1438</v>
      </c>
      <c r="H178" s="59">
        <f t="shared" si="8"/>
        <v>0.40339105198636005</v>
      </c>
    </row>
    <row r="179" spans="1:8" x14ac:dyDescent="0.4">
      <c r="A179" s="55" t="s">
        <v>372</v>
      </c>
      <c r="B179" s="55" t="s">
        <v>174</v>
      </c>
      <c r="C179" s="55">
        <v>1438</v>
      </c>
      <c r="D179" s="55">
        <v>1240</v>
      </c>
      <c r="E179" s="58" t="str">
        <f t="shared" si="6"/>
        <v>1438_1240</v>
      </c>
      <c r="F179" s="65">
        <v>0.90385541521923396</v>
      </c>
      <c r="G179" s="63" t="str">
        <f t="shared" si="7"/>
        <v>1240_1438</v>
      </c>
      <c r="H179" s="59">
        <f t="shared" si="8"/>
        <v>9.614458478076604E-2</v>
      </c>
    </row>
    <row r="180" spans="1:8" x14ac:dyDescent="0.4">
      <c r="A180" s="55" t="s">
        <v>372</v>
      </c>
      <c r="B180" s="55" t="s">
        <v>345</v>
      </c>
      <c r="C180" s="55">
        <v>1438</v>
      </c>
      <c r="D180" s="55">
        <v>1411</v>
      </c>
      <c r="E180" s="58" t="str">
        <f t="shared" si="6"/>
        <v>1438_1411</v>
      </c>
      <c r="F180" s="65">
        <v>0.78566352966193798</v>
      </c>
      <c r="G180" s="63" t="str">
        <f t="shared" si="7"/>
        <v>1411_1438</v>
      </c>
      <c r="H180" s="59">
        <f t="shared" si="8"/>
        <v>0.21433647033806202</v>
      </c>
    </row>
    <row r="181" spans="1:8" x14ac:dyDescent="0.4">
      <c r="A181" s="55" t="s">
        <v>372</v>
      </c>
      <c r="B181" s="55" t="s">
        <v>305</v>
      </c>
      <c r="C181" s="55">
        <v>1438</v>
      </c>
      <c r="D181" s="55">
        <v>1371</v>
      </c>
      <c r="E181" s="58" t="str">
        <f t="shared" si="6"/>
        <v>1438_1371</v>
      </c>
      <c r="F181" s="65">
        <v>0.22781963595006299</v>
      </c>
      <c r="G181" s="63" t="str">
        <f t="shared" si="7"/>
        <v>1371_1438</v>
      </c>
      <c r="H181" s="59">
        <f t="shared" si="8"/>
        <v>0.77218036404993695</v>
      </c>
    </row>
    <row r="182" spans="1:8" x14ac:dyDescent="0.4">
      <c r="A182" s="55" t="s">
        <v>372</v>
      </c>
      <c r="B182" s="55" t="s">
        <v>212</v>
      </c>
      <c r="C182" s="55">
        <v>1438</v>
      </c>
      <c r="D182" s="55">
        <v>1278</v>
      </c>
      <c r="E182" s="58" t="str">
        <f t="shared" si="6"/>
        <v>1438_1278</v>
      </c>
      <c r="F182" s="65">
        <v>0.205057043397054</v>
      </c>
      <c r="G182" s="63" t="str">
        <f t="shared" si="7"/>
        <v>1278_1438</v>
      </c>
      <c r="H182" s="59">
        <f t="shared" si="8"/>
        <v>0.794942956602946</v>
      </c>
    </row>
    <row r="183" spans="1:8" x14ac:dyDescent="0.4">
      <c r="A183" s="55" t="s">
        <v>372</v>
      </c>
      <c r="B183" s="55" t="s">
        <v>391</v>
      </c>
      <c r="C183" s="55">
        <v>1438</v>
      </c>
      <c r="D183" s="55">
        <v>1457</v>
      </c>
      <c r="E183" s="58" t="str">
        <f t="shared" si="6"/>
        <v>1438_1457</v>
      </c>
      <c r="F183" s="65">
        <v>0.48652466083165502</v>
      </c>
      <c r="G183" s="63" t="str">
        <f t="shared" si="7"/>
        <v>1457_1438</v>
      </c>
      <c r="H183" s="59">
        <f t="shared" si="8"/>
        <v>0.51347533916834498</v>
      </c>
    </row>
    <row r="184" spans="1:8" x14ac:dyDescent="0.4">
      <c r="A184" s="55" t="s">
        <v>372</v>
      </c>
      <c r="B184" s="55" t="s">
        <v>177</v>
      </c>
      <c r="C184" s="55">
        <v>1438</v>
      </c>
      <c r="D184" s="55">
        <v>1243</v>
      </c>
      <c r="E184" s="58" t="str">
        <f t="shared" si="6"/>
        <v>1438_1243</v>
      </c>
      <c r="F184" s="65">
        <v>0.48641800269082902</v>
      </c>
      <c r="G184" s="63" t="str">
        <f t="shared" si="7"/>
        <v>1243_1438</v>
      </c>
      <c r="H184" s="59">
        <f t="shared" si="8"/>
        <v>0.51358199730917098</v>
      </c>
    </row>
    <row r="185" spans="1:8" x14ac:dyDescent="0.4">
      <c r="A185" s="55" t="s">
        <v>372</v>
      </c>
      <c r="B185" s="55" t="s">
        <v>179</v>
      </c>
      <c r="C185" s="55">
        <v>1438</v>
      </c>
      <c r="D185" s="55">
        <v>1245</v>
      </c>
      <c r="E185" s="58" t="str">
        <f t="shared" si="6"/>
        <v>1438_1245</v>
      </c>
      <c r="F185" s="65">
        <v>0.648445433769266</v>
      </c>
      <c r="G185" s="63" t="str">
        <f t="shared" si="7"/>
        <v>1245_1438</v>
      </c>
      <c r="H185" s="59">
        <f t="shared" si="8"/>
        <v>0.351554566230734</v>
      </c>
    </row>
    <row r="186" spans="1:8" x14ac:dyDescent="0.4">
      <c r="A186" s="55" t="s">
        <v>372</v>
      </c>
      <c r="B186" s="55" t="s">
        <v>107</v>
      </c>
      <c r="C186" s="55">
        <v>1438</v>
      </c>
      <c r="D186" s="55">
        <v>1173</v>
      </c>
      <c r="E186" s="58" t="str">
        <f t="shared" si="6"/>
        <v>1438_1173</v>
      </c>
      <c r="F186" s="65">
        <v>0.400209550698094</v>
      </c>
      <c r="G186" s="63" t="str">
        <f t="shared" si="7"/>
        <v>1173_1438</v>
      </c>
      <c r="H186" s="59">
        <f t="shared" si="8"/>
        <v>0.59979044930190595</v>
      </c>
    </row>
    <row r="187" spans="1:8" x14ac:dyDescent="0.4">
      <c r="A187" s="55" t="s">
        <v>372</v>
      </c>
      <c r="B187" s="55" t="s">
        <v>231</v>
      </c>
      <c r="C187" s="55">
        <v>1438</v>
      </c>
      <c r="D187" s="55">
        <v>1297</v>
      </c>
      <c r="E187" s="58" t="str">
        <f t="shared" si="6"/>
        <v>1438_1297</v>
      </c>
      <c r="F187" s="65">
        <v>0.73110850799896898</v>
      </c>
      <c r="G187" s="63" t="str">
        <f t="shared" si="7"/>
        <v>1297_1438</v>
      </c>
      <c r="H187" s="59">
        <f t="shared" si="8"/>
        <v>0.26889149200103102</v>
      </c>
    </row>
    <row r="188" spans="1:8" x14ac:dyDescent="0.4">
      <c r="A188" s="55" t="s">
        <v>130</v>
      </c>
      <c r="B188" s="55" t="s">
        <v>359</v>
      </c>
      <c r="C188" s="55">
        <v>1196</v>
      </c>
      <c r="D188" s="55">
        <v>1425</v>
      </c>
      <c r="E188" s="58" t="str">
        <f t="shared" si="6"/>
        <v>1196_1425</v>
      </c>
      <c r="F188" s="65">
        <v>0.63316559672670103</v>
      </c>
      <c r="G188" s="63" t="str">
        <f t="shared" si="7"/>
        <v>1425_1196</v>
      </c>
      <c r="H188" s="59">
        <f t="shared" si="8"/>
        <v>0.36683440327329897</v>
      </c>
    </row>
    <row r="189" spans="1:8" x14ac:dyDescent="0.4">
      <c r="A189" s="55" t="s">
        <v>130</v>
      </c>
      <c r="B189" s="55" t="s">
        <v>58</v>
      </c>
      <c r="C189" s="55">
        <v>1196</v>
      </c>
      <c r="D189" s="55">
        <v>1124</v>
      </c>
      <c r="E189" s="58" t="str">
        <f t="shared" si="6"/>
        <v>1196_1124</v>
      </c>
      <c r="F189" s="65">
        <v>0.218757716347523</v>
      </c>
      <c r="G189" s="63" t="str">
        <f t="shared" si="7"/>
        <v>1124_1196</v>
      </c>
      <c r="H189" s="59">
        <f t="shared" si="8"/>
        <v>0.78124228365247705</v>
      </c>
    </row>
    <row r="190" spans="1:8" x14ac:dyDescent="0.4">
      <c r="A190" s="55" t="s">
        <v>130</v>
      </c>
      <c r="B190" s="55" t="s">
        <v>310</v>
      </c>
      <c r="C190" s="55">
        <v>1196</v>
      </c>
      <c r="D190" s="55">
        <v>1376</v>
      </c>
      <c r="E190" s="58" t="str">
        <f t="shared" si="6"/>
        <v>1196_1376</v>
      </c>
      <c r="F190" s="65">
        <v>7.6052255595580806E-2</v>
      </c>
      <c r="G190" s="63" t="str">
        <f t="shared" si="7"/>
        <v>1376_1196</v>
      </c>
      <c r="H190" s="59">
        <f t="shared" si="8"/>
        <v>0.92394774440441918</v>
      </c>
    </row>
    <row r="191" spans="1:8" x14ac:dyDescent="0.4">
      <c r="A191" s="55" t="s">
        <v>130</v>
      </c>
      <c r="B191" s="55" t="s">
        <v>115</v>
      </c>
      <c r="C191" s="55">
        <v>1196</v>
      </c>
      <c r="D191" s="55">
        <v>1181</v>
      </c>
      <c r="E191" s="58" t="str">
        <f t="shared" si="6"/>
        <v>1196_1181</v>
      </c>
      <c r="F191" s="65">
        <v>4.2742051937289E-2</v>
      </c>
      <c r="G191" s="63" t="str">
        <f t="shared" si="7"/>
        <v>1181_1196</v>
      </c>
      <c r="H191" s="59">
        <f t="shared" si="8"/>
        <v>0.95725794806271103</v>
      </c>
    </row>
    <row r="192" spans="1:8" x14ac:dyDescent="0.4">
      <c r="A192" s="55" t="s">
        <v>130</v>
      </c>
      <c r="B192" s="55" t="s">
        <v>145</v>
      </c>
      <c r="C192" s="55">
        <v>1196</v>
      </c>
      <c r="D192" s="55">
        <v>1211</v>
      </c>
      <c r="E192" s="58" t="str">
        <f t="shared" si="6"/>
        <v>1196_1211</v>
      </c>
      <c r="F192" s="65">
        <v>1.06041847372243E-2</v>
      </c>
      <c r="G192" s="63" t="str">
        <f t="shared" si="7"/>
        <v>1211_1196</v>
      </c>
      <c r="H192" s="59">
        <f t="shared" si="8"/>
        <v>0.98939581526277565</v>
      </c>
    </row>
    <row r="193" spans="1:8" x14ac:dyDescent="0.4">
      <c r="A193" s="55" t="s">
        <v>130</v>
      </c>
      <c r="B193" s="55" t="s">
        <v>255</v>
      </c>
      <c r="C193" s="55">
        <v>1196</v>
      </c>
      <c r="D193" s="55">
        <v>1321</v>
      </c>
      <c r="E193" s="58" t="str">
        <f t="shared" si="6"/>
        <v>1196_1321</v>
      </c>
      <c r="F193" s="65">
        <v>0.31764689895785903</v>
      </c>
      <c r="G193" s="63" t="str">
        <f t="shared" si="7"/>
        <v>1321_1196</v>
      </c>
      <c r="H193" s="59">
        <f t="shared" si="8"/>
        <v>0.68235310104214097</v>
      </c>
    </row>
    <row r="194" spans="1:8" x14ac:dyDescent="0.4">
      <c r="A194" s="55" t="s">
        <v>130</v>
      </c>
      <c r="B194" s="55" t="s">
        <v>257</v>
      </c>
      <c r="C194" s="55">
        <v>1196</v>
      </c>
      <c r="D194" s="55">
        <v>1323</v>
      </c>
      <c r="E194" s="58" t="str">
        <f t="shared" si="6"/>
        <v>1196_1323</v>
      </c>
      <c r="F194" s="65">
        <v>0.34678514866934301</v>
      </c>
      <c r="G194" s="63" t="str">
        <f t="shared" si="7"/>
        <v>1323_1196</v>
      </c>
      <c r="H194" s="59">
        <f t="shared" si="8"/>
        <v>0.65321485133065704</v>
      </c>
    </row>
    <row r="195" spans="1:8" x14ac:dyDescent="0.4">
      <c r="A195" s="55" t="s">
        <v>130</v>
      </c>
      <c r="B195" s="55" t="s">
        <v>386</v>
      </c>
      <c r="C195" s="55">
        <v>1196</v>
      </c>
      <c r="D195" s="55">
        <v>1452</v>
      </c>
      <c r="E195" s="58" t="str">
        <f t="shared" ref="E195:E258" si="9">C195&amp;"_"&amp;D195</f>
        <v>1196_1452</v>
      </c>
      <c r="F195" s="65">
        <v>0.287135036097865</v>
      </c>
      <c r="G195" s="63" t="str">
        <f t="shared" ref="G195:G258" si="10">D195&amp;"_"&amp;C195</f>
        <v>1452_1196</v>
      </c>
      <c r="H195" s="59">
        <f t="shared" ref="H195:H258" si="11">1-F195</f>
        <v>0.71286496390213494</v>
      </c>
    </row>
    <row r="196" spans="1:8" x14ac:dyDescent="0.4">
      <c r="A196" s="55" t="s">
        <v>130</v>
      </c>
      <c r="B196" s="55" t="s">
        <v>396</v>
      </c>
      <c r="C196" s="55">
        <v>1196</v>
      </c>
      <c r="D196" s="55">
        <v>1462</v>
      </c>
      <c r="E196" s="58" t="str">
        <f t="shared" si="9"/>
        <v>1196_1462</v>
      </c>
      <c r="F196" s="65">
        <v>0.40254930553753898</v>
      </c>
      <c r="G196" s="63" t="str">
        <f t="shared" si="10"/>
        <v>1462_1196</v>
      </c>
      <c r="H196" s="59">
        <f t="shared" si="11"/>
        <v>0.59745069446246102</v>
      </c>
    </row>
    <row r="197" spans="1:8" x14ac:dyDescent="0.4">
      <c r="A197" s="55" t="s">
        <v>130</v>
      </c>
      <c r="B197" s="55" t="s">
        <v>133</v>
      </c>
      <c r="C197" s="55">
        <v>1196</v>
      </c>
      <c r="D197" s="55">
        <v>1199</v>
      </c>
      <c r="E197" s="58" t="str">
        <f t="shared" si="9"/>
        <v>1196_1199</v>
      </c>
      <c r="F197" s="65">
        <v>0.19973996906917299</v>
      </c>
      <c r="G197" s="63" t="str">
        <f t="shared" si="10"/>
        <v>1199_1196</v>
      </c>
      <c r="H197" s="59">
        <f t="shared" si="11"/>
        <v>0.80026003093082698</v>
      </c>
    </row>
    <row r="198" spans="1:8" x14ac:dyDescent="0.4">
      <c r="A198" s="55" t="s">
        <v>130</v>
      </c>
      <c r="B198" s="55" t="s">
        <v>322</v>
      </c>
      <c r="C198" s="55">
        <v>1196</v>
      </c>
      <c r="D198" s="55">
        <v>1388</v>
      </c>
      <c r="E198" s="58" t="str">
        <f t="shared" si="9"/>
        <v>1196_1388</v>
      </c>
      <c r="F198" s="65">
        <v>0.16367461437470099</v>
      </c>
      <c r="G198" s="63" t="str">
        <f t="shared" si="10"/>
        <v>1388_1196</v>
      </c>
      <c r="H198" s="59">
        <f t="shared" si="11"/>
        <v>0.83632538562529901</v>
      </c>
    </row>
    <row r="199" spans="1:8" x14ac:dyDescent="0.4">
      <c r="A199" s="55" t="s">
        <v>130</v>
      </c>
      <c r="B199" s="55" t="s">
        <v>46</v>
      </c>
      <c r="C199" s="55">
        <v>1196</v>
      </c>
      <c r="D199" s="55">
        <v>1112</v>
      </c>
      <c r="E199" s="58" t="str">
        <f t="shared" si="9"/>
        <v>1196_1112</v>
      </c>
      <c r="F199" s="65">
        <v>8.3387717833005207E-2</v>
      </c>
      <c r="G199" s="63" t="str">
        <f t="shared" si="10"/>
        <v>1112_1196</v>
      </c>
      <c r="H199" s="59">
        <f t="shared" si="11"/>
        <v>0.91661228216699475</v>
      </c>
    </row>
    <row r="200" spans="1:8" x14ac:dyDescent="0.4">
      <c r="A200" s="55" t="s">
        <v>130</v>
      </c>
      <c r="B200" s="55" t="s">
        <v>176</v>
      </c>
      <c r="C200" s="55">
        <v>1196</v>
      </c>
      <c r="D200" s="55">
        <v>1242</v>
      </c>
      <c r="E200" s="58" t="str">
        <f t="shared" si="9"/>
        <v>1196_1242</v>
      </c>
      <c r="F200" s="65">
        <v>0.22483897117332199</v>
      </c>
      <c r="G200" s="63" t="str">
        <f t="shared" si="10"/>
        <v>1242_1196</v>
      </c>
      <c r="H200" s="59">
        <f t="shared" si="11"/>
        <v>0.77516102882667803</v>
      </c>
    </row>
    <row r="201" spans="1:8" x14ac:dyDescent="0.4">
      <c r="A201" s="55" t="s">
        <v>130</v>
      </c>
      <c r="B201" s="55" t="s">
        <v>211</v>
      </c>
      <c r="C201" s="55">
        <v>1196</v>
      </c>
      <c r="D201" s="55">
        <v>1277</v>
      </c>
      <c r="E201" s="58" t="str">
        <f t="shared" si="9"/>
        <v>1196_1277</v>
      </c>
      <c r="F201" s="65">
        <v>0.65177157233546001</v>
      </c>
      <c r="G201" s="63" t="str">
        <f t="shared" si="10"/>
        <v>1277_1196</v>
      </c>
      <c r="H201" s="59">
        <f t="shared" si="11"/>
        <v>0.34822842766453999</v>
      </c>
    </row>
    <row r="202" spans="1:8" x14ac:dyDescent="0.4">
      <c r="A202" s="55" t="s">
        <v>130</v>
      </c>
      <c r="B202" s="55" t="s">
        <v>169</v>
      </c>
      <c r="C202" s="55">
        <v>1196</v>
      </c>
      <c r="D202" s="55">
        <v>1235</v>
      </c>
      <c r="E202" s="58" t="str">
        <f t="shared" si="9"/>
        <v>1196_1235</v>
      </c>
      <c r="F202" s="65">
        <v>0.25976407802164497</v>
      </c>
      <c r="G202" s="63" t="str">
        <f t="shared" si="10"/>
        <v>1235_1196</v>
      </c>
      <c r="H202" s="59">
        <f t="shared" si="11"/>
        <v>0.74023592197835497</v>
      </c>
    </row>
    <row r="203" spans="1:8" x14ac:dyDescent="0.4">
      <c r="A203" s="55" t="s">
        <v>130</v>
      </c>
      <c r="B203" s="55" t="s">
        <v>279</v>
      </c>
      <c r="C203" s="55">
        <v>1196</v>
      </c>
      <c r="D203" s="55">
        <v>1345</v>
      </c>
      <c r="E203" s="58" t="str">
        <f t="shared" si="9"/>
        <v>1196_1345</v>
      </c>
      <c r="F203" s="65">
        <v>0.28392757949808001</v>
      </c>
      <c r="G203" s="63" t="str">
        <f t="shared" si="10"/>
        <v>1345_1196</v>
      </c>
      <c r="H203" s="59">
        <f t="shared" si="11"/>
        <v>0.71607242050191999</v>
      </c>
    </row>
    <row r="204" spans="1:8" x14ac:dyDescent="0.4">
      <c r="A204" s="55" t="s">
        <v>130</v>
      </c>
      <c r="B204" s="55" t="s">
        <v>282</v>
      </c>
      <c r="C204" s="55">
        <v>1196</v>
      </c>
      <c r="D204" s="55">
        <v>1348</v>
      </c>
      <c r="E204" s="58" t="str">
        <f t="shared" si="9"/>
        <v>1196_1348</v>
      </c>
      <c r="F204" s="65">
        <v>0.22244084757157501</v>
      </c>
      <c r="G204" s="63" t="str">
        <f t="shared" si="10"/>
        <v>1348_1196</v>
      </c>
      <c r="H204" s="59">
        <f t="shared" si="11"/>
        <v>0.77755915242842499</v>
      </c>
    </row>
    <row r="205" spans="1:8" x14ac:dyDescent="0.4">
      <c r="A205" s="55" t="s">
        <v>130</v>
      </c>
      <c r="B205" s="55" t="s">
        <v>266</v>
      </c>
      <c r="C205" s="55">
        <v>1196</v>
      </c>
      <c r="D205" s="55">
        <v>1332</v>
      </c>
      <c r="E205" s="58" t="str">
        <f t="shared" si="9"/>
        <v>1196_1332</v>
      </c>
      <c r="F205" s="65">
        <v>0.18477550573057799</v>
      </c>
      <c r="G205" s="63" t="str">
        <f t="shared" si="10"/>
        <v>1332_1196</v>
      </c>
      <c r="H205" s="59">
        <f t="shared" si="11"/>
        <v>0.81522449426942201</v>
      </c>
    </row>
    <row r="206" spans="1:8" x14ac:dyDescent="0.4">
      <c r="A206" s="55" t="s">
        <v>130</v>
      </c>
      <c r="B206" s="55" t="s">
        <v>210</v>
      </c>
      <c r="C206" s="55">
        <v>1196</v>
      </c>
      <c r="D206" s="55">
        <v>1276</v>
      </c>
      <c r="E206" s="58" t="str">
        <f t="shared" si="9"/>
        <v>1196_1276</v>
      </c>
      <c r="F206" s="65">
        <v>0.102574878730379</v>
      </c>
      <c r="G206" s="63" t="str">
        <f t="shared" si="10"/>
        <v>1276_1196</v>
      </c>
      <c r="H206" s="59">
        <f t="shared" si="11"/>
        <v>0.89742512126962104</v>
      </c>
    </row>
    <row r="207" spans="1:8" x14ac:dyDescent="0.4">
      <c r="A207" s="55" t="s">
        <v>130</v>
      </c>
      <c r="B207" s="55" t="s">
        <v>191</v>
      </c>
      <c r="C207" s="55">
        <v>1196</v>
      </c>
      <c r="D207" s="55">
        <v>1257</v>
      </c>
      <c r="E207" s="58" t="str">
        <f t="shared" si="9"/>
        <v>1196_1257</v>
      </c>
      <c r="F207" s="65">
        <v>5.2329093814385899E-2</v>
      </c>
      <c r="G207" s="63" t="str">
        <f t="shared" si="10"/>
        <v>1257_1196</v>
      </c>
      <c r="H207" s="59">
        <f t="shared" si="11"/>
        <v>0.94767090618561411</v>
      </c>
    </row>
    <row r="208" spans="1:8" x14ac:dyDescent="0.4">
      <c r="A208" s="55" t="s">
        <v>130</v>
      </c>
      <c r="B208" s="55" t="s">
        <v>248</v>
      </c>
      <c r="C208" s="55">
        <v>1196</v>
      </c>
      <c r="D208" s="55">
        <v>1314</v>
      </c>
      <c r="E208" s="58" t="str">
        <f t="shared" si="9"/>
        <v>1196_1314</v>
      </c>
      <c r="F208" s="65">
        <v>0.238923032490578</v>
      </c>
      <c r="G208" s="63" t="str">
        <f t="shared" si="10"/>
        <v>1314_1196</v>
      </c>
      <c r="H208" s="59">
        <f t="shared" si="11"/>
        <v>0.761076967509422</v>
      </c>
    </row>
    <row r="209" spans="1:8" x14ac:dyDescent="0.4">
      <c r="A209" s="55" t="s">
        <v>130</v>
      </c>
      <c r="B209" s="55" t="s">
        <v>50</v>
      </c>
      <c r="C209" s="55">
        <v>1196</v>
      </c>
      <c r="D209" s="55">
        <v>1116</v>
      </c>
      <c r="E209" s="58" t="str">
        <f t="shared" si="9"/>
        <v>1196_1116</v>
      </c>
      <c r="F209" s="65">
        <v>0.53432795744680694</v>
      </c>
      <c r="G209" s="63" t="str">
        <f t="shared" si="10"/>
        <v>1116_1196</v>
      </c>
      <c r="H209" s="59">
        <f t="shared" si="11"/>
        <v>0.46567204255319306</v>
      </c>
    </row>
    <row r="210" spans="1:8" x14ac:dyDescent="0.4">
      <c r="A210" s="55" t="s">
        <v>130</v>
      </c>
      <c r="B210" s="55" t="s">
        <v>226</v>
      </c>
      <c r="C210" s="55">
        <v>1196</v>
      </c>
      <c r="D210" s="55">
        <v>1292</v>
      </c>
      <c r="E210" s="58" t="str">
        <f t="shared" si="9"/>
        <v>1196_1292</v>
      </c>
      <c r="F210" s="65">
        <v>0.39959748605163198</v>
      </c>
      <c r="G210" s="63" t="str">
        <f t="shared" si="10"/>
        <v>1292_1196</v>
      </c>
      <c r="H210" s="59">
        <f t="shared" si="11"/>
        <v>0.60040251394836797</v>
      </c>
    </row>
    <row r="211" spans="1:8" x14ac:dyDescent="0.4">
      <c r="A211" s="55" t="s">
        <v>130</v>
      </c>
      <c r="B211" s="55" t="s">
        <v>73</v>
      </c>
      <c r="C211" s="55">
        <v>1196</v>
      </c>
      <c r="D211" s="55">
        <v>1139</v>
      </c>
      <c r="E211" s="58" t="str">
        <f t="shared" si="9"/>
        <v>1196_1139</v>
      </c>
      <c r="F211" s="65">
        <v>0.10904902546367801</v>
      </c>
      <c r="G211" s="63" t="str">
        <f t="shared" si="10"/>
        <v>1139_1196</v>
      </c>
      <c r="H211" s="59">
        <f t="shared" si="11"/>
        <v>0.89095097453632199</v>
      </c>
    </row>
    <row r="212" spans="1:8" x14ac:dyDescent="0.4">
      <c r="A212" s="55" t="s">
        <v>130</v>
      </c>
      <c r="B212" s="55" t="s">
        <v>87</v>
      </c>
      <c r="C212" s="55">
        <v>1196</v>
      </c>
      <c r="D212" s="55">
        <v>1153</v>
      </c>
      <c r="E212" s="58" t="str">
        <f t="shared" si="9"/>
        <v>1196_1153</v>
      </c>
      <c r="F212" s="65">
        <v>0.17829459736671799</v>
      </c>
      <c r="G212" s="63" t="str">
        <f t="shared" si="10"/>
        <v>1153_1196</v>
      </c>
      <c r="H212" s="59">
        <f t="shared" si="11"/>
        <v>0.82170540263328196</v>
      </c>
    </row>
    <row r="213" spans="1:8" x14ac:dyDescent="0.4">
      <c r="A213" s="55" t="s">
        <v>130</v>
      </c>
      <c r="B213" s="55" t="s">
        <v>351</v>
      </c>
      <c r="C213" s="55">
        <v>1196</v>
      </c>
      <c r="D213" s="55">
        <v>1417</v>
      </c>
      <c r="E213" s="58" t="str">
        <f t="shared" si="9"/>
        <v>1196_1417</v>
      </c>
      <c r="F213" s="65">
        <v>0.67033061432115904</v>
      </c>
      <c r="G213" s="63" t="str">
        <f t="shared" si="10"/>
        <v>1417_1196</v>
      </c>
      <c r="H213" s="59">
        <f t="shared" si="11"/>
        <v>0.32966938567884096</v>
      </c>
    </row>
    <row r="214" spans="1:8" x14ac:dyDescent="0.4">
      <c r="A214" s="55" t="s">
        <v>130</v>
      </c>
      <c r="B214" s="55" t="s">
        <v>389</v>
      </c>
      <c r="C214" s="55">
        <v>1196</v>
      </c>
      <c r="D214" s="55">
        <v>1455</v>
      </c>
      <c r="E214" s="58" t="str">
        <f t="shared" si="9"/>
        <v>1196_1455</v>
      </c>
      <c r="F214" s="65">
        <v>6.9895959250174403E-2</v>
      </c>
      <c r="G214" s="63" t="str">
        <f t="shared" si="10"/>
        <v>1455_1196</v>
      </c>
      <c r="H214" s="59">
        <f t="shared" si="11"/>
        <v>0.93010404074982556</v>
      </c>
    </row>
    <row r="215" spans="1:8" x14ac:dyDescent="0.4">
      <c r="A215" s="55" t="s">
        <v>130</v>
      </c>
      <c r="B215" s="55" t="s">
        <v>180</v>
      </c>
      <c r="C215" s="55">
        <v>1196</v>
      </c>
      <c r="D215" s="55">
        <v>1246</v>
      </c>
      <c r="E215" s="58" t="str">
        <f t="shared" si="9"/>
        <v>1196_1246</v>
      </c>
      <c r="F215" s="65">
        <v>5.7034504128680399E-2</v>
      </c>
      <c r="G215" s="63" t="str">
        <f t="shared" si="10"/>
        <v>1246_1196</v>
      </c>
      <c r="H215" s="59">
        <f t="shared" si="11"/>
        <v>0.94296549587131961</v>
      </c>
    </row>
    <row r="216" spans="1:8" x14ac:dyDescent="0.4">
      <c r="A216" s="55" t="s">
        <v>130</v>
      </c>
      <c r="B216" s="55" t="s">
        <v>225</v>
      </c>
      <c r="C216" s="55">
        <v>1196</v>
      </c>
      <c r="D216" s="55">
        <v>1291</v>
      </c>
      <c r="E216" s="58" t="str">
        <f t="shared" si="9"/>
        <v>1196_1291</v>
      </c>
      <c r="F216" s="65">
        <v>0.80405293987444504</v>
      </c>
      <c r="G216" s="63" t="str">
        <f t="shared" si="10"/>
        <v>1291_1196</v>
      </c>
      <c r="H216" s="59">
        <f t="shared" si="11"/>
        <v>0.19594706012555496</v>
      </c>
    </row>
    <row r="217" spans="1:8" x14ac:dyDescent="0.4">
      <c r="A217" s="55" t="s">
        <v>130</v>
      </c>
      <c r="B217" s="55" t="s">
        <v>373</v>
      </c>
      <c r="C217" s="55">
        <v>1196</v>
      </c>
      <c r="D217" s="55">
        <v>1439</v>
      </c>
      <c r="E217" s="58" t="str">
        <f t="shared" si="9"/>
        <v>1196_1439</v>
      </c>
      <c r="F217" s="65">
        <v>0.44038613170853502</v>
      </c>
      <c r="G217" s="63" t="str">
        <f t="shared" si="10"/>
        <v>1439_1196</v>
      </c>
      <c r="H217" s="59">
        <f t="shared" si="11"/>
        <v>0.55961386829146498</v>
      </c>
    </row>
    <row r="218" spans="1:8" x14ac:dyDescent="0.4">
      <c r="A218" s="55" t="s">
        <v>130</v>
      </c>
      <c r="B218" s="55" t="s">
        <v>357</v>
      </c>
      <c r="C218" s="55">
        <v>1196</v>
      </c>
      <c r="D218" s="55">
        <v>1423</v>
      </c>
      <c r="E218" s="58" t="str">
        <f t="shared" si="9"/>
        <v>1196_1423</v>
      </c>
      <c r="F218" s="65">
        <v>0.73460867417172704</v>
      </c>
      <c r="G218" s="63" t="str">
        <f t="shared" si="10"/>
        <v>1423_1196</v>
      </c>
      <c r="H218" s="59">
        <f t="shared" si="11"/>
        <v>0.26539132582827296</v>
      </c>
    </row>
    <row r="219" spans="1:8" x14ac:dyDescent="0.4">
      <c r="A219" s="55" t="s">
        <v>130</v>
      </c>
      <c r="B219" s="55" t="s">
        <v>124</v>
      </c>
      <c r="C219" s="55">
        <v>1196</v>
      </c>
      <c r="D219" s="55">
        <v>1190</v>
      </c>
      <c r="E219" s="58" t="str">
        <f t="shared" si="9"/>
        <v>1196_1190</v>
      </c>
      <c r="F219" s="65">
        <v>0.71931228125833402</v>
      </c>
      <c r="G219" s="63" t="str">
        <f t="shared" si="10"/>
        <v>1190_1196</v>
      </c>
      <c r="H219" s="59">
        <f t="shared" si="11"/>
        <v>0.28068771874166598</v>
      </c>
    </row>
    <row r="220" spans="1:8" x14ac:dyDescent="0.4">
      <c r="A220" s="55" t="s">
        <v>130</v>
      </c>
      <c r="B220" s="55" t="s">
        <v>308</v>
      </c>
      <c r="C220" s="55">
        <v>1196</v>
      </c>
      <c r="D220" s="55">
        <v>1374</v>
      </c>
      <c r="E220" s="58" t="str">
        <f t="shared" si="9"/>
        <v>1196_1374</v>
      </c>
      <c r="F220" s="65">
        <v>0.16796392582980901</v>
      </c>
      <c r="G220" s="63" t="str">
        <f t="shared" si="10"/>
        <v>1374_1196</v>
      </c>
      <c r="H220" s="59">
        <f t="shared" si="11"/>
        <v>0.83203607417019099</v>
      </c>
    </row>
    <row r="221" spans="1:8" x14ac:dyDescent="0.4">
      <c r="A221" s="55" t="s">
        <v>130</v>
      </c>
      <c r="B221" s="55" t="s">
        <v>241</v>
      </c>
      <c r="C221" s="55">
        <v>1196</v>
      </c>
      <c r="D221" s="55">
        <v>1307</v>
      </c>
      <c r="E221" s="58" t="str">
        <f t="shared" si="9"/>
        <v>1196_1307</v>
      </c>
      <c r="F221" s="65">
        <v>0.67053695695641502</v>
      </c>
      <c r="G221" s="63" t="str">
        <f t="shared" si="10"/>
        <v>1307_1196</v>
      </c>
      <c r="H221" s="59">
        <f t="shared" si="11"/>
        <v>0.32946304304358498</v>
      </c>
    </row>
    <row r="222" spans="1:8" x14ac:dyDescent="0.4">
      <c r="A222" s="55" t="s">
        <v>130</v>
      </c>
      <c r="B222" s="55" t="s">
        <v>200</v>
      </c>
      <c r="C222" s="55">
        <v>1196</v>
      </c>
      <c r="D222" s="55">
        <v>1266</v>
      </c>
      <c r="E222" s="58" t="str">
        <f t="shared" si="9"/>
        <v>1196_1266</v>
      </c>
      <c r="F222" s="65">
        <v>0.81026722563630504</v>
      </c>
      <c r="G222" s="63" t="str">
        <f t="shared" si="10"/>
        <v>1266_1196</v>
      </c>
      <c r="H222" s="59">
        <f t="shared" si="11"/>
        <v>0.18973277436369496</v>
      </c>
    </row>
    <row r="223" spans="1:8" x14ac:dyDescent="0.4">
      <c r="A223" s="55" t="s">
        <v>130</v>
      </c>
      <c r="B223" s="55" t="s">
        <v>341</v>
      </c>
      <c r="C223" s="55">
        <v>1196</v>
      </c>
      <c r="D223" s="55">
        <v>1407</v>
      </c>
      <c r="E223" s="58" t="str">
        <f t="shared" si="9"/>
        <v>1196_1407</v>
      </c>
      <c r="F223" s="65">
        <v>0.69391434394904705</v>
      </c>
      <c r="G223" s="63" t="str">
        <f t="shared" si="10"/>
        <v>1407_1196</v>
      </c>
      <c r="H223" s="59">
        <f t="shared" si="11"/>
        <v>0.30608565605095295</v>
      </c>
    </row>
    <row r="224" spans="1:8" x14ac:dyDescent="0.4">
      <c r="A224" s="55" t="s">
        <v>130</v>
      </c>
      <c r="B224" s="55" t="s">
        <v>311</v>
      </c>
      <c r="C224" s="55">
        <v>1196</v>
      </c>
      <c r="D224" s="55">
        <v>1377</v>
      </c>
      <c r="E224" s="58" t="str">
        <f t="shared" si="9"/>
        <v>1196_1377</v>
      </c>
      <c r="F224" s="65">
        <v>0.56588887656891196</v>
      </c>
      <c r="G224" s="63" t="str">
        <f t="shared" si="10"/>
        <v>1377_1196</v>
      </c>
      <c r="H224" s="59">
        <f t="shared" si="11"/>
        <v>0.43411112343108804</v>
      </c>
    </row>
    <row r="225" spans="1:8" x14ac:dyDescent="0.4">
      <c r="A225" s="55" t="s">
        <v>130</v>
      </c>
      <c r="B225" s="55" t="s">
        <v>369</v>
      </c>
      <c r="C225" s="55">
        <v>1196</v>
      </c>
      <c r="D225" s="55">
        <v>1435</v>
      </c>
      <c r="E225" s="58" t="str">
        <f t="shared" si="9"/>
        <v>1196_1435</v>
      </c>
      <c r="F225" s="65">
        <v>0.120731498754723</v>
      </c>
      <c r="G225" s="63" t="str">
        <f t="shared" si="10"/>
        <v>1435_1196</v>
      </c>
      <c r="H225" s="59">
        <f t="shared" si="11"/>
        <v>0.879268501245277</v>
      </c>
    </row>
    <row r="226" spans="1:8" x14ac:dyDescent="0.4">
      <c r="A226" s="55" t="s">
        <v>130</v>
      </c>
      <c r="B226" s="55" t="s">
        <v>277</v>
      </c>
      <c r="C226" s="55">
        <v>1196</v>
      </c>
      <c r="D226" s="55">
        <v>1343</v>
      </c>
      <c r="E226" s="58" t="str">
        <f t="shared" si="9"/>
        <v>1196_1343</v>
      </c>
      <c r="F226" s="65">
        <v>0.32206103657541801</v>
      </c>
      <c r="G226" s="63" t="str">
        <f t="shared" si="10"/>
        <v>1343_1196</v>
      </c>
      <c r="H226" s="59">
        <f t="shared" si="11"/>
        <v>0.67793896342458204</v>
      </c>
    </row>
    <row r="227" spans="1:8" x14ac:dyDescent="0.4">
      <c r="A227" s="55" t="s">
        <v>130</v>
      </c>
      <c r="B227" s="55" t="s">
        <v>71</v>
      </c>
      <c r="C227" s="55">
        <v>1196</v>
      </c>
      <c r="D227" s="55">
        <v>1137</v>
      </c>
      <c r="E227" s="58" t="str">
        <f t="shared" si="9"/>
        <v>1196_1137</v>
      </c>
      <c r="F227" s="65">
        <v>0.59117495624140304</v>
      </c>
      <c r="G227" s="63" t="str">
        <f t="shared" si="10"/>
        <v>1137_1196</v>
      </c>
      <c r="H227" s="59">
        <f t="shared" si="11"/>
        <v>0.40882504375859696</v>
      </c>
    </row>
    <row r="228" spans="1:8" x14ac:dyDescent="0.4">
      <c r="A228" s="55" t="s">
        <v>130</v>
      </c>
      <c r="B228" s="55" t="s">
        <v>202</v>
      </c>
      <c r="C228" s="55">
        <v>1196</v>
      </c>
      <c r="D228" s="55">
        <v>1268</v>
      </c>
      <c r="E228" s="58" t="str">
        <f t="shared" si="9"/>
        <v>1196_1268</v>
      </c>
      <c r="F228" s="65">
        <v>0.32985426509424198</v>
      </c>
      <c r="G228" s="63" t="str">
        <f t="shared" si="10"/>
        <v>1268_1196</v>
      </c>
      <c r="H228" s="59">
        <f t="shared" si="11"/>
        <v>0.67014573490575802</v>
      </c>
    </row>
    <row r="229" spans="1:8" x14ac:dyDescent="0.4">
      <c r="A229" s="55" t="s">
        <v>130</v>
      </c>
      <c r="B229" s="55" t="s">
        <v>129</v>
      </c>
      <c r="C229" s="55">
        <v>1196</v>
      </c>
      <c r="D229" s="55">
        <v>1195</v>
      </c>
      <c r="E229" s="58" t="str">
        <f t="shared" si="9"/>
        <v>1196_1195</v>
      </c>
      <c r="F229" s="65">
        <v>0.65870245568491204</v>
      </c>
      <c r="G229" s="63" t="str">
        <f t="shared" si="10"/>
        <v>1195_1196</v>
      </c>
      <c r="H229" s="59">
        <f t="shared" si="11"/>
        <v>0.34129754431508796</v>
      </c>
    </row>
    <row r="230" spans="1:8" x14ac:dyDescent="0.4">
      <c r="A230" s="55" t="s">
        <v>130</v>
      </c>
      <c r="B230" s="55" t="s">
        <v>367</v>
      </c>
      <c r="C230" s="55">
        <v>1196</v>
      </c>
      <c r="D230" s="55">
        <v>1433</v>
      </c>
      <c r="E230" s="58" t="str">
        <f t="shared" si="9"/>
        <v>1196_1433</v>
      </c>
      <c r="F230" s="65">
        <v>0.47019305991014898</v>
      </c>
      <c r="G230" s="63" t="str">
        <f t="shared" si="10"/>
        <v>1433_1196</v>
      </c>
      <c r="H230" s="59">
        <f t="shared" si="11"/>
        <v>0.52980694008985108</v>
      </c>
    </row>
    <row r="231" spans="1:8" x14ac:dyDescent="0.4">
      <c r="A231" s="55" t="s">
        <v>130</v>
      </c>
      <c r="B231" s="55" t="s">
        <v>249</v>
      </c>
      <c r="C231" s="55">
        <v>1196</v>
      </c>
      <c r="D231" s="55">
        <v>1315</v>
      </c>
      <c r="E231" s="58" t="str">
        <f t="shared" si="9"/>
        <v>1196_1315</v>
      </c>
      <c r="F231" s="65">
        <v>0.93688820672450901</v>
      </c>
      <c r="G231" s="63" t="str">
        <f t="shared" si="10"/>
        <v>1315_1196</v>
      </c>
      <c r="H231" s="59">
        <f t="shared" si="11"/>
        <v>6.311179327549099E-2</v>
      </c>
    </row>
    <row r="232" spans="1:8" x14ac:dyDescent="0.4">
      <c r="A232" s="55" t="s">
        <v>130</v>
      </c>
      <c r="B232" s="55" t="s">
        <v>347</v>
      </c>
      <c r="C232" s="55">
        <v>1196</v>
      </c>
      <c r="D232" s="55">
        <v>1413</v>
      </c>
      <c r="E232" s="58" t="str">
        <f t="shared" si="9"/>
        <v>1196_1413</v>
      </c>
      <c r="F232" s="65">
        <v>0.86667377189606798</v>
      </c>
      <c r="G232" s="63" t="str">
        <f t="shared" si="10"/>
        <v>1413_1196</v>
      </c>
      <c r="H232" s="59">
        <f t="shared" si="11"/>
        <v>0.13332622810393202</v>
      </c>
    </row>
    <row r="233" spans="1:8" x14ac:dyDescent="0.4">
      <c r="A233" s="55" t="s">
        <v>130</v>
      </c>
      <c r="B233" s="55" t="s">
        <v>208</v>
      </c>
      <c r="C233" s="55">
        <v>1196</v>
      </c>
      <c r="D233" s="55">
        <v>1274</v>
      </c>
      <c r="E233" s="58" t="str">
        <f t="shared" si="9"/>
        <v>1196_1274</v>
      </c>
      <c r="F233" s="65">
        <v>0.13013103082679001</v>
      </c>
      <c r="G233" s="63" t="str">
        <f t="shared" si="10"/>
        <v>1274_1196</v>
      </c>
      <c r="H233" s="59">
        <f t="shared" si="11"/>
        <v>0.86986896917320999</v>
      </c>
    </row>
    <row r="234" spans="1:8" x14ac:dyDescent="0.4">
      <c r="A234" s="55" t="s">
        <v>130</v>
      </c>
      <c r="B234" s="55" t="s">
        <v>239</v>
      </c>
      <c r="C234" s="55">
        <v>1196</v>
      </c>
      <c r="D234" s="55">
        <v>1305</v>
      </c>
      <c r="E234" s="58" t="str">
        <f t="shared" si="9"/>
        <v>1196_1305</v>
      </c>
      <c r="F234" s="65">
        <v>0.45451276166571097</v>
      </c>
      <c r="G234" s="63" t="str">
        <f t="shared" si="10"/>
        <v>1305_1196</v>
      </c>
      <c r="H234" s="59">
        <f t="shared" si="11"/>
        <v>0.54548723833428903</v>
      </c>
    </row>
    <row r="235" spans="1:8" x14ac:dyDescent="0.4">
      <c r="A235" s="55" t="s">
        <v>130</v>
      </c>
      <c r="B235" s="55" t="s">
        <v>370</v>
      </c>
      <c r="C235" s="55">
        <v>1196</v>
      </c>
      <c r="D235" s="55">
        <v>1436</v>
      </c>
      <c r="E235" s="58" t="str">
        <f t="shared" si="9"/>
        <v>1196_1436</v>
      </c>
      <c r="F235" s="65">
        <v>0.317648034515709</v>
      </c>
      <c r="G235" s="63" t="str">
        <f t="shared" si="10"/>
        <v>1436_1196</v>
      </c>
      <c r="H235" s="59">
        <f t="shared" si="11"/>
        <v>0.682351965484291</v>
      </c>
    </row>
    <row r="236" spans="1:8" x14ac:dyDescent="0.4">
      <c r="A236" s="55" t="s">
        <v>130</v>
      </c>
      <c r="B236" s="55" t="s">
        <v>100</v>
      </c>
      <c r="C236" s="55">
        <v>1196</v>
      </c>
      <c r="D236" s="55">
        <v>1166</v>
      </c>
      <c r="E236" s="58" t="str">
        <f t="shared" si="9"/>
        <v>1196_1166</v>
      </c>
      <c r="F236" s="65">
        <v>0.46151120222933301</v>
      </c>
      <c r="G236" s="63" t="str">
        <f t="shared" si="10"/>
        <v>1166_1196</v>
      </c>
      <c r="H236" s="59">
        <f t="shared" si="11"/>
        <v>0.53848879777066694</v>
      </c>
    </row>
    <row r="237" spans="1:8" x14ac:dyDescent="0.4">
      <c r="A237" s="55" t="s">
        <v>130</v>
      </c>
      <c r="B237" s="55" t="s">
        <v>167</v>
      </c>
      <c r="C237" s="55">
        <v>1196</v>
      </c>
      <c r="D237" s="55">
        <v>1233</v>
      </c>
      <c r="E237" s="58" t="str">
        <f t="shared" si="9"/>
        <v>1196_1233</v>
      </c>
      <c r="F237" s="65">
        <v>0.93215119413402603</v>
      </c>
      <c r="G237" s="63" t="str">
        <f t="shared" si="10"/>
        <v>1233_1196</v>
      </c>
      <c r="H237" s="59">
        <f t="shared" si="11"/>
        <v>6.7848805865973971E-2</v>
      </c>
    </row>
    <row r="238" spans="1:8" x14ac:dyDescent="0.4">
      <c r="A238" s="55" t="s">
        <v>130</v>
      </c>
      <c r="B238" s="55" t="s">
        <v>263</v>
      </c>
      <c r="C238" s="55">
        <v>1196</v>
      </c>
      <c r="D238" s="55">
        <v>1329</v>
      </c>
      <c r="E238" s="58" t="str">
        <f t="shared" si="9"/>
        <v>1196_1329</v>
      </c>
      <c r="F238" s="65">
        <v>0.61672397664340395</v>
      </c>
      <c r="G238" s="63" t="str">
        <f t="shared" si="10"/>
        <v>1329_1196</v>
      </c>
      <c r="H238" s="59">
        <f t="shared" si="11"/>
        <v>0.38327602335659605</v>
      </c>
    </row>
    <row r="239" spans="1:8" x14ac:dyDescent="0.4">
      <c r="A239" s="55" t="s">
        <v>130</v>
      </c>
      <c r="B239" s="55" t="s">
        <v>174</v>
      </c>
      <c r="C239" s="55">
        <v>1196</v>
      </c>
      <c r="D239" s="55">
        <v>1240</v>
      </c>
      <c r="E239" s="58" t="str">
        <f t="shared" si="9"/>
        <v>1196_1240</v>
      </c>
      <c r="F239" s="65">
        <v>0.91093677442230903</v>
      </c>
      <c r="G239" s="63" t="str">
        <f t="shared" si="10"/>
        <v>1240_1196</v>
      </c>
      <c r="H239" s="59">
        <f t="shared" si="11"/>
        <v>8.9063225577690974E-2</v>
      </c>
    </row>
    <row r="240" spans="1:8" x14ac:dyDescent="0.4">
      <c r="A240" s="55" t="s">
        <v>130</v>
      </c>
      <c r="B240" s="55" t="s">
        <v>345</v>
      </c>
      <c r="C240" s="55">
        <v>1196</v>
      </c>
      <c r="D240" s="55">
        <v>1411</v>
      </c>
      <c r="E240" s="58" t="str">
        <f t="shared" si="9"/>
        <v>1196_1411</v>
      </c>
      <c r="F240" s="65">
        <v>0.79951923220112298</v>
      </c>
      <c r="G240" s="63" t="str">
        <f t="shared" si="10"/>
        <v>1411_1196</v>
      </c>
      <c r="H240" s="59">
        <f t="shared" si="11"/>
        <v>0.20048076779887702</v>
      </c>
    </row>
    <row r="241" spans="1:8" x14ac:dyDescent="0.4">
      <c r="A241" s="55" t="s">
        <v>130</v>
      </c>
      <c r="B241" s="55" t="s">
        <v>305</v>
      </c>
      <c r="C241" s="55">
        <v>1196</v>
      </c>
      <c r="D241" s="55">
        <v>1371</v>
      </c>
      <c r="E241" s="58" t="str">
        <f t="shared" si="9"/>
        <v>1196_1371</v>
      </c>
      <c r="F241" s="65">
        <v>0.242990548188175</v>
      </c>
      <c r="G241" s="63" t="str">
        <f t="shared" si="10"/>
        <v>1371_1196</v>
      </c>
      <c r="H241" s="59">
        <f t="shared" si="11"/>
        <v>0.757009451811825</v>
      </c>
    </row>
    <row r="242" spans="1:8" x14ac:dyDescent="0.4">
      <c r="A242" s="55" t="s">
        <v>130</v>
      </c>
      <c r="B242" s="55" t="s">
        <v>212</v>
      </c>
      <c r="C242" s="55">
        <v>1196</v>
      </c>
      <c r="D242" s="55">
        <v>1278</v>
      </c>
      <c r="E242" s="58" t="str">
        <f t="shared" si="9"/>
        <v>1196_1278</v>
      </c>
      <c r="F242" s="65">
        <v>0.21914233394824201</v>
      </c>
      <c r="G242" s="63" t="str">
        <f t="shared" si="10"/>
        <v>1278_1196</v>
      </c>
      <c r="H242" s="59">
        <f t="shared" si="11"/>
        <v>0.78085766605175799</v>
      </c>
    </row>
    <row r="243" spans="1:8" x14ac:dyDescent="0.4">
      <c r="A243" s="55" t="s">
        <v>130</v>
      </c>
      <c r="B243" s="55" t="s">
        <v>391</v>
      </c>
      <c r="C243" s="55">
        <v>1196</v>
      </c>
      <c r="D243" s="55">
        <v>1457</v>
      </c>
      <c r="E243" s="58" t="str">
        <f t="shared" si="9"/>
        <v>1196_1457</v>
      </c>
      <c r="F243" s="65">
        <v>0.50759849092672205</v>
      </c>
      <c r="G243" s="63" t="str">
        <f t="shared" si="10"/>
        <v>1457_1196</v>
      </c>
      <c r="H243" s="59">
        <f t="shared" si="11"/>
        <v>0.49240150907327795</v>
      </c>
    </row>
    <row r="244" spans="1:8" x14ac:dyDescent="0.4">
      <c r="A244" s="55" t="s">
        <v>130</v>
      </c>
      <c r="B244" s="55" t="s">
        <v>177</v>
      </c>
      <c r="C244" s="55">
        <v>1196</v>
      </c>
      <c r="D244" s="55">
        <v>1243</v>
      </c>
      <c r="E244" s="58" t="str">
        <f t="shared" si="9"/>
        <v>1196_1243</v>
      </c>
      <c r="F244" s="65">
        <v>0.50749177894990605</v>
      </c>
      <c r="G244" s="63" t="str">
        <f t="shared" si="10"/>
        <v>1243_1196</v>
      </c>
      <c r="H244" s="59">
        <f t="shared" si="11"/>
        <v>0.49250822105009395</v>
      </c>
    </row>
    <row r="245" spans="1:8" x14ac:dyDescent="0.4">
      <c r="A245" s="55" t="s">
        <v>130</v>
      </c>
      <c r="B245" s="55" t="s">
        <v>179</v>
      </c>
      <c r="C245" s="55">
        <v>1196</v>
      </c>
      <c r="D245" s="55">
        <v>1245</v>
      </c>
      <c r="E245" s="58" t="str">
        <f t="shared" si="9"/>
        <v>1196_1245</v>
      </c>
      <c r="F245" s="65">
        <v>0.66741656760816104</v>
      </c>
      <c r="G245" s="63" t="str">
        <f t="shared" si="10"/>
        <v>1245_1196</v>
      </c>
      <c r="H245" s="59">
        <f t="shared" si="11"/>
        <v>0.33258343239183896</v>
      </c>
    </row>
    <row r="246" spans="1:8" x14ac:dyDescent="0.4">
      <c r="A246" s="55" t="s">
        <v>130</v>
      </c>
      <c r="B246" s="55" t="s">
        <v>107</v>
      </c>
      <c r="C246" s="55">
        <v>1196</v>
      </c>
      <c r="D246" s="55">
        <v>1173</v>
      </c>
      <c r="E246" s="58" t="str">
        <f t="shared" si="9"/>
        <v>1196_1173</v>
      </c>
      <c r="F246" s="65">
        <v>0.42060718468096803</v>
      </c>
      <c r="G246" s="63" t="str">
        <f t="shared" si="10"/>
        <v>1173_1196</v>
      </c>
      <c r="H246" s="59">
        <f t="shared" si="11"/>
        <v>0.57939281531903197</v>
      </c>
    </row>
    <row r="247" spans="1:8" x14ac:dyDescent="0.4">
      <c r="A247" s="55" t="s">
        <v>130</v>
      </c>
      <c r="B247" s="55" t="s">
        <v>231</v>
      </c>
      <c r="C247" s="55">
        <v>1196</v>
      </c>
      <c r="D247" s="55">
        <v>1297</v>
      </c>
      <c r="E247" s="58" t="str">
        <f t="shared" si="9"/>
        <v>1196_1297</v>
      </c>
      <c r="F247" s="65">
        <v>0.74735683432975997</v>
      </c>
      <c r="G247" s="63" t="str">
        <f t="shared" si="10"/>
        <v>1297_1196</v>
      </c>
      <c r="H247" s="59">
        <f t="shared" si="11"/>
        <v>0.25264316567024003</v>
      </c>
    </row>
    <row r="248" spans="1:8" x14ac:dyDescent="0.4">
      <c r="A248" s="55" t="s">
        <v>359</v>
      </c>
      <c r="B248" s="55" t="s">
        <v>58</v>
      </c>
      <c r="C248" s="55">
        <v>1425</v>
      </c>
      <c r="D248" s="55">
        <v>1124</v>
      </c>
      <c r="E248" s="58" t="str">
        <f t="shared" si="9"/>
        <v>1425_1124</v>
      </c>
      <c r="F248" s="65">
        <v>0.21054938471679799</v>
      </c>
      <c r="G248" s="63" t="str">
        <f t="shared" si="10"/>
        <v>1124_1425</v>
      </c>
      <c r="H248" s="59">
        <f t="shared" si="11"/>
        <v>0.78945061528320204</v>
      </c>
    </row>
    <row r="249" spans="1:8" x14ac:dyDescent="0.4">
      <c r="A249" s="55" t="s">
        <v>359</v>
      </c>
      <c r="B249" s="55" t="s">
        <v>310</v>
      </c>
      <c r="C249" s="55">
        <v>1425</v>
      </c>
      <c r="D249" s="55">
        <v>1376</v>
      </c>
      <c r="E249" s="58" t="str">
        <f t="shared" si="9"/>
        <v>1425_1376</v>
      </c>
      <c r="F249" s="65">
        <v>7.2700296069678497E-2</v>
      </c>
      <c r="G249" s="63" t="str">
        <f t="shared" si="10"/>
        <v>1376_1425</v>
      </c>
      <c r="H249" s="59">
        <f t="shared" si="11"/>
        <v>0.92729970393032146</v>
      </c>
    </row>
    <row r="250" spans="1:8" x14ac:dyDescent="0.4">
      <c r="A250" s="55" t="s">
        <v>359</v>
      </c>
      <c r="B250" s="55" t="s">
        <v>115</v>
      </c>
      <c r="C250" s="55">
        <v>1425</v>
      </c>
      <c r="D250" s="55">
        <v>1181</v>
      </c>
      <c r="E250" s="58" t="str">
        <f t="shared" si="9"/>
        <v>1425_1181</v>
      </c>
      <c r="F250" s="65">
        <v>4.07934009071916E-2</v>
      </c>
      <c r="G250" s="63" t="str">
        <f t="shared" si="10"/>
        <v>1181_1425</v>
      </c>
      <c r="H250" s="59">
        <f t="shared" si="11"/>
        <v>0.95920659909280837</v>
      </c>
    </row>
    <row r="251" spans="1:8" x14ac:dyDescent="0.4">
      <c r="A251" s="55" t="s">
        <v>359</v>
      </c>
      <c r="B251" s="55" t="s">
        <v>145</v>
      </c>
      <c r="C251" s="55">
        <v>1425</v>
      </c>
      <c r="D251" s="55">
        <v>1211</v>
      </c>
      <c r="E251" s="58" t="str">
        <f t="shared" si="9"/>
        <v>1425_1211</v>
      </c>
      <c r="F251" s="65">
        <v>1.0105262517057701E-2</v>
      </c>
      <c r="G251" s="63" t="str">
        <f t="shared" si="10"/>
        <v>1211_1425</v>
      </c>
      <c r="H251" s="59">
        <f t="shared" si="11"/>
        <v>0.98989473748294232</v>
      </c>
    </row>
    <row r="252" spans="1:8" x14ac:dyDescent="0.4">
      <c r="A252" s="55" t="s">
        <v>359</v>
      </c>
      <c r="B252" s="55" t="s">
        <v>255</v>
      </c>
      <c r="C252" s="55">
        <v>1425</v>
      </c>
      <c r="D252" s="55">
        <v>1321</v>
      </c>
      <c r="E252" s="58" t="str">
        <f t="shared" si="9"/>
        <v>1425_1321</v>
      </c>
      <c r="F252" s="65">
        <v>0.30718700722430198</v>
      </c>
      <c r="G252" s="63" t="str">
        <f t="shared" si="10"/>
        <v>1321_1425</v>
      </c>
      <c r="H252" s="59">
        <f t="shared" si="11"/>
        <v>0.69281299277569808</v>
      </c>
    </row>
    <row r="253" spans="1:8" x14ac:dyDescent="0.4">
      <c r="A253" s="55" t="s">
        <v>359</v>
      </c>
      <c r="B253" s="55" t="s">
        <v>257</v>
      </c>
      <c r="C253" s="55">
        <v>1425</v>
      </c>
      <c r="D253" s="55">
        <v>1323</v>
      </c>
      <c r="E253" s="58" t="str">
        <f t="shared" si="9"/>
        <v>1425_1323</v>
      </c>
      <c r="F253" s="65">
        <v>0.33583799888009502</v>
      </c>
      <c r="G253" s="63" t="str">
        <f t="shared" si="10"/>
        <v>1323_1425</v>
      </c>
      <c r="H253" s="59">
        <f t="shared" si="11"/>
        <v>0.66416200111990498</v>
      </c>
    </row>
    <row r="254" spans="1:8" x14ac:dyDescent="0.4">
      <c r="A254" s="55" t="s">
        <v>359</v>
      </c>
      <c r="B254" s="55" t="s">
        <v>386</v>
      </c>
      <c r="C254" s="55">
        <v>1425</v>
      </c>
      <c r="D254" s="55">
        <v>1452</v>
      </c>
      <c r="E254" s="58" t="str">
        <f t="shared" si="9"/>
        <v>1425_1452</v>
      </c>
      <c r="F254" s="65">
        <v>0.27727160876002699</v>
      </c>
      <c r="G254" s="63" t="str">
        <f t="shared" si="10"/>
        <v>1452_1425</v>
      </c>
      <c r="H254" s="59">
        <f t="shared" si="11"/>
        <v>0.72272839123997301</v>
      </c>
    </row>
    <row r="255" spans="1:8" x14ac:dyDescent="0.4">
      <c r="A255" s="55" t="s">
        <v>359</v>
      </c>
      <c r="B255" s="55" t="s">
        <v>396</v>
      </c>
      <c r="C255" s="55">
        <v>1425</v>
      </c>
      <c r="D255" s="55">
        <v>1462</v>
      </c>
      <c r="E255" s="58" t="str">
        <f t="shared" si="9"/>
        <v>1425_1462</v>
      </c>
      <c r="F255" s="65">
        <v>0.39089523548909</v>
      </c>
      <c r="G255" s="63" t="str">
        <f t="shared" si="10"/>
        <v>1462_1425</v>
      </c>
      <c r="H255" s="59">
        <f t="shared" si="11"/>
        <v>0.60910476451091</v>
      </c>
    </row>
    <row r="256" spans="1:8" x14ac:dyDescent="0.4">
      <c r="A256" s="55" t="s">
        <v>359</v>
      </c>
      <c r="B256" s="55" t="s">
        <v>133</v>
      </c>
      <c r="C256" s="55">
        <v>1425</v>
      </c>
      <c r="D256" s="55">
        <v>1199</v>
      </c>
      <c r="E256" s="58" t="str">
        <f t="shared" si="9"/>
        <v>1425_1199</v>
      </c>
      <c r="F256" s="65">
        <v>0.19206979234671001</v>
      </c>
      <c r="G256" s="63" t="str">
        <f t="shared" si="10"/>
        <v>1199_1425</v>
      </c>
      <c r="H256" s="59">
        <f t="shared" si="11"/>
        <v>0.80793020765328993</v>
      </c>
    </row>
    <row r="257" spans="1:8" x14ac:dyDescent="0.4">
      <c r="A257" s="55" t="s">
        <v>359</v>
      </c>
      <c r="B257" s="55" t="s">
        <v>322</v>
      </c>
      <c r="C257" s="55">
        <v>1425</v>
      </c>
      <c r="D257" s="55">
        <v>1388</v>
      </c>
      <c r="E257" s="58" t="str">
        <f t="shared" si="9"/>
        <v>1425_1388</v>
      </c>
      <c r="F257" s="65">
        <v>0.15711746728172099</v>
      </c>
      <c r="G257" s="63" t="str">
        <f t="shared" si="10"/>
        <v>1388_1425</v>
      </c>
      <c r="H257" s="59">
        <f t="shared" si="11"/>
        <v>0.84288253271827895</v>
      </c>
    </row>
    <row r="258" spans="1:8" x14ac:dyDescent="0.4">
      <c r="A258" s="55" t="s">
        <v>359</v>
      </c>
      <c r="B258" s="55" t="s">
        <v>46</v>
      </c>
      <c r="C258" s="55">
        <v>1425</v>
      </c>
      <c r="D258" s="55">
        <v>1112</v>
      </c>
      <c r="E258" s="58" t="str">
        <f t="shared" si="9"/>
        <v>1425_1112</v>
      </c>
      <c r="F258" s="65">
        <v>7.9740354633083002E-2</v>
      </c>
      <c r="G258" s="63" t="str">
        <f t="shared" si="10"/>
        <v>1112_1425</v>
      </c>
      <c r="H258" s="59">
        <f t="shared" si="11"/>
        <v>0.92025964536691696</v>
      </c>
    </row>
    <row r="259" spans="1:8" x14ac:dyDescent="0.4">
      <c r="A259" s="55" t="s">
        <v>359</v>
      </c>
      <c r="B259" s="55" t="s">
        <v>176</v>
      </c>
      <c r="C259" s="55">
        <v>1425</v>
      </c>
      <c r="D259" s="55">
        <v>1242</v>
      </c>
      <c r="E259" s="58" t="str">
        <f t="shared" ref="E259:E322" si="12">C259&amp;"_"&amp;D259</f>
        <v>1425_1242</v>
      </c>
      <c r="F259" s="65">
        <v>0.21646568067310301</v>
      </c>
      <c r="G259" s="63" t="str">
        <f t="shared" ref="G259:G322" si="13">D259&amp;"_"&amp;C259</f>
        <v>1242_1425</v>
      </c>
      <c r="H259" s="59">
        <f t="shared" ref="H259:H322" si="14">1-F259</f>
        <v>0.78353431932689699</v>
      </c>
    </row>
    <row r="260" spans="1:8" x14ac:dyDescent="0.4">
      <c r="A260" s="55" t="s">
        <v>359</v>
      </c>
      <c r="B260" s="55" t="s">
        <v>211</v>
      </c>
      <c r="C260" s="55">
        <v>1425</v>
      </c>
      <c r="D260" s="55">
        <v>1277</v>
      </c>
      <c r="E260" s="58" t="str">
        <f t="shared" si="12"/>
        <v>1425_1277</v>
      </c>
      <c r="F260" s="65">
        <v>0.64063906937262205</v>
      </c>
      <c r="G260" s="63" t="str">
        <f t="shared" si="13"/>
        <v>1277_1425</v>
      </c>
      <c r="H260" s="59">
        <f t="shared" si="14"/>
        <v>0.35936093062737795</v>
      </c>
    </row>
    <row r="261" spans="1:8" x14ac:dyDescent="0.4">
      <c r="A261" s="55" t="s">
        <v>359</v>
      </c>
      <c r="B261" s="55" t="s">
        <v>169</v>
      </c>
      <c r="C261" s="55">
        <v>1425</v>
      </c>
      <c r="D261" s="55">
        <v>1235</v>
      </c>
      <c r="E261" s="58" t="str">
        <f t="shared" si="12"/>
        <v>1425_1235</v>
      </c>
      <c r="F261" s="65">
        <v>0.25051046761180201</v>
      </c>
      <c r="G261" s="63" t="str">
        <f t="shared" si="13"/>
        <v>1235_1425</v>
      </c>
      <c r="H261" s="59">
        <f t="shared" si="14"/>
        <v>0.74948953238819804</v>
      </c>
    </row>
    <row r="262" spans="1:8" x14ac:dyDescent="0.4">
      <c r="A262" s="55" t="s">
        <v>359</v>
      </c>
      <c r="B262" s="55" t="s">
        <v>279</v>
      </c>
      <c r="C262" s="55">
        <v>1425</v>
      </c>
      <c r="D262" s="55">
        <v>1345</v>
      </c>
      <c r="E262" s="58" t="str">
        <f t="shared" si="12"/>
        <v>1425_1345</v>
      </c>
      <c r="F262" s="65">
        <v>0.27413196243168603</v>
      </c>
      <c r="G262" s="63" t="str">
        <f t="shared" si="13"/>
        <v>1345_1425</v>
      </c>
      <c r="H262" s="59">
        <f t="shared" si="14"/>
        <v>0.72586803756831397</v>
      </c>
    </row>
    <row r="263" spans="1:8" x14ac:dyDescent="0.4">
      <c r="A263" s="55" t="s">
        <v>359</v>
      </c>
      <c r="B263" s="55" t="s">
        <v>282</v>
      </c>
      <c r="C263" s="55">
        <v>1425</v>
      </c>
      <c r="D263" s="55">
        <v>1348</v>
      </c>
      <c r="E263" s="58" t="str">
        <f t="shared" si="12"/>
        <v>1425_1348</v>
      </c>
      <c r="F263" s="65">
        <v>0.21413219529073599</v>
      </c>
      <c r="G263" s="63" t="str">
        <f t="shared" si="13"/>
        <v>1348_1425</v>
      </c>
      <c r="H263" s="59">
        <f t="shared" si="14"/>
        <v>0.78586780470926398</v>
      </c>
    </row>
    <row r="264" spans="1:8" x14ac:dyDescent="0.4">
      <c r="A264" s="55" t="s">
        <v>359</v>
      </c>
      <c r="B264" s="55" t="s">
        <v>266</v>
      </c>
      <c r="C264" s="55">
        <v>1425</v>
      </c>
      <c r="D264" s="55">
        <v>1332</v>
      </c>
      <c r="E264" s="58" t="str">
        <f t="shared" si="12"/>
        <v>1425_1332</v>
      </c>
      <c r="F264" s="65">
        <v>0.17755248035558999</v>
      </c>
      <c r="G264" s="63" t="str">
        <f t="shared" si="13"/>
        <v>1332_1425</v>
      </c>
      <c r="H264" s="59">
        <f t="shared" si="14"/>
        <v>0.82244751964440999</v>
      </c>
    </row>
    <row r="265" spans="1:8" x14ac:dyDescent="0.4">
      <c r="A265" s="55" t="s">
        <v>359</v>
      </c>
      <c r="B265" s="55" t="s">
        <v>210</v>
      </c>
      <c r="C265" s="55">
        <v>1425</v>
      </c>
      <c r="D265" s="55">
        <v>1276</v>
      </c>
      <c r="E265" s="58" t="str">
        <f t="shared" si="12"/>
        <v>1425_1276</v>
      </c>
      <c r="F265" s="65">
        <v>9.8178163834414703E-2</v>
      </c>
      <c r="G265" s="63" t="str">
        <f t="shared" si="13"/>
        <v>1276_1425</v>
      </c>
      <c r="H265" s="59">
        <f t="shared" si="14"/>
        <v>0.90182183616558531</v>
      </c>
    </row>
    <row r="266" spans="1:8" x14ac:dyDescent="0.4">
      <c r="A266" s="55" t="s">
        <v>359</v>
      </c>
      <c r="B266" s="55" t="s">
        <v>191</v>
      </c>
      <c r="C266" s="55">
        <v>1425</v>
      </c>
      <c r="D266" s="55">
        <v>1257</v>
      </c>
      <c r="E266" s="58" t="str">
        <f t="shared" si="12"/>
        <v>1425_1257</v>
      </c>
      <c r="F266" s="65">
        <v>4.9966174848702902E-2</v>
      </c>
      <c r="G266" s="63" t="str">
        <f t="shared" si="13"/>
        <v>1257_1425</v>
      </c>
      <c r="H266" s="59">
        <f t="shared" si="14"/>
        <v>0.95003382515129708</v>
      </c>
    </row>
    <row r="267" spans="1:8" x14ac:dyDescent="0.4">
      <c r="A267" s="55" t="s">
        <v>359</v>
      </c>
      <c r="B267" s="55" t="s">
        <v>248</v>
      </c>
      <c r="C267" s="55">
        <v>1425</v>
      </c>
      <c r="D267" s="55">
        <v>1314</v>
      </c>
      <c r="E267" s="58" t="str">
        <f t="shared" si="12"/>
        <v>1425_1314</v>
      </c>
      <c r="F267" s="65">
        <v>0.230180984249064</v>
      </c>
      <c r="G267" s="63" t="str">
        <f t="shared" si="13"/>
        <v>1314_1425</v>
      </c>
      <c r="H267" s="59">
        <f t="shared" si="14"/>
        <v>0.76981901575093603</v>
      </c>
    </row>
    <row r="268" spans="1:8" x14ac:dyDescent="0.4">
      <c r="A268" s="55" t="s">
        <v>359</v>
      </c>
      <c r="B268" s="55" t="s">
        <v>50</v>
      </c>
      <c r="C268" s="55">
        <v>1425</v>
      </c>
      <c r="D268" s="55">
        <v>1116</v>
      </c>
      <c r="E268" s="58" t="str">
        <f t="shared" si="12"/>
        <v>1425_1116</v>
      </c>
      <c r="F268" s="65">
        <v>0.52219332413122499</v>
      </c>
      <c r="G268" s="63" t="str">
        <f t="shared" si="13"/>
        <v>1116_1425</v>
      </c>
      <c r="H268" s="59">
        <f t="shared" si="14"/>
        <v>0.47780667586877501</v>
      </c>
    </row>
    <row r="269" spans="1:8" x14ac:dyDescent="0.4">
      <c r="A269" s="55" t="s">
        <v>359</v>
      </c>
      <c r="B269" s="55" t="s">
        <v>226</v>
      </c>
      <c r="C269" s="55">
        <v>1425</v>
      </c>
      <c r="D269" s="55">
        <v>1292</v>
      </c>
      <c r="E269" s="58" t="str">
        <f t="shared" si="12"/>
        <v>1425_1292</v>
      </c>
      <c r="F269" s="65">
        <v>0.38797337886333899</v>
      </c>
      <c r="G269" s="63" t="str">
        <f t="shared" si="13"/>
        <v>1292_1425</v>
      </c>
      <c r="H269" s="59">
        <f t="shared" si="14"/>
        <v>0.61202662113666095</v>
      </c>
    </row>
    <row r="270" spans="1:8" x14ac:dyDescent="0.4">
      <c r="A270" s="55" t="s">
        <v>359</v>
      </c>
      <c r="B270" s="55" t="s">
        <v>73</v>
      </c>
      <c r="C270" s="55">
        <v>1425</v>
      </c>
      <c r="D270" s="55">
        <v>1139</v>
      </c>
      <c r="E270" s="58" t="str">
        <f t="shared" si="12"/>
        <v>1425_1139</v>
      </c>
      <c r="F270" s="65">
        <v>0.10440709125551199</v>
      </c>
      <c r="G270" s="63" t="str">
        <f t="shared" si="13"/>
        <v>1139_1425</v>
      </c>
      <c r="H270" s="59">
        <f t="shared" si="14"/>
        <v>0.89559290874448805</v>
      </c>
    </row>
    <row r="271" spans="1:8" x14ac:dyDescent="0.4">
      <c r="A271" s="55" t="s">
        <v>359</v>
      </c>
      <c r="B271" s="55" t="s">
        <v>87</v>
      </c>
      <c r="C271" s="55">
        <v>1425</v>
      </c>
      <c r="D271" s="55">
        <v>1153</v>
      </c>
      <c r="E271" s="58" t="str">
        <f t="shared" si="12"/>
        <v>1425_1153</v>
      </c>
      <c r="F271" s="65">
        <v>0.17127169058444999</v>
      </c>
      <c r="G271" s="63" t="str">
        <f t="shared" si="13"/>
        <v>1153_1425</v>
      </c>
      <c r="H271" s="59">
        <f t="shared" si="14"/>
        <v>0.82872830941554998</v>
      </c>
    </row>
    <row r="272" spans="1:8" x14ac:dyDescent="0.4">
      <c r="A272" s="55" t="s">
        <v>359</v>
      </c>
      <c r="B272" s="55" t="s">
        <v>351</v>
      </c>
      <c r="C272" s="55">
        <v>1425</v>
      </c>
      <c r="D272" s="55">
        <v>1417</v>
      </c>
      <c r="E272" s="58" t="str">
        <f t="shared" si="12"/>
        <v>1425_1417</v>
      </c>
      <c r="F272" s="65">
        <v>0.65948144771908301</v>
      </c>
      <c r="G272" s="63" t="str">
        <f t="shared" si="13"/>
        <v>1417_1425</v>
      </c>
      <c r="H272" s="59">
        <f t="shared" si="14"/>
        <v>0.34051855228091699</v>
      </c>
    </row>
    <row r="273" spans="1:8" x14ac:dyDescent="0.4">
      <c r="A273" s="55" t="s">
        <v>359</v>
      </c>
      <c r="B273" s="55" t="s">
        <v>389</v>
      </c>
      <c r="C273" s="55">
        <v>1425</v>
      </c>
      <c r="D273" s="55">
        <v>1455</v>
      </c>
      <c r="E273" s="58" t="str">
        <f t="shared" si="12"/>
        <v>1425_1455</v>
      </c>
      <c r="F273" s="65">
        <v>6.6795719090855701E-2</v>
      </c>
      <c r="G273" s="63" t="str">
        <f t="shared" si="13"/>
        <v>1455_1425</v>
      </c>
      <c r="H273" s="59">
        <f t="shared" si="14"/>
        <v>0.93320428090914431</v>
      </c>
    </row>
    <row r="274" spans="1:8" x14ac:dyDescent="0.4">
      <c r="A274" s="55" t="s">
        <v>359</v>
      </c>
      <c r="B274" s="55" t="s">
        <v>180</v>
      </c>
      <c r="C274" s="55">
        <v>1425</v>
      </c>
      <c r="D274" s="55">
        <v>1246</v>
      </c>
      <c r="E274" s="58" t="str">
        <f t="shared" si="12"/>
        <v>1425_1246</v>
      </c>
      <c r="F274" s="65">
        <v>5.44713252251907E-2</v>
      </c>
      <c r="G274" s="63" t="str">
        <f t="shared" si="13"/>
        <v>1246_1425</v>
      </c>
      <c r="H274" s="59">
        <f t="shared" si="14"/>
        <v>0.94552867477480929</v>
      </c>
    </row>
    <row r="275" spans="1:8" x14ac:dyDescent="0.4">
      <c r="A275" s="55" t="s">
        <v>359</v>
      </c>
      <c r="B275" s="55" t="s">
        <v>225</v>
      </c>
      <c r="C275" s="55">
        <v>1425</v>
      </c>
      <c r="D275" s="55">
        <v>1291</v>
      </c>
      <c r="E275" s="58" t="str">
        <f t="shared" si="12"/>
        <v>1425_1291</v>
      </c>
      <c r="F275" s="65">
        <v>0.79626697158087201</v>
      </c>
      <c r="G275" s="63" t="str">
        <f t="shared" si="13"/>
        <v>1291_1425</v>
      </c>
      <c r="H275" s="59">
        <f t="shared" si="14"/>
        <v>0.20373302841912799</v>
      </c>
    </row>
    <row r="276" spans="1:8" x14ac:dyDescent="0.4">
      <c r="A276" s="55" t="s">
        <v>359</v>
      </c>
      <c r="B276" s="55" t="s">
        <v>373</v>
      </c>
      <c r="C276" s="55">
        <v>1425</v>
      </c>
      <c r="D276" s="55">
        <v>1439</v>
      </c>
      <c r="E276" s="58" t="str">
        <f t="shared" si="12"/>
        <v>1425_1439</v>
      </c>
      <c r="F276" s="65">
        <v>0.42842215478472201</v>
      </c>
      <c r="G276" s="63" t="str">
        <f t="shared" si="13"/>
        <v>1439_1425</v>
      </c>
      <c r="H276" s="59">
        <f t="shared" si="14"/>
        <v>0.57157784521527799</v>
      </c>
    </row>
    <row r="277" spans="1:8" x14ac:dyDescent="0.4">
      <c r="A277" s="55" t="s">
        <v>359</v>
      </c>
      <c r="B277" s="55" t="s">
        <v>357</v>
      </c>
      <c r="C277" s="55">
        <v>1425</v>
      </c>
      <c r="D277" s="55">
        <v>1423</v>
      </c>
      <c r="E277" s="58" t="str">
        <f t="shared" si="12"/>
        <v>1425_1423</v>
      </c>
      <c r="F277" s="65">
        <v>0.72500706248240099</v>
      </c>
      <c r="G277" s="63" t="str">
        <f t="shared" si="13"/>
        <v>1423_1425</v>
      </c>
      <c r="H277" s="59">
        <f t="shared" si="14"/>
        <v>0.27499293751759901</v>
      </c>
    </row>
    <row r="278" spans="1:8" x14ac:dyDescent="0.4">
      <c r="A278" s="55" t="s">
        <v>359</v>
      </c>
      <c r="B278" s="55" t="s">
        <v>124</v>
      </c>
      <c r="C278" s="55">
        <v>1425</v>
      </c>
      <c r="D278" s="55">
        <v>1190</v>
      </c>
      <c r="E278" s="58" t="str">
        <f t="shared" si="12"/>
        <v>1425_1190</v>
      </c>
      <c r="F278" s="65">
        <v>0.70937619849418698</v>
      </c>
      <c r="G278" s="63" t="str">
        <f t="shared" si="13"/>
        <v>1190_1425</v>
      </c>
      <c r="H278" s="59">
        <f t="shared" si="14"/>
        <v>0.29062380150581302</v>
      </c>
    </row>
    <row r="279" spans="1:8" x14ac:dyDescent="0.4">
      <c r="A279" s="55" t="s">
        <v>359</v>
      </c>
      <c r="B279" s="55" t="s">
        <v>308</v>
      </c>
      <c r="C279" s="55">
        <v>1425</v>
      </c>
      <c r="D279" s="55">
        <v>1374</v>
      </c>
      <c r="E279" s="58" t="str">
        <f t="shared" si="12"/>
        <v>1425_1374</v>
      </c>
      <c r="F279" s="65">
        <v>0.161268075515624</v>
      </c>
      <c r="G279" s="63" t="str">
        <f t="shared" si="13"/>
        <v>1374_1425</v>
      </c>
      <c r="H279" s="59">
        <f t="shared" si="14"/>
        <v>0.83873192448437606</v>
      </c>
    </row>
    <row r="280" spans="1:8" x14ac:dyDescent="0.4">
      <c r="A280" s="55" t="s">
        <v>359</v>
      </c>
      <c r="B280" s="55" t="s">
        <v>241</v>
      </c>
      <c r="C280" s="55">
        <v>1425</v>
      </c>
      <c r="D280" s="55">
        <v>1307</v>
      </c>
      <c r="E280" s="58" t="str">
        <f t="shared" si="12"/>
        <v>1425_1307</v>
      </c>
      <c r="F280" s="65">
        <v>0.659691133538019</v>
      </c>
      <c r="G280" s="63" t="str">
        <f t="shared" si="13"/>
        <v>1307_1425</v>
      </c>
      <c r="H280" s="59">
        <f t="shared" si="14"/>
        <v>0.340308866461981</v>
      </c>
    </row>
    <row r="281" spans="1:8" x14ac:dyDescent="0.4">
      <c r="A281" s="55" t="s">
        <v>359</v>
      </c>
      <c r="B281" s="55" t="s">
        <v>200</v>
      </c>
      <c r="C281" s="55">
        <v>1425</v>
      </c>
      <c r="D281" s="55">
        <v>1266</v>
      </c>
      <c r="E281" s="58" t="str">
        <f t="shared" si="12"/>
        <v>1425_1266</v>
      </c>
      <c r="F281" s="65">
        <v>0.80266758148877404</v>
      </c>
      <c r="G281" s="63" t="str">
        <f t="shared" si="13"/>
        <v>1266_1425</v>
      </c>
      <c r="H281" s="59">
        <f t="shared" si="14"/>
        <v>0.19733241851122596</v>
      </c>
    </row>
    <row r="282" spans="1:8" x14ac:dyDescent="0.4">
      <c r="A282" s="55" t="s">
        <v>359</v>
      </c>
      <c r="B282" s="55" t="s">
        <v>341</v>
      </c>
      <c r="C282" s="55">
        <v>1425</v>
      </c>
      <c r="D282" s="55">
        <v>1407</v>
      </c>
      <c r="E282" s="58" t="str">
        <f t="shared" si="12"/>
        <v>1425_1407</v>
      </c>
      <c r="F282" s="65">
        <v>0.683474820492593</v>
      </c>
      <c r="G282" s="63" t="str">
        <f t="shared" si="13"/>
        <v>1407_1425</v>
      </c>
      <c r="H282" s="59">
        <f t="shared" si="14"/>
        <v>0.316525179507407</v>
      </c>
    </row>
    <row r="283" spans="1:8" x14ac:dyDescent="0.4">
      <c r="A283" s="55" t="s">
        <v>359</v>
      </c>
      <c r="B283" s="55" t="s">
        <v>311</v>
      </c>
      <c r="C283" s="55">
        <v>1425</v>
      </c>
      <c r="D283" s="55">
        <v>1377</v>
      </c>
      <c r="E283" s="58" t="str">
        <f t="shared" si="12"/>
        <v>1425_1377</v>
      </c>
      <c r="F283" s="65">
        <v>0.55389002624204897</v>
      </c>
      <c r="G283" s="63" t="str">
        <f t="shared" si="13"/>
        <v>1377_1425</v>
      </c>
      <c r="H283" s="59">
        <f t="shared" si="14"/>
        <v>0.44610997375795103</v>
      </c>
    </row>
    <row r="284" spans="1:8" x14ac:dyDescent="0.4">
      <c r="A284" s="55" t="s">
        <v>359</v>
      </c>
      <c r="B284" s="55" t="s">
        <v>369</v>
      </c>
      <c r="C284" s="55">
        <v>1425</v>
      </c>
      <c r="D284" s="55">
        <v>1435</v>
      </c>
      <c r="E284" s="58" t="str">
        <f t="shared" si="12"/>
        <v>1425_1435</v>
      </c>
      <c r="F284" s="65">
        <v>0.115656826891629</v>
      </c>
      <c r="G284" s="63" t="str">
        <f t="shared" si="13"/>
        <v>1435_1425</v>
      </c>
      <c r="H284" s="59">
        <f t="shared" si="14"/>
        <v>0.88434317310837096</v>
      </c>
    </row>
    <row r="285" spans="1:8" x14ac:dyDescent="0.4">
      <c r="A285" s="55" t="s">
        <v>359</v>
      </c>
      <c r="B285" s="55" t="s">
        <v>277</v>
      </c>
      <c r="C285" s="55">
        <v>1425</v>
      </c>
      <c r="D285" s="55">
        <v>1343</v>
      </c>
      <c r="E285" s="58" t="str">
        <f t="shared" si="12"/>
        <v>1425_1343</v>
      </c>
      <c r="F285" s="65">
        <v>0.31152215063500399</v>
      </c>
      <c r="G285" s="63" t="str">
        <f t="shared" si="13"/>
        <v>1343_1425</v>
      </c>
      <c r="H285" s="59">
        <f t="shared" si="14"/>
        <v>0.68847784936499601</v>
      </c>
    </row>
    <row r="286" spans="1:8" x14ac:dyDescent="0.4">
      <c r="A286" s="55" t="s">
        <v>359</v>
      </c>
      <c r="B286" s="55" t="s">
        <v>71</v>
      </c>
      <c r="C286" s="55">
        <v>1425</v>
      </c>
      <c r="D286" s="55">
        <v>1137</v>
      </c>
      <c r="E286" s="58" t="str">
        <f t="shared" si="12"/>
        <v>1425_1137</v>
      </c>
      <c r="F286" s="65">
        <v>0.57935549184144997</v>
      </c>
      <c r="G286" s="63" t="str">
        <f t="shared" si="13"/>
        <v>1137_1425</v>
      </c>
      <c r="H286" s="59">
        <f t="shared" si="14"/>
        <v>0.42064450815855003</v>
      </c>
    </row>
    <row r="287" spans="1:8" x14ac:dyDescent="0.4">
      <c r="A287" s="55" t="s">
        <v>359</v>
      </c>
      <c r="B287" s="55" t="s">
        <v>202</v>
      </c>
      <c r="C287" s="55">
        <v>1425</v>
      </c>
      <c r="D287" s="55">
        <v>1268</v>
      </c>
      <c r="E287" s="58" t="str">
        <f t="shared" si="12"/>
        <v>1425_1268</v>
      </c>
      <c r="F287" s="65">
        <v>0.31918042521027301</v>
      </c>
      <c r="G287" s="63" t="str">
        <f t="shared" si="13"/>
        <v>1268_1425</v>
      </c>
      <c r="H287" s="59">
        <f t="shared" si="14"/>
        <v>0.68081957478972699</v>
      </c>
    </row>
    <row r="288" spans="1:8" x14ac:dyDescent="0.4">
      <c r="A288" s="55" t="s">
        <v>359</v>
      </c>
      <c r="B288" s="55" t="s">
        <v>129</v>
      </c>
      <c r="C288" s="55">
        <v>1425</v>
      </c>
      <c r="D288" s="55">
        <v>1195</v>
      </c>
      <c r="E288" s="58" t="str">
        <f t="shared" si="12"/>
        <v>1425_1195</v>
      </c>
      <c r="F288" s="65">
        <v>0.64767175005632405</v>
      </c>
      <c r="G288" s="63" t="str">
        <f t="shared" si="13"/>
        <v>1195_1425</v>
      </c>
      <c r="H288" s="59">
        <f t="shared" si="14"/>
        <v>0.35232824994367595</v>
      </c>
    </row>
    <row r="289" spans="1:8" x14ac:dyDescent="0.4">
      <c r="A289" s="55" t="s">
        <v>359</v>
      </c>
      <c r="B289" s="55" t="s">
        <v>367</v>
      </c>
      <c r="C289" s="55">
        <v>1425</v>
      </c>
      <c r="D289" s="55">
        <v>1433</v>
      </c>
      <c r="E289" s="58" t="str">
        <f t="shared" si="12"/>
        <v>1425_1433</v>
      </c>
      <c r="F289" s="65">
        <v>0.45808216588415102</v>
      </c>
      <c r="G289" s="63" t="str">
        <f t="shared" si="13"/>
        <v>1433_1425</v>
      </c>
      <c r="H289" s="59">
        <f t="shared" si="14"/>
        <v>0.54191783411584904</v>
      </c>
    </row>
    <row r="290" spans="1:8" x14ac:dyDescent="0.4">
      <c r="A290" s="55" t="s">
        <v>359</v>
      </c>
      <c r="B290" s="55" t="s">
        <v>249</v>
      </c>
      <c r="C290" s="55">
        <v>1425</v>
      </c>
      <c r="D290" s="55">
        <v>1315</v>
      </c>
      <c r="E290" s="58" t="str">
        <f t="shared" si="12"/>
        <v>1425_1315</v>
      </c>
      <c r="F290" s="65">
        <v>0.93394684891563795</v>
      </c>
      <c r="G290" s="63" t="str">
        <f t="shared" si="13"/>
        <v>1315_1425</v>
      </c>
      <c r="H290" s="59">
        <f t="shared" si="14"/>
        <v>6.605315108436205E-2</v>
      </c>
    </row>
    <row r="291" spans="1:8" x14ac:dyDescent="0.4">
      <c r="A291" s="55" t="s">
        <v>359</v>
      </c>
      <c r="B291" s="55" t="s">
        <v>347</v>
      </c>
      <c r="C291" s="55">
        <v>1425</v>
      </c>
      <c r="D291" s="55">
        <v>1413</v>
      </c>
      <c r="E291" s="58" t="str">
        <f t="shared" si="12"/>
        <v>1425_1413</v>
      </c>
      <c r="F291" s="65">
        <v>0.860945725279741</v>
      </c>
      <c r="G291" s="63" t="str">
        <f t="shared" si="13"/>
        <v>1413_1425</v>
      </c>
      <c r="H291" s="59">
        <f t="shared" si="14"/>
        <v>0.139054274720259</v>
      </c>
    </row>
    <row r="292" spans="1:8" x14ac:dyDescent="0.4">
      <c r="A292" s="55" t="s">
        <v>359</v>
      </c>
      <c r="B292" s="55" t="s">
        <v>208</v>
      </c>
      <c r="C292" s="55">
        <v>1425</v>
      </c>
      <c r="D292" s="55">
        <v>1274</v>
      </c>
      <c r="E292" s="58" t="str">
        <f t="shared" si="12"/>
        <v>1425_1274</v>
      </c>
      <c r="F292" s="65">
        <v>0.12471731126543199</v>
      </c>
      <c r="G292" s="63" t="str">
        <f t="shared" si="13"/>
        <v>1274_1425</v>
      </c>
      <c r="H292" s="59">
        <f t="shared" si="14"/>
        <v>0.87528268873456805</v>
      </c>
    </row>
    <row r="293" spans="1:8" x14ac:dyDescent="0.4">
      <c r="A293" s="55" t="s">
        <v>359</v>
      </c>
      <c r="B293" s="55" t="s">
        <v>239</v>
      </c>
      <c r="C293" s="55">
        <v>1425</v>
      </c>
      <c r="D293" s="55">
        <v>1305</v>
      </c>
      <c r="E293" s="58" t="str">
        <f t="shared" si="12"/>
        <v>1425_1305</v>
      </c>
      <c r="F293" s="65">
        <v>0.44246844741999403</v>
      </c>
      <c r="G293" s="63" t="str">
        <f t="shared" si="13"/>
        <v>1305_1425</v>
      </c>
      <c r="H293" s="59">
        <f t="shared" si="14"/>
        <v>0.55753155258000597</v>
      </c>
    </row>
    <row r="294" spans="1:8" x14ac:dyDescent="0.4">
      <c r="A294" s="55" t="s">
        <v>359</v>
      </c>
      <c r="B294" s="55" t="s">
        <v>370</v>
      </c>
      <c r="C294" s="55">
        <v>1425</v>
      </c>
      <c r="D294" s="55">
        <v>1436</v>
      </c>
      <c r="E294" s="58" t="str">
        <f t="shared" si="12"/>
        <v>1425_1436</v>
      </c>
      <c r="F294" s="65">
        <v>0.30718812222301101</v>
      </c>
      <c r="G294" s="63" t="str">
        <f t="shared" si="13"/>
        <v>1436_1425</v>
      </c>
      <c r="H294" s="59">
        <f t="shared" si="14"/>
        <v>0.69281187777698894</v>
      </c>
    </row>
    <row r="295" spans="1:8" x14ac:dyDescent="0.4">
      <c r="A295" s="55" t="s">
        <v>359</v>
      </c>
      <c r="B295" s="55" t="s">
        <v>100</v>
      </c>
      <c r="C295" s="55">
        <v>1425</v>
      </c>
      <c r="D295" s="55">
        <v>1166</v>
      </c>
      <c r="E295" s="58" t="str">
        <f t="shared" si="12"/>
        <v>1425_1166</v>
      </c>
      <c r="F295" s="65">
        <v>0.44943423193433502</v>
      </c>
      <c r="G295" s="63" t="str">
        <f t="shared" si="13"/>
        <v>1166_1425</v>
      </c>
      <c r="H295" s="59">
        <f t="shared" si="14"/>
        <v>0.55056576806566504</v>
      </c>
    </row>
    <row r="296" spans="1:8" x14ac:dyDescent="0.4">
      <c r="A296" s="55" t="s">
        <v>359</v>
      </c>
      <c r="B296" s="55" t="s">
        <v>167</v>
      </c>
      <c r="C296" s="55">
        <v>1425</v>
      </c>
      <c r="D296" s="55">
        <v>1233</v>
      </c>
      <c r="E296" s="58" t="str">
        <f t="shared" si="12"/>
        <v>1425_1233</v>
      </c>
      <c r="F296" s="65">
        <v>0.92900579467089495</v>
      </c>
      <c r="G296" s="63" t="str">
        <f t="shared" si="13"/>
        <v>1233_1425</v>
      </c>
      <c r="H296" s="59">
        <f t="shared" si="14"/>
        <v>7.0994205329105053E-2</v>
      </c>
    </row>
    <row r="297" spans="1:8" x14ac:dyDescent="0.4">
      <c r="A297" s="55" t="s">
        <v>359</v>
      </c>
      <c r="B297" s="55" t="s">
        <v>263</v>
      </c>
      <c r="C297" s="55">
        <v>1425</v>
      </c>
      <c r="D297" s="55">
        <v>1329</v>
      </c>
      <c r="E297" s="58" t="str">
        <f t="shared" si="12"/>
        <v>1425_1329</v>
      </c>
      <c r="F297" s="65">
        <v>0.60514981002431301</v>
      </c>
      <c r="G297" s="63" t="str">
        <f t="shared" si="13"/>
        <v>1329_1425</v>
      </c>
      <c r="H297" s="59">
        <f t="shared" si="14"/>
        <v>0.39485018997568699</v>
      </c>
    </row>
    <row r="298" spans="1:8" x14ac:dyDescent="0.4">
      <c r="A298" s="55" t="s">
        <v>359</v>
      </c>
      <c r="B298" s="55" t="s">
        <v>174</v>
      </c>
      <c r="C298" s="55">
        <v>1425</v>
      </c>
      <c r="D298" s="55">
        <v>1240</v>
      </c>
      <c r="E298" s="58" t="str">
        <f t="shared" si="12"/>
        <v>1425_1240</v>
      </c>
      <c r="F298" s="65">
        <v>0.90690611662895804</v>
      </c>
      <c r="G298" s="63" t="str">
        <f t="shared" si="13"/>
        <v>1240_1425</v>
      </c>
      <c r="H298" s="59">
        <f t="shared" si="14"/>
        <v>9.3093883371041963E-2</v>
      </c>
    </row>
    <row r="299" spans="1:8" x14ac:dyDescent="0.4">
      <c r="A299" s="55" t="s">
        <v>359</v>
      </c>
      <c r="B299" s="55" t="s">
        <v>345</v>
      </c>
      <c r="C299" s="55">
        <v>1425</v>
      </c>
      <c r="D299" s="55">
        <v>1411</v>
      </c>
      <c r="E299" s="58" t="str">
        <f t="shared" si="12"/>
        <v>1425_1411</v>
      </c>
      <c r="F299" s="65">
        <v>0.79159980858516199</v>
      </c>
      <c r="G299" s="63" t="str">
        <f t="shared" si="13"/>
        <v>1411_1425</v>
      </c>
      <c r="H299" s="59">
        <f t="shared" si="14"/>
        <v>0.20840019141483801</v>
      </c>
    </row>
    <row r="300" spans="1:8" x14ac:dyDescent="0.4">
      <c r="A300" s="55" t="s">
        <v>359</v>
      </c>
      <c r="B300" s="55" t="s">
        <v>305</v>
      </c>
      <c r="C300" s="55">
        <v>1425</v>
      </c>
      <c r="D300" s="55">
        <v>1371</v>
      </c>
      <c r="E300" s="58" t="str">
        <f t="shared" si="12"/>
        <v>1425_1371</v>
      </c>
      <c r="F300" s="65">
        <v>0.234145458960244</v>
      </c>
      <c r="G300" s="63" t="str">
        <f t="shared" si="13"/>
        <v>1371_1425</v>
      </c>
      <c r="H300" s="59">
        <f t="shared" si="14"/>
        <v>0.76585454103975603</v>
      </c>
    </row>
    <row r="301" spans="1:8" x14ac:dyDescent="0.4">
      <c r="A301" s="55" t="s">
        <v>359</v>
      </c>
      <c r="B301" s="55" t="s">
        <v>212</v>
      </c>
      <c r="C301" s="55">
        <v>1425</v>
      </c>
      <c r="D301" s="55">
        <v>1278</v>
      </c>
      <c r="E301" s="58" t="str">
        <f t="shared" si="12"/>
        <v>1425_1278</v>
      </c>
      <c r="F301" s="65">
        <v>0.210923466878744</v>
      </c>
      <c r="G301" s="63" t="str">
        <f t="shared" si="13"/>
        <v>1278_1425</v>
      </c>
      <c r="H301" s="59">
        <f t="shared" si="14"/>
        <v>0.78907653312125603</v>
      </c>
    </row>
    <row r="302" spans="1:8" x14ac:dyDescent="0.4">
      <c r="A302" s="55" t="s">
        <v>359</v>
      </c>
      <c r="B302" s="55" t="s">
        <v>391</v>
      </c>
      <c r="C302" s="55">
        <v>1425</v>
      </c>
      <c r="D302" s="55">
        <v>1457</v>
      </c>
      <c r="E302" s="58" t="str">
        <f t="shared" si="12"/>
        <v>1425_1457</v>
      </c>
      <c r="F302" s="65">
        <v>0.49542507294200699</v>
      </c>
      <c r="G302" s="63" t="str">
        <f t="shared" si="13"/>
        <v>1457_1425</v>
      </c>
      <c r="H302" s="59">
        <f t="shared" si="14"/>
        <v>0.50457492705799301</v>
      </c>
    </row>
    <row r="303" spans="1:8" x14ac:dyDescent="0.4">
      <c r="A303" s="55" t="s">
        <v>359</v>
      </c>
      <c r="B303" s="55" t="s">
        <v>177</v>
      </c>
      <c r="C303" s="55">
        <v>1425</v>
      </c>
      <c r="D303" s="55">
        <v>1243</v>
      </c>
      <c r="E303" s="58" t="str">
        <f t="shared" si="12"/>
        <v>1425_1243</v>
      </c>
      <c r="F303" s="65">
        <v>0.49531834580522899</v>
      </c>
      <c r="G303" s="63" t="str">
        <f t="shared" si="13"/>
        <v>1243_1425</v>
      </c>
      <c r="H303" s="59">
        <f t="shared" si="14"/>
        <v>0.50468165419477096</v>
      </c>
    </row>
    <row r="304" spans="1:8" x14ac:dyDescent="0.4">
      <c r="A304" s="55" t="s">
        <v>359</v>
      </c>
      <c r="B304" s="55" t="s">
        <v>179</v>
      </c>
      <c r="C304" s="55">
        <v>1425</v>
      </c>
      <c r="D304" s="55">
        <v>1245</v>
      </c>
      <c r="E304" s="58" t="str">
        <f t="shared" si="12"/>
        <v>1425_1245</v>
      </c>
      <c r="F304" s="65">
        <v>0.65652064091248996</v>
      </c>
      <c r="G304" s="63" t="str">
        <f t="shared" si="13"/>
        <v>1245_1425</v>
      </c>
      <c r="H304" s="59">
        <f t="shared" si="14"/>
        <v>0.34347935908751004</v>
      </c>
    </row>
    <row r="305" spans="1:8" x14ac:dyDescent="0.4">
      <c r="A305" s="55" t="s">
        <v>359</v>
      </c>
      <c r="B305" s="55" t="s">
        <v>107</v>
      </c>
      <c r="C305" s="55">
        <v>1425</v>
      </c>
      <c r="D305" s="55">
        <v>1173</v>
      </c>
      <c r="E305" s="58" t="str">
        <f t="shared" si="12"/>
        <v>1425_1173</v>
      </c>
      <c r="F305" s="65">
        <v>0.40878802903724998</v>
      </c>
      <c r="G305" s="63" t="str">
        <f t="shared" si="13"/>
        <v>1173_1425</v>
      </c>
      <c r="H305" s="59">
        <f t="shared" si="14"/>
        <v>0.59121197096275002</v>
      </c>
    </row>
    <row r="306" spans="1:8" x14ac:dyDescent="0.4">
      <c r="A306" s="55" t="s">
        <v>359</v>
      </c>
      <c r="B306" s="55" t="s">
        <v>231</v>
      </c>
      <c r="C306" s="55">
        <v>1425</v>
      </c>
      <c r="D306" s="55">
        <v>1297</v>
      </c>
      <c r="E306" s="58" t="str">
        <f t="shared" si="12"/>
        <v>1425_1297</v>
      </c>
      <c r="F306" s="65">
        <v>0.73805197783007703</v>
      </c>
      <c r="G306" s="63" t="str">
        <f t="shared" si="13"/>
        <v>1297_1425</v>
      </c>
      <c r="H306" s="59">
        <f t="shared" si="14"/>
        <v>0.26194802216992297</v>
      </c>
    </row>
    <row r="307" spans="1:8" x14ac:dyDescent="0.4">
      <c r="A307" s="55" t="s">
        <v>58</v>
      </c>
      <c r="B307" s="55" t="s">
        <v>310</v>
      </c>
      <c r="C307" s="55">
        <v>1124</v>
      </c>
      <c r="D307" s="55">
        <v>1376</v>
      </c>
      <c r="E307" s="58" t="str">
        <f t="shared" si="12"/>
        <v>1124_1376</v>
      </c>
      <c r="F307" s="65">
        <v>0.222232667751114</v>
      </c>
      <c r="G307" s="63" t="str">
        <f t="shared" si="13"/>
        <v>1376_1124</v>
      </c>
      <c r="H307" s="59">
        <f t="shared" si="14"/>
        <v>0.77776733224888606</v>
      </c>
    </row>
    <row r="308" spans="1:8" x14ac:dyDescent="0.4">
      <c r="A308" s="55" t="s">
        <v>58</v>
      </c>
      <c r="B308" s="55" t="s">
        <v>115</v>
      </c>
      <c r="C308" s="55">
        <v>1124</v>
      </c>
      <c r="D308" s="55">
        <v>1181</v>
      </c>
      <c r="E308" s="58" t="str">
        <f t="shared" si="12"/>
        <v>1124_1181</v>
      </c>
      <c r="F308" s="65">
        <v>0.134195977505147</v>
      </c>
      <c r="G308" s="63" t="str">
        <f t="shared" si="13"/>
        <v>1181_1124</v>
      </c>
      <c r="H308" s="59">
        <f t="shared" si="14"/>
        <v>0.865804022494853</v>
      </c>
    </row>
    <row r="309" spans="1:8" x14ac:dyDescent="0.4">
      <c r="A309" s="55" t="s">
        <v>58</v>
      </c>
      <c r="B309" s="55" t="s">
        <v>145</v>
      </c>
      <c r="C309" s="55">
        <v>1124</v>
      </c>
      <c r="D309" s="55">
        <v>1211</v>
      </c>
      <c r="E309" s="58" t="str">
        <f t="shared" si="12"/>
        <v>1124_1211</v>
      </c>
      <c r="F309" s="65">
        <v>3.5870394021678902E-2</v>
      </c>
      <c r="G309" s="63" t="str">
        <f t="shared" si="13"/>
        <v>1211_1124</v>
      </c>
      <c r="H309" s="59">
        <f t="shared" si="14"/>
        <v>0.96412960597832109</v>
      </c>
    </row>
    <row r="310" spans="1:8" x14ac:dyDescent="0.4">
      <c r="A310" s="55" t="s">
        <v>58</v>
      </c>
      <c r="B310" s="55" t="s">
        <v>255</v>
      </c>
      <c r="C310" s="55">
        <v>1124</v>
      </c>
      <c r="D310" s="55">
        <v>1321</v>
      </c>
      <c r="E310" s="58" t="str">
        <f t="shared" si="12"/>
        <v>1124_1321</v>
      </c>
      <c r="F310" s="65">
        <v>0.61773026409472398</v>
      </c>
      <c r="G310" s="63" t="str">
        <f t="shared" si="13"/>
        <v>1321_1124</v>
      </c>
      <c r="H310" s="59">
        <f t="shared" si="14"/>
        <v>0.38226973590527602</v>
      </c>
    </row>
    <row r="311" spans="1:8" x14ac:dyDescent="0.4">
      <c r="A311" s="55" t="s">
        <v>58</v>
      </c>
      <c r="B311" s="55" t="s">
        <v>257</v>
      </c>
      <c r="C311" s="55">
        <v>1124</v>
      </c>
      <c r="D311" s="55">
        <v>1323</v>
      </c>
      <c r="E311" s="58" t="str">
        <f t="shared" si="12"/>
        <v>1124_1323</v>
      </c>
      <c r="F311" s="65">
        <v>0.64824450433563796</v>
      </c>
      <c r="G311" s="63" t="str">
        <f t="shared" si="13"/>
        <v>1323_1124</v>
      </c>
      <c r="H311" s="59">
        <f t="shared" si="14"/>
        <v>0.35175549566436204</v>
      </c>
    </row>
    <row r="312" spans="1:8" x14ac:dyDescent="0.4">
      <c r="A312" s="55" t="s">
        <v>58</v>
      </c>
      <c r="B312" s="55" t="s">
        <v>386</v>
      </c>
      <c r="C312" s="55">
        <v>1124</v>
      </c>
      <c r="D312" s="55">
        <v>1452</v>
      </c>
      <c r="E312" s="58" t="str">
        <f t="shared" si="12"/>
        <v>1124_1452</v>
      </c>
      <c r="F312" s="65">
        <v>0.58302235209429798</v>
      </c>
      <c r="G312" s="63" t="str">
        <f t="shared" si="13"/>
        <v>1452_1124</v>
      </c>
      <c r="H312" s="59">
        <f t="shared" si="14"/>
        <v>0.41697764790570202</v>
      </c>
    </row>
    <row r="313" spans="1:8" x14ac:dyDescent="0.4">
      <c r="A313" s="55" t="s">
        <v>58</v>
      </c>
      <c r="B313" s="55" t="s">
        <v>396</v>
      </c>
      <c r="C313" s="55">
        <v>1124</v>
      </c>
      <c r="D313" s="55">
        <v>1462</v>
      </c>
      <c r="E313" s="58" t="str">
        <f t="shared" si="12"/>
        <v>1124_1462</v>
      </c>
      <c r="F313" s="65">
        <v>0.70049961874201006</v>
      </c>
      <c r="G313" s="63" t="str">
        <f t="shared" si="13"/>
        <v>1462_1124</v>
      </c>
      <c r="H313" s="59">
        <f t="shared" si="14"/>
        <v>0.29950038125798994</v>
      </c>
    </row>
    <row r="314" spans="1:8" x14ac:dyDescent="0.4">
      <c r="A314" s="55" t="s">
        <v>58</v>
      </c>
      <c r="B314" s="55" t="s">
        <v>133</v>
      </c>
      <c r="C314" s="55">
        <v>1124</v>
      </c>
      <c r="D314" s="55">
        <v>1199</v>
      </c>
      <c r="E314" s="58" t="str">
        <f t="shared" si="12"/>
        <v>1124_1199</v>
      </c>
      <c r="F314" s="65">
        <v>0.46421428138121601</v>
      </c>
      <c r="G314" s="63" t="str">
        <f t="shared" si="13"/>
        <v>1199_1124</v>
      </c>
      <c r="H314" s="59">
        <f t="shared" si="14"/>
        <v>0.53578571861878399</v>
      </c>
    </row>
    <row r="315" spans="1:8" x14ac:dyDescent="0.4">
      <c r="A315" s="55" t="s">
        <v>58</v>
      </c>
      <c r="B315" s="55" t="s">
        <v>322</v>
      </c>
      <c r="C315" s="55">
        <v>1124</v>
      </c>
      <c r="D315" s="55">
        <v>1388</v>
      </c>
      <c r="E315" s="58" t="str">
        <f t="shared" si="12"/>
        <v>1124_1388</v>
      </c>
      <c r="F315" s="65">
        <v>0.40453483169892701</v>
      </c>
      <c r="G315" s="63" t="str">
        <f t="shared" si="13"/>
        <v>1388_1124</v>
      </c>
      <c r="H315" s="59">
        <f t="shared" si="14"/>
        <v>0.59546516830107299</v>
      </c>
    </row>
    <row r="316" spans="1:8" x14ac:dyDescent="0.4">
      <c r="A316" s="55" t="s">
        <v>58</v>
      </c>
      <c r="B316" s="55" t="s">
        <v>46</v>
      </c>
      <c r="C316" s="55">
        <v>1124</v>
      </c>
      <c r="D316" s="55">
        <v>1112</v>
      </c>
      <c r="E316" s="58" t="str">
        <f t="shared" si="12"/>
        <v>1124_1112</v>
      </c>
      <c r="F316" s="65">
        <v>0.24000515696795</v>
      </c>
      <c r="G316" s="63" t="str">
        <f t="shared" si="13"/>
        <v>1112_1124</v>
      </c>
      <c r="H316" s="59">
        <f t="shared" si="14"/>
        <v>0.75999484303205</v>
      </c>
    </row>
    <row r="317" spans="1:8" x14ac:dyDescent="0.4">
      <c r="A317" s="55" t="s">
        <v>58</v>
      </c>
      <c r="B317" s="55" t="s">
        <v>176</v>
      </c>
      <c r="C317" s="55">
        <v>1124</v>
      </c>
      <c r="D317" s="55">
        <v>1242</v>
      </c>
      <c r="E317" s="58" t="str">
        <f t="shared" si="12"/>
        <v>1124_1242</v>
      </c>
      <c r="F317" s="65">
        <v>0.501711488182215</v>
      </c>
      <c r="G317" s="63" t="str">
        <f t="shared" si="13"/>
        <v>1242_1124</v>
      </c>
      <c r="H317" s="59">
        <f t="shared" si="14"/>
        <v>0.498288511817785</v>
      </c>
    </row>
    <row r="318" spans="1:8" x14ac:dyDescent="0.4">
      <c r="A318" s="55" t="s">
        <v>58</v>
      </c>
      <c r="B318" s="55" t="s">
        <v>211</v>
      </c>
      <c r="C318" s="55">
        <v>1124</v>
      </c>
      <c r="D318" s="55">
        <v>1277</v>
      </c>
      <c r="E318" s="58" t="str">
        <f t="shared" si="12"/>
        <v>1124_1277</v>
      </c>
      <c r="F318" s="65">
        <v>0.86661646281110205</v>
      </c>
      <c r="G318" s="63" t="str">
        <f t="shared" si="13"/>
        <v>1277_1124</v>
      </c>
      <c r="H318" s="59">
        <f t="shared" si="14"/>
        <v>0.13338353718889795</v>
      </c>
    </row>
    <row r="319" spans="1:8" x14ac:dyDescent="0.4">
      <c r="A319" s="55" t="s">
        <v>58</v>
      </c>
      <c r="B319" s="55" t="s">
        <v>169</v>
      </c>
      <c r="C319" s="55">
        <v>1124</v>
      </c>
      <c r="D319" s="55">
        <v>1235</v>
      </c>
      <c r="E319" s="58" t="str">
        <f t="shared" si="12"/>
        <v>1124_1235</v>
      </c>
      <c r="F319" s="65">
        <v>0.54917481865717499</v>
      </c>
      <c r="G319" s="63" t="str">
        <f t="shared" si="13"/>
        <v>1235_1124</v>
      </c>
      <c r="H319" s="59">
        <f t="shared" si="14"/>
        <v>0.45082518134282501</v>
      </c>
    </row>
    <row r="320" spans="1:8" x14ac:dyDescent="0.4">
      <c r="A320" s="55" t="s">
        <v>58</v>
      </c>
      <c r="B320" s="55" t="s">
        <v>279</v>
      </c>
      <c r="C320" s="55">
        <v>1124</v>
      </c>
      <c r="D320" s="55">
        <v>1345</v>
      </c>
      <c r="E320" s="58" t="str">
        <f t="shared" si="12"/>
        <v>1124_1345</v>
      </c>
      <c r="F320" s="65">
        <v>0.57919513043925297</v>
      </c>
      <c r="G320" s="63" t="str">
        <f t="shared" si="13"/>
        <v>1345_1124</v>
      </c>
      <c r="H320" s="59">
        <f t="shared" si="14"/>
        <v>0.42080486956074703</v>
      </c>
    </row>
    <row r="321" spans="1:8" x14ac:dyDescent="0.4">
      <c r="A321" s="55" t="s">
        <v>58</v>
      </c>
      <c r="B321" s="55" t="s">
        <v>282</v>
      </c>
      <c r="C321" s="55">
        <v>1124</v>
      </c>
      <c r="D321" s="55">
        <v>1348</v>
      </c>
      <c r="E321" s="58" t="str">
        <f t="shared" si="12"/>
        <v>1124_1348</v>
      </c>
      <c r="F321" s="65">
        <v>0.49825845585738399</v>
      </c>
      <c r="G321" s="63" t="str">
        <f t="shared" si="13"/>
        <v>1348_1124</v>
      </c>
      <c r="H321" s="59">
        <f t="shared" si="14"/>
        <v>0.50174154414261607</v>
      </c>
    </row>
    <row r="322" spans="1:8" x14ac:dyDescent="0.4">
      <c r="A322" s="55" t="s">
        <v>58</v>
      </c>
      <c r="B322" s="55" t="s">
        <v>266</v>
      </c>
      <c r="C322" s="55">
        <v>1124</v>
      </c>
      <c r="D322" s="55">
        <v>1332</v>
      </c>
      <c r="E322" s="58" t="str">
        <f t="shared" si="12"/>
        <v>1124_1332</v>
      </c>
      <c r="F322" s="65">
        <v>0.44033819655661299</v>
      </c>
      <c r="G322" s="63" t="str">
        <f t="shared" si="13"/>
        <v>1332_1124</v>
      </c>
      <c r="H322" s="59">
        <f t="shared" si="14"/>
        <v>0.55966180344338701</v>
      </c>
    </row>
    <row r="323" spans="1:8" x14ac:dyDescent="0.4">
      <c r="A323" s="55" t="s">
        <v>58</v>
      </c>
      <c r="B323" s="55" t="s">
        <v>210</v>
      </c>
      <c r="C323" s="55">
        <v>1124</v>
      </c>
      <c r="D323" s="55">
        <v>1276</v>
      </c>
      <c r="E323" s="58" t="str">
        <f t="shared" ref="E323:E386" si="15">C323&amp;"_"&amp;D323</f>
        <v>1124_1276</v>
      </c>
      <c r="F323" s="65">
        <v>0.28406133303227399</v>
      </c>
      <c r="G323" s="63" t="str">
        <f t="shared" ref="G323:G386" si="16">D323&amp;"_"&amp;C323</f>
        <v>1276_1124</v>
      </c>
      <c r="H323" s="59">
        <f t="shared" ref="H323:H386" si="17">1-F323</f>
        <v>0.71593866696772601</v>
      </c>
    </row>
    <row r="324" spans="1:8" x14ac:dyDescent="0.4">
      <c r="A324" s="55" t="s">
        <v>58</v>
      </c>
      <c r="B324" s="55" t="s">
        <v>191</v>
      </c>
      <c r="C324" s="55">
        <v>1124</v>
      </c>
      <c r="D324" s="55">
        <v>1257</v>
      </c>
      <c r="E324" s="58" t="str">
        <f t="shared" si="15"/>
        <v>1124_1257</v>
      </c>
      <c r="F324" s="65">
        <v>0.16084928894109199</v>
      </c>
      <c r="G324" s="63" t="str">
        <f t="shared" si="16"/>
        <v>1257_1124</v>
      </c>
      <c r="H324" s="59">
        <f t="shared" si="17"/>
        <v>0.83915071105890804</v>
      </c>
    </row>
    <row r="325" spans="1:8" x14ac:dyDescent="0.4">
      <c r="A325" s="55" t="s">
        <v>58</v>
      </c>
      <c r="B325" s="55" t="s">
        <v>248</v>
      </c>
      <c r="C325" s="55">
        <v>1124</v>
      </c>
      <c r="D325" s="55">
        <v>1314</v>
      </c>
      <c r="E325" s="58" t="str">
        <f t="shared" si="15"/>
        <v>1124_1314</v>
      </c>
      <c r="F325" s="65">
        <v>0.52147160455178998</v>
      </c>
      <c r="G325" s="63" t="str">
        <f t="shared" si="16"/>
        <v>1314_1124</v>
      </c>
      <c r="H325" s="59">
        <f t="shared" si="17"/>
        <v>0.47852839544821002</v>
      </c>
    </row>
    <row r="326" spans="1:8" x14ac:dyDescent="0.4">
      <c r="A326" s="55" t="s">
        <v>58</v>
      </c>
      <c r="B326" s="55" t="s">
        <v>50</v>
      </c>
      <c r="C326" s="55">
        <v>1124</v>
      </c>
      <c r="D326" s="55">
        <v>1116</v>
      </c>
      <c r="E326" s="58" t="str">
        <f t="shared" si="15"/>
        <v>1124_1116</v>
      </c>
      <c r="F326" s="65">
        <v>0.79932172043189198</v>
      </c>
      <c r="G326" s="63" t="str">
        <f t="shared" si="16"/>
        <v>1116_1124</v>
      </c>
      <c r="H326" s="59">
        <f t="shared" si="17"/>
        <v>0.20067827956810802</v>
      </c>
    </row>
    <row r="327" spans="1:8" x14ac:dyDescent="0.4">
      <c r="A327" s="55" t="s">
        <v>58</v>
      </c>
      <c r="B327" s="55" t="s">
        <v>226</v>
      </c>
      <c r="C327" s="55">
        <v>1124</v>
      </c>
      <c r="D327" s="55">
        <v>1292</v>
      </c>
      <c r="E327" s="58" t="str">
        <f t="shared" si="15"/>
        <v>1124_1292</v>
      </c>
      <c r="F327" s="65">
        <v>0.69791518735693703</v>
      </c>
      <c r="G327" s="63" t="str">
        <f t="shared" si="16"/>
        <v>1292_1124</v>
      </c>
      <c r="H327" s="59">
        <f t="shared" si="17"/>
        <v>0.30208481264306297</v>
      </c>
    </row>
    <row r="328" spans="1:8" x14ac:dyDescent="0.4">
      <c r="A328" s="55" t="s">
        <v>58</v>
      </c>
      <c r="B328" s="55" t="s">
        <v>73</v>
      </c>
      <c r="C328" s="55">
        <v>1124</v>
      </c>
      <c r="D328" s="55">
        <v>1139</v>
      </c>
      <c r="E328" s="58" t="str">
        <f t="shared" si="15"/>
        <v>1124_1139</v>
      </c>
      <c r="F328" s="65">
        <v>0.298184203590658</v>
      </c>
      <c r="G328" s="63" t="str">
        <f t="shared" si="16"/>
        <v>1139_1124</v>
      </c>
      <c r="H328" s="59">
        <f t="shared" si="17"/>
        <v>0.701815796409342</v>
      </c>
    </row>
    <row r="329" spans="1:8" x14ac:dyDescent="0.4">
      <c r="A329" s="55" t="s">
        <v>58</v>
      </c>
      <c r="B329" s="55" t="s">
        <v>87</v>
      </c>
      <c r="C329" s="55">
        <v>1124</v>
      </c>
      <c r="D329" s="55">
        <v>1153</v>
      </c>
      <c r="E329" s="58" t="str">
        <f t="shared" si="15"/>
        <v>1124_1153</v>
      </c>
      <c r="F329" s="65">
        <v>0.42961737705495101</v>
      </c>
      <c r="G329" s="63" t="str">
        <f t="shared" si="16"/>
        <v>1153_1124</v>
      </c>
      <c r="H329" s="59">
        <f t="shared" si="17"/>
        <v>0.57038262294504904</v>
      </c>
    </row>
    <row r="330" spans="1:8" x14ac:dyDescent="0.4">
      <c r="A330" s="55" t="s">
        <v>58</v>
      </c>
      <c r="B330" s="55" t="s">
        <v>351</v>
      </c>
      <c r="C330" s="55">
        <v>1124</v>
      </c>
      <c r="D330" s="55">
        <v>1417</v>
      </c>
      <c r="E330" s="58" t="str">
        <f t="shared" si="15"/>
        <v>1124_1417</v>
      </c>
      <c r="F330" s="65">
        <v>0.87590530673921496</v>
      </c>
      <c r="G330" s="63" t="str">
        <f t="shared" si="16"/>
        <v>1417_1124</v>
      </c>
      <c r="H330" s="59">
        <f t="shared" si="17"/>
        <v>0.12409469326078504</v>
      </c>
    </row>
    <row r="331" spans="1:8" x14ac:dyDescent="0.4">
      <c r="A331" s="55" t="s">
        <v>58</v>
      </c>
      <c r="B331" s="55" t="s">
        <v>389</v>
      </c>
      <c r="C331" s="55">
        <v>1124</v>
      </c>
      <c r="D331" s="55">
        <v>1455</v>
      </c>
      <c r="E331" s="58" t="str">
        <f t="shared" si="15"/>
        <v>1124_1455</v>
      </c>
      <c r="F331" s="65">
        <v>0.20689301380842401</v>
      </c>
      <c r="G331" s="63" t="str">
        <f t="shared" si="16"/>
        <v>1455_1124</v>
      </c>
      <c r="H331" s="59">
        <f t="shared" si="17"/>
        <v>0.79310698619157605</v>
      </c>
    </row>
    <row r="332" spans="1:8" x14ac:dyDescent="0.4">
      <c r="A332" s="55" t="s">
        <v>58</v>
      </c>
      <c r="B332" s="55" t="s">
        <v>180</v>
      </c>
      <c r="C332" s="55">
        <v>1124</v>
      </c>
      <c r="D332" s="55">
        <v>1246</v>
      </c>
      <c r="E332" s="58" t="str">
        <f t="shared" si="15"/>
        <v>1124_1246</v>
      </c>
      <c r="F332" s="65">
        <v>0.17352600672169399</v>
      </c>
      <c r="G332" s="63" t="str">
        <f t="shared" si="16"/>
        <v>1246_1124</v>
      </c>
      <c r="H332" s="59">
        <f t="shared" si="17"/>
        <v>0.82647399327830606</v>
      </c>
    </row>
    <row r="333" spans="1:8" x14ac:dyDescent="0.4">
      <c r="A333" s="55" t="s">
        <v>58</v>
      </c>
      <c r="B333" s="55" t="s">
        <v>225</v>
      </c>
      <c r="C333" s="55">
        <v>1124</v>
      </c>
      <c r="D333" s="55">
        <v>1291</v>
      </c>
      <c r="E333" s="58" t="str">
        <f t="shared" si="15"/>
        <v>1124_1291</v>
      </c>
      <c r="F333" s="65">
        <v>0.93440146983015004</v>
      </c>
      <c r="G333" s="63" t="str">
        <f t="shared" si="16"/>
        <v>1291_1124</v>
      </c>
      <c r="H333" s="59">
        <f t="shared" si="17"/>
        <v>6.5598530169849956E-2</v>
      </c>
    </row>
    <row r="334" spans="1:8" x14ac:dyDescent="0.4">
      <c r="A334" s="55" t="s">
        <v>58</v>
      </c>
      <c r="B334" s="55" t="s">
        <v>373</v>
      </c>
      <c r="C334" s="55">
        <v>1124</v>
      </c>
      <c r="D334" s="55">
        <v>1439</v>
      </c>
      <c r="E334" s="58" t="str">
        <f t="shared" si="15"/>
        <v>1124_1439</v>
      </c>
      <c r="F334" s="65">
        <v>0.732028181656731</v>
      </c>
      <c r="G334" s="63" t="str">
        <f t="shared" si="16"/>
        <v>1439_1124</v>
      </c>
      <c r="H334" s="59">
        <f t="shared" si="17"/>
        <v>0.267971818343269</v>
      </c>
    </row>
    <row r="335" spans="1:8" x14ac:dyDescent="0.4">
      <c r="A335" s="55" t="s">
        <v>58</v>
      </c>
      <c r="B335" s="55" t="s">
        <v>357</v>
      </c>
      <c r="C335" s="55">
        <v>1124</v>
      </c>
      <c r="D335" s="55">
        <v>1423</v>
      </c>
      <c r="E335" s="58" t="str">
        <f t="shared" si="15"/>
        <v>1124_1423</v>
      </c>
      <c r="F335" s="65">
        <v>0.90573739088719796</v>
      </c>
      <c r="G335" s="63" t="str">
        <f t="shared" si="16"/>
        <v>1423_1124</v>
      </c>
      <c r="H335" s="59">
        <f t="shared" si="17"/>
        <v>9.4262609112802043E-2</v>
      </c>
    </row>
    <row r="336" spans="1:8" x14ac:dyDescent="0.4">
      <c r="A336" s="55" t="s">
        <v>58</v>
      </c>
      <c r="B336" s="55" t="s">
        <v>124</v>
      </c>
      <c r="C336" s="55">
        <v>1124</v>
      </c>
      <c r="D336" s="55">
        <v>1190</v>
      </c>
      <c r="E336" s="58" t="str">
        <f t="shared" si="15"/>
        <v>1124_1190</v>
      </c>
      <c r="F336" s="65">
        <v>0.898947564838811</v>
      </c>
      <c r="G336" s="63" t="str">
        <f t="shared" si="16"/>
        <v>1190_1124</v>
      </c>
      <c r="H336" s="59">
        <f t="shared" si="17"/>
        <v>0.101052435161189</v>
      </c>
    </row>
    <row r="337" spans="1:8" x14ac:dyDescent="0.4">
      <c r="A337" s="55" t="s">
        <v>58</v>
      </c>
      <c r="B337" s="55" t="s">
        <v>308</v>
      </c>
      <c r="C337" s="55">
        <v>1124</v>
      </c>
      <c r="D337" s="55">
        <v>1374</v>
      </c>
      <c r="E337" s="58" t="str">
        <f t="shared" si="15"/>
        <v>1124_1374</v>
      </c>
      <c r="F337" s="65">
        <v>0.41202648694979899</v>
      </c>
      <c r="G337" s="63" t="str">
        <f t="shared" si="16"/>
        <v>1374_1124</v>
      </c>
      <c r="H337" s="59">
        <f t="shared" si="17"/>
        <v>0.58797351305020107</v>
      </c>
    </row>
    <row r="338" spans="1:8" x14ac:dyDescent="0.4">
      <c r="A338" s="55" t="s">
        <v>58</v>
      </c>
      <c r="B338" s="55" t="s">
        <v>241</v>
      </c>
      <c r="C338" s="55">
        <v>1124</v>
      </c>
      <c r="D338" s="55">
        <v>1307</v>
      </c>
      <c r="E338" s="58" t="str">
        <f t="shared" si="15"/>
        <v>1124_1307</v>
      </c>
      <c r="F338" s="65">
        <v>0.87600677922785697</v>
      </c>
      <c r="G338" s="63" t="str">
        <f t="shared" si="16"/>
        <v>1307_1124</v>
      </c>
      <c r="H338" s="59">
        <f t="shared" si="17"/>
        <v>0.12399322077214303</v>
      </c>
    </row>
    <row r="339" spans="1:8" x14ac:dyDescent="0.4">
      <c r="A339" s="55" t="s">
        <v>58</v>
      </c>
      <c r="B339" s="55" t="s">
        <v>200</v>
      </c>
      <c r="C339" s="55">
        <v>1124</v>
      </c>
      <c r="D339" s="55">
        <v>1266</v>
      </c>
      <c r="E339" s="58" t="str">
        <f t="shared" si="15"/>
        <v>1124_1266</v>
      </c>
      <c r="F339" s="65">
        <v>0.93680676468536095</v>
      </c>
      <c r="G339" s="63" t="str">
        <f t="shared" si="16"/>
        <v>1266_1124</v>
      </c>
      <c r="H339" s="59">
        <f t="shared" si="17"/>
        <v>6.3193235314639051E-2</v>
      </c>
    </row>
    <row r="340" spans="1:8" x14ac:dyDescent="0.4">
      <c r="A340" s="55" t="s">
        <v>58</v>
      </c>
      <c r="B340" s="55" t="s">
        <v>341</v>
      </c>
      <c r="C340" s="55">
        <v>1124</v>
      </c>
      <c r="D340" s="55">
        <v>1407</v>
      </c>
      <c r="E340" s="58" t="str">
        <f t="shared" si="15"/>
        <v>1124_1407</v>
      </c>
      <c r="F340" s="65">
        <v>0.88725620573195996</v>
      </c>
      <c r="G340" s="63" t="str">
        <f t="shared" si="16"/>
        <v>1407_1124</v>
      </c>
      <c r="H340" s="59">
        <f t="shared" si="17"/>
        <v>0.11274379426804004</v>
      </c>
    </row>
    <row r="341" spans="1:8" x14ac:dyDescent="0.4">
      <c r="A341" s="55" t="s">
        <v>58</v>
      </c>
      <c r="B341" s="55" t="s">
        <v>311</v>
      </c>
      <c r="C341" s="55">
        <v>1124</v>
      </c>
      <c r="D341" s="55">
        <v>1377</v>
      </c>
      <c r="E341" s="58" t="str">
        <f t="shared" si="15"/>
        <v>1124_1377</v>
      </c>
      <c r="F341" s="65">
        <v>0.81900629016302096</v>
      </c>
      <c r="G341" s="63" t="str">
        <f t="shared" si="16"/>
        <v>1377_1124</v>
      </c>
      <c r="H341" s="59">
        <f t="shared" si="17"/>
        <v>0.18099370983697904</v>
      </c>
    </row>
    <row r="342" spans="1:8" x14ac:dyDescent="0.4">
      <c r="A342" s="55" t="s">
        <v>58</v>
      </c>
      <c r="B342" s="55" t="s">
        <v>369</v>
      </c>
      <c r="C342" s="55">
        <v>1124</v>
      </c>
      <c r="D342" s="55">
        <v>1435</v>
      </c>
      <c r="E342" s="58" t="str">
        <f t="shared" si="15"/>
        <v>1124_1435</v>
      </c>
      <c r="F342" s="65">
        <v>0.32278792597592099</v>
      </c>
      <c r="G342" s="63" t="str">
        <f t="shared" si="16"/>
        <v>1435_1124</v>
      </c>
      <c r="H342" s="59">
        <f t="shared" si="17"/>
        <v>0.67721207402407901</v>
      </c>
    </row>
    <row r="343" spans="1:8" x14ac:dyDescent="0.4">
      <c r="A343" s="55" t="s">
        <v>58</v>
      </c>
      <c r="B343" s="55" t="s">
        <v>277</v>
      </c>
      <c r="C343" s="55">
        <v>1124</v>
      </c>
      <c r="D343" s="55">
        <v>1343</v>
      </c>
      <c r="E343" s="58" t="str">
        <f t="shared" si="15"/>
        <v>1124_1343</v>
      </c>
      <c r="F343" s="65">
        <v>0.62251012045405296</v>
      </c>
      <c r="G343" s="63" t="str">
        <f t="shared" si="16"/>
        <v>1343_1124</v>
      </c>
      <c r="H343" s="59">
        <f t="shared" si="17"/>
        <v>0.37748987954594704</v>
      </c>
    </row>
    <row r="344" spans="1:8" x14ac:dyDescent="0.4">
      <c r="A344" s="55" t="s">
        <v>58</v>
      </c>
      <c r="B344" s="55" t="s">
        <v>71</v>
      </c>
      <c r="C344" s="55">
        <v>1124</v>
      </c>
      <c r="D344" s="55">
        <v>1137</v>
      </c>
      <c r="E344" s="58" t="str">
        <f t="shared" si="15"/>
        <v>1124_1137</v>
      </c>
      <c r="F344" s="65">
        <v>0.833876942043421</v>
      </c>
      <c r="G344" s="63" t="str">
        <f t="shared" si="16"/>
        <v>1137_1124</v>
      </c>
      <c r="H344" s="59">
        <f t="shared" si="17"/>
        <v>0.166123057956579</v>
      </c>
    </row>
    <row r="345" spans="1:8" x14ac:dyDescent="0.4">
      <c r="A345" s="55" t="s">
        <v>58</v>
      </c>
      <c r="B345" s="55" t="s">
        <v>202</v>
      </c>
      <c r="C345" s="55">
        <v>1124</v>
      </c>
      <c r="D345" s="55">
        <v>1268</v>
      </c>
      <c r="E345" s="58" t="str">
        <f t="shared" si="15"/>
        <v>1124_1268</v>
      </c>
      <c r="F345" s="65">
        <v>0.63080877625227505</v>
      </c>
      <c r="G345" s="63" t="str">
        <f t="shared" si="16"/>
        <v>1268_1124</v>
      </c>
      <c r="H345" s="59">
        <f t="shared" si="17"/>
        <v>0.36919122374772495</v>
      </c>
    </row>
    <row r="346" spans="1:8" x14ac:dyDescent="0.4">
      <c r="A346" s="55" t="s">
        <v>58</v>
      </c>
      <c r="B346" s="55" t="s">
        <v>129</v>
      </c>
      <c r="C346" s="55">
        <v>1124</v>
      </c>
      <c r="D346" s="55">
        <v>1195</v>
      </c>
      <c r="E346" s="58" t="str">
        <f t="shared" si="15"/>
        <v>1124_1195</v>
      </c>
      <c r="F346" s="65">
        <v>0.87012332035090501</v>
      </c>
      <c r="G346" s="63" t="str">
        <f t="shared" si="16"/>
        <v>1195_1124</v>
      </c>
      <c r="H346" s="59">
        <f t="shared" si="17"/>
        <v>0.12987667964909499</v>
      </c>
    </row>
    <row r="347" spans="1:8" x14ac:dyDescent="0.4">
      <c r="A347" s="55" t="s">
        <v>58</v>
      </c>
      <c r="B347" s="55" t="s">
        <v>367</v>
      </c>
      <c r="C347" s="55">
        <v>1124</v>
      </c>
      <c r="D347" s="55">
        <v>1433</v>
      </c>
      <c r="E347" s="58" t="str">
        <f t="shared" si="15"/>
        <v>1124_1433</v>
      </c>
      <c r="F347" s="65">
        <v>0.75494514434293802</v>
      </c>
      <c r="G347" s="63" t="str">
        <f t="shared" si="16"/>
        <v>1433_1124</v>
      </c>
      <c r="H347" s="59">
        <f t="shared" si="17"/>
        <v>0.24505485565706198</v>
      </c>
    </row>
    <row r="348" spans="1:8" x14ac:dyDescent="0.4">
      <c r="A348" s="55" t="s">
        <v>58</v>
      </c>
      <c r="B348" s="55" t="s">
        <v>249</v>
      </c>
      <c r="C348" s="55">
        <v>1124</v>
      </c>
      <c r="D348" s="55">
        <v>1315</v>
      </c>
      <c r="E348" s="58" t="str">
        <f t="shared" si="15"/>
        <v>1124_1315</v>
      </c>
      <c r="F348" s="65">
        <v>0.980963715798984</v>
      </c>
      <c r="G348" s="63" t="str">
        <f t="shared" si="16"/>
        <v>1315_1124</v>
      </c>
      <c r="H348" s="59">
        <f t="shared" si="17"/>
        <v>1.9036284201015996E-2</v>
      </c>
    </row>
    <row r="349" spans="1:8" x14ac:dyDescent="0.4">
      <c r="A349" s="55" t="s">
        <v>58</v>
      </c>
      <c r="B349" s="55" t="s">
        <v>347</v>
      </c>
      <c r="C349" s="55">
        <v>1124</v>
      </c>
      <c r="D349" s="55">
        <v>1413</v>
      </c>
      <c r="E349" s="58" t="str">
        <f t="shared" si="15"/>
        <v>1124_1413</v>
      </c>
      <c r="F349" s="65">
        <v>0.95756401905612798</v>
      </c>
      <c r="G349" s="63" t="str">
        <f t="shared" si="16"/>
        <v>1413_1124</v>
      </c>
      <c r="H349" s="59">
        <f t="shared" si="17"/>
        <v>4.243598094387202E-2</v>
      </c>
    </row>
    <row r="350" spans="1:8" x14ac:dyDescent="0.4">
      <c r="A350" s="55" t="s">
        <v>58</v>
      </c>
      <c r="B350" s="55" t="s">
        <v>208</v>
      </c>
      <c r="C350" s="55">
        <v>1124</v>
      </c>
      <c r="D350" s="55">
        <v>1274</v>
      </c>
      <c r="E350" s="58" t="str">
        <f t="shared" si="15"/>
        <v>1124_1274</v>
      </c>
      <c r="F350" s="65">
        <v>0.34180329630893003</v>
      </c>
      <c r="G350" s="63" t="str">
        <f t="shared" si="16"/>
        <v>1274_1124</v>
      </c>
      <c r="H350" s="59">
        <f t="shared" si="17"/>
        <v>0.65819670369106997</v>
      </c>
    </row>
    <row r="351" spans="1:8" x14ac:dyDescent="0.4">
      <c r="A351" s="55" t="s">
        <v>58</v>
      </c>
      <c r="B351" s="55" t="s">
        <v>239</v>
      </c>
      <c r="C351" s="55">
        <v>1124</v>
      </c>
      <c r="D351" s="55">
        <v>1305</v>
      </c>
      <c r="E351" s="58" t="str">
        <f t="shared" si="15"/>
        <v>1124_1305</v>
      </c>
      <c r="F351" s="65">
        <v>0.74308762248577098</v>
      </c>
      <c r="G351" s="63" t="str">
        <f t="shared" si="16"/>
        <v>1305_1124</v>
      </c>
      <c r="H351" s="59">
        <f t="shared" si="17"/>
        <v>0.25691237751422902</v>
      </c>
    </row>
    <row r="352" spans="1:8" x14ac:dyDescent="0.4">
      <c r="A352" s="55" t="s">
        <v>58</v>
      </c>
      <c r="B352" s="55" t="s">
        <v>370</v>
      </c>
      <c r="C352" s="55">
        <v>1124</v>
      </c>
      <c r="D352" s="55">
        <v>1436</v>
      </c>
      <c r="E352" s="58" t="str">
        <f t="shared" si="15"/>
        <v>1124_1436</v>
      </c>
      <c r="F352" s="65">
        <v>0.61773150124822096</v>
      </c>
      <c r="G352" s="63" t="str">
        <f t="shared" si="16"/>
        <v>1436_1124</v>
      </c>
      <c r="H352" s="59">
        <f t="shared" si="17"/>
        <v>0.38226849875177904</v>
      </c>
    </row>
    <row r="353" spans="1:8" x14ac:dyDescent="0.4">
      <c r="A353" s="55" t="s">
        <v>58</v>
      </c>
      <c r="B353" s="55" t="s">
        <v>100</v>
      </c>
      <c r="C353" s="55">
        <v>1124</v>
      </c>
      <c r="D353" s="55">
        <v>1166</v>
      </c>
      <c r="E353" s="58" t="str">
        <f t="shared" si="15"/>
        <v>1124_1166</v>
      </c>
      <c r="F353" s="65">
        <v>0.74843292575328302</v>
      </c>
      <c r="G353" s="63" t="str">
        <f t="shared" si="16"/>
        <v>1166_1124</v>
      </c>
      <c r="H353" s="59">
        <f t="shared" si="17"/>
        <v>0.25156707424671698</v>
      </c>
    </row>
    <row r="354" spans="1:8" x14ac:dyDescent="0.4">
      <c r="A354" s="55" t="s">
        <v>58</v>
      </c>
      <c r="B354" s="55" t="s">
        <v>167</v>
      </c>
      <c r="C354" s="55">
        <v>1124</v>
      </c>
      <c r="D354" s="55">
        <v>1233</v>
      </c>
      <c r="E354" s="58" t="str">
        <f t="shared" si="15"/>
        <v>1124_1233</v>
      </c>
      <c r="F354" s="65">
        <v>0.979462380836155</v>
      </c>
      <c r="G354" s="63" t="str">
        <f t="shared" si="16"/>
        <v>1233_1124</v>
      </c>
      <c r="H354" s="59">
        <f t="shared" si="17"/>
        <v>2.0537619163845E-2</v>
      </c>
    </row>
    <row r="355" spans="1:8" x14ac:dyDescent="0.4">
      <c r="A355" s="55" t="s">
        <v>58</v>
      </c>
      <c r="B355" s="55" t="s">
        <v>263</v>
      </c>
      <c r="C355" s="55">
        <v>1124</v>
      </c>
      <c r="D355" s="55">
        <v>1329</v>
      </c>
      <c r="E355" s="58" t="str">
        <f t="shared" si="15"/>
        <v>1124_1329</v>
      </c>
      <c r="F355" s="65">
        <v>0.84815439580648599</v>
      </c>
      <c r="G355" s="63" t="str">
        <f t="shared" si="16"/>
        <v>1329_1124</v>
      </c>
      <c r="H355" s="59">
        <f t="shared" si="17"/>
        <v>0.15184560419351401</v>
      </c>
    </row>
    <row r="356" spans="1:8" x14ac:dyDescent="0.4">
      <c r="A356" s="55" t="s">
        <v>58</v>
      </c>
      <c r="B356" s="55" t="s">
        <v>174</v>
      </c>
      <c r="C356" s="55">
        <v>1124</v>
      </c>
      <c r="D356" s="55">
        <v>1240</v>
      </c>
      <c r="E356" s="58" t="str">
        <f t="shared" si="15"/>
        <v>1124_1240</v>
      </c>
      <c r="F356" s="65">
        <v>0.97260611253118101</v>
      </c>
      <c r="G356" s="63" t="str">
        <f t="shared" si="16"/>
        <v>1240_1124</v>
      </c>
      <c r="H356" s="59">
        <f t="shared" si="17"/>
        <v>2.7393887468818989E-2</v>
      </c>
    </row>
    <row r="357" spans="1:8" x14ac:dyDescent="0.4">
      <c r="A357" s="55" t="s">
        <v>58</v>
      </c>
      <c r="B357" s="55" t="s">
        <v>345</v>
      </c>
      <c r="C357" s="55">
        <v>1124</v>
      </c>
      <c r="D357" s="55">
        <v>1411</v>
      </c>
      <c r="E357" s="58" t="str">
        <f t="shared" si="15"/>
        <v>1124_1411</v>
      </c>
      <c r="F357" s="65">
        <v>0.93263099482429501</v>
      </c>
      <c r="G357" s="63" t="str">
        <f t="shared" si="16"/>
        <v>1411_1124</v>
      </c>
      <c r="H357" s="59">
        <f t="shared" si="17"/>
        <v>6.7369005175704988E-2</v>
      </c>
    </row>
    <row r="358" spans="1:8" x14ac:dyDescent="0.4">
      <c r="A358" s="55" t="s">
        <v>58</v>
      </c>
      <c r="B358" s="55" t="s">
        <v>305</v>
      </c>
      <c r="C358" s="55">
        <v>1124</v>
      </c>
      <c r="D358" s="55">
        <v>1371</v>
      </c>
      <c r="E358" s="58" t="str">
        <f t="shared" si="15"/>
        <v>1124_1371</v>
      </c>
      <c r="F358" s="65">
        <v>0.52701843380559898</v>
      </c>
      <c r="G358" s="63" t="str">
        <f t="shared" si="16"/>
        <v>1371_1124</v>
      </c>
      <c r="H358" s="59">
        <f t="shared" si="17"/>
        <v>0.47298156619440102</v>
      </c>
    </row>
    <row r="359" spans="1:8" x14ac:dyDescent="0.4">
      <c r="A359" s="55" t="s">
        <v>58</v>
      </c>
      <c r="B359" s="55" t="s">
        <v>212</v>
      </c>
      <c r="C359" s="55">
        <v>1124</v>
      </c>
      <c r="D359" s="55">
        <v>1278</v>
      </c>
      <c r="E359" s="58" t="str">
        <f t="shared" si="15"/>
        <v>1124_1278</v>
      </c>
      <c r="F359" s="65">
        <v>0.49346558755456599</v>
      </c>
      <c r="G359" s="63" t="str">
        <f t="shared" si="16"/>
        <v>1278_1124</v>
      </c>
      <c r="H359" s="59">
        <f t="shared" si="17"/>
        <v>0.50653441244543407</v>
      </c>
    </row>
    <row r="360" spans="1:8" x14ac:dyDescent="0.4">
      <c r="A360" s="55" t="s">
        <v>58</v>
      </c>
      <c r="B360" s="55" t="s">
        <v>391</v>
      </c>
      <c r="C360" s="55">
        <v>1124</v>
      </c>
      <c r="D360" s="55">
        <v>1457</v>
      </c>
      <c r="E360" s="58" t="str">
        <f t="shared" si="15"/>
        <v>1124_1457</v>
      </c>
      <c r="F360" s="65">
        <v>0.78158527682174195</v>
      </c>
      <c r="G360" s="63" t="str">
        <f t="shared" si="16"/>
        <v>1457_1124</v>
      </c>
      <c r="H360" s="59">
        <f t="shared" si="17"/>
        <v>0.21841472317825805</v>
      </c>
    </row>
    <row r="361" spans="1:8" x14ac:dyDescent="0.4">
      <c r="A361" s="55" t="s">
        <v>58</v>
      </c>
      <c r="B361" s="55" t="s">
        <v>177</v>
      </c>
      <c r="C361" s="55">
        <v>1124</v>
      </c>
      <c r="D361" s="55">
        <v>1243</v>
      </c>
      <c r="E361" s="58" t="str">
        <f t="shared" si="15"/>
        <v>1124_1243</v>
      </c>
      <c r="F361" s="65">
        <v>0.781512384370733</v>
      </c>
      <c r="G361" s="63" t="str">
        <f t="shared" si="16"/>
        <v>1243_1124</v>
      </c>
      <c r="H361" s="59">
        <f t="shared" si="17"/>
        <v>0.218487615629267</v>
      </c>
    </row>
    <row r="362" spans="1:8" x14ac:dyDescent="0.4">
      <c r="A362" s="55" t="s">
        <v>58</v>
      </c>
      <c r="B362" s="55" t="s">
        <v>179</v>
      </c>
      <c r="C362" s="55">
        <v>1124</v>
      </c>
      <c r="D362" s="55">
        <v>1245</v>
      </c>
      <c r="E362" s="58" t="str">
        <f t="shared" si="15"/>
        <v>1124_1245</v>
      </c>
      <c r="F362" s="65">
        <v>0.87446810382054097</v>
      </c>
      <c r="G362" s="63" t="str">
        <f t="shared" si="16"/>
        <v>1245_1124</v>
      </c>
      <c r="H362" s="59">
        <f t="shared" si="17"/>
        <v>0.12553189617945903</v>
      </c>
    </row>
    <row r="363" spans="1:8" x14ac:dyDescent="0.4">
      <c r="A363" s="55" t="s">
        <v>58</v>
      </c>
      <c r="B363" s="55" t="s">
        <v>107</v>
      </c>
      <c r="C363" s="55">
        <v>1124</v>
      </c>
      <c r="D363" s="55">
        <v>1173</v>
      </c>
      <c r="E363" s="58" t="str">
        <f t="shared" si="15"/>
        <v>1124_1173</v>
      </c>
      <c r="F363" s="65">
        <v>0.71590747657031595</v>
      </c>
      <c r="G363" s="63" t="str">
        <f t="shared" si="16"/>
        <v>1173_1124</v>
      </c>
      <c r="H363" s="59">
        <f t="shared" si="17"/>
        <v>0.28409252342968405</v>
      </c>
    </row>
    <row r="364" spans="1:8" x14ac:dyDescent="0.4">
      <c r="A364" s="55" t="s">
        <v>58</v>
      </c>
      <c r="B364" s="55" t="s">
        <v>231</v>
      </c>
      <c r="C364" s="55">
        <v>1124</v>
      </c>
      <c r="D364" s="55">
        <v>1297</v>
      </c>
      <c r="E364" s="58" t="str">
        <f t="shared" si="15"/>
        <v>1124_1297</v>
      </c>
      <c r="F364" s="65">
        <v>0.91125834006291495</v>
      </c>
      <c r="G364" s="63" t="str">
        <f t="shared" si="16"/>
        <v>1297_1124</v>
      </c>
      <c r="H364" s="59">
        <f t="shared" si="17"/>
        <v>8.8741659937085049E-2</v>
      </c>
    </row>
    <row r="365" spans="1:8" x14ac:dyDescent="0.4">
      <c r="A365" s="55" t="s">
        <v>310</v>
      </c>
      <c r="B365" s="55" t="s">
        <v>115</v>
      </c>
      <c r="C365" s="55">
        <v>1376</v>
      </c>
      <c r="D365" s="55">
        <v>1181</v>
      </c>
      <c r="E365" s="58" t="str">
        <f t="shared" si="15"/>
        <v>1376_1181</v>
      </c>
      <c r="F365" s="65">
        <v>2.1461660182535501E-2</v>
      </c>
      <c r="G365" s="63" t="str">
        <f t="shared" si="16"/>
        <v>1181_1376</v>
      </c>
      <c r="H365" s="59">
        <f t="shared" si="17"/>
        <v>0.97853833981746452</v>
      </c>
    </row>
    <row r="366" spans="1:8" x14ac:dyDescent="0.4">
      <c r="A366" s="55" t="s">
        <v>310</v>
      </c>
      <c r="B366" s="55" t="s">
        <v>145</v>
      </c>
      <c r="C366" s="55">
        <v>1376</v>
      </c>
      <c r="D366" s="55">
        <v>1211</v>
      </c>
      <c r="E366" s="58" t="str">
        <f t="shared" si="15"/>
        <v>1376_1211</v>
      </c>
      <c r="F366" s="65">
        <v>5.2370401426617003E-3</v>
      </c>
      <c r="G366" s="63" t="str">
        <f t="shared" si="16"/>
        <v>1211_1376</v>
      </c>
      <c r="H366" s="59">
        <f t="shared" si="17"/>
        <v>0.99476295985733831</v>
      </c>
    </row>
    <row r="367" spans="1:8" x14ac:dyDescent="0.4">
      <c r="A367" s="55" t="s">
        <v>310</v>
      </c>
      <c r="B367" s="55" t="s">
        <v>255</v>
      </c>
      <c r="C367" s="55">
        <v>1376</v>
      </c>
      <c r="D367" s="55">
        <v>1321</v>
      </c>
      <c r="E367" s="58" t="str">
        <f t="shared" si="15"/>
        <v>1376_1321</v>
      </c>
      <c r="F367" s="65">
        <v>0.18610669871797</v>
      </c>
      <c r="G367" s="63" t="str">
        <f t="shared" si="16"/>
        <v>1321_1376</v>
      </c>
      <c r="H367" s="59">
        <f t="shared" si="17"/>
        <v>0.81389330128202997</v>
      </c>
    </row>
    <row r="368" spans="1:8" x14ac:dyDescent="0.4">
      <c r="A368" s="55" t="s">
        <v>310</v>
      </c>
      <c r="B368" s="55" t="s">
        <v>257</v>
      </c>
      <c r="C368" s="55">
        <v>1376</v>
      </c>
      <c r="D368" s="55">
        <v>1323</v>
      </c>
      <c r="E368" s="58" t="str">
        <f t="shared" si="15"/>
        <v>1376_1323</v>
      </c>
      <c r="F368" s="65">
        <v>0.20683614544395201</v>
      </c>
      <c r="G368" s="63" t="str">
        <f t="shared" si="16"/>
        <v>1323_1376</v>
      </c>
      <c r="H368" s="59">
        <f t="shared" si="17"/>
        <v>0.79316385455604799</v>
      </c>
    </row>
    <row r="369" spans="1:8" x14ac:dyDescent="0.4">
      <c r="A369" s="55" t="s">
        <v>310</v>
      </c>
      <c r="B369" s="55" t="s">
        <v>386</v>
      </c>
      <c r="C369" s="55">
        <v>1376</v>
      </c>
      <c r="D369" s="55">
        <v>1452</v>
      </c>
      <c r="E369" s="58" t="str">
        <f t="shared" si="15"/>
        <v>1376_1452</v>
      </c>
      <c r="F369" s="65">
        <v>0.165171548547692</v>
      </c>
      <c r="G369" s="63" t="str">
        <f t="shared" si="16"/>
        <v>1452_1376</v>
      </c>
      <c r="H369" s="59">
        <f t="shared" si="17"/>
        <v>0.834828451452308</v>
      </c>
    </row>
    <row r="370" spans="1:8" x14ac:dyDescent="0.4">
      <c r="A370" s="55" t="s">
        <v>310</v>
      </c>
      <c r="B370" s="55" t="s">
        <v>396</v>
      </c>
      <c r="C370" s="55">
        <v>1376</v>
      </c>
      <c r="D370" s="55">
        <v>1462</v>
      </c>
      <c r="E370" s="58" t="str">
        <f t="shared" si="15"/>
        <v>1376_1462</v>
      </c>
      <c r="F370" s="65">
        <v>0.24866287097404299</v>
      </c>
      <c r="G370" s="63" t="str">
        <f t="shared" si="16"/>
        <v>1462_1376</v>
      </c>
      <c r="H370" s="59">
        <f t="shared" si="17"/>
        <v>0.75133712902595695</v>
      </c>
    </row>
    <row r="371" spans="1:8" x14ac:dyDescent="0.4">
      <c r="A371" s="55" t="s">
        <v>310</v>
      </c>
      <c r="B371" s="55" t="s">
        <v>133</v>
      </c>
      <c r="C371" s="55">
        <v>1376</v>
      </c>
      <c r="D371" s="55">
        <v>1199</v>
      </c>
      <c r="E371" s="58" t="str">
        <f t="shared" si="15"/>
        <v>1376_1199</v>
      </c>
      <c r="F371" s="65">
        <v>0.10921131237183</v>
      </c>
      <c r="G371" s="63" t="str">
        <f t="shared" si="16"/>
        <v>1199_1376</v>
      </c>
      <c r="H371" s="59">
        <f t="shared" si="17"/>
        <v>0.89078868762816998</v>
      </c>
    </row>
    <row r="372" spans="1:8" x14ac:dyDescent="0.4">
      <c r="A372" s="55" t="s">
        <v>310</v>
      </c>
      <c r="B372" s="55" t="s">
        <v>322</v>
      </c>
      <c r="C372" s="55">
        <v>1376</v>
      </c>
      <c r="D372" s="55">
        <v>1388</v>
      </c>
      <c r="E372" s="58" t="str">
        <f t="shared" si="15"/>
        <v>1376_1388</v>
      </c>
      <c r="F372" s="65">
        <v>8.7700591274603695E-2</v>
      </c>
      <c r="G372" s="63" t="str">
        <f t="shared" si="16"/>
        <v>1388_1376</v>
      </c>
      <c r="H372" s="59">
        <f t="shared" si="17"/>
        <v>0.91229940872539628</v>
      </c>
    </row>
    <row r="373" spans="1:8" x14ac:dyDescent="0.4">
      <c r="A373" s="55" t="s">
        <v>310</v>
      </c>
      <c r="B373" s="55" t="s">
        <v>46</v>
      </c>
      <c r="C373" s="55">
        <v>1376</v>
      </c>
      <c r="D373" s="55">
        <v>1112</v>
      </c>
      <c r="E373" s="58" t="str">
        <f t="shared" si="15"/>
        <v>1376_1112</v>
      </c>
      <c r="F373" s="65">
        <v>4.27749539310944E-2</v>
      </c>
      <c r="G373" s="63" t="str">
        <f t="shared" si="16"/>
        <v>1112_1376</v>
      </c>
      <c r="H373" s="59">
        <f t="shared" si="17"/>
        <v>0.95722504606890557</v>
      </c>
    </row>
    <row r="374" spans="1:8" x14ac:dyDescent="0.4">
      <c r="A374" s="55" t="s">
        <v>310</v>
      </c>
      <c r="B374" s="55" t="s">
        <v>176</v>
      </c>
      <c r="C374" s="55">
        <v>1376</v>
      </c>
      <c r="D374" s="55">
        <v>1242</v>
      </c>
      <c r="E374" s="58" t="str">
        <f t="shared" si="15"/>
        <v>1376_1242</v>
      </c>
      <c r="F374" s="65">
        <v>0.12470734269135</v>
      </c>
      <c r="G374" s="63" t="str">
        <f t="shared" si="16"/>
        <v>1242_1376</v>
      </c>
      <c r="H374" s="59">
        <f t="shared" si="17"/>
        <v>0.87529265730865002</v>
      </c>
    </row>
    <row r="375" spans="1:8" x14ac:dyDescent="0.4">
      <c r="A375" s="55" t="s">
        <v>310</v>
      </c>
      <c r="B375" s="55" t="s">
        <v>211</v>
      </c>
      <c r="C375" s="55">
        <v>1376</v>
      </c>
      <c r="D375" s="55">
        <v>1277</v>
      </c>
      <c r="E375" s="58" t="str">
        <f t="shared" si="15"/>
        <v>1376_1277</v>
      </c>
      <c r="F375" s="65">
        <v>0.47899568073334597</v>
      </c>
      <c r="G375" s="63" t="str">
        <f t="shared" si="16"/>
        <v>1277_1376</v>
      </c>
      <c r="H375" s="59">
        <f t="shared" si="17"/>
        <v>0.52100431926665403</v>
      </c>
    </row>
    <row r="376" spans="1:8" x14ac:dyDescent="0.4">
      <c r="A376" s="55" t="s">
        <v>310</v>
      </c>
      <c r="B376" s="55" t="s">
        <v>169</v>
      </c>
      <c r="C376" s="55">
        <v>1376</v>
      </c>
      <c r="D376" s="55">
        <v>1235</v>
      </c>
      <c r="E376" s="58" t="str">
        <f t="shared" si="15"/>
        <v>1376_1235</v>
      </c>
      <c r="F376" s="65">
        <v>0.147028792253421</v>
      </c>
      <c r="G376" s="63" t="str">
        <f t="shared" si="16"/>
        <v>1235_1376</v>
      </c>
      <c r="H376" s="59">
        <f t="shared" si="17"/>
        <v>0.85297120774657897</v>
      </c>
    </row>
    <row r="377" spans="1:8" x14ac:dyDescent="0.4">
      <c r="A377" s="55" t="s">
        <v>310</v>
      </c>
      <c r="B377" s="55" t="s">
        <v>279</v>
      </c>
      <c r="C377" s="55">
        <v>1376</v>
      </c>
      <c r="D377" s="55">
        <v>1345</v>
      </c>
      <c r="E377" s="58" t="str">
        <f t="shared" si="15"/>
        <v>1376_1345</v>
      </c>
      <c r="F377" s="65">
        <v>0.163014943596826</v>
      </c>
      <c r="G377" s="63" t="str">
        <f t="shared" si="16"/>
        <v>1345_1376</v>
      </c>
      <c r="H377" s="59">
        <f t="shared" si="17"/>
        <v>0.836985056403174</v>
      </c>
    </row>
    <row r="378" spans="1:8" x14ac:dyDescent="0.4">
      <c r="A378" s="55" t="s">
        <v>310</v>
      </c>
      <c r="B378" s="55" t="s">
        <v>282</v>
      </c>
      <c r="C378" s="55">
        <v>1376</v>
      </c>
      <c r="D378" s="55">
        <v>1348</v>
      </c>
      <c r="E378" s="58" t="str">
        <f t="shared" si="15"/>
        <v>1376_1348</v>
      </c>
      <c r="F378" s="65">
        <v>0.123207466524142</v>
      </c>
      <c r="G378" s="63" t="str">
        <f t="shared" si="16"/>
        <v>1348_1376</v>
      </c>
      <c r="H378" s="59">
        <f t="shared" si="17"/>
        <v>0.87679253347585795</v>
      </c>
    </row>
    <row r="379" spans="1:8" x14ac:dyDescent="0.4">
      <c r="A379" s="55" t="s">
        <v>310</v>
      </c>
      <c r="B379" s="55" t="s">
        <v>266</v>
      </c>
      <c r="C379" s="55">
        <v>1376</v>
      </c>
      <c r="D379" s="55">
        <v>1332</v>
      </c>
      <c r="E379" s="58" t="str">
        <f t="shared" si="15"/>
        <v>1376_1332</v>
      </c>
      <c r="F379" s="65">
        <v>0.10018018165196001</v>
      </c>
      <c r="G379" s="63" t="str">
        <f t="shared" si="16"/>
        <v>1332_1376</v>
      </c>
      <c r="H379" s="59">
        <f t="shared" si="17"/>
        <v>0.89981981834804003</v>
      </c>
    </row>
    <row r="380" spans="1:8" x14ac:dyDescent="0.4">
      <c r="A380" s="55" t="s">
        <v>310</v>
      </c>
      <c r="B380" s="55" t="s">
        <v>210</v>
      </c>
      <c r="C380" s="55">
        <v>1376</v>
      </c>
      <c r="D380" s="55">
        <v>1276</v>
      </c>
      <c r="E380" s="58" t="str">
        <f t="shared" si="15"/>
        <v>1376_1276</v>
      </c>
      <c r="F380" s="65">
        <v>5.3159246125875401E-2</v>
      </c>
      <c r="G380" s="63" t="str">
        <f t="shared" si="16"/>
        <v>1276_1376</v>
      </c>
      <c r="H380" s="59">
        <f t="shared" si="17"/>
        <v>0.94684075387412459</v>
      </c>
    </row>
    <row r="381" spans="1:8" x14ac:dyDescent="0.4">
      <c r="A381" s="55" t="s">
        <v>310</v>
      </c>
      <c r="B381" s="55" t="s">
        <v>191</v>
      </c>
      <c r="C381" s="55">
        <v>1376</v>
      </c>
      <c r="D381" s="55">
        <v>1257</v>
      </c>
      <c r="E381" s="58" t="str">
        <f t="shared" si="15"/>
        <v>1376_1257</v>
      </c>
      <c r="F381" s="65">
        <v>2.6407184972727801E-2</v>
      </c>
      <c r="G381" s="63" t="str">
        <f t="shared" si="16"/>
        <v>1257_1376</v>
      </c>
      <c r="H381" s="59">
        <f t="shared" si="17"/>
        <v>0.97359281502727224</v>
      </c>
    </row>
    <row r="382" spans="1:8" x14ac:dyDescent="0.4">
      <c r="A382" s="55" t="s">
        <v>310</v>
      </c>
      <c r="B382" s="55" t="s">
        <v>248</v>
      </c>
      <c r="C382" s="55">
        <v>1376</v>
      </c>
      <c r="D382" s="55">
        <v>1314</v>
      </c>
      <c r="E382" s="58" t="str">
        <f t="shared" si="15"/>
        <v>1376_1314</v>
      </c>
      <c r="F382" s="65">
        <v>0.13360013480593999</v>
      </c>
      <c r="G382" s="63" t="str">
        <f t="shared" si="16"/>
        <v>1314_1376</v>
      </c>
      <c r="H382" s="59">
        <f t="shared" si="17"/>
        <v>0.86639986519405998</v>
      </c>
    </row>
    <row r="383" spans="1:8" x14ac:dyDescent="0.4">
      <c r="A383" s="55" t="s">
        <v>310</v>
      </c>
      <c r="B383" s="55" t="s">
        <v>50</v>
      </c>
      <c r="C383" s="55">
        <v>1376</v>
      </c>
      <c r="D383" s="55">
        <v>1116</v>
      </c>
      <c r="E383" s="58" t="str">
        <f t="shared" si="15"/>
        <v>1376_1116</v>
      </c>
      <c r="F383" s="65">
        <v>0.36045864559493301</v>
      </c>
      <c r="G383" s="63" t="str">
        <f t="shared" si="16"/>
        <v>1116_1376</v>
      </c>
      <c r="H383" s="59">
        <f t="shared" si="17"/>
        <v>0.63954135440506699</v>
      </c>
    </row>
    <row r="384" spans="1:8" x14ac:dyDescent="0.4">
      <c r="A384" s="55" t="s">
        <v>310</v>
      </c>
      <c r="B384" s="55" t="s">
        <v>226</v>
      </c>
      <c r="C384" s="55">
        <v>1376</v>
      </c>
      <c r="D384" s="55">
        <v>1292</v>
      </c>
      <c r="E384" s="58" t="str">
        <f t="shared" si="15"/>
        <v>1376_1292</v>
      </c>
      <c r="F384" s="65">
        <v>0.246374138940091</v>
      </c>
      <c r="G384" s="63" t="str">
        <f t="shared" si="16"/>
        <v>1292_1376</v>
      </c>
      <c r="H384" s="59">
        <f t="shared" si="17"/>
        <v>0.75362586105990903</v>
      </c>
    </row>
    <row r="385" spans="1:8" x14ac:dyDescent="0.4">
      <c r="A385" s="55" t="s">
        <v>310</v>
      </c>
      <c r="B385" s="55" t="s">
        <v>73</v>
      </c>
      <c r="C385" s="55">
        <v>1376</v>
      </c>
      <c r="D385" s="55">
        <v>1139</v>
      </c>
      <c r="E385" s="58" t="str">
        <f t="shared" si="15"/>
        <v>1376_1139</v>
      </c>
      <c r="F385" s="65">
        <v>5.6711557656321597E-2</v>
      </c>
      <c r="G385" s="63" t="str">
        <f t="shared" si="16"/>
        <v>1139_1376</v>
      </c>
      <c r="H385" s="59">
        <f t="shared" si="17"/>
        <v>0.94328844234367837</v>
      </c>
    </row>
    <row r="386" spans="1:8" x14ac:dyDescent="0.4">
      <c r="A386" s="55" t="s">
        <v>310</v>
      </c>
      <c r="B386" s="55" t="s">
        <v>87</v>
      </c>
      <c r="C386" s="55">
        <v>1376</v>
      </c>
      <c r="D386" s="55">
        <v>1153</v>
      </c>
      <c r="E386" s="58" t="str">
        <f t="shared" si="15"/>
        <v>1376_1153</v>
      </c>
      <c r="F386" s="65">
        <v>9.6315855124282507E-2</v>
      </c>
      <c r="G386" s="63" t="str">
        <f t="shared" si="16"/>
        <v>1153_1376</v>
      </c>
      <c r="H386" s="59">
        <f t="shared" si="17"/>
        <v>0.90368414487571747</v>
      </c>
    </row>
    <row r="387" spans="1:8" x14ac:dyDescent="0.4">
      <c r="A387" s="55" t="s">
        <v>310</v>
      </c>
      <c r="B387" s="55" t="s">
        <v>351</v>
      </c>
      <c r="C387" s="55">
        <v>1376</v>
      </c>
      <c r="D387" s="55">
        <v>1417</v>
      </c>
      <c r="E387" s="58" t="str">
        <f t="shared" ref="E387:E450" si="18">C387&amp;"_"&amp;D387</f>
        <v>1376_1417</v>
      </c>
      <c r="F387" s="65">
        <v>0.49969462920538998</v>
      </c>
      <c r="G387" s="63" t="str">
        <f t="shared" ref="G387:G450" si="19">D387&amp;"_"&amp;C387</f>
        <v>1417_1376</v>
      </c>
      <c r="H387" s="59">
        <f t="shared" ref="H387:H450" si="20">1-F387</f>
        <v>0.50030537079461002</v>
      </c>
    </row>
    <row r="388" spans="1:8" x14ac:dyDescent="0.4">
      <c r="A388" s="55" t="s">
        <v>310</v>
      </c>
      <c r="B388" s="55" t="s">
        <v>389</v>
      </c>
      <c r="C388" s="55">
        <v>1376</v>
      </c>
      <c r="D388" s="55">
        <v>1455</v>
      </c>
      <c r="E388" s="58" t="str">
        <f t="shared" si="18"/>
        <v>1376_1455</v>
      </c>
      <c r="F388" s="65">
        <v>3.5598958336250999E-2</v>
      </c>
      <c r="G388" s="63" t="str">
        <f t="shared" si="19"/>
        <v>1455_1376</v>
      </c>
      <c r="H388" s="59">
        <f t="shared" si="20"/>
        <v>0.96440104166374896</v>
      </c>
    </row>
    <row r="389" spans="1:8" x14ac:dyDescent="0.4">
      <c r="A389" s="55" t="s">
        <v>310</v>
      </c>
      <c r="B389" s="55" t="s">
        <v>180</v>
      </c>
      <c r="C389" s="55">
        <v>1376</v>
      </c>
      <c r="D389" s="55">
        <v>1246</v>
      </c>
      <c r="E389" s="58" t="str">
        <f t="shared" si="18"/>
        <v>1376_1246</v>
      </c>
      <c r="F389" s="65">
        <v>2.8852673955139501E-2</v>
      </c>
      <c r="G389" s="63" t="str">
        <f t="shared" si="19"/>
        <v>1246_1376</v>
      </c>
      <c r="H389" s="59">
        <f t="shared" si="20"/>
        <v>0.97114732604486054</v>
      </c>
    </row>
    <row r="390" spans="1:8" x14ac:dyDescent="0.4">
      <c r="A390" s="55" t="s">
        <v>310</v>
      </c>
      <c r="B390" s="55" t="s">
        <v>225</v>
      </c>
      <c r="C390" s="55">
        <v>1376</v>
      </c>
      <c r="D390" s="55">
        <v>1291</v>
      </c>
      <c r="E390" s="58" t="str">
        <f t="shared" si="18"/>
        <v>1376_1291</v>
      </c>
      <c r="F390" s="65">
        <v>0.66839135155729901</v>
      </c>
      <c r="G390" s="63" t="str">
        <f t="shared" si="19"/>
        <v>1291_1376</v>
      </c>
      <c r="H390" s="59">
        <f t="shared" si="20"/>
        <v>0.33160864844270099</v>
      </c>
    </row>
    <row r="391" spans="1:8" x14ac:dyDescent="0.4">
      <c r="A391" s="55" t="s">
        <v>310</v>
      </c>
      <c r="B391" s="55" t="s">
        <v>373</v>
      </c>
      <c r="C391" s="55">
        <v>1376</v>
      </c>
      <c r="D391" s="55">
        <v>1439</v>
      </c>
      <c r="E391" s="58" t="str">
        <f t="shared" si="18"/>
        <v>1376_1439</v>
      </c>
      <c r="F391" s="65">
        <v>0.27878481219830298</v>
      </c>
      <c r="G391" s="63" t="str">
        <f t="shared" si="19"/>
        <v>1439_1376</v>
      </c>
      <c r="H391" s="59">
        <f t="shared" si="20"/>
        <v>0.72121518780169702</v>
      </c>
    </row>
    <row r="392" spans="1:8" x14ac:dyDescent="0.4">
      <c r="A392" s="55" t="s">
        <v>310</v>
      </c>
      <c r="B392" s="55" t="s">
        <v>357</v>
      </c>
      <c r="C392" s="55">
        <v>1376</v>
      </c>
      <c r="D392" s="55">
        <v>1423</v>
      </c>
      <c r="E392" s="58" t="str">
        <f t="shared" si="18"/>
        <v>1376_1423</v>
      </c>
      <c r="F392" s="65">
        <v>0.57620905687203605</v>
      </c>
      <c r="G392" s="63" t="str">
        <f t="shared" si="19"/>
        <v>1423_1376</v>
      </c>
      <c r="H392" s="59">
        <f t="shared" si="20"/>
        <v>0.42379094312796395</v>
      </c>
    </row>
    <row r="393" spans="1:8" x14ac:dyDescent="0.4">
      <c r="A393" s="55" t="s">
        <v>310</v>
      </c>
      <c r="B393" s="55" t="s">
        <v>124</v>
      </c>
      <c r="C393" s="55">
        <v>1376</v>
      </c>
      <c r="D393" s="55">
        <v>1190</v>
      </c>
      <c r="E393" s="58" t="str">
        <f t="shared" si="18"/>
        <v>1376_1190</v>
      </c>
      <c r="F393" s="65">
        <v>0.55728501637418804</v>
      </c>
      <c r="G393" s="63" t="str">
        <f t="shared" si="19"/>
        <v>1190_1376</v>
      </c>
      <c r="H393" s="59">
        <f t="shared" si="20"/>
        <v>0.44271498362581196</v>
      </c>
    </row>
    <row r="394" spans="1:8" x14ac:dyDescent="0.4">
      <c r="A394" s="55" t="s">
        <v>310</v>
      </c>
      <c r="B394" s="55" t="s">
        <v>308</v>
      </c>
      <c r="C394" s="55">
        <v>1376</v>
      </c>
      <c r="D394" s="55">
        <v>1374</v>
      </c>
      <c r="E394" s="58" t="str">
        <f t="shared" si="18"/>
        <v>1376_1374</v>
      </c>
      <c r="F394" s="65">
        <v>9.0213669622390497E-2</v>
      </c>
      <c r="G394" s="63" t="str">
        <f t="shared" si="19"/>
        <v>1374_1376</v>
      </c>
      <c r="H394" s="59">
        <f t="shared" si="20"/>
        <v>0.90978633037760948</v>
      </c>
    </row>
    <row r="395" spans="1:8" x14ac:dyDescent="0.4">
      <c r="A395" s="55" t="s">
        <v>310</v>
      </c>
      <c r="B395" s="55" t="s">
        <v>241</v>
      </c>
      <c r="C395" s="55">
        <v>1376</v>
      </c>
      <c r="D395" s="55">
        <v>1307</v>
      </c>
      <c r="E395" s="58" t="str">
        <f t="shared" si="18"/>
        <v>1376_1307</v>
      </c>
      <c r="F395" s="65">
        <v>0.49992809880959199</v>
      </c>
      <c r="G395" s="63" t="str">
        <f t="shared" si="19"/>
        <v>1307_1376</v>
      </c>
      <c r="H395" s="59">
        <f t="shared" si="20"/>
        <v>0.50007190119040801</v>
      </c>
    </row>
    <row r="396" spans="1:8" x14ac:dyDescent="0.4">
      <c r="A396" s="55" t="s">
        <v>310</v>
      </c>
      <c r="B396" s="55" t="s">
        <v>200</v>
      </c>
      <c r="C396" s="55">
        <v>1376</v>
      </c>
      <c r="D396" s="55">
        <v>1266</v>
      </c>
      <c r="E396" s="58" t="str">
        <f t="shared" si="18"/>
        <v>1376_1266</v>
      </c>
      <c r="F396" s="65">
        <v>0.67718065764648705</v>
      </c>
      <c r="G396" s="63" t="str">
        <f t="shared" si="19"/>
        <v>1266_1376</v>
      </c>
      <c r="H396" s="59">
        <f t="shared" si="20"/>
        <v>0.32281934235351295</v>
      </c>
    </row>
    <row r="397" spans="1:8" x14ac:dyDescent="0.4">
      <c r="A397" s="55" t="s">
        <v>310</v>
      </c>
      <c r="B397" s="55" t="s">
        <v>341</v>
      </c>
      <c r="C397" s="55">
        <v>1376</v>
      </c>
      <c r="D397" s="55">
        <v>1407</v>
      </c>
      <c r="E397" s="58" t="str">
        <f t="shared" si="18"/>
        <v>1376_1407</v>
      </c>
      <c r="F397" s="65">
        <v>0.52686941681572197</v>
      </c>
      <c r="G397" s="63" t="str">
        <f t="shared" si="19"/>
        <v>1407_1376</v>
      </c>
      <c r="H397" s="59">
        <f t="shared" si="20"/>
        <v>0.47313058318427803</v>
      </c>
    </row>
    <row r="398" spans="1:8" x14ac:dyDescent="0.4">
      <c r="A398" s="55" t="s">
        <v>310</v>
      </c>
      <c r="B398" s="55" t="s">
        <v>311</v>
      </c>
      <c r="C398" s="55">
        <v>1376</v>
      </c>
      <c r="D398" s="55">
        <v>1377</v>
      </c>
      <c r="E398" s="58" t="str">
        <f t="shared" si="18"/>
        <v>1376_1377</v>
      </c>
      <c r="F398" s="65">
        <v>0.39035861327021298</v>
      </c>
      <c r="G398" s="63" t="str">
        <f t="shared" si="19"/>
        <v>1377_1376</v>
      </c>
      <c r="H398" s="59">
        <f t="shared" si="20"/>
        <v>0.60964138672978696</v>
      </c>
    </row>
    <row r="399" spans="1:8" x14ac:dyDescent="0.4">
      <c r="A399" s="55" t="s">
        <v>310</v>
      </c>
      <c r="B399" s="55" t="s">
        <v>369</v>
      </c>
      <c r="C399" s="55">
        <v>1376</v>
      </c>
      <c r="D399" s="55">
        <v>1435</v>
      </c>
      <c r="E399" s="58" t="str">
        <f t="shared" si="18"/>
        <v>1376_1435</v>
      </c>
      <c r="F399" s="65">
        <v>6.3184727923124906E-2</v>
      </c>
      <c r="G399" s="63" t="str">
        <f t="shared" si="19"/>
        <v>1435_1376</v>
      </c>
      <c r="H399" s="59">
        <f t="shared" si="20"/>
        <v>0.93681527207687509</v>
      </c>
    </row>
    <row r="400" spans="1:8" x14ac:dyDescent="0.4">
      <c r="A400" s="55" t="s">
        <v>310</v>
      </c>
      <c r="B400" s="55" t="s">
        <v>277</v>
      </c>
      <c r="C400" s="55">
        <v>1376</v>
      </c>
      <c r="D400" s="55">
        <v>1343</v>
      </c>
      <c r="E400" s="58" t="str">
        <f t="shared" si="18"/>
        <v>1376_1343</v>
      </c>
      <c r="F400" s="65">
        <v>0.18919974583344601</v>
      </c>
      <c r="G400" s="63" t="str">
        <f t="shared" si="19"/>
        <v>1343_1376</v>
      </c>
      <c r="H400" s="59">
        <f t="shared" si="20"/>
        <v>0.81080025416655399</v>
      </c>
    </row>
    <row r="401" spans="1:8" x14ac:dyDescent="0.4">
      <c r="A401" s="55" t="s">
        <v>310</v>
      </c>
      <c r="B401" s="55" t="s">
        <v>71</v>
      </c>
      <c r="C401" s="55">
        <v>1376</v>
      </c>
      <c r="D401" s="55">
        <v>1137</v>
      </c>
      <c r="E401" s="58" t="str">
        <f t="shared" si="18"/>
        <v>1376_1137</v>
      </c>
      <c r="F401" s="65">
        <v>0.41530490902615702</v>
      </c>
      <c r="G401" s="63" t="str">
        <f t="shared" si="19"/>
        <v>1137_1376</v>
      </c>
      <c r="H401" s="59">
        <f t="shared" si="20"/>
        <v>0.58469509097384298</v>
      </c>
    </row>
    <row r="402" spans="1:8" x14ac:dyDescent="0.4">
      <c r="A402" s="55" t="s">
        <v>310</v>
      </c>
      <c r="B402" s="55" t="s">
        <v>202</v>
      </c>
      <c r="C402" s="55">
        <v>1376</v>
      </c>
      <c r="D402" s="55">
        <v>1268</v>
      </c>
      <c r="E402" s="58" t="str">
        <f t="shared" si="18"/>
        <v>1376_1268</v>
      </c>
      <c r="F402" s="65">
        <v>0.194701326676576</v>
      </c>
      <c r="G402" s="63" t="str">
        <f t="shared" si="19"/>
        <v>1268_1376</v>
      </c>
      <c r="H402" s="59">
        <f t="shared" si="20"/>
        <v>0.80529867332342397</v>
      </c>
    </row>
    <row r="403" spans="1:8" x14ac:dyDescent="0.4">
      <c r="A403" s="55" t="s">
        <v>310</v>
      </c>
      <c r="B403" s="55" t="s">
        <v>129</v>
      </c>
      <c r="C403" s="55">
        <v>1376</v>
      </c>
      <c r="D403" s="55">
        <v>1195</v>
      </c>
      <c r="E403" s="58" t="str">
        <f t="shared" si="18"/>
        <v>1376_1195</v>
      </c>
      <c r="F403" s="65">
        <v>0.486656925127264</v>
      </c>
      <c r="G403" s="63" t="str">
        <f t="shared" si="19"/>
        <v>1195_1376</v>
      </c>
      <c r="H403" s="59">
        <f t="shared" si="20"/>
        <v>0.513343074872736</v>
      </c>
    </row>
    <row r="404" spans="1:8" x14ac:dyDescent="0.4">
      <c r="A404" s="55" t="s">
        <v>310</v>
      </c>
      <c r="B404" s="55" t="s">
        <v>367</v>
      </c>
      <c r="C404" s="55">
        <v>1376</v>
      </c>
      <c r="D404" s="55">
        <v>1433</v>
      </c>
      <c r="E404" s="58" t="str">
        <f t="shared" si="18"/>
        <v>1376_1433</v>
      </c>
      <c r="F404" s="65">
        <v>0.30358765803777199</v>
      </c>
      <c r="G404" s="63" t="str">
        <f t="shared" si="19"/>
        <v>1433_1376</v>
      </c>
      <c r="H404" s="59">
        <f t="shared" si="20"/>
        <v>0.69641234196222801</v>
      </c>
    </row>
    <row r="405" spans="1:8" x14ac:dyDescent="0.4">
      <c r="A405" s="55" t="s">
        <v>310</v>
      </c>
      <c r="B405" s="55" t="s">
        <v>249</v>
      </c>
      <c r="C405" s="55">
        <v>1376</v>
      </c>
      <c r="D405" s="55">
        <v>1315</v>
      </c>
      <c r="E405" s="58" t="str">
        <f t="shared" si="18"/>
        <v>1376_1315</v>
      </c>
      <c r="F405" s="65">
        <v>0.87939931117436898</v>
      </c>
      <c r="G405" s="63" t="str">
        <f t="shared" si="19"/>
        <v>1315_1376</v>
      </c>
      <c r="H405" s="59">
        <f t="shared" si="20"/>
        <v>0.12060068882563102</v>
      </c>
    </row>
    <row r="406" spans="1:8" x14ac:dyDescent="0.4">
      <c r="A406" s="55" t="s">
        <v>310</v>
      </c>
      <c r="B406" s="55" t="s">
        <v>347</v>
      </c>
      <c r="C406" s="55">
        <v>1376</v>
      </c>
      <c r="D406" s="55">
        <v>1413</v>
      </c>
      <c r="E406" s="58" t="str">
        <f t="shared" si="18"/>
        <v>1376_1413</v>
      </c>
      <c r="F406" s="65">
        <v>0.76150736748346304</v>
      </c>
      <c r="G406" s="63" t="str">
        <f t="shared" si="19"/>
        <v>1413_1376</v>
      </c>
      <c r="H406" s="59">
        <f t="shared" si="20"/>
        <v>0.23849263251653696</v>
      </c>
    </row>
    <row r="407" spans="1:8" x14ac:dyDescent="0.4">
      <c r="A407" s="55" t="s">
        <v>310</v>
      </c>
      <c r="B407" s="55" t="s">
        <v>208</v>
      </c>
      <c r="C407" s="55">
        <v>1376</v>
      </c>
      <c r="D407" s="55">
        <v>1274</v>
      </c>
      <c r="E407" s="58" t="str">
        <f t="shared" si="18"/>
        <v>1376_1274</v>
      </c>
      <c r="F407" s="65">
        <v>6.8452764776882405E-2</v>
      </c>
      <c r="G407" s="63" t="str">
        <f t="shared" si="19"/>
        <v>1274_1376</v>
      </c>
      <c r="H407" s="59">
        <f t="shared" si="20"/>
        <v>0.93154723522311755</v>
      </c>
    </row>
    <row r="408" spans="1:8" x14ac:dyDescent="0.4">
      <c r="A408" s="55" t="s">
        <v>310</v>
      </c>
      <c r="B408" s="55" t="s">
        <v>239</v>
      </c>
      <c r="C408" s="55">
        <v>1376</v>
      </c>
      <c r="D408" s="55">
        <v>1305</v>
      </c>
      <c r="E408" s="58" t="str">
        <f t="shared" si="18"/>
        <v>1376_1305</v>
      </c>
      <c r="F408" s="65">
        <v>0.29041782346927503</v>
      </c>
      <c r="G408" s="63" t="str">
        <f t="shared" si="19"/>
        <v>1305_1376</v>
      </c>
      <c r="H408" s="59">
        <f t="shared" si="20"/>
        <v>0.70958217653072497</v>
      </c>
    </row>
    <row r="409" spans="1:8" x14ac:dyDescent="0.4">
      <c r="A409" s="55" t="s">
        <v>310</v>
      </c>
      <c r="B409" s="55" t="s">
        <v>370</v>
      </c>
      <c r="C409" s="55">
        <v>1376</v>
      </c>
      <c r="D409" s="55">
        <v>1436</v>
      </c>
      <c r="E409" s="58" t="str">
        <f t="shared" si="18"/>
        <v>1376_1436</v>
      </c>
      <c r="F409" s="65">
        <v>0.18610749228799101</v>
      </c>
      <c r="G409" s="63" t="str">
        <f t="shared" si="19"/>
        <v>1436_1376</v>
      </c>
      <c r="H409" s="59">
        <f t="shared" si="20"/>
        <v>0.81389250771200894</v>
      </c>
    </row>
    <row r="410" spans="1:8" x14ac:dyDescent="0.4">
      <c r="A410" s="55" t="s">
        <v>310</v>
      </c>
      <c r="B410" s="55" t="s">
        <v>100</v>
      </c>
      <c r="C410" s="55">
        <v>1376</v>
      </c>
      <c r="D410" s="55">
        <v>1166</v>
      </c>
      <c r="E410" s="58" t="str">
        <f t="shared" si="18"/>
        <v>1376_1166</v>
      </c>
      <c r="F410" s="65">
        <v>0.29626185942462901</v>
      </c>
      <c r="G410" s="63" t="str">
        <f t="shared" si="19"/>
        <v>1166_1376</v>
      </c>
      <c r="H410" s="59">
        <f t="shared" si="20"/>
        <v>0.70373814057537099</v>
      </c>
    </row>
    <row r="411" spans="1:8" x14ac:dyDescent="0.4">
      <c r="A411" s="55" t="s">
        <v>310</v>
      </c>
      <c r="B411" s="55" t="s">
        <v>167</v>
      </c>
      <c r="C411" s="55">
        <v>1376</v>
      </c>
      <c r="D411" s="55">
        <v>1233</v>
      </c>
      <c r="E411" s="58" t="str">
        <f t="shared" si="18"/>
        <v>1376_1233</v>
      </c>
      <c r="F411" s="65">
        <v>0.87094172283439897</v>
      </c>
      <c r="G411" s="63" t="str">
        <f t="shared" si="19"/>
        <v>1233_1376</v>
      </c>
      <c r="H411" s="59">
        <f t="shared" si="20"/>
        <v>0.12905827716560103</v>
      </c>
    </row>
    <row r="412" spans="1:8" x14ac:dyDescent="0.4">
      <c r="A412" s="55" t="s">
        <v>310</v>
      </c>
      <c r="B412" s="55" t="s">
        <v>263</v>
      </c>
      <c r="C412" s="55">
        <v>1376</v>
      </c>
      <c r="D412" s="55">
        <v>1329</v>
      </c>
      <c r="E412" s="58" t="str">
        <f t="shared" si="18"/>
        <v>1376_1329</v>
      </c>
      <c r="F412" s="65">
        <v>0.44146067217473001</v>
      </c>
      <c r="G412" s="63" t="str">
        <f t="shared" si="19"/>
        <v>1329_1376</v>
      </c>
      <c r="H412" s="59">
        <f t="shared" si="20"/>
        <v>0.55853932782526994</v>
      </c>
    </row>
    <row r="413" spans="1:8" x14ac:dyDescent="0.4">
      <c r="A413" s="55" t="s">
        <v>310</v>
      </c>
      <c r="B413" s="55" t="s">
        <v>174</v>
      </c>
      <c r="C413" s="55">
        <v>1376</v>
      </c>
      <c r="D413" s="55">
        <v>1240</v>
      </c>
      <c r="E413" s="58" t="str">
        <f t="shared" si="18"/>
        <v>1376_1240</v>
      </c>
      <c r="F413" s="65">
        <v>0.83399710977539099</v>
      </c>
      <c r="G413" s="63" t="str">
        <f t="shared" si="19"/>
        <v>1240_1376</v>
      </c>
      <c r="H413" s="59">
        <f t="shared" si="20"/>
        <v>0.16600289022460901</v>
      </c>
    </row>
    <row r="414" spans="1:8" x14ac:dyDescent="0.4">
      <c r="A414" s="55" t="s">
        <v>310</v>
      </c>
      <c r="B414" s="55" t="s">
        <v>345</v>
      </c>
      <c r="C414" s="55">
        <v>1376</v>
      </c>
      <c r="D414" s="55">
        <v>1411</v>
      </c>
      <c r="E414" s="58" t="str">
        <f t="shared" si="18"/>
        <v>1376_1411</v>
      </c>
      <c r="F414" s="65">
        <v>0.66203811988572603</v>
      </c>
      <c r="G414" s="63" t="str">
        <f t="shared" si="19"/>
        <v>1411_1376</v>
      </c>
      <c r="H414" s="59">
        <f t="shared" si="20"/>
        <v>0.33796188011427397</v>
      </c>
    </row>
    <row r="415" spans="1:8" x14ac:dyDescent="0.4">
      <c r="A415" s="55" t="s">
        <v>310</v>
      </c>
      <c r="B415" s="55" t="s">
        <v>305</v>
      </c>
      <c r="C415" s="55">
        <v>1376</v>
      </c>
      <c r="D415" s="55">
        <v>1371</v>
      </c>
      <c r="E415" s="58" t="str">
        <f t="shared" si="18"/>
        <v>1376_1371</v>
      </c>
      <c r="F415" s="65">
        <v>0.136195463058361</v>
      </c>
      <c r="G415" s="63" t="str">
        <f t="shared" si="19"/>
        <v>1371_1376</v>
      </c>
      <c r="H415" s="59">
        <f t="shared" si="20"/>
        <v>0.86380453694163895</v>
      </c>
    </row>
    <row r="416" spans="1:8" x14ac:dyDescent="0.4">
      <c r="A416" s="55" t="s">
        <v>310</v>
      </c>
      <c r="B416" s="55" t="s">
        <v>212</v>
      </c>
      <c r="C416" s="55">
        <v>1376</v>
      </c>
      <c r="D416" s="55">
        <v>1278</v>
      </c>
      <c r="E416" s="58" t="str">
        <f t="shared" si="18"/>
        <v>1376_1278</v>
      </c>
      <c r="F416" s="65">
        <v>0.121151182683541</v>
      </c>
      <c r="G416" s="63" t="str">
        <f t="shared" si="19"/>
        <v>1278_1376</v>
      </c>
      <c r="H416" s="59">
        <f t="shared" si="20"/>
        <v>0.87884881731645903</v>
      </c>
    </row>
    <row r="417" spans="1:8" x14ac:dyDescent="0.4">
      <c r="A417" s="55" t="s">
        <v>310</v>
      </c>
      <c r="B417" s="55" t="s">
        <v>391</v>
      </c>
      <c r="C417" s="55">
        <v>1376</v>
      </c>
      <c r="D417" s="55">
        <v>1457</v>
      </c>
      <c r="E417" s="58" t="str">
        <f t="shared" si="18"/>
        <v>1376_1457</v>
      </c>
      <c r="F417" s="65">
        <v>0.33614839279335101</v>
      </c>
      <c r="G417" s="63" t="str">
        <f t="shared" si="19"/>
        <v>1457_1376</v>
      </c>
      <c r="H417" s="59">
        <f t="shared" si="20"/>
        <v>0.66385160720664893</v>
      </c>
    </row>
    <row r="418" spans="1:8" x14ac:dyDescent="0.4">
      <c r="A418" s="55" t="s">
        <v>310</v>
      </c>
      <c r="B418" s="55" t="s">
        <v>177</v>
      </c>
      <c r="C418" s="55">
        <v>1376</v>
      </c>
      <c r="D418" s="55">
        <v>1243</v>
      </c>
      <c r="E418" s="58" t="str">
        <f t="shared" si="18"/>
        <v>1376_1243</v>
      </c>
      <c r="F418" s="65">
        <v>0.33605312552149502</v>
      </c>
      <c r="G418" s="63" t="str">
        <f t="shared" si="19"/>
        <v>1243_1376</v>
      </c>
      <c r="H418" s="59">
        <f t="shared" si="20"/>
        <v>0.66394687447850498</v>
      </c>
    </row>
    <row r="419" spans="1:8" x14ac:dyDescent="0.4">
      <c r="A419" s="55" t="s">
        <v>310</v>
      </c>
      <c r="B419" s="55" t="s">
        <v>179</v>
      </c>
      <c r="C419" s="55">
        <v>1376</v>
      </c>
      <c r="D419" s="55">
        <v>1245</v>
      </c>
      <c r="E419" s="58" t="str">
        <f t="shared" si="18"/>
        <v>1376_1245</v>
      </c>
      <c r="F419" s="65">
        <v>0.49640541179816999</v>
      </c>
      <c r="G419" s="63" t="str">
        <f t="shared" si="19"/>
        <v>1245_1376</v>
      </c>
      <c r="H419" s="59">
        <f t="shared" si="20"/>
        <v>0.50359458820183001</v>
      </c>
    </row>
    <row r="420" spans="1:8" x14ac:dyDescent="0.4">
      <c r="A420" s="55" t="s">
        <v>310</v>
      </c>
      <c r="B420" s="55" t="s">
        <v>107</v>
      </c>
      <c r="C420" s="55">
        <v>1376</v>
      </c>
      <c r="D420" s="55">
        <v>1173</v>
      </c>
      <c r="E420" s="58" t="str">
        <f t="shared" si="18"/>
        <v>1376_1173</v>
      </c>
      <c r="F420" s="65">
        <v>0.26285470733593802</v>
      </c>
      <c r="G420" s="63" t="str">
        <f t="shared" si="19"/>
        <v>1173_1376</v>
      </c>
      <c r="H420" s="59">
        <f t="shared" si="20"/>
        <v>0.73714529266406204</v>
      </c>
    </row>
    <row r="421" spans="1:8" x14ac:dyDescent="0.4">
      <c r="A421" s="55" t="s">
        <v>310</v>
      </c>
      <c r="B421" s="55" t="s">
        <v>231</v>
      </c>
      <c r="C421" s="55">
        <v>1376</v>
      </c>
      <c r="D421" s="55">
        <v>1297</v>
      </c>
      <c r="E421" s="58" t="str">
        <f t="shared" si="18"/>
        <v>1376_1297</v>
      </c>
      <c r="F421" s="65">
        <v>0.59234365636592401</v>
      </c>
      <c r="G421" s="63" t="str">
        <f t="shared" si="19"/>
        <v>1297_1376</v>
      </c>
      <c r="H421" s="59">
        <f t="shared" si="20"/>
        <v>0.40765634363407599</v>
      </c>
    </row>
    <row r="422" spans="1:8" x14ac:dyDescent="0.4">
      <c r="A422" s="55" t="s">
        <v>115</v>
      </c>
      <c r="B422" s="55" t="s">
        <v>145</v>
      </c>
      <c r="C422" s="55">
        <v>1181</v>
      </c>
      <c r="D422" s="55">
        <v>1211</v>
      </c>
      <c r="E422" s="58" t="str">
        <f t="shared" si="18"/>
        <v>1181_1211</v>
      </c>
      <c r="F422" s="65">
        <v>1.22106667513158E-2</v>
      </c>
      <c r="G422" s="63" t="str">
        <f t="shared" si="19"/>
        <v>1211_1181</v>
      </c>
      <c r="H422" s="59">
        <f t="shared" si="20"/>
        <v>0.98778933324868423</v>
      </c>
    </row>
    <row r="423" spans="1:8" x14ac:dyDescent="0.4">
      <c r="A423" s="55" t="s">
        <v>115</v>
      </c>
      <c r="B423" s="55" t="s">
        <v>255</v>
      </c>
      <c r="C423" s="55">
        <v>1181</v>
      </c>
      <c r="D423" s="55">
        <v>1321</v>
      </c>
      <c r="E423" s="58" t="str">
        <f t="shared" si="18"/>
        <v>1181_1321</v>
      </c>
      <c r="F423" s="65">
        <v>0.34934474920349201</v>
      </c>
      <c r="G423" s="63" t="str">
        <f t="shared" si="19"/>
        <v>1321_1181</v>
      </c>
      <c r="H423" s="59">
        <f t="shared" si="20"/>
        <v>0.65065525079650799</v>
      </c>
    </row>
    <row r="424" spans="1:8" x14ac:dyDescent="0.4">
      <c r="A424" s="55" t="s">
        <v>115</v>
      </c>
      <c r="B424" s="55" t="s">
        <v>257</v>
      </c>
      <c r="C424" s="55">
        <v>1181</v>
      </c>
      <c r="D424" s="55">
        <v>1323</v>
      </c>
      <c r="E424" s="58" t="str">
        <f t="shared" si="18"/>
        <v>1181_1323</v>
      </c>
      <c r="F424" s="65">
        <v>0.37977237834209598</v>
      </c>
      <c r="G424" s="63" t="str">
        <f t="shared" si="19"/>
        <v>1323_1181</v>
      </c>
      <c r="H424" s="59">
        <f t="shared" si="20"/>
        <v>0.62022762165790402</v>
      </c>
    </row>
    <row r="425" spans="1:8" x14ac:dyDescent="0.4">
      <c r="A425" s="55" t="s">
        <v>115</v>
      </c>
      <c r="B425" s="55" t="s">
        <v>386</v>
      </c>
      <c r="C425" s="55">
        <v>1181</v>
      </c>
      <c r="D425" s="55">
        <v>1452</v>
      </c>
      <c r="E425" s="58" t="str">
        <f t="shared" si="18"/>
        <v>1181_1452</v>
      </c>
      <c r="F425" s="65">
        <v>0.31720353202544599</v>
      </c>
      <c r="G425" s="63" t="str">
        <f t="shared" si="19"/>
        <v>1452_1181</v>
      </c>
      <c r="H425" s="59">
        <f t="shared" si="20"/>
        <v>0.68279646797455396</v>
      </c>
    </row>
    <row r="426" spans="1:8" x14ac:dyDescent="0.4">
      <c r="A426" s="55" t="s">
        <v>115</v>
      </c>
      <c r="B426" s="55" t="s">
        <v>396</v>
      </c>
      <c r="C426" s="55">
        <v>1181</v>
      </c>
      <c r="D426" s="55">
        <v>1462</v>
      </c>
      <c r="E426" s="58" t="str">
        <f t="shared" si="18"/>
        <v>1181_1462</v>
      </c>
      <c r="F426" s="65">
        <v>0.43728996004603599</v>
      </c>
      <c r="G426" s="63" t="str">
        <f t="shared" si="19"/>
        <v>1462_1181</v>
      </c>
      <c r="H426" s="59">
        <f t="shared" si="20"/>
        <v>0.56271003995396396</v>
      </c>
    </row>
    <row r="427" spans="1:8" x14ac:dyDescent="0.4">
      <c r="A427" s="55" t="s">
        <v>115</v>
      </c>
      <c r="B427" s="55" t="s">
        <v>133</v>
      </c>
      <c r="C427" s="55">
        <v>1181</v>
      </c>
      <c r="D427" s="55">
        <v>1199</v>
      </c>
      <c r="E427" s="58" t="str">
        <f t="shared" si="18"/>
        <v>1181_1199</v>
      </c>
      <c r="F427" s="65">
        <v>0.223526221472755</v>
      </c>
      <c r="G427" s="63" t="str">
        <f t="shared" si="19"/>
        <v>1199_1181</v>
      </c>
      <c r="H427" s="59">
        <f t="shared" si="20"/>
        <v>0.77647377852724497</v>
      </c>
    </row>
    <row r="428" spans="1:8" x14ac:dyDescent="0.4">
      <c r="A428" s="55" t="s">
        <v>115</v>
      </c>
      <c r="B428" s="55" t="s">
        <v>322</v>
      </c>
      <c r="C428" s="55">
        <v>1181</v>
      </c>
      <c r="D428" s="55">
        <v>1388</v>
      </c>
      <c r="E428" s="58" t="str">
        <f t="shared" si="18"/>
        <v>1181_1388</v>
      </c>
      <c r="F428" s="65">
        <v>0.18415431472405699</v>
      </c>
      <c r="G428" s="63" t="str">
        <f t="shared" si="19"/>
        <v>1388_1181</v>
      </c>
      <c r="H428" s="59">
        <f t="shared" si="20"/>
        <v>0.81584568527594303</v>
      </c>
    </row>
    <row r="429" spans="1:8" x14ac:dyDescent="0.4">
      <c r="A429" s="55" t="s">
        <v>115</v>
      </c>
      <c r="B429" s="55" t="s">
        <v>46</v>
      </c>
      <c r="C429" s="55">
        <v>1181</v>
      </c>
      <c r="D429" s="55">
        <v>1112</v>
      </c>
      <c r="E429" s="58" t="str">
        <f t="shared" si="18"/>
        <v>1181_1112</v>
      </c>
      <c r="F429" s="65">
        <v>9.4962239128819195E-2</v>
      </c>
      <c r="G429" s="63" t="str">
        <f t="shared" si="19"/>
        <v>1112_1181</v>
      </c>
      <c r="H429" s="59">
        <f t="shared" si="20"/>
        <v>0.90503776087118082</v>
      </c>
    </row>
    <row r="430" spans="1:8" x14ac:dyDescent="0.4">
      <c r="A430" s="55" t="s">
        <v>115</v>
      </c>
      <c r="B430" s="55" t="s">
        <v>176</v>
      </c>
      <c r="C430" s="55">
        <v>1181</v>
      </c>
      <c r="D430" s="55">
        <v>1242</v>
      </c>
      <c r="E430" s="58" t="str">
        <f t="shared" si="18"/>
        <v>1181_1242</v>
      </c>
      <c r="F430" s="65">
        <v>0.25067789285544601</v>
      </c>
      <c r="G430" s="63" t="str">
        <f t="shared" si="19"/>
        <v>1242_1181</v>
      </c>
      <c r="H430" s="59">
        <f t="shared" si="20"/>
        <v>0.74932210714455394</v>
      </c>
    </row>
    <row r="431" spans="1:8" x14ac:dyDescent="0.4">
      <c r="A431" s="55" t="s">
        <v>115</v>
      </c>
      <c r="B431" s="55" t="s">
        <v>211</v>
      </c>
      <c r="C431" s="55">
        <v>1181</v>
      </c>
      <c r="D431" s="55">
        <v>1277</v>
      </c>
      <c r="E431" s="58" t="str">
        <f t="shared" si="18"/>
        <v>1181_1277</v>
      </c>
      <c r="F431" s="65">
        <v>0.683417416407753</v>
      </c>
      <c r="G431" s="63" t="str">
        <f t="shared" si="19"/>
        <v>1277_1181</v>
      </c>
      <c r="H431" s="59">
        <f t="shared" si="20"/>
        <v>0.316582583592247</v>
      </c>
    </row>
    <row r="432" spans="1:8" x14ac:dyDescent="0.4">
      <c r="A432" s="55" t="s">
        <v>115</v>
      </c>
      <c r="B432" s="55" t="s">
        <v>169</v>
      </c>
      <c r="C432" s="55">
        <v>1181</v>
      </c>
      <c r="D432" s="55">
        <v>1235</v>
      </c>
      <c r="E432" s="58" t="str">
        <f t="shared" si="18"/>
        <v>1181_1235</v>
      </c>
      <c r="F432" s="65">
        <v>0.28812479529649498</v>
      </c>
      <c r="G432" s="63" t="str">
        <f t="shared" si="19"/>
        <v>1235_1181</v>
      </c>
      <c r="H432" s="59">
        <f t="shared" si="20"/>
        <v>0.71187520470350507</v>
      </c>
    </row>
    <row r="433" spans="1:8" x14ac:dyDescent="0.4">
      <c r="A433" s="55" t="s">
        <v>115</v>
      </c>
      <c r="B433" s="55" t="s">
        <v>279</v>
      </c>
      <c r="C433" s="55">
        <v>1181</v>
      </c>
      <c r="D433" s="55">
        <v>1345</v>
      </c>
      <c r="E433" s="58" t="str">
        <f t="shared" si="18"/>
        <v>1181_1345</v>
      </c>
      <c r="F433" s="65">
        <v>0.313808051172214</v>
      </c>
      <c r="G433" s="63" t="str">
        <f t="shared" si="19"/>
        <v>1345_1181</v>
      </c>
      <c r="H433" s="59">
        <f t="shared" si="20"/>
        <v>0.686191948827786</v>
      </c>
    </row>
    <row r="434" spans="1:8" x14ac:dyDescent="0.4">
      <c r="A434" s="55" t="s">
        <v>115</v>
      </c>
      <c r="B434" s="55" t="s">
        <v>282</v>
      </c>
      <c r="C434" s="55">
        <v>1181</v>
      </c>
      <c r="D434" s="55">
        <v>1348</v>
      </c>
      <c r="E434" s="58" t="str">
        <f t="shared" si="18"/>
        <v>1181_1348</v>
      </c>
      <c r="F434" s="65">
        <v>0.24809237787129099</v>
      </c>
      <c r="G434" s="63" t="str">
        <f t="shared" si="19"/>
        <v>1348_1181</v>
      </c>
      <c r="H434" s="59">
        <f t="shared" si="20"/>
        <v>0.75190762212870899</v>
      </c>
    </row>
    <row r="435" spans="1:8" x14ac:dyDescent="0.4">
      <c r="A435" s="55" t="s">
        <v>115</v>
      </c>
      <c r="B435" s="55" t="s">
        <v>266</v>
      </c>
      <c r="C435" s="55">
        <v>1181</v>
      </c>
      <c r="D435" s="55">
        <v>1332</v>
      </c>
      <c r="E435" s="58" t="str">
        <f t="shared" si="18"/>
        <v>1181_1332</v>
      </c>
      <c r="F435" s="65">
        <v>0.20724119383049</v>
      </c>
      <c r="G435" s="63" t="str">
        <f t="shared" si="19"/>
        <v>1332_1181</v>
      </c>
      <c r="H435" s="59">
        <f t="shared" si="20"/>
        <v>0.79275880616951</v>
      </c>
    </row>
    <row r="436" spans="1:8" x14ac:dyDescent="0.4">
      <c r="A436" s="55" t="s">
        <v>115</v>
      </c>
      <c r="B436" s="55" t="s">
        <v>210</v>
      </c>
      <c r="C436" s="55">
        <v>1181</v>
      </c>
      <c r="D436" s="55">
        <v>1276</v>
      </c>
      <c r="E436" s="58" t="str">
        <f t="shared" si="18"/>
        <v>1181_1276</v>
      </c>
      <c r="F436" s="65">
        <v>0.116474228524825</v>
      </c>
      <c r="G436" s="63" t="str">
        <f t="shared" si="19"/>
        <v>1276_1181</v>
      </c>
      <c r="H436" s="59">
        <f t="shared" si="20"/>
        <v>0.88352577147517497</v>
      </c>
    </row>
    <row r="437" spans="1:8" x14ac:dyDescent="0.4">
      <c r="A437" s="55" t="s">
        <v>115</v>
      </c>
      <c r="B437" s="55" t="s">
        <v>191</v>
      </c>
      <c r="C437" s="55">
        <v>1181</v>
      </c>
      <c r="D437" s="55">
        <v>1257</v>
      </c>
      <c r="E437" s="58" t="str">
        <f t="shared" si="18"/>
        <v>1181_1257</v>
      </c>
      <c r="F437" s="65">
        <v>5.9874166903670797E-2</v>
      </c>
      <c r="G437" s="63" t="str">
        <f t="shared" si="19"/>
        <v>1257_1181</v>
      </c>
      <c r="H437" s="59">
        <f t="shared" si="20"/>
        <v>0.94012583309632924</v>
      </c>
    </row>
    <row r="438" spans="1:8" x14ac:dyDescent="0.4">
      <c r="A438" s="55" t="s">
        <v>115</v>
      </c>
      <c r="B438" s="55" t="s">
        <v>248</v>
      </c>
      <c r="C438" s="55">
        <v>1181</v>
      </c>
      <c r="D438" s="55">
        <v>1314</v>
      </c>
      <c r="E438" s="58" t="str">
        <f t="shared" si="18"/>
        <v>1181_1314</v>
      </c>
      <c r="F438" s="65">
        <v>0.26582546709828903</v>
      </c>
      <c r="G438" s="63" t="str">
        <f t="shared" si="19"/>
        <v>1314_1181</v>
      </c>
      <c r="H438" s="59">
        <f t="shared" si="20"/>
        <v>0.73417453290171097</v>
      </c>
    </row>
    <row r="439" spans="1:8" x14ac:dyDescent="0.4">
      <c r="A439" s="55" t="s">
        <v>115</v>
      </c>
      <c r="B439" s="55" t="s">
        <v>50</v>
      </c>
      <c r="C439" s="55">
        <v>1181</v>
      </c>
      <c r="D439" s="55">
        <v>1116</v>
      </c>
      <c r="E439" s="58" t="str">
        <f t="shared" si="18"/>
        <v>1181_1116</v>
      </c>
      <c r="F439" s="65">
        <v>0.56959878408477305</v>
      </c>
      <c r="G439" s="63" t="str">
        <f t="shared" si="19"/>
        <v>1116_1181</v>
      </c>
      <c r="H439" s="59">
        <f t="shared" si="20"/>
        <v>0.43040121591522695</v>
      </c>
    </row>
    <row r="440" spans="1:8" x14ac:dyDescent="0.4">
      <c r="A440" s="55" t="s">
        <v>115</v>
      </c>
      <c r="B440" s="55" t="s">
        <v>226</v>
      </c>
      <c r="C440" s="55">
        <v>1181</v>
      </c>
      <c r="D440" s="55">
        <v>1292</v>
      </c>
      <c r="E440" s="58" t="str">
        <f t="shared" si="18"/>
        <v>1181_1292</v>
      </c>
      <c r="F440" s="65">
        <v>0.43426856138988201</v>
      </c>
      <c r="G440" s="63" t="str">
        <f t="shared" si="19"/>
        <v>1292_1181</v>
      </c>
      <c r="H440" s="59">
        <f t="shared" si="20"/>
        <v>0.56573143861011799</v>
      </c>
    </row>
    <row r="441" spans="1:8" x14ac:dyDescent="0.4">
      <c r="A441" s="55" t="s">
        <v>115</v>
      </c>
      <c r="B441" s="55" t="s">
        <v>73</v>
      </c>
      <c r="C441" s="55">
        <v>1181</v>
      </c>
      <c r="D441" s="55">
        <v>1139</v>
      </c>
      <c r="E441" s="58" t="str">
        <f t="shared" si="18"/>
        <v>1181_1139</v>
      </c>
      <c r="F441" s="65">
        <v>0.123704723557354</v>
      </c>
      <c r="G441" s="63" t="str">
        <f t="shared" si="19"/>
        <v>1139_1181</v>
      </c>
      <c r="H441" s="59">
        <f t="shared" si="20"/>
        <v>0.87629527644264604</v>
      </c>
    </row>
    <row r="442" spans="1:8" x14ac:dyDescent="0.4">
      <c r="A442" s="55" t="s">
        <v>115</v>
      </c>
      <c r="B442" s="55" t="s">
        <v>87</v>
      </c>
      <c r="C442" s="55">
        <v>1181</v>
      </c>
      <c r="D442" s="55">
        <v>1153</v>
      </c>
      <c r="E442" s="58" t="str">
        <f t="shared" si="18"/>
        <v>1181_1153</v>
      </c>
      <c r="F442" s="65">
        <v>0.200165787248544</v>
      </c>
      <c r="G442" s="63" t="str">
        <f t="shared" si="19"/>
        <v>1153_1181</v>
      </c>
      <c r="H442" s="59">
        <f t="shared" si="20"/>
        <v>0.79983421275145594</v>
      </c>
    </row>
    <row r="443" spans="1:8" x14ac:dyDescent="0.4">
      <c r="A443" s="55" t="s">
        <v>115</v>
      </c>
      <c r="B443" s="55" t="s">
        <v>351</v>
      </c>
      <c r="C443" s="55">
        <v>1181</v>
      </c>
      <c r="D443" s="55">
        <v>1417</v>
      </c>
      <c r="E443" s="58" t="str">
        <f t="shared" si="18"/>
        <v>1181_1417</v>
      </c>
      <c r="F443" s="65">
        <v>0.70106343004119998</v>
      </c>
      <c r="G443" s="63" t="str">
        <f t="shared" si="19"/>
        <v>1417_1181</v>
      </c>
      <c r="H443" s="59">
        <f t="shared" si="20"/>
        <v>0.29893656995880002</v>
      </c>
    </row>
    <row r="444" spans="1:8" x14ac:dyDescent="0.4">
      <c r="A444" s="55" t="s">
        <v>115</v>
      </c>
      <c r="B444" s="55" t="s">
        <v>389</v>
      </c>
      <c r="C444" s="55">
        <v>1181</v>
      </c>
      <c r="D444" s="55">
        <v>1455</v>
      </c>
      <c r="E444" s="58" t="str">
        <f t="shared" si="18"/>
        <v>1181_1455</v>
      </c>
      <c r="F444" s="65">
        <v>7.9760731916362806E-2</v>
      </c>
      <c r="G444" s="63" t="str">
        <f t="shared" si="19"/>
        <v>1455_1181</v>
      </c>
      <c r="H444" s="59">
        <f t="shared" si="20"/>
        <v>0.92023926808363721</v>
      </c>
    </row>
    <row r="445" spans="1:8" x14ac:dyDescent="0.4">
      <c r="A445" s="55" t="s">
        <v>115</v>
      </c>
      <c r="B445" s="55" t="s">
        <v>180</v>
      </c>
      <c r="C445" s="55">
        <v>1181</v>
      </c>
      <c r="D445" s="55">
        <v>1246</v>
      </c>
      <c r="E445" s="58" t="str">
        <f t="shared" si="18"/>
        <v>1181_1246</v>
      </c>
      <c r="F445" s="65">
        <v>6.5211341406024595E-2</v>
      </c>
      <c r="G445" s="63" t="str">
        <f t="shared" si="19"/>
        <v>1246_1181</v>
      </c>
      <c r="H445" s="59">
        <f t="shared" si="20"/>
        <v>0.93478865859397542</v>
      </c>
    </row>
    <row r="446" spans="1:8" x14ac:dyDescent="0.4">
      <c r="A446" s="55" t="s">
        <v>115</v>
      </c>
      <c r="B446" s="55" t="s">
        <v>225</v>
      </c>
      <c r="C446" s="55">
        <v>1181</v>
      </c>
      <c r="D446" s="55">
        <v>1291</v>
      </c>
      <c r="E446" s="58" t="str">
        <f t="shared" si="18"/>
        <v>1181_1291</v>
      </c>
      <c r="F446" s="65">
        <v>0.82556370015804204</v>
      </c>
      <c r="G446" s="63" t="str">
        <f t="shared" si="19"/>
        <v>1291_1181</v>
      </c>
      <c r="H446" s="59">
        <f t="shared" si="20"/>
        <v>0.17443629984195796</v>
      </c>
    </row>
    <row r="447" spans="1:8" x14ac:dyDescent="0.4">
      <c r="A447" s="55" t="s">
        <v>115</v>
      </c>
      <c r="B447" s="55" t="s">
        <v>373</v>
      </c>
      <c r="C447" s="55">
        <v>1181</v>
      </c>
      <c r="D447" s="55">
        <v>1439</v>
      </c>
      <c r="E447" s="58" t="str">
        <f t="shared" si="18"/>
        <v>1181_1439</v>
      </c>
      <c r="F447" s="65">
        <v>0.47579171588353403</v>
      </c>
      <c r="G447" s="63" t="str">
        <f t="shared" si="19"/>
        <v>1439_1181</v>
      </c>
      <c r="H447" s="59">
        <f t="shared" si="20"/>
        <v>0.52420828411646592</v>
      </c>
    </row>
    <row r="448" spans="1:8" x14ac:dyDescent="0.4">
      <c r="A448" s="55" t="s">
        <v>115</v>
      </c>
      <c r="B448" s="55" t="s">
        <v>357</v>
      </c>
      <c r="C448" s="55">
        <v>1181</v>
      </c>
      <c r="D448" s="55">
        <v>1423</v>
      </c>
      <c r="E448" s="58" t="str">
        <f t="shared" si="18"/>
        <v>1181_1423</v>
      </c>
      <c r="F448" s="65">
        <v>0.76148144632356896</v>
      </c>
      <c r="G448" s="63" t="str">
        <f t="shared" si="19"/>
        <v>1423_1181</v>
      </c>
      <c r="H448" s="59">
        <f t="shared" si="20"/>
        <v>0.23851855367643104</v>
      </c>
    </row>
    <row r="449" spans="1:8" x14ac:dyDescent="0.4">
      <c r="A449" s="55" t="s">
        <v>115</v>
      </c>
      <c r="B449" s="55" t="s">
        <v>124</v>
      </c>
      <c r="C449" s="55">
        <v>1181</v>
      </c>
      <c r="D449" s="55">
        <v>1190</v>
      </c>
      <c r="E449" s="58" t="str">
        <f t="shared" si="18"/>
        <v>1181_1190</v>
      </c>
      <c r="F449" s="65">
        <v>0.74720091411813605</v>
      </c>
      <c r="G449" s="63" t="str">
        <f t="shared" si="19"/>
        <v>1190_1181</v>
      </c>
      <c r="H449" s="59">
        <f t="shared" si="20"/>
        <v>0.25279908588186395</v>
      </c>
    </row>
    <row r="450" spans="1:8" x14ac:dyDescent="0.4">
      <c r="A450" s="55" t="s">
        <v>115</v>
      </c>
      <c r="B450" s="55" t="s">
        <v>308</v>
      </c>
      <c r="C450" s="55">
        <v>1181</v>
      </c>
      <c r="D450" s="55">
        <v>1374</v>
      </c>
      <c r="E450" s="58" t="str">
        <f t="shared" si="18"/>
        <v>1181_1374</v>
      </c>
      <c r="F450" s="65">
        <v>0.18885912683681699</v>
      </c>
      <c r="G450" s="63" t="str">
        <f t="shared" si="19"/>
        <v>1374_1181</v>
      </c>
      <c r="H450" s="59">
        <f t="shared" si="20"/>
        <v>0.81114087316318306</v>
      </c>
    </row>
    <row r="451" spans="1:8" x14ac:dyDescent="0.4">
      <c r="A451" s="55" t="s">
        <v>115</v>
      </c>
      <c r="B451" s="55" t="s">
        <v>241</v>
      </c>
      <c r="C451" s="55">
        <v>1181</v>
      </c>
      <c r="D451" s="55">
        <v>1307</v>
      </c>
      <c r="E451" s="58" t="str">
        <f t="shared" ref="E451:E514" si="21">C451&amp;"_"&amp;D451</f>
        <v>1181_1307</v>
      </c>
      <c r="F451" s="65">
        <v>0.70125910948157</v>
      </c>
      <c r="G451" s="63" t="str">
        <f t="shared" ref="G451:G514" si="22">D451&amp;"_"&amp;C451</f>
        <v>1307_1181</v>
      </c>
      <c r="H451" s="59">
        <f t="shared" ref="H451:H514" si="23">1-F451</f>
        <v>0.29874089051843</v>
      </c>
    </row>
    <row r="452" spans="1:8" x14ac:dyDescent="0.4">
      <c r="A452" s="55" t="s">
        <v>115</v>
      </c>
      <c r="B452" s="55" t="s">
        <v>200</v>
      </c>
      <c r="C452" s="55">
        <v>1181</v>
      </c>
      <c r="D452" s="55">
        <v>1266</v>
      </c>
      <c r="E452" s="58" t="str">
        <f t="shared" si="21"/>
        <v>1181_1266</v>
      </c>
      <c r="F452" s="65">
        <v>0.83123897580707296</v>
      </c>
      <c r="G452" s="63" t="str">
        <f t="shared" si="22"/>
        <v>1266_1181</v>
      </c>
      <c r="H452" s="59">
        <f t="shared" si="23"/>
        <v>0.16876102419292704</v>
      </c>
    </row>
    <row r="453" spans="1:8" x14ac:dyDescent="0.4">
      <c r="A453" s="55" t="s">
        <v>115</v>
      </c>
      <c r="B453" s="55" t="s">
        <v>341</v>
      </c>
      <c r="C453" s="55">
        <v>1181</v>
      </c>
      <c r="D453" s="55">
        <v>1407</v>
      </c>
      <c r="E453" s="58" t="str">
        <f t="shared" si="21"/>
        <v>1181_1407</v>
      </c>
      <c r="F453" s="65">
        <v>0.72335594706624995</v>
      </c>
      <c r="G453" s="63" t="str">
        <f t="shared" si="22"/>
        <v>1407_1181</v>
      </c>
      <c r="H453" s="59">
        <f t="shared" si="23"/>
        <v>0.27664405293375005</v>
      </c>
    </row>
    <row r="454" spans="1:8" x14ac:dyDescent="0.4">
      <c r="A454" s="55" t="s">
        <v>115</v>
      </c>
      <c r="B454" s="55" t="s">
        <v>311</v>
      </c>
      <c r="C454" s="55">
        <v>1181</v>
      </c>
      <c r="D454" s="55">
        <v>1377</v>
      </c>
      <c r="E454" s="58" t="str">
        <f t="shared" si="21"/>
        <v>1181_1377</v>
      </c>
      <c r="F454" s="65">
        <v>0.60055625730079798</v>
      </c>
      <c r="G454" s="63" t="str">
        <f t="shared" si="22"/>
        <v>1377_1181</v>
      </c>
      <c r="H454" s="59">
        <f t="shared" si="23"/>
        <v>0.39944374269920202</v>
      </c>
    </row>
    <row r="455" spans="1:8" x14ac:dyDescent="0.4">
      <c r="A455" s="55" t="s">
        <v>115</v>
      </c>
      <c r="B455" s="55" t="s">
        <v>369</v>
      </c>
      <c r="C455" s="55">
        <v>1181</v>
      </c>
      <c r="D455" s="55">
        <v>1435</v>
      </c>
      <c r="E455" s="58" t="str">
        <f t="shared" si="21"/>
        <v>1181_1435</v>
      </c>
      <c r="F455" s="65">
        <v>0.136716341296102</v>
      </c>
      <c r="G455" s="63" t="str">
        <f t="shared" si="22"/>
        <v>1435_1181</v>
      </c>
      <c r="H455" s="59">
        <f t="shared" si="23"/>
        <v>0.863283658703898</v>
      </c>
    </row>
    <row r="456" spans="1:8" x14ac:dyDescent="0.4">
      <c r="A456" s="55" t="s">
        <v>115</v>
      </c>
      <c r="B456" s="55" t="s">
        <v>277</v>
      </c>
      <c r="C456" s="55">
        <v>1181</v>
      </c>
      <c r="D456" s="55">
        <v>1343</v>
      </c>
      <c r="E456" s="58" t="str">
        <f t="shared" si="21"/>
        <v>1181_1343</v>
      </c>
      <c r="F456" s="65">
        <v>0.35397087006690098</v>
      </c>
      <c r="G456" s="63" t="str">
        <f t="shared" si="22"/>
        <v>1343_1181</v>
      </c>
      <c r="H456" s="59">
        <f t="shared" si="23"/>
        <v>0.64602912993309902</v>
      </c>
    </row>
    <row r="457" spans="1:8" x14ac:dyDescent="0.4">
      <c r="A457" s="55" t="s">
        <v>115</v>
      </c>
      <c r="B457" s="55" t="s">
        <v>71</v>
      </c>
      <c r="C457" s="55">
        <v>1181</v>
      </c>
      <c r="D457" s="55">
        <v>1137</v>
      </c>
      <c r="E457" s="58" t="str">
        <f t="shared" si="21"/>
        <v>1181_1137</v>
      </c>
      <c r="F457" s="65">
        <v>0.62516060083726499</v>
      </c>
      <c r="G457" s="63" t="str">
        <f t="shared" si="22"/>
        <v>1137_1181</v>
      </c>
      <c r="H457" s="59">
        <f t="shared" si="23"/>
        <v>0.37483939916273501</v>
      </c>
    </row>
    <row r="458" spans="1:8" x14ac:dyDescent="0.4">
      <c r="A458" s="55" t="s">
        <v>115</v>
      </c>
      <c r="B458" s="55" t="s">
        <v>202</v>
      </c>
      <c r="C458" s="55">
        <v>1181</v>
      </c>
      <c r="D458" s="55">
        <v>1268</v>
      </c>
      <c r="E458" s="58" t="str">
        <f t="shared" si="21"/>
        <v>1181_1268</v>
      </c>
      <c r="F458" s="65">
        <v>0.36212380330970301</v>
      </c>
      <c r="G458" s="63" t="str">
        <f t="shared" si="22"/>
        <v>1268_1181</v>
      </c>
      <c r="H458" s="59">
        <f t="shared" si="23"/>
        <v>0.63787619669029705</v>
      </c>
    </row>
    <row r="459" spans="1:8" x14ac:dyDescent="0.4">
      <c r="A459" s="55" t="s">
        <v>115</v>
      </c>
      <c r="B459" s="55" t="s">
        <v>129</v>
      </c>
      <c r="C459" s="55">
        <v>1181</v>
      </c>
      <c r="D459" s="55">
        <v>1195</v>
      </c>
      <c r="E459" s="58" t="str">
        <f t="shared" si="21"/>
        <v>1181_1195</v>
      </c>
      <c r="F459" s="65">
        <v>0.69001800289384596</v>
      </c>
      <c r="G459" s="63" t="str">
        <f t="shared" si="22"/>
        <v>1195_1181</v>
      </c>
      <c r="H459" s="59">
        <f t="shared" si="23"/>
        <v>0.30998199710615404</v>
      </c>
    </row>
    <row r="460" spans="1:8" x14ac:dyDescent="0.4">
      <c r="A460" s="55" t="s">
        <v>115</v>
      </c>
      <c r="B460" s="55" t="s">
        <v>367</v>
      </c>
      <c r="C460" s="55">
        <v>1181</v>
      </c>
      <c r="D460" s="55">
        <v>1433</v>
      </c>
      <c r="E460" s="58" t="str">
        <f t="shared" si="21"/>
        <v>1181_1433</v>
      </c>
      <c r="F460" s="65">
        <v>0.50582896177793202</v>
      </c>
      <c r="G460" s="63" t="str">
        <f t="shared" si="22"/>
        <v>1433_1181</v>
      </c>
      <c r="H460" s="59">
        <f t="shared" si="23"/>
        <v>0.49417103822206798</v>
      </c>
    </row>
    <row r="461" spans="1:8" x14ac:dyDescent="0.4">
      <c r="A461" s="55" t="s">
        <v>115</v>
      </c>
      <c r="B461" s="55" t="s">
        <v>249</v>
      </c>
      <c r="C461" s="55">
        <v>1181</v>
      </c>
      <c r="D461" s="55">
        <v>1315</v>
      </c>
      <c r="E461" s="58" t="str">
        <f t="shared" si="21"/>
        <v>1181_1315</v>
      </c>
      <c r="F461" s="65">
        <v>0.94481732301824795</v>
      </c>
      <c r="G461" s="63" t="str">
        <f t="shared" si="22"/>
        <v>1315_1181</v>
      </c>
      <c r="H461" s="59">
        <f t="shared" si="23"/>
        <v>5.5182676981752055E-2</v>
      </c>
    </row>
    <row r="462" spans="1:8" x14ac:dyDescent="0.4">
      <c r="A462" s="55" t="s">
        <v>115</v>
      </c>
      <c r="B462" s="55" t="s">
        <v>347</v>
      </c>
      <c r="C462" s="55">
        <v>1181</v>
      </c>
      <c r="D462" s="55">
        <v>1413</v>
      </c>
      <c r="E462" s="58" t="str">
        <f t="shared" si="21"/>
        <v>1181_1413</v>
      </c>
      <c r="F462" s="65">
        <v>0.88231627693665404</v>
      </c>
      <c r="G462" s="63" t="str">
        <f t="shared" si="22"/>
        <v>1413_1181</v>
      </c>
      <c r="H462" s="59">
        <f t="shared" si="23"/>
        <v>0.11768372306334596</v>
      </c>
    </row>
    <row r="463" spans="1:8" x14ac:dyDescent="0.4">
      <c r="A463" s="55" t="s">
        <v>115</v>
      </c>
      <c r="B463" s="55" t="s">
        <v>208</v>
      </c>
      <c r="C463" s="55">
        <v>1181</v>
      </c>
      <c r="D463" s="55">
        <v>1274</v>
      </c>
      <c r="E463" s="58" t="str">
        <f t="shared" si="21"/>
        <v>1181_1274</v>
      </c>
      <c r="F463" s="65">
        <v>0.14715209493884801</v>
      </c>
      <c r="G463" s="63" t="str">
        <f t="shared" si="22"/>
        <v>1274_1181</v>
      </c>
      <c r="H463" s="59">
        <f t="shared" si="23"/>
        <v>0.85284790506115193</v>
      </c>
    </row>
    <row r="464" spans="1:8" x14ac:dyDescent="0.4">
      <c r="A464" s="55" t="s">
        <v>115</v>
      </c>
      <c r="B464" s="55" t="s">
        <v>239</v>
      </c>
      <c r="C464" s="55">
        <v>1181</v>
      </c>
      <c r="D464" s="55">
        <v>1305</v>
      </c>
      <c r="E464" s="58" t="str">
        <f t="shared" si="21"/>
        <v>1181_1305</v>
      </c>
      <c r="F464" s="65">
        <v>0.49005950615059501</v>
      </c>
      <c r="G464" s="63" t="str">
        <f t="shared" si="22"/>
        <v>1305_1181</v>
      </c>
      <c r="H464" s="59">
        <f t="shared" si="23"/>
        <v>0.50994049384940499</v>
      </c>
    </row>
    <row r="465" spans="1:8" x14ac:dyDescent="0.4">
      <c r="A465" s="55" t="s">
        <v>115</v>
      </c>
      <c r="B465" s="55" t="s">
        <v>370</v>
      </c>
      <c r="C465" s="55">
        <v>1181</v>
      </c>
      <c r="D465" s="55">
        <v>1436</v>
      </c>
      <c r="E465" s="58" t="str">
        <f t="shared" si="21"/>
        <v>1181_1436</v>
      </c>
      <c r="F465" s="65">
        <v>0.349345940063089</v>
      </c>
      <c r="G465" s="63" t="str">
        <f t="shared" si="22"/>
        <v>1436_1181</v>
      </c>
      <c r="H465" s="59">
        <f t="shared" si="23"/>
        <v>0.65065405993691106</v>
      </c>
    </row>
    <row r="466" spans="1:8" x14ac:dyDescent="0.4">
      <c r="A466" s="55" t="s">
        <v>115</v>
      </c>
      <c r="B466" s="55" t="s">
        <v>100</v>
      </c>
      <c r="C466" s="55">
        <v>1181</v>
      </c>
      <c r="D466" s="55">
        <v>1166</v>
      </c>
      <c r="E466" s="58" t="str">
        <f t="shared" si="21"/>
        <v>1181_1166</v>
      </c>
      <c r="F466" s="65">
        <v>0.49710649154619602</v>
      </c>
      <c r="G466" s="63" t="str">
        <f t="shared" si="22"/>
        <v>1166_1181</v>
      </c>
      <c r="H466" s="59">
        <f t="shared" si="23"/>
        <v>0.50289350845380398</v>
      </c>
    </row>
    <row r="467" spans="1:8" x14ac:dyDescent="0.4">
      <c r="A467" s="55" t="s">
        <v>115</v>
      </c>
      <c r="B467" s="55" t="s">
        <v>167</v>
      </c>
      <c r="C467" s="55">
        <v>1181</v>
      </c>
      <c r="D467" s="55">
        <v>1233</v>
      </c>
      <c r="E467" s="58" t="str">
        <f t="shared" si="21"/>
        <v>1181_1233</v>
      </c>
      <c r="F467" s="65">
        <v>0.94063774127877098</v>
      </c>
      <c r="G467" s="63" t="str">
        <f t="shared" si="22"/>
        <v>1233_1181</v>
      </c>
      <c r="H467" s="59">
        <f t="shared" si="23"/>
        <v>5.9362258721229022E-2</v>
      </c>
    </row>
    <row r="468" spans="1:8" x14ac:dyDescent="0.4">
      <c r="A468" s="55" t="s">
        <v>115</v>
      </c>
      <c r="B468" s="55" t="s">
        <v>263</v>
      </c>
      <c r="C468" s="55">
        <v>1181</v>
      </c>
      <c r="D468" s="55">
        <v>1329</v>
      </c>
      <c r="E468" s="58" t="str">
        <f t="shared" si="21"/>
        <v>1181_1329</v>
      </c>
      <c r="F468" s="65">
        <v>0.64984372282025205</v>
      </c>
      <c r="G468" s="63" t="str">
        <f t="shared" si="22"/>
        <v>1329_1181</v>
      </c>
      <c r="H468" s="59">
        <f t="shared" si="23"/>
        <v>0.35015627717974795</v>
      </c>
    </row>
    <row r="469" spans="1:8" x14ac:dyDescent="0.4">
      <c r="A469" s="55" t="s">
        <v>115</v>
      </c>
      <c r="B469" s="55" t="s">
        <v>174</v>
      </c>
      <c r="C469" s="55">
        <v>1181</v>
      </c>
      <c r="D469" s="55">
        <v>1240</v>
      </c>
      <c r="E469" s="58" t="str">
        <f t="shared" si="21"/>
        <v>1181_1240</v>
      </c>
      <c r="F469" s="65">
        <v>0.92185437395896896</v>
      </c>
      <c r="G469" s="63" t="str">
        <f t="shared" si="22"/>
        <v>1240_1181</v>
      </c>
      <c r="H469" s="59">
        <f t="shared" si="23"/>
        <v>7.8145626041031035E-2</v>
      </c>
    </row>
    <row r="470" spans="1:8" x14ac:dyDescent="0.4">
      <c r="A470" s="55" t="s">
        <v>115</v>
      </c>
      <c r="B470" s="55" t="s">
        <v>345</v>
      </c>
      <c r="C470" s="55">
        <v>1181</v>
      </c>
      <c r="D470" s="55">
        <v>1411</v>
      </c>
      <c r="E470" s="58" t="str">
        <f t="shared" si="21"/>
        <v>1181_1411</v>
      </c>
      <c r="F470" s="65">
        <v>0.82141715422005201</v>
      </c>
      <c r="G470" s="63" t="str">
        <f t="shared" si="22"/>
        <v>1411_1181</v>
      </c>
      <c r="H470" s="59">
        <f t="shared" si="23"/>
        <v>0.17858284577994799</v>
      </c>
    </row>
    <row r="471" spans="1:8" x14ac:dyDescent="0.4">
      <c r="A471" s="55" t="s">
        <v>115</v>
      </c>
      <c r="B471" s="55" t="s">
        <v>305</v>
      </c>
      <c r="C471" s="55">
        <v>1181</v>
      </c>
      <c r="D471" s="55">
        <v>1371</v>
      </c>
      <c r="E471" s="58" t="str">
        <f t="shared" si="21"/>
        <v>1181_1371</v>
      </c>
      <c r="F471" s="65">
        <v>0.270188387327777</v>
      </c>
      <c r="G471" s="63" t="str">
        <f t="shared" si="22"/>
        <v>1371_1181</v>
      </c>
      <c r="H471" s="59">
        <f t="shared" si="23"/>
        <v>0.72981161267222294</v>
      </c>
    </row>
    <row r="472" spans="1:8" x14ac:dyDescent="0.4">
      <c r="A472" s="55" t="s">
        <v>115</v>
      </c>
      <c r="B472" s="55" t="s">
        <v>212</v>
      </c>
      <c r="C472" s="55">
        <v>1181</v>
      </c>
      <c r="D472" s="55">
        <v>1278</v>
      </c>
      <c r="E472" s="58" t="str">
        <f t="shared" si="21"/>
        <v>1181_1278</v>
      </c>
      <c r="F472" s="65">
        <v>0.24453310962867</v>
      </c>
      <c r="G472" s="63" t="str">
        <f t="shared" si="22"/>
        <v>1278_1181</v>
      </c>
      <c r="H472" s="59">
        <f t="shared" si="23"/>
        <v>0.75546689037132997</v>
      </c>
    </row>
    <row r="473" spans="1:8" x14ac:dyDescent="0.4">
      <c r="A473" s="55" t="s">
        <v>115</v>
      </c>
      <c r="B473" s="55" t="s">
        <v>391</v>
      </c>
      <c r="C473" s="55">
        <v>1181</v>
      </c>
      <c r="D473" s="55">
        <v>1457</v>
      </c>
      <c r="E473" s="58" t="str">
        <f t="shared" si="21"/>
        <v>1181_1457</v>
      </c>
      <c r="F473" s="65">
        <v>0.54316292596575</v>
      </c>
      <c r="G473" s="63" t="str">
        <f t="shared" si="22"/>
        <v>1457_1181</v>
      </c>
      <c r="H473" s="59">
        <f t="shared" si="23"/>
        <v>0.45683707403425</v>
      </c>
    </row>
    <row r="474" spans="1:8" x14ac:dyDescent="0.4">
      <c r="A474" s="55" t="s">
        <v>115</v>
      </c>
      <c r="B474" s="55" t="s">
        <v>177</v>
      </c>
      <c r="C474" s="55">
        <v>1181</v>
      </c>
      <c r="D474" s="55">
        <v>1243</v>
      </c>
      <c r="E474" s="58" t="str">
        <f t="shared" si="21"/>
        <v>1181_1243</v>
      </c>
      <c r="F474" s="65">
        <v>0.543056983147296</v>
      </c>
      <c r="G474" s="63" t="str">
        <f t="shared" si="22"/>
        <v>1243_1181</v>
      </c>
      <c r="H474" s="59">
        <f t="shared" si="23"/>
        <v>0.456943016852704</v>
      </c>
    </row>
    <row r="475" spans="1:8" x14ac:dyDescent="0.4">
      <c r="A475" s="55" t="s">
        <v>115</v>
      </c>
      <c r="B475" s="55" t="s">
        <v>179</v>
      </c>
      <c r="C475" s="55">
        <v>1181</v>
      </c>
      <c r="D475" s="55">
        <v>1245</v>
      </c>
      <c r="E475" s="58" t="str">
        <f t="shared" si="21"/>
        <v>1181_1245</v>
      </c>
      <c r="F475" s="65">
        <v>0.69829877319594302</v>
      </c>
      <c r="G475" s="63" t="str">
        <f t="shared" si="22"/>
        <v>1245_1181</v>
      </c>
      <c r="H475" s="59">
        <f t="shared" si="23"/>
        <v>0.30170122680405698</v>
      </c>
    </row>
    <row r="476" spans="1:8" x14ac:dyDescent="0.4">
      <c r="A476" s="55" t="s">
        <v>115</v>
      </c>
      <c r="B476" s="55" t="s">
        <v>107</v>
      </c>
      <c r="C476" s="55">
        <v>1181</v>
      </c>
      <c r="D476" s="55">
        <v>1173</v>
      </c>
      <c r="E476" s="58" t="str">
        <f t="shared" si="21"/>
        <v>1181_1173</v>
      </c>
      <c r="F476" s="65">
        <v>0.45571754393673403</v>
      </c>
      <c r="G476" s="63" t="str">
        <f t="shared" si="22"/>
        <v>1173_1181</v>
      </c>
      <c r="H476" s="59">
        <f t="shared" si="23"/>
        <v>0.54428245606326597</v>
      </c>
    </row>
    <row r="477" spans="1:8" x14ac:dyDescent="0.4">
      <c r="A477" s="55" t="s">
        <v>115</v>
      </c>
      <c r="B477" s="55" t="s">
        <v>231</v>
      </c>
      <c r="C477" s="55">
        <v>1181</v>
      </c>
      <c r="D477" s="55">
        <v>1297</v>
      </c>
      <c r="E477" s="58" t="str">
        <f t="shared" si="21"/>
        <v>1181_1297</v>
      </c>
      <c r="F477" s="65">
        <v>0.77333705245093598</v>
      </c>
      <c r="G477" s="63" t="str">
        <f t="shared" si="22"/>
        <v>1297_1181</v>
      </c>
      <c r="H477" s="59">
        <f t="shared" si="23"/>
        <v>0.22666294754906402</v>
      </c>
    </row>
    <row r="478" spans="1:8" x14ac:dyDescent="0.4">
      <c r="A478" s="55" t="s">
        <v>145</v>
      </c>
      <c r="B478" s="55" t="s">
        <v>255</v>
      </c>
      <c r="C478" s="55">
        <v>1211</v>
      </c>
      <c r="D478" s="55">
        <v>1321</v>
      </c>
      <c r="E478" s="58" t="str">
        <f t="shared" si="21"/>
        <v>1211_1321</v>
      </c>
      <c r="F478" s="65">
        <v>0.28468379441304797</v>
      </c>
      <c r="G478" s="63" t="str">
        <f t="shared" si="22"/>
        <v>1321_1211</v>
      </c>
      <c r="H478" s="59">
        <f t="shared" si="23"/>
        <v>0.71531620558695197</v>
      </c>
    </row>
    <row r="479" spans="1:8" x14ac:dyDescent="0.4">
      <c r="A479" s="55" t="s">
        <v>145</v>
      </c>
      <c r="B479" s="55" t="s">
        <v>257</v>
      </c>
      <c r="C479" s="55">
        <v>1211</v>
      </c>
      <c r="D479" s="55">
        <v>1323</v>
      </c>
      <c r="E479" s="58" t="str">
        <f t="shared" si="21"/>
        <v>1211_1323</v>
      </c>
      <c r="F479" s="65">
        <v>0.31218167847158501</v>
      </c>
      <c r="G479" s="63" t="str">
        <f t="shared" si="22"/>
        <v>1323_1211</v>
      </c>
      <c r="H479" s="59">
        <f t="shared" si="23"/>
        <v>0.68781832152841504</v>
      </c>
    </row>
    <row r="480" spans="1:8" x14ac:dyDescent="0.4">
      <c r="A480" s="55" t="s">
        <v>145</v>
      </c>
      <c r="B480" s="55" t="s">
        <v>386</v>
      </c>
      <c r="C480" s="55">
        <v>1211</v>
      </c>
      <c r="D480" s="55">
        <v>1452</v>
      </c>
      <c r="E480" s="58" t="str">
        <f t="shared" si="21"/>
        <v>1211_1452</v>
      </c>
      <c r="F480" s="65">
        <v>0.25614962978209299</v>
      </c>
      <c r="G480" s="63" t="str">
        <f t="shared" si="22"/>
        <v>1452_1211</v>
      </c>
      <c r="H480" s="59">
        <f t="shared" si="23"/>
        <v>0.74385037021790701</v>
      </c>
    </row>
    <row r="481" spans="1:8" x14ac:dyDescent="0.4">
      <c r="A481" s="55" t="s">
        <v>145</v>
      </c>
      <c r="B481" s="55" t="s">
        <v>396</v>
      </c>
      <c r="C481" s="55">
        <v>1211</v>
      </c>
      <c r="D481" s="55">
        <v>1462</v>
      </c>
      <c r="E481" s="58" t="str">
        <f t="shared" si="21"/>
        <v>1211_1462</v>
      </c>
      <c r="F481" s="65">
        <v>0.36549492061548899</v>
      </c>
      <c r="G481" s="63" t="str">
        <f t="shared" si="22"/>
        <v>1462_1211</v>
      </c>
      <c r="H481" s="59">
        <f t="shared" si="23"/>
        <v>0.63450507938451106</v>
      </c>
    </row>
    <row r="482" spans="1:8" x14ac:dyDescent="0.4">
      <c r="A482" s="55" t="s">
        <v>145</v>
      </c>
      <c r="B482" s="55" t="s">
        <v>133</v>
      </c>
      <c r="C482" s="55">
        <v>1211</v>
      </c>
      <c r="D482" s="55">
        <v>1199</v>
      </c>
      <c r="E482" s="58" t="str">
        <f t="shared" si="21"/>
        <v>1211_1199</v>
      </c>
      <c r="F482" s="65">
        <v>0.17585900134240201</v>
      </c>
      <c r="G482" s="63" t="str">
        <f t="shared" si="22"/>
        <v>1199_1211</v>
      </c>
      <c r="H482" s="59">
        <f t="shared" si="23"/>
        <v>0.82414099865759805</v>
      </c>
    </row>
    <row r="483" spans="1:8" x14ac:dyDescent="0.4">
      <c r="A483" s="55" t="s">
        <v>145</v>
      </c>
      <c r="B483" s="55" t="s">
        <v>322</v>
      </c>
      <c r="C483" s="55">
        <v>1211</v>
      </c>
      <c r="D483" s="55">
        <v>1388</v>
      </c>
      <c r="E483" s="58" t="str">
        <f t="shared" si="21"/>
        <v>1211_1388</v>
      </c>
      <c r="F483" s="65">
        <v>0.14333331804698901</v>
      </c>
      <c r="G483" s="63" t="str">
        <f t="shared" si="22"/>
        <v>1388_1211</v>
      </c>
      <c r="H483" s="59">
        <f t="shared" si="23"/>
        <v>0.85666668195301099</v>
      </c>
    </row>
    <row r="484" spans="1:8" x14ac:dyDescent="0.4">
      <c r="A484" s="55" t="s">
        <v>145</v>
      </c>
      <c r="B484" s="55" t="s">
        <v>46</v>
      </c>
      <c r="C484" s="55">
        <v>1211</v>
      </c>
      <c r="D484" s="55">
        <v>1112</v>
      </c>
      <c r="E484" s="58" t="str">
        <f t="shared" si="21"/>
        <v>1211_1112</v>
      </c>
      <c r="F484" s="65">
        <v>7.2163424694435596E-2</v>
      </c>
      <c r="G484" s="63" t="str">
        <f t="shared" si="22"/>
        <v>1112_1211</v>
      </c>
      <c r="H484" s="59">
        <f t="shared" si="23"/>
        <v>0.9278365753055644</v>
      </c>
    </row>
    <row r="485" spans="1:8" x14ac:dyDescent="0.4">
      <c r="A485" s="55" t="s">
        <v>145</v>
      </c>
      <c r="B485" s="55" t="s">
        <v>176</v>
      </c>
      <c r="C485" s="55">
        <v>1211</v>
      </c>
      <c r="D485" s="55">
        <v>1242</v>
      </c>
      <c r="E485" s="58" t="str">
        <f t="shared" si="21"/>
        <v>1211_1242</v>
      </c>
      <c r="F485" s="65">
        <v>0.198702260474935</v>
      </c>
      <c r="G485" s="63" t="str">
        <f t="shared" si="22"/>
        <v>1242_1211</v>
      </c>
      <c r="H485" s="59">
        <f t="shared" si="23"/>
        <v>0.801297739525065</v>
      </c>
    </row>
    <row r="486" spans="1:8" x14ac:dyDescent="0.4">
      <c r="A486" s="55" t="s">
        <v>145</v>
      </c>
      <c r="B486" s="55" t="s">
        <v>211</v>
      </c>
      <c r="C486" s="55">
        <v>1211</v>
      </c>
      <c r="D486" s="55">
        <v>1277</v>
      </c>
      <c r="E486" s="58" t="str">
        <f t="shared" si="21"/>
        <v>1211_1277</v>
      </c>
      <c r="F486" s="65">
        <v>0.61540665514343995</v>
      </c>
      <c r="G486" s="63" t="str">
        <f t="shared" si="22"/>
        <v>1277_1211</v>
      </c>
      <c r="H486" s="59">
        <f t="shared" si="23"/>
        <v>0.38459334485656005</v>
      </c>
    </row>
    <row r="487" spans="1:8" x14ac:dyDescent="0.4">
      <c r="A487" s="55" t="s">
        <v>145</v>
      </c>
      <c r="B487" s="55" t="s">
        <v>169</v>
      </c>
      <c r="C487" s="55">
        <v>1211</v>
      </c>
      <c r="D487" s="55">
        <v>1235</v>
      </c>
      <c r="E487" s="58" t="str">
        <f t="shared" si="21"/>
        <v>1211_1235</v>
      </c>
      <c r="F487" s="65">
        <v>0.23077614414707401</v>
      </c>
      <c r="G487" s="63" t="str">
        <f t="shared" si="22"/>
        <v>1235_1211</v>
      </c>
      <c r="H487" s="59">
        <f t="shared" si="23"/>
        <v>0.76922385585292596</v>
      </c>
    </row>
    <row r="488" spans="1:8" x14ac:dyDescent="0.4">
      <c r="A488" s="55" t="s">
        <v>145</v>
      </c>
      <c r="B488" s="55" t="s">
        <v>279</v>
      </c>
      <c r="C488" s="55">
        <v>1211</v>
      </c>
      <c r="D488" s="55">
        <v>1345</v>
      </c>
      <c r="E488" s="58" t="str">
        <f t="shared" si="21"/>
        <v>1211_1345</v>
      </c>
      <c r="F488" s="65">
        <v>0.25316537546944901</v>
      </c>
      <c r="G488" s="63" t="str">
        <f t="shared" si="22"/>
        <v>1345_1211</v>
      </c>
      <c r="H488" s="59">
        <f t="shared" si="23"/>
        <v>0.74683462453055105</v>
      </c>
    </row>
    <row r="489" spans="1:8" x14ac:dyDescent="0.4">
      <c r="A489" s="55" t="s">
        <v>145</v>
      </c>
      <c r="B489" s="55" t="s">
        <v>282</v>
      </c>
      <c r="C489" s="55">
        <v>1211</v>
      </c>
      <c r="D489" s="55">
        <v>1348</v>
      </c>
      <c r="E489" s="58" t="str">
        <f t="shared" si="21"/>
        <v>1211_1348</v>
      </c>
      <c r="F489" s="65">
        <v>0.19651223780476301</v>
      </c>
      <c r="G489" s="63" t="str">
        <f t="shared" si="22"/>
        <v>1348_1211</v>
      </c>
      <c r="H489" s="59">
        <f t="shared" si="23"/>
        <v>0.80348776219523699</v>
      </c>
    </row>
    <row r="490" spans="1:8" x14ac:dyDescent="0.4">
      <c r="A490" s="55" t="s">
        <v>145</v>
      </c>
      <c r="B490" s="55" t="s">
        <v>266</v>
      </c>
      <c r="C490" s="55">
        <v>1211</v>
      </c>
      <c r="D490" s="55">
        <v>1332</v>
      </c>
      <c r="E490" s="58" t="str">
        <f t="shared" si="21"/>
        <v>1211_1332</v>
      </c>
      <c r="F490" s="65">
        <v>0.16232079005082201</v>
      </c>
      <c r="G490" s="63" t="str">
        <f t="shared" si="22"/>
        <v>1332_1211</v>
      </c>
      <c r="H490" s="59">
        <f t="shared" si="23"/>
        <v>0.83767920994917799</v>
      </c>
    </row>
    <row r="491" spans="1:8" x14ac:dyDescent="0.4">
      <c r="A491" s="55" t="s">
        <v>145</v>
      </c>
      <c r="B491" s="55" t="s">
        <v>210</v>
      </c>
      <c r="C491" s="55">
        <v>1211</v>
      </c>
      <c r="D491" s="55">
        <v>1276</v>
      </c>
      <c r="E491" s="58" t="str">
        <f t="shared" si="21"/>
        <v>1211_1276</v>
      </c>
      <c r="F491" s="65">
        <v>8.9018743977936604E-2</v>
      </c>
      <c r="G491" s="63" t="str">
        <f t="shared" si="22"/>
        <v>1276_1211</v>
      </c>
      <c r="H491" s="59">
        <f t="shared" si="23"/>
        <v>0.91098125602206337</v>
      </c>
    </row>
    <row r="492" spans="1:8" x14ac:dyDescent="0.4">
      <c r="A492" s="55" t="s">
        <v>145</v>
      </c>
      <c r="B492" s="55" t="s">
        <v>191</v>
      </c>
      <c r="C492" s="55">
        <v>1211</v>
      </c>
      <c r="D492" s="55">
        <v>1257</v>
      </c>
      <c r="E492" s="58" t="str">
        <f t="shared" si="21"/>
        <v>1211_1257</v>
      </c>
      <c r="F492" s="65">
        <v>4.5079799728109597E-2</v>
      </c>
      <c r="G492" s="63" t="str">
        <f t="shared" si="22"/>
        <v>1257_1211</v>
      </c>
      <c r="H492" s="59">
        <f t="shared" si="23"/>
        <v>0.9549202002718904</v>
      </c>
    </row>
    <row r="493" spans="1:8" x14ac:dyDescent="0.4">
      <c r="A493" s="55" t="s">
        <v>145</v>
      </c>
      <c r="B493" s="55" t="s">
        <v>248</v>
      </c>
      <c r="C493" s="55">
        <v>1211</v>
      </c>
      <c r="D493" s="55">
        <v>1314</v>
      </c>
      <c r="E493" s="58" t="str">
        <f t="shared" si="21"/>
        <v>1211_1314</v>
      </c>
      <c r="F493" s="65">
        <v>0.211596013817441</v>
      </c>
      <c r="G493" s="63" t="str">
        <f t="shared" si="22"/>
        <v>1314_1211</v>
      </c>
      <c r="H493" s="59">
        <f t="shared" si="23"/>
        <v>0.78840398618255902</v>
      </c>
    </row>
    <row r="494" spans="1:8" x14ac:dyDescent="0.4">
      <c r="A494" s="55" t="s">
        <v>145</v>
      </c>
      <c r="B494" s="55" t="s">
        <v>50</v>
      </c>
      <c r="C494" s="55">
        <v>1211</v>
      </c>
      <c r="D494" s="55">
        <v>1116</v>
      </c>
      <c r="E494" s="58" t="str">
        <f t="shared" si="21"/>
        <v>1211_1116</v>
      </c>
      <c r="F494" s="65">
        <v>0.495197510340952</v>
      </c>
      <c r="G494" s="63" t="str">
        <f t="shared" si="22"/>
        <v>1116_1211</v>
      </c>
      <c r="H494" s="59">
        <f t="shared" si="23"/>
        <v>0.50480248965904795</v>
      </c>
    </row>
    <row r="495" spans="1:8" x14ac:dyDescent="0.4">
      <c r="A495" s="55" t="s">
        <v>145</v>
      </c>
      <c r="B495" s="55" t="s">
        <v>226</v>
      </c>
      <c r="C495" s="55">
        <v>1211</v>
      </c>
      <c r="D495" s="55">
        <v>1292</v>
      </c>
      <c r="E495" s="58" t="str">
        <f t="shared" si="21"/>
        <v>1211_1292</v>
      </c>
      <c r="F495" s="65">
        <v>0.36264988553670602</v>
      </c>
      <c r="G495" s="63" t="str">
        <f t="shared" si="22"/>
        <v>1292_1211</v>
      </c>
      <c r="H495" s="59">
        <f t="shared" si="23"/>
        <v>0.63735011446329404</v>
      </c>
    </row>
    <row r="496" spans="1:8" x14ac:dyDescent="0.4">
      <c r="A496" s="55" t="s">
        <v>145</v>
      </c>
      <c r="B496" s="55" t="s">
        <v>73</v>
      </c>
      <c r="C496" s="55">
        <v>1211</v>
      </c>
      <c r="D496" s="55">
        <v>1139</v>
      </c>
      <c r="E496" s="58" t="str">
        <f t="shared" si="21"/>
        <v>1211_1139</v>
      </c>
      <c r="F496" s="65">
        <v>9.4727591779350404E-2</v>
      </c>
      <c r="G496" s="63" t="str">
        <f t="shared" si="22"/>
        <v>1139_1211</v>
      </c>
      <c r="H496" s="59">
        <f t="shared" si="23"/>
        <v>0.90527240822064958</v>
      </c>
    </row>
    <row r="497" spans="1:8" x14ac:dyDescent="0.4">
      <c r="A497" s="55" t="s">
        <v>145</v>
      </c>
      <c r="B497" s="55" t="s">
        <v>87</v>
      </c>
      <c r="C497" s="55">
        <v>1211</v>
      </c>
      <c r="D497" s="55">
        <v>1153</v>
      </c>
      <c r="E497" s="58" t="str">
        <f t="shared" si="21"/>
        <v>1211_1153</v>
      </c>
      <c r="F497" s="65">
        <v>0.15647629793771101</v>
      </c>
      <c r="G497" s="63" t="str">
        <f t="shared" si="22"/>
        <v>1153_1211</v>
      </c>
      <c r="H497" s="59">
        <f t="shared" si="23"/>
        <v>0.84352370206228899</v>
      </c>
    </row>
    <row r="498" spans="1:8" x14ac:dyDescent="0.4">
      <c r="A498" s="55" t="s">
        <v>145</v>
      </c>
      <c r="B498" s="55" t="s">
        <v>351</v>
      </c>
      <c r="C498" s="55">
        <v>1211</v>
      </c>
      <c r="D498" s="55">
        <v>1417</v>
      </c>
      <c r="E498" s="58" t="str">
        <f t="shared" si="21"/>
        <v>1211_1417</v>
      </c>
      <c r="F498" s="65">
        <v>0.63481789165699598</v>
      </c>
      <c r="G498" s="63" t="str">
        <f t="shared" si="22"/>
        <v>1417_1211</v>
      </c>
      <c r="H498" s="59">
        <f t="shared" si="23"/>
        <v>0.36518210834300402</v>
      </c>
    </row>
    <row r="499" spans="1:8" x14ac:dyDescent="0.4">
      <c r="A499" s="55" t="s">
        <v>145</v>
      </c>
      <c r="B499" s="55" t="s">
        <v>389</v>
      </c>
      <c r="C499" s="55">
        <v>1211</v>
      </c>
      <c r="D499" s="55">
        <v>1455</v>
      </c>
      <c r="E499" s="58" t="str">
        <f t="shared" si="21"/>
        <v>1211_1455</v>
      </c>
      <c r="F499" s="65">
        <v>6.0368101932104103E-2</v>
      </c>
      <c r="G499" s="63" t="str">
        <f t="shared" si="22"/>
        <v>1455_1211</v>
      </c>
      <c r="H499" s="59">
        <f t="shared" si="23"/>
        <v>0.93963189806789593</v>
      </c>
    </row>
    <row r="500" spans="1:8" x14ac:dyDescent="0.4">
      <c r="A500" s="55" t="s">
        <v>145</v>
      </c>
      <c r="B500" s="55" t="s">
        <v>180</v>
      </c>
      <c r="C500" s="55">
        <v>1211</v>
      </c>
      <c r="D500" s="55">
        <v>1246</v>
      </c>
      <c r="E500" s="58" t="str">
        <f t="shared" si="21"/>
        <v>1211_1246</v>
      </c>
      <c r="F500" s="65">
        <v>4.9167176080384102E-2</v>
      </c>
      <c r="G500" s="63" t="str">
        <f t="shared" si="22"/>
        <v>1246_1211</v>
      </c>
      <c r="H500" s="59">
        <f t="shared" si="23"/>
        <v>0.95083282391961588</v>
      </c>
    </row>
    <row r="501" spans="1:8" x14ac:dyDescent="0.4">
      <c r="A501" s="55" t="s">
        <v>145</v>
      </c>
      <c r="B501" s="55" t="s">
        <v>225</v>
      </c>
      <c r="C501" s="55">
        <v>1211</v>
      </c>
      <c r="D501" s="55">
        <v>1291</v>
      </c>
      <c r="E501" s="58" t="str">
        <f t="shared" si="21"/>
        <v>1211_1291</v>
      </c>
      <c r="F501" s="65">
        <v>0.77817831460991504</v>
      </c>
      <c r="G501" s="63" t="str">
        <f t="shared" si="22"/>
        <v>1291_1211</v>
      </c>
      <c r="H501" s="59">
        <f t="shared" si="23"/>
        <v>0.22182168539008496</v>
      </c>
    </row>
    <row r="502" spans="1:8" x14ac:dyDescent="0.4">
      <c r="A502" s="55" t="s">
        <v>145</v>
      </c>
      <c r="B502" s="55" t="s">
        <v>373</v>
      </c>
      <c r="C502" s="55">
        <v>1211</v>
      </c>
      <c r="D502" s="55">
        <v>1439</v>
      </c>
      <c r="E502" s="58" t="str">
        <f t="shared" si="21"/>
        <v>1211_1439</v>
      </c>
      <c r="F502" s="65">
        <v>0.40219349006535798</v>
      </c>
      <c r="G502" s="63" t="str">
        <f t="shared" si="22"/>
        <v>1439_1211</v>
      </c>
      <c r="H502" s="59">
        <f t="shared" si="23"/>
        <v>0.59780650993464202</v>
      </c>
    </row>
    <row r="503" spans="1:8" x14ac:dyDescent="0.4">
      <c r="A503" s="55" t="s">
        <v>145</v>
      </c>
      <c r="B503" s="55" t="s">
        <v>357</v>
      </c>
      <c r="C503" s="55">
        <v>1211</v>
      </c>
      <c r="D503" s="55">
        <v>1423</v>
      </c>
      <c r="E503" s="58" t="str">
        <f t="shared" si="21"/>
        <v>1211_1423</v>
      </c>
      <c r="F503" s="65">
        <v>0.70295176973041096</v>
      </c>
      <c r="G503" s="63" t="str">
        <f t="shared" si="22"/>
        <v>1423_1211</v>
      </c>
      <c r="H503" s="59">
        <f t="shared" si="23"/>
        <v>0.29704823026958904</v>
      </c>
    </row>
    <row r="504" spans="1:8" x14ac:dyDescent="0.4">
      <c r="A504" s="55" t="s">
        <v>145</v>
      </c>
      <c r="B504" s="55" t="s">
        <v>124</v>
      </c>
      <c r="C504" s="55">
        <v>1211</v>
      </c>
      <c r="D504" s="55">
        <v>1190</v>
      </c>
      <c r="E504" s="58" t="str">
        <f t="shared" si="21"/>
        <v>1211_1190</v>
      </c>
      <c r="F504" s="65">
        <v>0.68660916059163402</v>
      </c>
      <c r="G504" s="63" t="str">
        <f t="shared" si="22"/>
        <v>1190_1211</v>
      </c>
      <c r="H504" s="59">
        <f t="shared" si="23"/>
        <v>0.31339083940836598</v>
      </c>
    </row>
    <row r="505" spans="1:8" x14ac:dyDescent="0.4">
      <c r="A505" s="55" t="s">
        <v>145</v>
      </c>
      <c r="B505" s="55" t="s">
        <v>308</v>
      </c>
      <c r="C505" s="55">
        <v>1211</v>
      </c>
      <c r="D505" s="55">
        <v>1374</v>
      </c>
      <c r="E505" s="58" t="str">
        <f t="shared" si="21"/>
        <v>1211_1374</v>
      </c>
      <c r="F505" s="65">
        <v>0.14718337286730601</v>
      </c>
      <c r="G505" s="63" t="str">
        <f t="shared" si="22"/>
        <v>1374_1211</v>
      </c>
      <c r="H505" s="59">
        <f t="shared" si="23"/>
        <v>0.85281662713269402</v>
      </c>
    </row>
    <row r="506" spans="1:8" x14ac:dyDescent="0.4">
      <c r="A506" s="55" t="s">
        <v>145</v>
      </c>
      <c r="B506" s="55" t="s">
        <v>241</v>
      </c>
      <c r="C506" s="55">
        <v>1211</v>
      </c>
      <c r="D506" s="55">
        <v>1307</v>
      </c>
      <c r="E506" s="58" t="str">
        <f t="shared" si="21"/>
        <v>1211_1307</v>
      </c>
      <c r="F506" s="65">
        <v>0.63503435997907298</v>
      </c>
      <c r="G506" s="63" t="str">
        <f t="shared" si="22"/>
        <v>1307_1211</v>
      </c>
      <c r="H506" s="59">
        <f t="shared" si="23"/>
        <v>0.36496564002092702</v>
      </c>
    </row>
    <row r="507" spans="1:8" x14ac:dyDescent="0.4">
      <c r="A507" s="55" t="s">
        <v>145</v>
      </c>
      <c r="B507" s="55" t="s">
        <v>200</v>
      </c>
      <c r="C507" s="55">
        <v>1211</v>
      </c>
      <c r="D507" s="55">
        <v>1266</v>
      </c>
      <c r="E507" s="58" t="str">
        <f t="shared" si="21"/>
        <v>1211_1266</v>
      </c>
      <c r="F507" s="65">
        <v>0.78499376251195396</v>
      </c>
      <c r="G507" s="63" t="str">
        <f t="shared" si="22"/>
        <v>1266_1211</v>
      </c>
      <c r="H507" s="59">
        <f t="shared" si="23"/>
        <v>0.21500623748804604</v>
      </c>
    </row>
    <row r="508" spans="1:8" x14ac:dyDescent="0.4">
      <c r="A508" s="55" t="s">
        <v>145</v>
      </c>
      <c r="B508" s="55" t="s">
        <v>341</v>
      </c>
      <c r="C508" s="55">
        <v>1211</v>
      </c>
      <c r="D508" s="55">
        <v>1407</v>
      </c>
      <c r="E508" s="58" t="str">
        <f t="shared" si="21"/>
        <v>1211_1407</v>
      </c>
      <c r="F508" s="65">
        <v>0.65965222622720898</v>
      </c>
      <c r="G508" s="63" t="str">
        <f t="shared" si="22"/>
        <v>1407_1211</v>
      </c>
      <c r="H508" s="59">
        <f t="shared" si="23"/>
        <v>0.34034777377279102</v>
      </c>
    </row>
    <row r="509" spans="1:8" x14ac:dyDescent="0.4">
      <c r="A509" s="55" t="s">
        <v>145</v>
      </c>
      <c r="B509" s="55" t="s">
        <v>311</v>
      </c>
      <c r="C509" s="55">
        <v>1211</v>
      </c>
      <c r="D509" s="55">
        <v>1377</v>
      </c>
      <c r="E509" s="58" t="str">
        <f t="shared" si="21"/>
        <v>1211_1377</v>
      </c>
      <c r="F509" s="65">
        <v>0.52706313599056098</v>
      </c>
      <c r="G509" s="63" t="str">
        <f t="shared" si="22"/>
        <v>1377_1211</v>
      </c>
      <c r="H509" s="59">
        <f t="shared" si="23"/>
        <v>0.47293686400943902</v>
      </c>
    </row>
    <row r="510" spans="1:8" x14ac:dyDescent="0.4">
      <c r="A510" s="55" t="s">
        <v>145</v>
      </c>
      <c r="B510" s="55" t="s">
        <v>369</v>
      </c>
      <c r="C510" s="55">
        <v>1211</v>
      </c>
      <c r="D510" s="55">
        <v>1435</v>
      </c>
      <c r="E510" s="58" t="str">
        <f t="shared" si="21"/>
        <v>1211_1435</v>
      </c>
      <c r="F510" s="65">
        <v>0.105056716049476</v>
      </c>
      <c r="G510" s="63" t="str">
        <f t="shared" si="22"/>
        <v>1435_1211</v>
      </c>
      <c r="H510" s="59">
        <f t="shared" si="23"/>
        <v>0.89494328395052403</v>
      </c>
    </row>
    <row r="511" spans="1:8" x14ac:dyDescent="0.4">
      <c r="A511" s="55" t="s">
        <v>145</v>
      </c>
      <c r="B511" s="55" t="s">
        <v>277</v>
      </c>
      <c r="C511" s="55">
        <v>1211</v>
      </c>
      <c r="D511" s="55">
        <v>1343</v>
      </c>
      <c r="E511" s="58" t="str">
        <f t="shared" si="21"/>
        <v>1211_1343</v>
      </c>
      <c r="F511" s="65">
        <v>0.28883376034387798</v>
      </c>
      <c r="G511" s="63" t="str">
        <f t="shared" si="22"/>
        <v>1343_1211</v>
      </c>
      <c r="H511" s="59">
        <f t="shared" si="23"/>
        <v>0.71116623965612202</v>
      </c>
    </row>
    <row r="512" spans="1:8" x14ac:dyDescent="0.4">
      <c r="A512" s="55" t="s">
        <v>145</v>
      </c>
      <c r="B512" s="55" t="s">
        <v>71</v>
      </c>
      <c r="C512" s="55">
        <v>1211</v>
      </c>
      <c r="D512" s="55">
        <v>1137</v>
      </c>
      <c r="E512" s="58" t="str">
        <f t="shared" si="21"/>
        <v>1211_1137</v>
      </c>
      <c r="F512" s="65">
        <v>0.552823638608539</v>
      </c>
      <c r="G512" s="63" t="str">
        <f t="shared" si="22"/>
        <v>1137_1211</v>
      </c>
      <c r="H512" s="59">
        <f t="shared" si="23"/>
        <v>0.447176361391461</v>
      </c>
    </row>
    <row r="513" spans="1:8" x14ac:dyDescent="0.4">
      <c r="A513" s="55" t="s">
        <v>145</v>
      </c>
      <c r="B513" s="55" t="s">
        <v>202</v>
      </c>
      <c r="C513" s="55">
        <v>1211</v>
      </c>
      <c r="D513" s="55">
        <v>1268</v>
      </c>
      <c r="E513" s="58" t="str">
        <f t="shared" si="21"/>
        <v>1211_1268</v>
      </c>
      <c r="F513" s="65">
        <v>0.296174217247135</v>
      </c>
      <c r="G513" s="63" t="str">
        <f t="shared" si="22"/>
        <v>1268_1211</v>
      </c>
      <c r="H513" s="59">
        <f t="shared" si="23"/>
        <v>0.703825782752865</v>
      </c>
    </row>
    <row r="514" spans="1:8" x14ac:dyDescent="0.4">
      <c r="A514" s="55" t="s">
        <v>145</v>
      </c>
      <c r="B514" s="55" t="s">
        <v>129</v>
      </c>
      <c r="C514" s="55">
        <v>1211</v>
      </c>
      <c r="D514" s="55">
        <v>1195</v>
      </c>
      <c r="E514" s="58" t="str">
        <f t="shared" si="21"/>
        <v>1211_1195</v>
      </c>
      <c r="F514" s="65">
        <v>0.62264227014854301</v>
      </c>
      <c r="G514" s="63" t="str">
        <f t="shared" si="22"/>
        <v>1195_1211</v>
      </c>
      <c r="H514" s="59">
        <f t="shared" si="23"/>
        <v>0.37735772985145699</v>
      </c>
    </row>
    <row r="515" spans="1:8" x14ac:dyDescent="0.4">
      <c r="A515" s="55" t="s">
        <v>145</v>
      </c>
      <c r="B515" s="55" t="s">
        <v>367</v>
      </c>
      <c r="C515" s="55">
        <v>1211</v>
      </c>
      <c r="D515" s="55">
        <v>1433</v>
      </c>
      <c r="E515" s="58" t="str">
        <f t="shared" ref="E515:E578" si="24">C515&amp;"_"&amp;D515</f>
        <v>1211_1433</v>
      </c>
      <c r="F515" s="65">
        <v>0.43140819966500099</v>
      </c>
      <c r="G515" s="63" t="str">
        <f t="shared" ref="G515:G578" si="25">D515&amp;"_"&amp;C515</f>
        <v>1433_1211</v>
      </c>
      <c r="H515" s="59">
        <f t="shared" ref="H515:H578" si="26">1-F515</f>
        <v>0.56859180033499901</v>
      </c>
    </row>
    <row r="516" spans="1:8" x14ac:dyDescent="0.4">
      <c r="A516" s="55" t="s">
        <v>145</v>
      </c>
      <c r="B516" s="55" t="s">
        <v>249</v>
      </c>
      <c r="C516" s="55">
        <v>1211</v>
      </c>
      <c r="D516" s="55">
        <v>1315</v>
      </c>
      <c r="E516" s="58" t="str">
        <f t="shared" si="24"/>
        <v>1211_1315</v>
      </c>
      <c r="F516" s="65">
        <v>0.92696097490055895</v>
      </c>
      <c r="G516" s="63" t="str">
        <f t="shared" si="25"/>
        <v>1315_1211</v>
      </c>
      <c r="H516" s="59">
        <f t="shared" si="26"/>
        <v>7.3039025099441046E-2</v>
      </c>
    </row>
    <row r="517" spans="1:8" x14ac:dyDescent="0.4">
      <c r="A517" s="55" t="s">
        <v>145</v>
      </c>
      <c r="B517" s="55" t="s">
        <v>347</v>
      </c>
      <c r="C517" s="55">
        <v>1211</v>
      </c>
      <c r="D517" s="55">
        <v>1413</v>
      </c>
      <c r="E517" s="58" t="str">
        <f t="shared" si="24"/>
        <v>1211_1413</v>
      </c>
      <c r="F517" s="65">
        <v>0.84749983008073104</v>
      </c>
      <c r="G517" s="63" t="str">
        <f t="shared" si="25"/>
        <v>1413_1211</v>
      </c>
      <c r="H517" s="59">
        <f t="shared" si="26"/>
        <v>0.15250016991926896</v>
      </c>
    </row>
    <row r="518" spans="1:8" x14ac:dyDescent="0.4">
      <c r="A518" s="55" t="s">
        <v>145</v>
      </c>
      <c r="B518" s="55" t="s">
        <v>208</v>
      </c>
      <c r="C518" s="55">
        <v>1211</v>
      </c>
      <c r="D518" s="55">
        <v>1274</v>
      </c>
      <c r="E518" s="58" t="str">
        <f t="shared" si="24"/>
        <v>1211_1274</v>
      </c>
      <c r="F518" s="65">
        <v>0.113393271582369</v>
      </c>
      <c r="G518" s="63" t="str">
        <f t="shared" si="25"/>
        <v>1274_1211</v>
      </c>
      <c r="H518" s="59">
        <f t="shared" si="26"/>
        <v>0.886606728417631</v>
      </c>
    </row>
    <row r="519" spans="1:8" x14ac:dyDescent="0.4">
      <c r="A519" s="55" t="s">
        <v>145</v>
      </c>
      <c r="B519" s="55" t="s">
        <v>239</v>
      </c>
      <c r="C519" s="55">
        <v>1211</v>
      </c>
      <c r="D519" s="55">
        <v>1305</v>
      </c>
      <c r="E519" s="58" t="str">
        <f t="shared" si="24"/>
        <v>1211_1305</v>
      </c>
      <c r="F519" s="65">
        <v>0.41600572531202401</v>
      </c>
      <c r="G519" s="63" t="str">
        <f t="shared" si="25"/>
        <v>1305_1211</v>
      </c>
      <c r="H519" s="59">
        <f t="shared" si="26"/>
        <v>0.58399427468797604</v>
      </c>
    </row>
    <row r="520" spans="1:8" x14ac:dyDescent="0.4">
      <c r="A520" s="55" t="s">
        <v>145</v>
      </c>
      <c r="B520" s="55" t="s">
        <v>370</v>
      </c>
      <c r="C520" s="55">
        <v>1211</v>
      </c>
      <c r="D520" s="55">
        <v>1436</v>
      </c>
      <c r="E520" s="58" t="str">
        <f t="shared" si="24"/>
        <v>1211_1436</v>
      </c>
      <c r="F520" s="65">
        <v>0.284684861294977</v>
      </c>
      <c r="G520" s="63" t="str">
        <f t="shared" si="25"/>
        <v>1436_1211</v>
      </c>
      <c r="H520" s="59">
        <f t="shared" si="26"/>
        <v>0.71531513870502295</v>
      </c>
    </row>
    <row r="521" spans="1:8" x14ac:dyDescent="0.4">
      <c r="A521" s="55" t="s">
        <v>145</v>
      </c>
      <c r="B521" s="55" t="s">
        <v>100</v>
      </c>
      <c r="C521" s="55">
        <v>1211</v>
      </c>
      <c r="D521" s="55">
        <v>1166</v>
      </c>
      <c r="E521" s="58" t="str">
        <f t="shared" si="24"/>
        <v>1211_1166</v>
      </c>
      <c r="F521" s="65">
        <v>0.42287088768646097</v>
      </c>
      <c r="G521" s="63" t="str">
        <f t="shared" si="25"/>
        <v>1166_1211</v>
      </c>
      <c r="H521" s="59">
        <f t="shared" si="26"/>
        <v>0.57712911231353903</v>
      </c>
    </row>
    <row r="522" spans="1:8" x14ac:dyDescent="0.4">
      <c r="A522" s="55" t="s">
        <v>145</v>
      </c>
      <c r="B522" s="55" t="s">
        <v>167</v>
      </c>
      <c r="C522" s="55">
        <v>1211</v>
      </c>
      <c r="D522" s="55">
        <v>1233</v>
      </c>
      <c r="E522" s="58" t="str">
        <f t="shared" si="24"/>
        <v>1211_1233</v>
      </c>
      <c r="F522" s="65">
        <v>0.92154124797648396</v>
      </c>
      <c r="G522" s="63" t="str">
        <f t="shared" si="25"/>
        <v>1233_1211</v>
      </c>
      <c r="H522" s="59">
        <f t="shared" si="26"/>
        <v>7.8458752023516043E-2</v>
      </c>
    </row>
    <row r="523" spans="1:8" x14ac:dyDescent="0.4">
      <c r="A523" s="55" t="s">
        <v>145</v>
      </c>
      <c r="B523" s="55" t="s">
        <v>263</v>
      </c>
      <c r="C523" s="55">
        <v>1211</v>
      </c>
      <c r="D523" s="55">
        <v>1329</v>
      </c>
      <c r="E523" s="58" t="str">
        <f t="shared" si="24"/>
        <v>1211_1329</v>
      </c>
      <c r="F523" s="65">
        <v>0.57906283045591</v>
      </c>
      <c r="G523" s="63" t="str">
        <f t="shared" si="25"/>
        <v>1329_1211</v>
      </c>
      <c r="H523" s="59">
        <f t="shared" si="26"/>
        <v>0.42093716954409</v>
      </c>
    </row>
    <row r="524" spans="1:8" x14ac:dyDescent="0.4">
      <c r="A524" s="55" t="s">
        <v>145</v>
      </c>
      <c r="B524" s="55" t="s">
        <v>174</v>
      </c>
      <c r="C524" s="55">
        <v>1211</v>
      </c>
      <c r="D524" s="55">
        <v>1240</v>
      </c>
      <c r="E524" s="58" t="str">
        <f t="shared" si="24"/>
        <v>1211_1240</v>
      </c>
      <c r="F524" s="65">
        <v>0.89737462892940101</v>
      </c>
      <c r="G524" s="63" t="str">
        <f t="shared" si="25"/>
        <v>1240_1211</v>
      </c>
      <c r="H524" s="59">
        <f t="shared" si="26"/>
        <v>0.10262537107059899</v>
      </c>
    </row>
    <row r="525" spans="1:8" x14ac:dyDescent="0.4">
      <c r="A525" s="55" t="s">
        <v>145</v>
      </c>
      <c r="B525" s="55" t="s">
        <v>345</v>
      </c>
      <c r="C525" s="55">
        <v>1211</v>
      </c>
      <c r="D525" s="55">
        <v>1411</v>
      </c>
      <c r="E525" s="58" t="str">
        <f t="shared" si="24"/>
        <v>1211_1411</v>
      </c>
      <c r="F525" s="65">
        <v>0.773214792034705</v>
      </c>
      <c r="G525" s="63" t="str">
        <f t="shared" si="25"/>
        <v>1411_1211</v>
      </c>
      <c r="H525" s="59">
        <f t="shared" si="26"/>
        <v>0.226785207965295</v>
      </c>
    </row>
    <row r="526" spans="1:8" x14ac:dyDescent="0.4">
      <c r="A526" s="55" t="s">
        <v>145</v>
      </c>
      <c r="B526" s="55" t="s">
        <v>305</v>
      </c>
      <c r="C526" s="55">
        <v>1211</v>
      </c>
      <c r="D526" s="55">
        <v>1371</v>
      </c>
      <c r="E526" s="58" t="str">
        <f t="shared" si="24"/>
        <v>1211_1371</v>
      </c>
      <c r="F526" s="65">
        <v>0.21532992933122699</v>
      </c>
      <c r="G526" s="63" t="str">
        <f t="shared" si="25"/>
        <v>1371_1211</v>
      </c>
      <c r="H526" s="59">
        <f t="shared" si="26"/>
        <v>0.78467007066877303</v>
      </c>
    </row>
    <row r="527" spans="1:8" x14ac:dyDescent="0.4">
      <c r="A527" s="55" t="s">
        <v>145</v>
      </c>
      <c r="B527" s="55" t="s">
        <v>212</v>
      </c>
      <c r="C527" s="55">
        <v>1211</v>
      </c>
      <c r="D527" s="55">
        <v>1278</v>
      </c>
      <c r="E527" s="58" t="str">
        <f t="shared" si="24"/>
        <v>1211_1278</v>
      </c>
      <c r="F527" s="65">
        <v>0.19350252903531601</v>
      </c>
      <c r="G527" s="63" t="str">
        <f t="shared" si="25"/>
        <v>1278_1211</v>
      </c>
      <c r="H527" s="59">
        <f t="shared" si="26"/>
        <v>0.80649747096468394</v>
      </c>
    </row>
    <row r="528" spans="1:8" x14ac:dyDescent="0.4">
      <c r="A528" s="55" t="s">
        <v>145</v>
      </c>
      <c r="B528" s="55" t="s">
        <v>391</v>
      </c>
      <c r="C528" s="55">
        <v>1211</v>
      </c>
      <c r="D528" s="55">
        <v>1457</v>
      </c>
      <c r="E528" s="58" t="str">
        <f t="shared" si="24"/>
        <v>1211_1457</v>
      </c>
      <c r="F528" s="65">
        <v>0.46845633986579199</v>
      </c>
      <c r="G528" s="63" t="str">
        <f t="shared" si="25"/>
        <v>1457_1211</v>
      </c>
      <c r="H528" s="59">
        <f t="shared" si="26"/>
        <v>0.53154366013420806</v>
      </c>
    </row>
    <row r="529" spans="1:8" x14ac:dyDescent="0.4">
      <c r="A529" s="55" t="s">
        <v>145</v>
      </c>
      <c r="B529" s="55" t="s">
        <v>177</v>
      </c>
      <c r="C529" s="55">
        <v>1211</v>
      </c>
      <c r="D529" s="55">
        <v>1243</v>
      </c>
      <c r="E529" s="58" t="str">
        <f t="shared" si="24"/>
        <v>1211_1243</v>
      </c>
      <c r="F529" s="65">
        <v>0.468350029827791</v>
      </c>
      <c r="G529" s="63" t="str">
        <f t="shared" si="25"/>
        <v>1243_1211</v>
      </c>
      <c r="H529" s="59">
        <f t="shared" si="26"/>
        <v>0.53164997017220905</v>
      </c>
    </row>
    <row r="530" spans="1:8" x14ac:dyDescent="0.4">
      <c r="A530" s="55" t="s">
        <v>145</v>
      </c>
      <c r="B530" s="55" t="s">
        <v>179</v>
      </c>
      <c r="C530" s="55">
        <v>1211</v>
      </c>
      <c r="D530" s="55">
        <v>1245</v>
      </c>
      <c r="E530" s="58" t="str">
        <f t="shared" si="24"/>
        <v>1211_1245</v>
      </c>
      <c r="F530" s="65">
        <v>0.63176237849322203</v>
      </c>
      <c r="G530" s="63" t="str">
        <f t="shared" si="25"/>
        <v>1245_1211</v>
      </c>
      <c r="H530" s="59">
        <f t="shared" si="26"/>
        <v>0.36823762150677797</v>
      </c>
    </row>
    <row r="531" spans="1:8" x14ac:dyDescent="0.4">
      <c r="A531" s="55" t="s">
        <v>145</v>
      </c>
      <c r="B531" s="55" t="s">
        <v>107</v>
      </c>
      <c r="C531" s="55">
        <v>1211</v>
      </c>
      <c r="D531" s="55">
        <v>1173</v>
      </c>
      <c r="E531" s="58" t="str">
        <f t="shared" si="24"/>
        <v>1211_1173</v>
      </c>
      <c r="F531" s="65">
        <v>0.38295603704813302</v>
      </c>
      <c r="G531" s="63" t="str">
        <f t="shared" si="25"/>
        <v>1173_1211</v>
      </c>
      <c r="H531" s="59">
        <f t="shared" si="26"/>
        <v>0.61704396295186692</v>
      </c>
    </row>
    <row r="532" spans="1:8" x14ac:dyDescent="0.4">
      <c r="A532" s="55" t="s">
        <v>145</v>
      </c>
      <c r="B532" s="55" t="s">
        <v>231</v>
      </c>
      <c r="C532" s="55">
        <v>1211</v>
      </c>
      <c r="D532" s="55">
        <v>1297</v>
      </c>
      <c r="E532" s="58" t="str">
        <f t="shared" si="24"/>
        <v>1211_1297</v>
      </c>
      <c r="F532" s="65">
        <v>0.71663400833781798</v>
      </c>
      <c r="G532" s="63" t="str">
        <f t="shared" si="25"/>
        <v>1297_1211</v>
      </c>
      <c r="H532" s="59">
        <f t="shared" si="26"/>
        <v>0.28336599166218202</v>
      </c>
    </row>
    <row r="533" spans="1:8" x14ac:dyDescent="0.4">
      <c r="A533" s="55" t="s">
        <v>255</v>
      </c>
      <c r="B533" s="55" t="s">
        <v>257</v>
      </c>
      <c r="C533" s="55">
        <v>1321</v>
      </c>
      <c r="D533" s="55">
        <v>1323</v>
      </c>
      <c r="E533" s="58" t="str">
        <f t="shared" si="24"/>
        <v>1321_1323</v>
      </c>
      <c r="F533" s="65">
        <v>7.0222448379658103E-2</v>
      </c>
      <c r="G533" s="63" t="str">
        <f t="shared" si="25"/>
        <v>1323_1321</v>
      </c>
      <c r="H533" s="59">
        <f t="shared" si="26"/>
        <v>0.92977755162034192</v>
      </c>
    </row>
    <row r="534" spans="1:8" x14ac:dyDescent="0.4">
      <c r="A534" s="55" t="s">
        <v>255</v>
      </c>
      <c r="B534" s="55" t="s">
        <v>386</v>
      </c>
      <c r="C534" s="55">
        <v>1321</v>
      </c>
      <c r="D534" s="55">
        <v>1452</v>
      </c>
      <c r="E534" s="58" t="str">
        <f t="shared" si="24"/>
        <v>1321_1452</v>
      </c>
      <c r="F534" s="65">
        <v>5.4196625681372297E-2</v>
      </c>
      <c r="G534" s="63" t="str">
        <f t="shared" si="25"/>
        <v>1452_1321</v>
      </c>
      <c r="H534" s="59">
        <f t="shared" si="26"/>
        <v>0.94580337431862771</v>
      </c>
    </row>
    <row r="535" spans="1:8" x14ac:dyDescent="0.4">
      <c r="A535" s="55" t="s">
        <v>255</v>
      </c>
      <c r="B535" s="55" t="s">
        <v>396</v>
      </c>
      <c r="C535" s="55">
        <v>1321</v>
      </c>
      <c r="D535" s="55">
        <v>1462</v>
      </c>
      <c r="E535" s="58" t="str">
        <f t="shared" si="24"/>
        <v>1321_1462</v>
      </c>
      <c r="F535" s="65">
        <v>8.7469541824477207E-2</v>
      </c>
      <c r="G535" s="63" t="str">
        <f t="shared" si="25"/>
        <v>1462_1321</v>
      </c>
      <c r="H535" s="59">
        <f t="shared" si="26"/>
        <v>0.91253045817552281</v>
      </c>
    </row>
    <row r="536" spans="1:8" x14ac:dyDescent="0.4">
      <c r="A536" s="55" t="s">
        <v>255</v>
      </c>
      <c r="B536" s="55" t="s">
        <v>133</v>
      </c>
      <c r="C536" s="55">
        <v>1321</v>
      </c>
      <c r="D536" s="55">
        <v>1199</v>
      </c>
      <c r="E536" s="58" t="str">
        <f t="shared" si="24"/>
        <v>1321_1199</v>
      </c>
      <c r="F536" s="65">
        <v>3.4290424419355398E-2</v>
      </c>
      <c r="G536" s="63" t="str">
        <f t="shared" si="25"/>
        <v>1199_1321</v>
      </c>
      <c r="H536" s="59">
        <f t="shared" si="26"/>
        <v>0.96570957558064463</v>
      </c>
    </row>
    <row r="537" spans="1:8" x14ac:dyDescent="0.4">
      <c r="A537" s="55" t="s">
        <v>255</v>
      </c>
      <c r="B537" s="55" t="s">
        <v>322</v>
      </c>
      <c r="C537" s="55">
        <v>1321</v>
      </c>
      <c r="D537" s="55">
        <v>1388</v>
      </c>
      <c r="E537" s="58" t="str">
        <f t="shared" si="24"/>
        <v>1321_1388</v>
      </c>
      <c r="F537" s="65">
        <v>2.7087704916688399E-2</v>
      </c>
      <c r="G537" s="63" t="str">
        <f t="shared" si="25"/>
        <v>1388_1321</v>
      </c>
      <c r="H537" s="59">
        <f t="shared" si="26"/>
        <v>0.97291229508331156</v>
      </c>
    </row>
    <row r="538" spans="1:8" x14ac:dyDescent="0.4">
      <c r="A538" s="55" t="s">
        <v>255</v>
      </c>
      <c r="B538" s="55" t="s">
        <v>46</v>
      </c>
      <c r="C538" s="55">
        <v>1321</v>
      </c>
      <c r="D538" s="55">
        <v>1112</v>
      </c>
      <c r="E538" s="58" t="str">
        <f t="shared" si="24"/>
        <v>1321_1112</v>
      </c>
      <c r="F538" s="65">
        <v>1.2776862243785299E-2</v>
      </c>
      <c r="G538" s="63" t="str">
        <f t="shared" si="25"/>
        <v>1112_1321</v>
      </c>
      <c r="H538" s="59">
        <f t="shared" si="26"/>
        <v>0.98722313775621473</v>
      </c>
    </row>
    <row r="539" spans="1:8" x14ac:dyDescent="0.4">
      <c r="A539" s="55" t="s">
        <v>255</v>
      </c>
      <c r="B539" s="55" t="s">
        <v>176</v>
      </c>
      <c r="C539" s="55">
        <v>1321</v>
      </c>
      <c r="D539" s="55">
        <v>1242</v>
      </c>
      <c r="E539" s="58" t="str">
        <f t="shared" si="24"/>
        <v>1321_1242</v>
      </c>
      <c r="F539" s="65">
        <v>3.9628829451051797E-2</v>
      </c>
      <c r="G539" s="63" t="str">
        <f t="shared" si="25"/>
        <v>1242_1321</v>
      </c>
      <c r="H539" s="59">
        <f t="shared" si="26"/>
        <v>0.96037117054894816</v>
      </c>
    </row>
    <row r="540" spans="1:8" x14ac:dyDescent="0.4">
      <c r="A540" s="55" t="s">
        <v>255</v>
      </c>
      <c r="B540" s="55" t="s">
        <v>211</v>
      </c>
      <c r="C540" s="55">
        <v>1321</v>
      </c>
      <c r="D540" s="55">
        <v>1277</v>
      </c>
      <c r="E540" s="58" t="str">
        <f t="shared" si="24"/>
        <v>1321_1277</v>
      </c>
      <c r="F540" s="65">
        <v>0.21027955339044799</v>
      </c>
      <c r="G540" s="63" t="str">
        <f t="shared" si="25"/>
        <v>1277_1321</v>
      </c>
      <c r="H540" s="59">
        <f t="shared" si="26"/>
        <v>0.78972044660955198</v>
      </c>
    </row>
    <row r="541" spans="1:8" x14ac:dyDescent="0.4">
      <c r="A541" s="55" t="s">
        <v>255</v>
      </c>
      <c r="B541" s="55" t="s">
        <v>169</v>
      </c>
      <c r="C541" s="55">
        <v>1321</v>
      </c>
      <c r="D541" s="55">
        <v>1235</v>
      </c>
      <c r="E541" s="58" t="str">
        <f t="shared" si="24"/>
        <v>1321_1235</v>
      </c>
      <c r="F541" s="65">
        <v>4.7549277640148498E-2</v>
      </c>
      <c r="G541" s="63" t="str">
        <f t="shared" si="25"/>
        <v>1235_1321</v>
      </c>
      <c r="H541" s="59">
        <f t="shared" si="26"/>
        <v>0.95245072235985151</v>
      </c>
    </row>
    <row r="542" spans="1:8" x14ac:dyDescent="0.4">
      <c r="A542" s="55" t="s">
        <v>255</v>
      </c>
      <c r="B542" s="55" t="s">
        <v>279</v>
      </c>
      <c r="C542" s="55">
        <v>1321</v>
      </c>
      <c r="D542" s="55">
        <v>1345</v>
      </c>
      <c r="E542" s="58" t="str">
        <f t="shared" si="24"/>
        <v>1321_1345</v>
      </c>
      <c r="F542" s="65">
        <v>5.3396315961468897E-2</v>
      </c>
      <c r="G542" s="63" t="str">
        <f t="shared" si="25"/>
        <v>1345_1321</v>
      </c>
      <c r="H542" s="59">
        <f t="shared" si="26"/>
        <v>0.94660368403853112</v>
      </c>
    </row>
    <row r="543" spans="1:8" x14ac:dyDescent="0.4">
      <c r="A543" s="55" t="s">
        <v>255</v>
      </c>
      <c r="B543" s="55" t="s">
        <v>282</v>
      </c>
      <c r="C543" s="55">
        <v>1321</v>
      </c>
      <c r="D543" s="55">
        <v>1348</v>
      </c>
      <c r="E543" s="58" t="str">
        <f t="shared" si="24"/>
        <v>1321_1348</v>
      </c>
      <c r="F543" s="65">
        <v>3.9106489744293503E-2</v>
      </c>
      <c r="G543" s="63" t="str">
        <f t="shared" si="25"/>
        <v>1348_1321</v>
      </c>
      <c r="H543" s="59">
        <f t="shared" si="26"/>
        <v>0.96089351025570646</v>
      </c>
    </row>
    <row r="544" spans="1:8" x14ac:dyDescent="0.4">
      <c r="A544" s="55" t="s">
        <v>255</v>
      </c>
      <c r="B544" s="55" t="s">
        <v>266</v>
      </c>
      <c r="C544" s="55">
        <v>1321</v>
      </c>
      <c r="D544" s="55">
        <v>1332</v>
      </c>
      <c r="E544" s="58" t="str">
        <f t="shared" si="24"/>
        <v>1321_1332</v>
      </c>
      <c r="F544" s="65">
        <v>3.1237548830850101E-2</v>
      </c>
      <c r="G544" s="63" t="str">
        <f t="shared" si="25"/>
        <v>1332_1321</v>
      </c>
      <c r="H544" s="59">
        <f t="shared" si="26"/>
        <v>0.96876245116914994</v>
      </c>
    </row>
    <row r="545" spans="1:8" x14ac:dyDescent="0.4">
      <c r="A545" s="55" t="s">
        <v>255</v>
      </c>
      <c r="B545" s="55" t="s">
        <v>210</v>
      </c>
      <c r="C545" s="55">
        <v>1321</v>
      </c>
      <c r="D545" s="55">
        <v>1276</v>
      </c>
      <c r="E545" s="58" t="str">
        <f t="shared" si="24"/>
        <v>1321_1276</v>
      </c>
      <c r="F545" s="65">
        <v>1.6000376176370599E-2</v>
      </c>
      <c r="G545" s="63" t="str">
        <f t="shared" si="25"/>
        <v>1276_1321</v>
      </c>
      <c r="H545" s="59">
        <f t="shared" si="26"/>
        <v>0.98399962382362938</v>
      </c>
    </row>
    <row r="546" spans="1:8" x14ac:dyDescent="0.4">
      <c r="A546" s="55" t="s">
        <v>255</v>
      </c>
      <c r="B546" s="55" t="s">
        <v>191</v>
      </c>
      <c r="C546" s="55">
        <v>1321</v>
      </c>
      <c r="D546" s="55">
        <v>1257</v>
      </c>
      <c r="E546" s="58" t="str">
        <f t="shared" si="24"/>
        <v>1321_1257</v>
      </c>
      <c r="F546" s="65">
        <v>7.7943487439531799E-3</v>
      </c>
      <c r="G546" s="63" t="str">
        <f t="shared" si="25"/>
        <v>1257_1321</v>
      </c>
      <c r="H546" s="59">
        <f t="shared" si="26"/>
        <v>0.99220565125604687</v>
      </c>
    </row>
    <row r="547" spans="1:8" x14ac:dyDescent="0.4">
      <c r="A547" s="55" t="s">
        <v>255</v>
      </c>
      <c r="B547" s="55" t="s">
        <v>248</v>
      </c>
      <c r="C547" s="55">
        <v>1321</v>
      </c>
      <c r="D547" s="55">
        <v>1314</v>
      </c>
      <c r="E547" s="58" t="str">
        <f t="shared" si="24"/>
        <v>1321_1314</v>
      </c>
      <c r="F547" s="65">
        <v>4.2751052178956001E-2</v>
      </c>
      <c r="G547" s="63" t="str">
        <f t="shared" si="25"/>
        <v>1314_1321</v>
      </c>
      <c r="H547" s="59">
        <f t="shared" si="26"/>
        <v>0.95724894782104397</v>
      </c>
    </row>
    <row r="548" spans="1:8" x14ac:dyDescent="0.4">
      <c r="A548" s="55" t="s">
        <v>255</v>
      </c>
      <c r="B548" s="55" t="s">
        <v>50</v>
      </c>
      <c r="C548" s="55">
        <v>1321</v>
      </c>
      <c r="D548" s="55">
        <v>1116</v>
      </c>
      <c r="E548" s="58" t="str">
        <f t="shared" si="24"/>
        <v>1321_1116</v>
      </c>
      <c r="F548" s="65">
        <v>0.140330402876609</v>
      </c>
      <c r="G548" s="63" t="str">
        <f t="shared" si="25"/>
        <v>1116_1321</v>
      </c>
      <c r="H548" s="59">
        <f t="shared" si="26"/>
        <v>0.85966959712339097</v>
      </c>
    </row>
    <row r="549" spans="1:8" x14ac:dyDescent="0.4">
      <c r="A549" s="55" t="s">
        <v>255</v>
      </c>
      <c r="B549" s="55" t="s">
        <v>226</v>
      </c>
      <c r="C549" s="55">
        <v>1321</v>
      </c>
      <c r="D549" s="55">
        <v>1292</v>
      </c>
      <c r="E549" s="58" t="str">
        <f t="shared" si="24"/>
        <v>1321_1292</v>
      </c>
      <c r="F549" s="65">
        <v>8.6493661350607307E-2</v>
      </c>
      <c r="G549" s="63" t="str">
        <f t="shared" si="25"/>
        <v>1292_1321</v>
      </c>
      <c r="H549" s="59">
        <f t="shared" si="26"/>
        <v>0.91350633864939268</v>
      </c>
    </row>
    <row r="550" spans="1:8" x14ac:dyDescent="0.4">
      <c r="A550" s="55" t="s">
        <v>255</v>
      </c>
      <c r="B550" s="55" t="s">
        <v>73</v>
      </c>
      <c r="C550" s="55">
        <v>1321</v>
      </c>
      <c r="D550" s="55">
        <v>1139</v>
      </c>
      <c r="E550" s="58" t="str">
        <f t="shared" si="24"/>
        <v>1321_1139</v>
      </c>
      <c r="F550" s="65">
        <v>1.7114467660448801E-2</v>
      </c>
      <c r="G550" s="63" t="str">
        <f t="shared" si="25"/>
        <v>1139_1321</v>
      </c>
      <c r="H550" s="59">
        <f t="shared" si="26"/>
        <v>0.98288553233955123</v>
      </c>
    </row>
    <row r="551" spans="1:8" x14ac:dyDescent="0.4">
      <c r="A551" s="55" t="s">
        <v>255</v>
      </c>
      <c r="B551" s="55" t="s">
        <v>87</v>
      </c>
      <c r="C551" s="55">
        <v>1321</v>
      </c>
      <c r="D551" s="55">
        <v>1153</v>
      </c>
      <c r="E551" s="58" t="str">
        <f t="shared" si="24"/>
        <v>1321_1153</v>
      </c>
      <c r="F551" s="65">
        <v>2.9944100609375902E-2</v>
      </c>
      <c r="G551" s="63" t="str">
        <f t="shared" si="25"/>
        <v>1153_1321</v>
      </c>
      <c r="H551" s="59">
        <f t="shared" si="26"/>
        <v>0.97005589939062409</v>
      </c>
    </row>
    <row r="552" spans="1:8" x14ac:dyDescent="0.4">
      <c r="A552" s="55" t="s">
        <v>255</v>
      </c>
      <c r="B552" s="55" t="s">
        <v>351</v>
      </c>
      <c r="C552" s="55">
        <v>1321</v>
      </c>
      <c r="D552" s="55">
        <v>1417</v>
      </c>
      <c r="E552" s="58" t="str">
        <f t="shared" si="24"/>
        <v>1321_1417</v>
      </c>
      <c r="F552" s="65">
        <v>0.22436708162834099</v>
      </c>
      <c r="G552" s="63" t="str">
        <f t="shared" si="25"/>
        <v>1417_1321</v>
      </c>
      <c r="H552" s="59">
        <f t="shared" si="26"/>
        <v>0.77563291837165904</v>
      </c>
    </row>
    <row r="553" spans="1:8" x14ac:dyDescent="0.4">
      <c r="A553" s="55" t="s">
        <v>255</v>
      </c>
      <c r="B553" s="55" t="s">
        <v>389</v>
      </c>
      <c r="C553" s="55">
        <v>1321</v>
      </c>
      <c r="D553" s="55">
        <v>1455</v>
      </c>
      <c r="E553" s="58" t="str">
        <f t="shared" si="24"/>
        <v>1321_1455</v>
      </c>
      <c r="F553" s="65">
        <v>1.0577783339367E-2</v>
      </c>
      <c r="G553" s="63" t="str">
        <f t="shared" si="25"/>
        <v>1455_1321</v>
      </c>
      <c r="H553" s="59">
        <f t="shared" si="26"/>
        <v>0.98942221666063301</v>
      </c>
    </row>
    <row r="554" spans="1:8" x14ac:dyDescent="0.4">
      <c r="A554" s="55" t="s">
        <v>255</v>
      </c>
      <c r="B554" s="55" t="s">
        <v>180</v>
      </c>
      <c r="C554" s="55">
        <v>1321</v>
      </c>
      <c r="D554" s="55">
        <v>1246</v>
      </c>
      <c r="E554" s="58" t="str">
        <f t="shared" si="24"/>
        <v>1321_1246</v>
      </c>
      <c r="F554" s="65">
        <v>8.5312636514221895E-3</v>
      </c>
      <c r="G554" s="63" t="str">
        <f t="shared" si="25"/>
        <v>1246_1321</v>
      </c>
      <c r="H554" s="59">
        <f t="shared" si="26"/>
        <v>0.99146873634857779</v>
      </c>
    </row>
    <row r="555" spans="1:8" x14ac:dyDescent="0.4">
      <c r="A555" s="55" t="s">
        <v>255</v>
      </c>
      <c r="B555" s="55" t="s">
        <v>225</v>
      </c>
      <c r="C555" s="55">
        <v>1321</v>
      </c>
      <c r="D555" s="55">
        <v>1291</v>
      </c>
      <c r="E555" s="58" t="str">
        <f t="shared" si="24"/>
        <v>1321_1291</v>
      </c>
      <c r="F555" s="65">
        <v>0.36859336032353501</v>
      </c>
      <c r="G555" s="63" t="str">
        <f t="shared" si="25"/>
        <v>1291_1321</v>
      </c>
      <c r="H555" s="59">
        <f t="shared" si="26"/>
        <v>0.63140663967646504</v>
      </c>
    </row>
    <row r="556" spans="1:8" x14ac:dyDescent="0.4">
      <c r="A556" s="55" t="s">
        <v>255</v>
      </c>
      <c r="B556" s="55" t="s">
        <v>373</v>
      </c>
      <c r="C556" s="55">
        <v>1321</v>
      </c>
      <c r="D556" s="55">
        <v>1439</v>
      </c>
      <c r="E556" s="58" t="str">
        <f t="shared" si="24"/>
        <v>1321_1439</v>
      </c>
      <c r="F556" s="65">
        <v>0.100681809958409</v>
      </c>
      <c r="G556" s="63" t="str">
        <f t="shared" si="25"/>
        <v>1439_1321</v>
      </c>
      <c r="H556" s="59">
        <f t="shared" si="26"/>
        <v>0.89931819004159097</v>
      </c>
    </row>
    <row r="557" spans="1:8" x14ac:dyDescent="0.4">
      <c r="A557" s="55" t="s">
        <v>255</v>
      </c>
      <c r="B557" s="55" t="s">
        <v>357</v>
      </c>
      <c r="C557" s="55">
        <v>1321</v>
      </c>
      <c r="D557" s="55">
        <v>1423</v>
      </c>
      <c r="E557" s="58" t="str">
        <f t="shared" si="24"/>
        <v>1321_1423</v>
      </c>
      <c r="F557" s="65">
        <v>0.282530455549588</v>
      </c>
      <c r="G557" s="63" t="str">
        <f t="shared" si="25"/>
        <v>1423_1321</v>
      </c>
      <c r="H557" s="59">
        <f t="shared" si="26"/>
        <v>0.717469544450412</v>
      </c>
    </row>
    <row r="558" spans="1:8" x14ac:dyDescent="0.4">
      <c r="A558" s="55" t="s">
        <v>255</v>
      </c>
      <c r="B558" s="55" t="s">
        <v>124</v>
      </c>
      <c r="C558" s="55">
        <v>1321</v>
      </c>
      <c r="D558" s="55">
        <v>1190</v>
      </c>
      <c r="E558" s="58" t="str">
        <f t="shared" si="24"/>
        <v>1321_1190</v>
      </c>
      <c r="F558" s="65">
        <v>0.26717093992070501</v>
      </c>
      <c r="G558" s="63" t="str">
        <f t="shared" si="25"/>
        <v>1190_1321</v>
      </c>
      <c r="H558" s="59">
        <f t="shared" si="26"/>
        <v>0.73282906007929505</v>
      </c>
    </row>
    <row r="559" spans="1:8" x14ac:dyDescent="0.4">
      <c r="A559" s="55" t="s">
        <v>255</v>
      </c>
      <c r="B559" s="55" t="s">
        <v>308</v>
      </c>
      <c r="C559" s="55">
        <v>1321</v>
      </c>
      <c r="D559" s="55">
        <v>1374</v>
      </c>
      <c r="E559" s="58" t="str">
        <f t="shared" si="24"/>
        <v>1321_1374</v>
      </c>
      <c r="F559" s="65">
        <v>2.7917058320897799E-2</v>
      </c>
      <c r="G559" s="63" t="str">
        <f t="shared" si="25"/>
        <v>1374_1321</v>
      </c>
      <c r="H559" s="59">
        <f t="shared" si="26"/>
        <v>0.97208294167910225</v>
      </c>
    </row>
    <row r="560" spans="1:8" x14ac:dyDescent="0.4">
      <c r="A560" s="55" t="s">
        <v>255</v>
      </c>
      <c r="B560" s="55" t="s">
        <v>241</v>
      </c>
      <c r="C560" s="55">
        <v>1321</v>
      </c>
      <c r="D560" s="55">
        <v>1307</v>
      </c>
      <c r="E560" s="58" t="str">
        <f t="shared" si="24"/>
        <v>1321_1307</v>
      </c>
      <c r="F560" s="65">
        <v>0.22452964307416401</v>
      </c>
      <c r="G560" s="63" t="str">
        <f t="shared" si="25"/>
        <v>1307_1321</v>
      </c>
      <c r="H560" s="59">
        <f t="shared" si="26"/>
        <v>0.77547035692583599</v>
      </c>
    </row>
    <row r="561" spans="1:8" x14ac:dyDescent="0.4">
      <c r="A561" s="55" t="s">
        <v>255</v>
      </c>
      <c r="B561" s="55" t="s">
        <v>200</v>
      </c>
      <c r="C561" s="55">
        <v>1321</v>
      </c>
      <c r="D561" s="55">
        <v>1266</v>
      </c>
      <c r="E561" s="58" t="str">
        <f t="shared" si="24"/>
        <v>1321_1266</v>
      </c>
      <c r="F561" s="65">
        <v>0.37793339765503497</v>
      </c>
      <c r="G561" s="63" t="str">
        <f t="shared" si="25"/>
        <v>1266_1321</v>
      </c>
      <c r="H561" s="59">
        <f t="shared" si="26"/>
        <v>0.62206660234496503</v>
      </c>
    </row>
    <row r="562" spans="1:8" x14ac:dyDescent="0.4">
      <c r="A562" s="55" t="s">
        <v>255</v>
      </c>
      <c r="B562" s="55" t="s">
        <v>341</v>
      </c>
      <c r="C562" s="55">
        <v>1321</v>
      </c>
      <c r="D562" s="55">
        <v>1407</v>
      </c>
      <c r="E562" s="58" t="str">
        <f t="shared" si="24"/>
        <v>1321_1407</v>
      </c>
      <c r="F562" s="65">
        <v>0.24386721856090399</v>
      </c>
      <c r="G562" s="63" t="str">
        <f t="shared" si="25"/>
        <v>1407_1321</v>
      </c>
      <c r="H562" s="59">
        <f t="shared" si="26"/>
        <v>0.75613278143909601</v>
      </c>
    </row>
    <row r="563" spans="1:8" x14ac:dyDescent="0.4">
      <c r="A563" s="55" t="s">
        <v>255</v>
      </c>
      <c r="B563" s="55" t="s">
        <v>311</v>
      </c>
      <c r="C563" s="55">
        <v>1321</v>
      </c>
      <c r="D563" s="55">
        <v>1377</v>
      </c>
      <c r="E563" s="58" t="str">
        <f t="shared" si="24"/>
        <v>1321_1377</v>
      </c>
      <c r="F563" s="65">
        <v>0.15643723032363699</v>
      </c>
      <c r="G563" s="63" t="str">
        <f t="shared" si="25"/>
        <v>1377_1321</v>
      </c>
      <c r="H563" s="59">
        <f t="shared" si="26"/>
        <v>0.84356276967636301</v>
      </c>
    </row>
    <row r="564" spans="1:8" x14ac:dyDescent="0.4">
      <c r="A564" s="55" t="s">
        <v>255</v>
      </c>
      <c r="B564" s="55" t="s">
        <v>369</v>
      </c>
      <c r="C564" s="55">
        <v>1321</v>
      </c>
      <c r="D564" s="55">
        <v>1435</v>
      </c>
      <c r="E564" s="58" t="str">
        <f t="shared" si="24"/>
        <v>1321_1435</v>
      </c>
      <c r="F564" s="65">
        <v>1.9159749524247999E-2</v>
      </c>
      <c r="G564" s="63" t="str">
        <f t="shared" si="25"/>
        <v>1435_1321</v>
      </c>
      <c r="H564" s="59">
        <f t="shared" si="26"/>
        <v>0.98084025047575196</v>
      </c>
    </row>
    <row r="565" spans="1:8" x14ac:dyDescent="0.4">
      <c r="A565" s="55" t="s">
        <v>255</v>
      </c>
      <c r="B565" s="55" t="s">
        <v>277</v>
      </c>
      <c r="C565" s="55">
        <v>1321</v>
      </c>
      <c r="D565" s="55">
        <v>1343</v>
      </c>
      <c r="E565" s="58" t="str">
        <f t="shared" si="24"/>
        <v>1321_1343</v>
      </c>
      <c r="F565" s="65">
        <v>6.33050343188898E-2</v>
      </c>
      <c r="G565" s="63" t="str">
        <f t="shared" si="25"/>
        <v>1343_1321</v>
      </c>
      <c r="H565" s="59">
        <f t="shared" si="26"/>
        <v>0.93669496568111021</v>
      </c>
    </row>
    <row r="566" spans="1:8" x14ac:dyDescent="0.4">
      <c r="A566" s="55" t="s">
        <v>255</v>
      </c>
      <c r="B566" s="55" t="s">
        <v>71</v>
      </c>
      <c r="C566" s="55">
        <v>1321</v>
      </c>
      <c r="D566" s="55">
        <v>1137</v>
      </c>
      <c r="E566" s="58" t="str">
        <f t="shared" si="24"/>
        <v>1321_1137</v>
      </c>
      <c r="F566" s="65">
        <v>0.17061824955880001</v>
      </c>
      <c r="G566" s="63" t="str">
        <f t="shared" si="25"/>
        <v>1137_1321</v>
      </c>
      <c r="H566" s="59">
        <f t="shared" si="26"/>
        <v>0.82938175044119999</v>
      </c>
    </row>
    <row r="567" spans="1:8" x14ac:dyDescent="0.4">
      <c r="A567" s="55" t="s">
        <v>255</v>
      </c>
      <c r="B567" s="55" t="s">
        <v>202</v>
      </c>
      <c r="C567" s="55">
        <v>1321</v>
      </c>
      <c r="D567" s="55">
        <v>1268</v>
      </c>
      <c r="E567" s="58" t="str">
        <f t="shared" si="24"/>
        <v>1321_1268</v>
      </c>
      <c r="F567" s="65">
        <v>6.5441297725380598E-2</v>
      </c>
      <c r="G567" s="63" t="str">
        <f t="shared" si="25"/>
        <v>1268_1321</v>
      </c>
      <c r="H567" s="59">
        <f t="shared" si="26"/>
        <v>0.93455870227461935</v>
      </c>
    </row>
    <row r="568" spans="1:8" x14ac:dyDescent="0.4">
      <c r="A568" s="55" t="s">
        <v>255</v>
      </c>
      <c r="B568" s="55" t="s">
        <v>129</v>
      </c>
      <c r="C568" s="55">
        <v>1321</v>
      </c>
      <c r="D568" s="55">
        <v>1195</v>
      </c>
      <c r="E568" s="58" t="str">
        <f t="shared" si="24"/>
        <v>1321_1195</v>
      </c>
      <c r="F568" s="65">
        <v>0.21541992283650699</v>
      </c>
      <c r="G568" s="63" t="str">
        <f t="shared" si="25"/>
        <v>1195_1321</v>
      </c>
      <c r="H568" s="59">
        <f t="shared" si="26"/>
        <v>0.78458007716349298</v>
      </c>
    </row>
    <row r="569" spans="1:8" x14ac:dyDescent="0.4">
      <c r="A569" s="55" t="s">
        <v>255</v>
      </c>
      <c r="B569" s="55" t="s">
        <v>367</v>
      </c>
      <c r="C569" s="55">
        <v>1321</v>
      </c>
      <c r="D569" s="55">
        <v>1433</v>
      </c>
      <c r="E569" s="58" t="str">
        <f t="shared" si="24"/>
        <v>1321_1433</v>
      </c>
      <c r="F569" s="65">
        <v>0.11210217408878501</v>
      </c>
      <c r="G569" s="63" t="str">
        <f t="shared" si="25"/>
        <v>1433_1321</v>
      </c>
      <c r="H569" s="59">
        <f t="shared" si="26"/>
        <v>0.88789782591121502</v>
      </c>
    </row>
    <row r="570" spans="1:8" x14ac:dyDescent="0.4">
      <c r="A570" s="55" t="s">
        <v>255</v>
      </c>
      <c r="B570" s="55" t="s">
        <v>249</v>
      </c>
      <c r="C570" s="55">
        <v>1321</v>
      </c>
      <c r="D570" s="55">
        <v>1315</v>
      </c>
      <c r="E570" s="58" t="str">
        <f t="shared" si="24"/>
        <v>1321_1315</v>
      </c>
      <c r="F570" s="65">
        <v>0.67865109147259395</v>
      </c>
      <c r="G570" s="63" t="str">
        <f t="shared" si="25"/>
        <v>1315_1321</v>
      </c>
      <c r="H570" s="59">
        <f t="shared" si="26"/>
        <v>0.32134890852740605</v>
      </c>
    </row>
    <row r="571" spans="1:8" x14ac:dyDescent="0.4">
      <c r="A571" s="55" t="s">
        <v>255</v>
      </c>
      <c r="B571" s="55" t="s">
        <v>347</v>
      </c>
      <c r="C571" s="55">
        <v>1321</v>
      </c>
      <c r="D571" s="55">
        <v>1413</v>
      </c>
      <c r="E571" s="58" t="str">
        <f t="shared" si="24"/>
        <v>1321_1413</v>
      </c>
      <c r="F571" s="65">
        <v>0.48045671525151601</v>
      </c>
      <c r="G571" s="63" t="str">
        <f t="shared" si="25"/>
        <v>1413_1321</v>
      </c>
      <c r="H571" s="59">
        <f t="shared" si="26"/>
        <v>0.51954328474848399</v>
      </c>
    </row>
    <row r="572" spans="1:8" x14ac:dyDescent="0.4">
      <c r="A572" s="55" t="s">
        <v>255</v>
      </c>
      <c r="B572" s="55" t="s">
        <v>208</v>
      </c>
      <c r="C572" s="55">
        <v>1321</v>
      </c>
      <c r="D572" s="55">
        <v>1274</v>
      </c>
      <c r="E572" s="58" t="str">
        <f t="shared" si="24"/>
        <v>1321_1274</v>
      </c>
      <c r="F572" s="65">
        <v>2.0838846602886499E-2</v>
      </c>
      <c r="G572" s="63" t="str">
        <f t="shared" si="25"/>
        <v>1274_1321</v>
      </c>
      <c r="H572" s="59">
        <f t="shared" si="26"/>
        <v>0.97916115339711352</v>
      </c>
    </row>
    <row r="573" spans="1:8" x14ac:dyDescent="0.4">
      <c r="A573" s="55" t="s">
        <v>255</v>
      </c>
      <c r="B573" s="55" t="s">
        <v>239</v>
      </c>
      <c r="C573" s="55">
        <v>1321</v>
      </c>
      <c r="D573" s="55">
        <v>1305</v>
      </c>
      <c r="E573" s="58" t="str">
        <f t="shared" si="24"/>
        <v>1321_1305</v>
      </c>
      <c r="F573" s="65">
        <v>0.105975042784475</v>
      </c>
      <c r="G573" s="63" t="str">
        <f t="shared" si="25"/>
        <v>1305_1321</v>
      </c>
      <c r="H573" s="59">
        <f t="shared" si="26"/>
        <v>0.894024957215525</v>
      </c>
    </row>
    <row r="574" spans="1:8" x14ac:dyDescent="0.4">
      <c r="A574" s="55" t="s">
        <v>255</v>
      </c>
      <c r="B574" s="55" t="s">
        <v>370</v>
      </c>
      <c r="C574" s="55">
        <v>1321</v>
      </c>
      <c r="D574" s="55">
        <v>1436</v>
      </c>
      <c r="E574" s="58" t="str">
        <f t="shared" si="24"/>
        <v>1321_1436</v>
      </c>
      <c r="F574" s="65">
        <v>6.2112759496331799E-2</v>
      </c>
      <c r="G574" s="63" t="str">
        <f t="shared" si="25"/>
        <v>1436_1321</v>
      </c>
      <c r="H574" s="59">
        <f t="shared" si="26"/>
        <v>0.93788724050366823</v>
      </c>
    </row>
    <row r="575" spans="1:8" x14ac:dyDescent="0.4">
      <c r="A575" s="55" t="s">
        <v>255</v>
      </c>
      <c r="B575" s="55" t="s">
        <v>100</v>
      </c>
      <c r="C575" s="55">
        <v>1321</v>
      </c>
      <c r="D575" s="55">
        <v>1166</v>
      </c>
      <c r="E575" s="58" t="str">
        <f t="shared" si="24"/>
        <v>1321_1166</v>
      </c>
      <c r="F575" s="65">
        <v>0.108676000125042</v>
      </c>
      <c r="G575" s="63" t="str">
        <f t="shared" si="25"/>
        <v>1166_1321</v>
      </c>
      <c r="H575" s="59">
        <f t="shared" si="26"/>
        <v>0.89132399987495803</v>
      </c>
    </row>
    <row r="576" spans="1:8" x14ac:dyDescent="0.4">
      <c r="A576" s="55" t="s">
        <v>255</v>
      </c>
      <c r="B576" s="55" t="s">
        <v>167</v>
      </c>
      <c r="C576" s="55">
        <v>1321</v>
      </c>
      <c r="D576" s="55">
        <v>1233</v>
      </c>
      <c r="E576" s="58" t="str">
        <f t="shared" si="24"/>
        <v>1321_1233</v>
      </c>
      <c r="F576" s="65">
        <v>0.66153374313073499</v>
      </c>
      <c r="G576" s="63" t="str">
        <f t="shared" si="25"/>
        <v>1233_1321</v>
      </c>
      <c r="H576" s="59">
        <f t="shared" si="26"/>
        <v>0.33846625686926501</v>
      </c>
    </row>
    <row r="577" spans="1:8" x14ac:dyDescent="0.4">
      <c r="A577" s="55" t="s">
        <v>255</v>
      </c>
      <c r="B577" s="55" t="s">
        <v>263</v>
      </c>
      <c r="C577" s="55">
        <v>1321</v>
      </c>
      <c r="D577" s="55">
        <v>1329</v>
      </c>
      <c r="E577" s="58" t="str">
        <f t="shared" si="24"/>
        <v>1321_1329</v>
      </c>
      <c r="F577" s="65">
        <v>0.18627316385290699</v>
      </c>
      <c r="G577" s="63" t="str">
        <f t="shared" si="25"/>
        <v>1329_1321</v>
      </c>
      <c r="H577" s="59">
        <f t="shared" si="26"/>
        <v>0.81372683614709307</v>
      </c>
    </row>
    <row r="578" spans="1:8" x14ac:dyDescent="0.4">
      <c r="A578" s="55" t="s">
        <v>255</v>
      </c>
      <c r="B578" s="55" t="s">
        <v>174</v>
      </c>
      <c r="C578" s="55">
        <v>1321</v>
      </c>
      <c r="D578" s="55">
        <v>1240</v>
      </c>
      <c r="E578" s="58" t="str">
        <f t="shared" si="24"/>
        <v>1321_1240</v>
      </c>
      <c r="F578" s="65">
        <v>0.59267874873340898</v>
      </c>
      <c r="G578" s="63" t="str">
        <f t="shared" si="25"/>
        <v>1240_1321</v>
      </c>
      <c r="H578" s="59">
        <f t="shared" si="26"/>
        <v>0.40732125126659102</v>
      </c>
    </row>
    <row r="579" spans="1:8" x14ac:dyDescent="0.4">
      <c r="A579" s="55" t="s">
        <v>255</v>
      </c>
      <c r="B579" s="55" t="s">
        <v>345</v>
      </c>
      <c r="C579" s="55">
        <v>1321</v>
      </c>
      <c r="D579" s="55">
        <v>1411</v>
      </c>
      <c r="E579" s="58" t="str">
        <f t="shared" ref="E579:E642" si="27">C579&amp;"_"&amp;D579</f>
        <v>1321_1411</v>
      </c>
      <c r="F579" s="65">
        <v>0.36197914182476898</v>
      </c>
      <c r="G579" s="63" t="str">
        <f t="shared" ref="G579:G642" si="28">D579&amp;"_"&amp;C579</f>
        <v>1411_1321</v>
      </c>
      <c r="H579" s="59">
        <f t="shared" ref="H579:H642" si="29">1-F579</f>
        <v>0.63802085817523102</v>
      </c>
    </row>
    <row r="580" spans="1:8" x14ac:dyDescent="0.4">
      <c r="A580" s="55" t="s">
        <v>255</v>
      </c>
      <c r="B580" s="55" t="s">
        <v>305</v>
      </c>
      <c r="C580" s="55">
        <v>1321</v>
      </c>
      <c r="D580" s="55">
        <v>1371</v>
      </c>
      <c r="E580" s="58" t="str">
        <f t="shared" si="27"/>
        <v>1321_1371</v>
      </c>
      <c r="F580" s="65">
        <v>4.3670494056812503E-2</v>
      </c>
      <c r="G580" s="63" t="str">
        <f t="shared" si="28"/>
        <v>1371_1321</v>
      </c>
      <c r="H580" s="59">
        <f t="shared" si="29"/>
        <v>0.95632950594318755</v>
      </c>
    </row>
    <row r="581" spans="1:8" x14ac:dyDescent="0.4">
      <c r="A581" s="55" t="s">
        <v>255</v>
      </c>
      <c r="B581" s="55" t="s">
        <v>212</v>
      </c>
      <c r="C581" s="55">
        <v>1321</v>
      </c>
      <c r="D581" s="55">
        <v>1278</v>
      </c>
      <c r="E581" s="58" t="str">
        <f t="shared" si="27"/>
        <v>1321_1278</v>
      </c>
      <c r="F581" s="65">
        <v>3.8392357564181599E-2</v>
      </c>
      <c r="G581" s="63" t="str">
        <f t="shared" si="28"/>
        <v>1278_1321</v>
      </c>
      <c r="H581" s="59">
        <f t="shared" si="29"/>
        <v>0.96160764243581842</v>
      </c>
    </row>
    <row r="582" spans="1:8" x14ac:dyDescent="0.4">
      <c r="A582" s="55" t="s">
        <v>255</v>
      </c>
      <c r="B582" s="55" t="s">
        <v>391</v>
      </c>
      <c r="C582" s="55">
        <v>1321</v>
      </c>
      <c r="D582" s="55">
        <v>1457</v>
      </c>
      <c r="E582" s="58" t="str">
        <f t="shared" si="27"/>
        <v>1321_1457</v>
      </c>
      <c r="F582" s="65">
        <v>0.127897215968411</v>
      </c>
      <c r="G582" s="63" t="str">
        <f t="shared" si="28"/>
        <v>1457_1321</v>
      </c>
      <c r="H582" s="59">
        <f t="shared" si="29"/>
        <v>0.87210278403158903</v>
      </c>
    </row>
    <row r="583" spans="1:8" x14ac:dyDescent="0.4">
      <c r="A583" s="55" t="s">
        <v>255</v>
      </c>
      <c r="B583" s="55" t="s">
        <v>177</v>
      </c>
      <c r="C583" s="55">
        <v>1321</v>
      </c>
      <c r="D583" s="55">
        <v>1243</v>
      </c>
      <c r="E583" s="58" t="str">
        <f t="shared" si="27"/>
        <v>1321_1243</v>
      </c>
      <c r="F583" s="65">
        <v>0.127849602279202</v>
      </c>
      <c r="G583" s="63" t="str">
        <f t="shared" si="28"/>
        <v>1243_1321</v>
      </c>
      <c r="H583" s="59">
        <f t="shared" si="29"/>
        <v>0.87215039772079805</v>
      </c>
    </row>
    <row r="584" spans="1:8" x14ac:dyDescent="0.4">
      <c r="A584" s="55" t="s">
        <v>255</v>
      </c>
      <c r="B584" s="55" t="s">
        <v>179</v>
      </c>
      <c r="C584" s="55">
        <v>1321</v>
      </c>
      <c r="D584" s="55">
        <v>1245</v>
      </c>
      <c r="E584" s="58" t="str">
        <f t="shared" si="27"/>
        <v>1321_1245</v>
      </c>
      <c r="F584" s="65">
        <v>0.22208570106371101</v>
      </c>
      <c r="G584" s="63" t="str">
        <f t="shared" si="28"/>
        <v>1245_1321</v>
      </c>
      <c r="H584" s="59">
        <f t="shared" si="29"/>
        <v>0.77791429893628905</v>
      </c>
    </row>
    <row r="585" spans="1:8" x14ac:dyDescent="0.4">
      <c r="A585" s="55" t="s">
        <v>255</v>
      </c>
      <c r="B585" s="55" t="s">
        <v>107</v>
      </c>
      <c r="C585" s="55">
        <v>1321</v>
      </c>
      <c r="D585" s="55">
        <v>1173</v>
      </c>
      <c r="E585" s="58" t="str">
        <f t="shared" si="27"/>
        <v>1321_1173</v>
      </c>
      <c r="F585" s="65">
        <v>9.3607833904900004E-2</v>
      </c>
      <c r="G585" s="63" t="str">
        <f t="shared" si="28"/>
        <v>1173_1321</v>
      </c>
      <c r="H585" s="59">
        <f t="shared" si="29"/>
        <v>0.90639216609509998</v>
      </c>
    </row>
    <row r="586" spans="1:8" x14ac:dyDescent="0.4">
      <c r="A586" s="55" t="s">
        <v>255</v>
      </c>
      <c r="B586" s="55" t="s">
        <v>231</v>
      </c>
      <c r="C586" s="55">
        <v>1321</v>
      </c>
      <c r="D586" s="55">
        <v>1297</v>
      </c>
      <c r="E586" s="58" t="str">
        <f t="shared" si="27"/>
        <v>1321_1297</v>
      </c>
      <c r="F586" s="65">
        <v>0.29618902480221798</v>
      </c>
      <c r="G586" s="63" t="str">
        <f t="shared" si="28"/>
        <v>1297_1321</v>
      </c>
      <c r="H586" s="59">
        <f t="shared" si="29"/>
        <v>0.70381097519778202</v>
      </c>
    </row>
    <row r="587" spans="1:8" x14ac:dyDescent="0.4">
      <c r="A587" s="55" t="s">
        <v>257</v>
      </c>
      <c r="B587" s="55" t="s">
        <v>386</v>
      </c>
      <c r="C587" s="55">
        <v>1323</v>
      </c>
      <c r="D587" s="55">
        <v>1452</v>
      </c>
      <c r="E587" s="58" t="str">
        <f t="shared" si="27"/>
        <v>1323_1452</v>
      </c>
      <c r="F587" s="65">
        <v>0.44323030513754402</v>
      </c>
      <c r="G587" s="63" t="str">
        <f t="shared" si="28"/>
        <v>1452_1323</v>
      </c>
      <c r="H587" s="59">
        <f t="shared" si="29"/>
        <v>0.55676969486245598</v>
      </c>
    </row>
    <row r="588" spans="1:8" x14ac:dyDescent="0.4">
      <c r="A588" s="55" t="s">
        <v>257</v>
      </c>
      <c r="B588" s="55" t="s">
        <v>396</v>
      </c>
      <c r="C588" s="55">
        <v>1323</v>
      </c>
      <c r="D588" s="55">
        <v>1462</v>
      </c>
      <c r="E588" s="58" t="str">
        <f t="shared" si="27"/>
        <v>1323_1462</v>
      </c>
      <c r="F588" s="65">
        <v>0.57112021286005099</v>
      </c>
      <c r="G588" s="63" t="str">
        <f t="shared" si="28"/>
        <v>1462_1323</v>
      </c>
      <c r="H588" s="59">
        <f t="shared" si="29"/>
        <v>0.42887978713994901</v>
      </c>
    </row>
    <row r="589" spans="1:8" x14ac:dyDescent="0.4">
      <c r="A589" s="55" t="s">
        <v>257</v>
      </c>
      <c r="B589" s="55" t="s">
        <v>133</v>
      </c>
      <c r="C589" s="55">
        <v>1323</v>
      </c>
      <c r="D589" s="55">
        <v>1199</v>
      </c>
      <c r="E589" s="58" t="str">
        <f t="shared" si="27"/>
        <v>1323_1199</v>
      </c>
      <c r="F589" s="65">
        <v>0.33034101184665998</v>
      </c>
      <c r="G589" s="63" t="str">
        <f t="shared" si="28"/>
        <v>1199_1323</v>
      </c>
      <c r="H589" s="59">
        <f t="shared" si="29"/>
        <v>0.66965898815334002</v>
      </c>
    </row>
    <row r="590" spans="1:8" x14ac:dyDescent="0.4">
      <c r="A590" s="55" t="s">
        <v>257</v>
      </c>
      <c r="B590" s="55" t="s">
        <v>322</v>
      </c>
      <c r="C590" s="55">
        <v>1323</v>
      </c>
      <c r="D590" s="55">
        <v>1388</v>
      </c>
      <c r="E590" s="58" t="str">
        <f t="shared" si="27"/>
        <v>1323_1388</v>
      </c>
      <c r="F590" s="65">
        <v>0.27891295212577399</v>
      </c>
      <c r="G590" s="63" t="str">
        <f t="shared" si="28"/>
        <v>1388_1323</v>
      </c>
      <c r="H590" s="59">
        <f t="shared" si="29"/>
        <v>0.72108704787422595</v>
      </c>
    </row>
    <row r="591" spans="1:8" x14ac:dyDescent="0.4">
      <c r="A591" s="55" t="s">
        <v>257</v>
      </c>
      <c r="B591" s="55" t="s">
        <v>46</v>
      </c>
      <c r="C591" s="55">
        <v>1323</v>
      </c>
      <c r="D591" s="55">
        <v>1112</v>
      </c>
      <c r="E591" s="58" t="str">
        <f t="shared" si="27"/>
        <v>1323_1112</v>
      </c>
      <c r="F591" s="65">
        <v>0.152399208107833</v>
      </c>
      <c r="G591" s="63" t="str">
        <f t="shared" si="28"/>
        <v>1112_1323</v>
      </c>
      <c r="H591" s="59">
        <f t="shared" si="29"/>
        <v>0.84760079189216697</v>
      </c>
    </row>
    <row r="592" spans="1:8" x14ac:dyDescent="0.4">
      <c r="A592" s="55" t="s">
        <v>257</v>
      </c>
      <c r="B592" s="55" t="s">
        <v>176</v>
      </c>
      <c r="C592" s="55">
        <v>1323</v>
      </c>
      <c r="D592" s="55">
        <v>1242</v>
      </c>
      <c r="E592" s="58" t="str">
        <f t="shared" si="27"/>
        <v>1323_1242</v>
      </c>
      <c r="F592" s="65">
        <v>0.36437873184717701</v>
      </c>
      <c r="G592" s="63" t="str">
        <f t="shared" si="28"/>
        <v>1242_1323</v>
      </c>
      <c r="H592" s="59">
        <f t="shared" si="29"/>
        <v>0.63562126815282305</v>
      </c>
    </row>
    <row r="593" spans="1:8" x14ac:dyDescent="0.4">
      <c r="A593" s="55" t="s">
        <v>257</v>
      </c>
      <c r="B593" s="55" t="s">
        <v>211</v>
      </c>
      <c r="C593" s="55">
        <v>1323</v>
      </c>
      <c r="D593" s="55">
        <v>1277</v>
      </c>
      <c r="E593" s="58" t="str">
        <f t="shared" si="27"/>
        <v>1323_1277</v>
      </c>
      <c r="F593" s="65">
        <v>0.787197173168243</v>
      </c>
      <c r="G593" s="63" t="str">
        <f t="shared" si="28"/>
        <v>1277_1323</v>
      </c>
      <c r="H593" s="59">
        <f t="shared" si="29"/>
        <v>0.212802826831757</v>
      </c>
    </row>
    <row r="594" spans="1:8" x14ac:dyDescent="0.4">
      <c r="A594" s="55" t="s">
        <v>257</v>
      </c>
      <c r="B594" s="55" t="s">
        <v>169</v>
      </c>
      <c r="C594" s="55">
        <v>1323</v>
      </c>
      <c r="D594" s="55">
        <v>1235</v>
      </c>
      <c r="E594" s="58" t="str">
        <f t="shared" si="27"/>
        <v>1323_1235</v>
      </c>
      <c r="F594" s="65">
        <v>0.40952776926503298</v>
      </c>
      <c r="G594" s="63" t="str">
        <f t="shared" si="28"/>
        <v>1235_1323</v>
      </c>
      <c r="H594" s="59">
        <f t="shared" si="29"/>
        <v>0.59047223073496702</v>
      </c>
    </row>
    <row r="595" spans="1:8" x14ac:dyDescent="0.4">
      <c r="A595" s="55" t="s">
        <v>257</v>
      </c>
      <c r="B595" s="55" t="s">
        <v>279</v>
      </c>
      <c r="C595" s="55">
        <v>1323</v>
      </c>
      <c r="D595" s="55">
        <v>1345</v>
      </c>
      <c r="E595" s="58" t="str">
        <f t="shared" si="27"/>
        <v>1323_1345</v>
      </c>
      <c r="F595" s="65">
        <v>0.43935383937522798</v>
      </c>
      <c r="G595" s="63" t="str">
        <f t="shared" si="28"/>
        <v>1345_1323</v>
      </c>
      <c r="H595" s="59">
        <f t="shared" si="29"/>
        <v>0.56064616062477202</v>
      </c>
    </row>
    <row r="596" spans="1:8" x14ac:dyDescent="0.4">
      <c r="A596" s="55" t="s">
        <v>257</v>
      </c>
      <c r="B596" s="55" t="s">
        <v>282</v>
      </c>
      <c r="C596" s="55">
        <v>1323</v>
      </c>
      <c r="D596" s="55">
        <v>1348</v>
      </c>
      <c r="E596" s="58" t="str">
        <f t="shared" si="27"/>
        <v>1323_1348</v>
      </c>
      <c r="F596" s="65">
        <v>0.361185766978735</v>
      </c>
      <c r="G596" s="63" t="str">
        <f t="shared" si="28"/>
        <v>1348_1323</v>
      </c>
      <c r="H596" s="59">
        <f t="shared" si="29"/>
        <v>0.63881423302126494</v>
      </c>
    </row>
    <row r="597" spans="1:8" x14ac:dyDescent="0.4">
      <c r="A597" s="55" t="s">
        <v>257</v>
      </c>
      <c r="B597" s="55" t="s">
        <v>266</v>
      </c>
      <c r="C597" s="55">
        <v>1323</v>
      </c>
      <c r="D597" s="55">
        <v>1332</v>
      </c>
      <c r="E597" s="58" t="str">
        <f t="shared" si="27"/>
        <v>1323_1332</v>
      </c>
      <c r="F597" s="65">
        <v>0.309374606101187</v>
      </c>
      <c r="G597" s="63" t="str">
        <f t="shared" si="28"/>
        <v>1332_1323</v>
      </c>
      <c r="H597" s="59">
        <f t="shared" si="29"/>
        <v>0.69062539389881294</v>
      </c>
    </row>
    <row r="598" spans="1:8" x14ac:dyDescent="0.4">
      <c r="A598" s="55" t="s">
        <v>257</v>
      </c>
      <c r="B598" s="55" t="s">
        <v>210</v>
      </c>
      <c r="C598" s="55">
        <v>1323</v>
      </c>
      <c r="D598" s="55">
        <v>1276</v>
      </c>
      <c r="E598" s="58" t="str">
        <f t="shared" si="27"/>
        <v>1323_1276</v>
      </c>
      <c r="F598" s="65">
        <v>0.184273298199116</v>
      </c>
      <c r="G598" s="63" t="str">
        <f t="shared" si="28"/>
        <v>1276_1323</v>
      </c>
      <c r="H598" s="59">
        <f t="shared" si="29"/>
        <v>0.81572670180088402</v>
      </c>
    </row>
    <row r="599" spans="1:8" x14ac:dyDescent="0.4">
      <c r="A599" s="55" t="s">
        <v>257</v>
      </c>
      <c r="B599" s="55" t="s">
        <v>191</v>
      </c>
      <c r="C599" s="55">
        <v>1323</v>
      </c>
      <c r="D599" s="55">
        <v>1257</v>
      </c>
      <c r="E599" s="58" t="str">
        <f t="shared" si="27"/>
        <v>1323_1257</v>
      </c>
      <c r="F599" s="65">
        <v>9.8395794280908305E-2</v>
      </c>
      <c r="G599" s="63" t="str">
        <f t="shared" si="28"/>
        <v>1257_1323</v>
      </c>
      <c r="H599" s="59">
        <f t="shared" si="29"/>
        <v>0.90160420571909172</v>
      </c>
    </row>
    <row r="600" spans="1:8" x14ac:dyDescent="0.4">
      <c r="A600" s="55" t="s">
        <v>257</v>
      </c>
      <c r="B600" s="55" t="s">
        <v>248</v>
      </c>
      <c r="C600" s="55">
        <v>1323</v>
      </c>
      <c r="D600" s="55">
        <v>1314</v>
      </c>
      <c r="E600" s="58" t="str">
        <f t="shared" si="27"/>
        <v>1323_1314</v>
      </c>
      <c r="F600" s="65">
        <v>0.38288615888718502</v>
      </c>
      <c r="G600" s="63" t="str">
        <f t="shared" si="28"/>
        <v>1314_1323</v>
      </c>
      <c r="H600" s="59">
        <f t="shared" si="29"/>
        <v>0.61711384111281498</v>
      </c>
    </row>
    <row r="601" spans="1:8" x14ac:dyDescent="0.4">
      <c r="A601" s="55" t="s">
        <v>257</v>
      </c>
      <c r="B601" s="55" t="s">
        <v>50</v>
      </c>
      <c r="C601" s="55">
        <v>1323</v>
      </c>
      <c r="D601" s="55">
        <v>1116</v>
      </c>
      <c r="E601" s="58" t="str">
        <f t="shared" si="27"/>
        <v>1323_1116</v>
      </c>
      <c r="F601" s="65">
        <v>0.693982704203704</v>
      </c>
      <c r="G601" s="63" t="str">
        <f t="shared" si="28"/>
        <v>1116_1323</v>
      </c>
      <c r="H601" s="59">
        <f t="shared" si="29"/>
        <v>0.306017295796296</v>
      </c>
    </row>
    <row r="602" spans="1:8" x14ac:dyDescent="0.4">
      <c r="A602" s="55" t="s">
        <v>257</v>
      </c>
      <c r="B602" s="55" t="s">
        <v>226</v>
      </c>
      <c r="C602" s="55">
        <v>1323</v>
      </c>
      <c r="D602" s="55">
        <v>1292</v>
      </c>
      <c r="E602" s="58" t="str">
        <f t="shared" si="27"/>
        <v>1323_1292</v>
      </c>
      <c r="F602" s="65">
        <v>0.568107683974724</v>
      </c>
      <c r="G602" s="63" t="str">
        <f t="shared" si="28"/>
        <v>1292_1323</v>
      </c>
      <c r="H602" s="59">
        <f t="shared" si="29"/>
        <v>0.431892316025276</v>
      </c>
    </row>
    <row r="603" spans="1:8" x14ac:dyDescent="0.4">
      <c r="A603" s="55" t="s">
        <v>257</v>
      </c>
      <c r="B603" s="55" t="s">
        <v>73</v>
      </c>
      <c r="C603" s="55">
        <v>1323</v>
      </c>
      <c r="D603" s="55">
        <v>1139</v>
      </c>
      <c r="E603" s="58" t="str">
        <f t="shared" si="27"/>
        <v>1323_1139</v>
      </c>
      <c r="F603" s="65">
        <v>0.19478473605001101</v>
      </c>
      <c r="G603" s="63" t="str">
        <f t="shared" si="28"/>
        <v>1139_1323</v>
      </c>
      <c r="H603" s="59">
        <f t="shared" si="29"/>
        <v>0.80521526394998899</v>
      </c>
    </row>
    <row r="604" spans="1:8" x14ac:dyDescent="0.4">
      <c r="A604" s="55" t="s">
        <v>257</v>
      </c>
      <c r="B604" s="55" t="s">
        <v>87</v>
      </c>
      <c r="C604" s="55">
        <v>1323</v>
      </c>
      <c r="D604" s="55">
        <v>1153</v>
      </c>
      <c r="E604" s="58" t="str">
        <f t="shared" si="27"/>
        <v>1323_1153</v>
      </c>
      <c r="F604" s="65">
        <v>0.30013239478950898</v>
      </c>
      <c r="G604" s="63" t="str">
        <f t="shared" si="28"/>
        <v>1153_1323</v>
      </c>
      <c r="H604" s="59">
        <f t="shared" si="29"/>
        <v>0.69986760521049107</v>
      </c>
    </row>
    <row r="605" spans="1:8" x14ac:dyDescent="0.4">
      <c r="A605" s="55" t="s">
        <v>257</v>
      </c>
      <c r="B605" s="55" t="s">
        <v>351</v>
      </c>
      <c r="C605" s="55">
        <v>1323</v>
      </c>
      <c r="D605" s="55">
        <v>1417</v>
      </c>
      <c r="E605" s="58" t="str">
        <f t="shared" si="27"/>
        <v>1323_1417</v>
      </c>
      <c r="F605" s="65">
        <v>0.80074513547965298</v>
      </c>
      <c r="G605" s="63" t="str">
        <f t="shared" si="28"/>
        <v>1417_1323</v>
      </c>
      <c r="H605" s="59">
        <f t="shared" si="29"/>
        <v>0.19925486452034702</v>
      </c>
    </row>
    <row r="606" spans="1:8" x14ac:dyDescent="0.4">
      <c r="A606" s="55" t="s">
        <v>257</v>
      </c>
      <c r="B606" s="55" t="s">
        <v>389</v>
      </c>
      <c r="C606" s="55">
        <v>1323</v>
      </c>
      <c r="D606" s="55">
        <v>1455</v>
      </c>
      <c r="E606" s="58" t="str">
        <f t="shared" si="27"/>
        <v>1323_1455</v>
      </c>
      <c r="F606" s="65">
        <v>0.12931698006092901</v>
      </c>
      <c r="G606" s="63" t="str">
        <f t="shared" si="28"/>
        <v>1455_1323</v>
      </c>
      <c r="H606" s="59">
        <f t="shared" si="29"/>
        <v>0.87068301993907093</v>
      </c>
    </row>
    <row r="607" spans="1:8" x14ac:dyDescent="0.4">
      <c r="A607" s="55" t="s">
        <v>257</v>
      </c>
      <c r="B607" s="55" t="s">
        <v>180</v>
      </c>
      <c r="C607" s="55">
        <v>1323</v>
      </c>
      <c r="D607" s="55">
        <v>1246</v>
      </c>
      <c r="E607" s="58" t="str">
        <f t="shared" si="27"/>
        <v>1323_1246</v>
      </c>
      <c r="F607" s="65">
        <v>0.10677677854414799</v>
      </c>
      <c r="G607" s="63" t="str">
        <f t="shared" si="28"/>
        <v>1246_1323</v>
      </c>
      <c r="H607" s="59">
        <f t="shared" si="29"/>
        <v>0.89322322145585198</v>
      </c>
    </row>
    <row r="608" spans="1:8" x14ac:dyDescent="0.4">
      <c r="A608" s="55" t="s">
        <v>257</v>
      </c>
      <c r="B608" s="55" t="s">
        <v>225</v>
      </c>
      <c r="C608" s="55">
        <v>1323</v>
      </c>
      <c r="D608" s="55">
        <v>1291</v>
      </c>
      <c r="E608" s="58" t="str">
        <f t="shared" si="27"/>
        <v>1323_1291</v>
      </c>
      <c r="F608" s="65">
        <v>0.89023051112207197</v>
      </c>
      <c r="G608" s="63" t="str">
        <f t="shared" si="28"/>
        <v>1291_1323</v>
      </c>
      <c r="H608" s="59">
        <f t="shared" si="29"/>
        <v>0.10976948887792803</v>
      </c>
    </row>
    <row r="609" spans="1:8" x14ac:dyDescent="0.4">
      <c r="A609" s="55" t="s">
        <v>257</v>
      </c>
      <c r="B609" s="55" t="s">
        <v>373</v>
      </c>
      <c r="C609" s="55">
        <v>1323</v>
      </c>
      <c r="D609" s="55">
        <v>1439</v>
      </c>
      <c r="E609" s="58" t="str">
        <f t="shared" si="27"/>
        <v>1323_1439</v>
      </c>
      <c r="F609" s="65">
        <v>0.60865977246686598</v>
      </c>
      <c r="G609" s="63" t="str">
        <f t="shared" si="28"/>
        <v>1439_1323</v>
      </c>
      <c r="H609" s="59">
        <f t="shared" si="29"/>
        <v>0.39134022753313402</v>
      </c>
    </row>
    <row r="610" spans="1:8" x14ac:dyDescent="0.4">
      <c r="A610" s="55" t="s">
        <v>257</v>
      </c>
      <c r="B610" s="55" t="s">
        <v>357</v>
      </c>
      <c r="C610" s="55">
        <v>1323</v>
      </c>
      <c r="D610" s="55">
        <v>1423</v>
      </c>
      <c r="E610" s="58" t="str">
        <f t="shared" si="27"/>
        <v>1323_1423</v>
      </c>
      <c r="F610" s="65">
        <v>0.84545762668725699</v>
      </c>
      <c r="G610" s="63" t="str">
        <f t="shared" si="28"/>
        <v>1423_1323</v>
      </c>
      <c r="H610" s="59">
        <f t="shared" si="29"/>
        <v>0.15454237331274301</v>
      </c>
    </row>
    <row r="611" spans="1:8" x14ac:dyDescent="0.4">
      <c r="A611" s="55" t="s">
        <v>257</v>
      </c>
      <c r="B611" s="55" t="s">
        <v>124</v>
      </c>
      <c r="C611" s="55">
        <v>1323</v>
      </c>
      <c r="D611" s="55">
        <v>1190</v>
      </c>
      <c r="E611" s="58" t="str">
        <f t="shared" si="27"/>
        <v>1323_1190</v>
      </c>
      <c r="F611" s="65">
        <v>0.83511622682278996</v>
      </c>
      <c r="G611" s="63" t="str">
        <f t="shared" si="28"/>
        <v>1190_1323</v>
      </c>
      <c r="H611" s="59">
        <f t="shared" si="29"/>
        <v>0.16488377317721004</v>
      </c>
    </row>
    <row r="612" spans="1:8" x14ac:dyDescent="0.4">
      <c r="A612" s="55" t="s">
        <v>257</v>
      </c>
      <c r="B612" s="55" t="s">
        <v>308</v>
      </c>
      <c r="C612" s="55">
        <v>1323</v>
      </c>
      <c r="D612" s="55">
        <v>1374</v>
      </c>
      <c r="E612" s="58" t="str">
        <f t="shared" si="27"/>
        <v>1323_1374</v>
      </c>
      <c r="F612" s="65">
        <v>0.28519240693568798</v>
      </c>
      <c r="G612" s="63" t="str">
        <f t="shared" si="28"/>
        <v>1374_1323</v>
      </c>
      <c r="H612" s="59">
        <f t="shared" si="29"/>
        <v>0.71480759306431207</v>
      </c>
    </row>
    <row r="613" spans="1:8" x14ac:dyDescent="0.4">
      <c r="A613" s="55" t="s">
        <v>257</v>
      </c>
      <c r="B613" s="55" t="s">
        <v>241</v>
      </c>
      <c r="C613" s="55">
        <v>1323</v>
      </c>
      <c r="D613" s="55">
        <v>1307</v>
      </c>
      <c r="E613" s="58" t="str">
        <f t="shared" si="27"/>
        <v>1323_1307</v>
      </c>
      <c r="F613" s="65">
        <v>0.80089409616433904</v>
      </c>
      <c r="G613" s="63" t="str">
        <f t="shared" si="28"/>
        <v>1307_1323</v>
      </c>
      <c r="H613" s="59">
        <f t="shared" si="29"/>
        <v>0.19910590383566096</v>
      </c>
    </row>
    <row r="614" spans="1:8" x14ac:dyDescent="0.4">
      <c r="A614" s="55" t="s">
        <v>257</v>
      </c>
      <c r="B614" s="55" t="s">
        <v>200</v>
      </c>
      <c r="C614" s="55">
        <v>1323</v>
      </c>
      <c r="D614" s="55">
        <v>1266</v>
      </c>
      <c r="E614" s="58" t="str">
        <f t="shared" si="27"/>
        <v>1323_1266</v>
      </c>
      <c r="F614" s="65">
        <v>0.89407181124513302</v>
      </c>
      <c r="G614" s="63" t="str">
        <f t="shared" si="28"/>
        <v>1266_1323</v>
      </c>
      <c r="H614" s="59">
        <f t="shared" si="29"/>
        <v>0.10592818875486698</v>
      </c>
    </row>
    <row r="615" spans="1:8" x14ac:dyDescent="0.4">
      <c r="A615" s="55" t="s">
        <v>257</v>
      </c>
      <c r="B615" s="55" t="s">
        <v>341</v>
      </c>
      <c r="C615" s="55">
        <v>1323</v>
      </c>
      <c r="D615" s="55">
        <v>1407</v>
      </c>
      <c r="E615" s="58" t="str">
        <f t="shared" si="27"/>
        <v>1323_1407</v>
      </c>
      <c r="F615" s="65">
        <v>0.81753879354289105</v>
      </c>
      <c r="G615" s="63" t="str">
        <f t="shared" si="28"/>
        <v>1407_1323</v>
      </c>
      <c r="H615" s="59">
        <f t="shared" si="29"/>
        <v>0.18246120645710895</v>
      </c>
    </row>
    <row r="616" spans="1:8" x14ac:dyDescent="0.4">
      <c r="A616" s="55" t="s">
        <v>257</v>
      </c>
      <c r="B616" s="55" t="s">
        <v>311</v>
      </c>
      <c r="C616" s="55">
        <v>1323</v>
      </c>
      <c r="D616" s="55">
        <v>1377</v>
      </c>
      <c r="E616" s="58" t="str">
        <f t="shared" si="27"/>
        <v>1323_1377</v>
      </c>
      <c r="F616" s="65">
        <v>0.72038545828074596</v>
      </c>
      <c r="G616" s="63" t="str">
        <f t="shared" si="28"/>
        <v>1377_1323</v>
      </c>
      <c r="H616" s="59">
        <f t="shared" si="29"/>
        <v>0.27961454171925404</v>
      </c>
    </row>
    <row r="617" spans="1:8" x14ac:dyDescent="0.4">
      <c r="A617" s="55" t="s">
        <v>257</v>
      </c>
      <c r="B617" s="55" t="s">
        <v>369</v>
      </c>
      <c r="C617" s="55">
        <v>1323</v>
      </c>
      <c r="D617" s="55">
        <v>1435</v>
      </c>
      <c r="E617" s="58" t="str">
        <f t="shared" si="27"/>
        <v>1323_1435</v>
      </c>
      <c r="F617" s="65">
        <v>0.21345162114337601</v>
      </c>
      <c r="G617" s="63" t="str">
        <f t="shared" si="28"/>
        <v>1435_1323</v>
      </c>
      <c r="H617" s="59">
        <f t="shared" si="29"/>
        <v>0.78654837885662399</v>
      </c>
    </row>
    <row r="618" spans="1:8" x14ac:dyDescent="0.4">
      <c r="A618" s="55" t="s">
        <v>257</v>
      </c>
      <c r="B618" s="55" t="s">
        <v>277</v>
      </c>
      <c r="C618" s="55">
        <v>1323</v>
      </c>
      <c r="D618" s="55">
        <v>1343</v>
      </c>
      <c r="E618" s="58" t="str">
        <f t="shared" si="27"/>
        <v>1323_1343</v>
      </c>
      <c r="F618" s="65">
        <v>0.48424547953390301</v>
      </c>
      <c r="G618" s="63" t="str">
        <f t="shared" si="28"/>
        <v>1343_1323</v>
      </c>
      <c r="H618" s="59">
        <f t="shared" si="29"/>
        <v>0.51575452046609693</v>
      </c>
    </row>
    <row r="619" spans="1:8" x14ac:dyDescent="0.4">
      <c r="A619" s="55" t="s">
        <v>257</v>
      </c>
      <c r="B619" s="55" t="s">
        <v>71</v>
      </c>
      <c r="C619" s="55">
        <v>1323</v>
      </c>
      <c r="D619" s="55">
        <v>1137</v>
      </c>
      <c r="E619" s="58" t="str">
        <f t="shared" si="27"/>
        <v>1323_1137</v>
      </c>
      <c r="F619" s="65">
        <v>0.74079447339912996</v>
      </c>
      <c r="G619" s="63" t="str">
        <f t="shared" si="28"/>
        <v>1137_1323</v>
      </c>
      <c r="H619" s="59">
        <f t="shared" si="29"/>
        <v>0.25920552660087004</v>
      </c>
    </row>
    <row r="620" spans="1:8" x14ac:dyDescent="0.4">
      <c r="A620" s="55" t="s">
        <v>257</v>
      </c>
      <c r="B620" s="55" t="s">
        <v>202</v>
      </c>
      <c r="C620" s="55">
        <v>1323</v>
      </c>
      <c r="D620" s="55">
        <v>1268</v>
      </c>
      <c r="E620" s="58" t="str">
        <f t="shared" si="27"/>
        <v>1323_1268</v>
      </c>
      <c r="F620" s="65">
        <v>0.49310867647591</v>
      </c>
      <c r="G620" s="63" t="str">
        <f t="shared" si="28"/>
        <v>1268_1323</v>
      </c>
      <c r="H620" s="59">
        <f t="shared" si="29"/>
        <v>0.50689132352408994</v>
      </c>
    </row>
    <row r="621" spans="1:8" x14ac:dyDescent="0.4">
      <c r="A621" s="55" t="s">
        <v>257</v>
      </c>
      <c r="B621" s="55" t="s">
        <v>129</v>
      </c>
      <c r="C621" s="55">
        <v>1323</v>
      </c>
      <c r="D621" s="55">
        <v>1195</v>
      </c>
      <c r="E621" s="58" t="str">
        <f t="shared" si="27"/>
        <v>1323_1195</v>
      </c>
      <c r="F621" s="65">
        <v>0.79229162597622105</v>
      </c>
      <c r="G621" s="63" t="str">
        <f t="shared" si="28"/>
        <v>1195_1323</v>
      </c>
      <c r="H621" s="59">
        <f t="shared" si="29"/>
        <v>0.20770837402377895</v>
      </c>
    </row>
    <row r="622" spans="1:8" x14ac:dyDescent="0.4">
      <c r="A622" s="55" t="s">
        <v>257</v>
      </c>
      <c r="B622" s="55" t="s">
        <v>367</v>
      </c>
      <c r="C622" s="55">
        <v>1323</v>
      </c>
      <c r="D622" s="55">
        <v>1433</v>
      </c>
      <c r="E622" s="58" t="str">
        <f t="shared" si="27"/>
        <v>1323_1433</v>
      </c>
      <c r="F622" s="65">
        <v>0.63689388290470705</v>
      </c>
      <c r="G622" s="63" t="str">
        <f t="shared" si="28"/>
        <v>1433_1323</v>
      </c>
      <c r="H622" s="59">
        <f t="shared" si="29"/>
        <v>0.36310611709529295</v>
      </c>
    </row>
    <row r="623" spans="1:8" x14ac:dyDescent="0.4">
      <c r="A623" s="55" t="s">
        <v>257</v>
      </c>
      <c r="B623" s="55" t="s">
        <v>249</v>
      </c>
      <c r="C623" s="55">
        <v>1323</v>
      </c>
      <c r="D623" s="55">
        <v>1315</v>
      </c>
      <c r="E623" s="58" t="str">
        <f t="shared" si="27"/>
        <v>1323_1315</v>
      </c>
      <c r="F623" s="65">
        <v>0.96703962988894199</v>
      </c>
      <c r="G623" s="63" t="str">
        <f t="shared" si="28"/>
        <v>1315_1323</v>
      </c>
      <c r="H623" s="59">
        <f t="shared" si="29"/>
        <v>3.2960370111058013E-2</v>
      </c>
    </row>
    <row r="624" spans="1:8" x14ac:dyDescent="0.4">
      <c r="A624" s="55" t="s">
        <v>257</v>
      </c>
      <c r="B624" s="55" t="s">
        <v>347</v>
      </c>
      <c r="C624" s="55">
        <v>1323</v>
      </c>
      <c r="D624" s="55">
        <v>1413</v>
      </c>
      <c r="E624" s="58" t="str">
        <f t="shared" si="27"/>
        <v>1323_1413</v>
      </c>
      <c r="F624" s="65">
        <v>0.92778423949796796</v>
      </c>
      <c r="G624" s="63" t="str">
        <f t="shared" si="28"/>
        <v>1413_1323</v>
      </c>
      <c r="H624" s="59">
        <f t="shared" si="29"/>
        <v>7.2215760502032045E-2</v>
      </c>
    </row>
    <row r="625" spans="1:8" x14ac:dyDescent="0.4">
      <c r="A625" s="55" t="s">
        <v>257</v>
      </c>
      <c r="B625" s="55" t="s">
        <v>208</v>
      </c>
      <c r="C625" s="55">
        <v>1323</v>
      </c>
      <c r="D625" s="55">
        <v>1274</v>
      </c>
      <c r="E625" s="58" t="str">
        <f t="shared" si="27"/>
        <v>1323_1274</v>
      </c>
      <c r="F625" s="65">
        <v>0.22819639326184801</v>
      </c>
      <c r="G625" s="63" t="str">
        <f t="shared" si="28"/>
        <v>1274_1323</v>
      </c>
      <c r="H625" s="59">
        <f t="shared" si="29"/>
        <v>0.77180360673815196</v>
      </c>
    </row>
    <row r="626" spans="1:8" x14ac:dyDescent="0.4">
      <c r="A626" s="55" t="s">
        <v>257</v>
      </c>
      <c r="B626" s="55" t="s">
        <v>239</v>
      </c>
      <c r="C626" s="55">
        <v>1323</v>
      </c>
      <c r="D626" s="55">
        <v>1305</v>
      </c>
      <c r="E626" s="58" t="str">
        <f t="shared" si="27"/>
        <v>1323_1305</v>
      </c>
      <c r="F626" s="65">
        <v>0.62218288214462902</v>
      </c>
      <c r="G626" s="63" t="str">
        <f t="shared" si="28"/>
        <v>1305_1323</v>
      </c>
      <c r="H626" s="59">
        <f t="shared" si="29"/>
        <v>0.37781711785537098</v>
      </c>
    </row>
    <row r="627" spans="1:8" x14ac:dyDescent="0.4">
      <c r="A627" s="55" t="s">
        <v>257</v>
      </c>
      <c r="B627" s="55" t="s">
        <v>370</v>
      </c>
      <c r="C627" s="55">
        <v>1323</v>
      </c>
      <c r="D627" s="55">
        <v>1436</v>
      </c>
      <c r="E627" s="58" t="str">
        <f t="shared" si="27"/>
        <v>1323_1436</v>
      </c>
      <c r="F627" s="65">
        <v>0.47918094028359998</v>
      </c>
      <c r="G627" s="63" t="str">
        <f t="shared" si="28"/>
        <v>1436_1323</v>
      </c>
      <c r="H627" s="59">
        <f t="shared" si="29"/>
        <v>0.52081905971639997</v>
      </c>
    </row>
    <row r="628" spans="1:8" x14ac:dyDescent="0.4">
      <c r="A628" s="55" t="s">
        <v>257</v>
      </c>
      <c r="B628" s="55" t="s">
        <v>100</v>
      </c>
      <c r="C628" s="55">
        <v>1323</v>
      </c>
      <c r="D628" s="55">
        <v>1166</v>
      </c>
      <c r="E628" s="58" t="str">
        <f t="shared" si="27"/>
        <v>1323_1166</v>
      </c>
      <c r="F628" s="65">
        <v>0.62878707386978905</v>
      </c>
      <c r="G628" s="63" t="str">
        <f t="shared" si="28"/>
        <v>1166_1323</v>
      </c>
      <c r="H628" s="59">
        <f t="shared" si="29"/>
        <v>0.37121292613021095</v>
      </c>
    </row>
    <row r="629" spans="1:8" x14ac:dyDescent="0.4">
      <c r="A629" s="55" t="s">
        <v>257</v>
      </c>
      <c r="B629" s="55" t="s">
        <v>167</v>
      </c>
      <c r="C629" s="55">
        <v>1323</v>
      </c>
      <c r="D629" s="55">
        <v>1233</v>
      </c>
      <c r="E629" s="58" t="str">
        <f t="shared" si="27"/>
        <v>1323_1233</v>
      </c>
      <c r="F629" s="65">
        <v>0.96447990717334398</v>
      </c>
      <c r="G629" s="63" t="str">
        <f t="shared" si="28"/>
        <v>1233_1323</v>
      </c>
      <c r="H629" s="59">
        <f t="shared" si="29"/>
        <v>3.5520092826656025E-2</v>
      </c>
    </row>
    <row r="630" spans="1:8" x14ac:dyDescent="0.4">
      <c r="A630" s="55" t="s">
        <v>257</v>
      </c>
      <c r="B630" s="55" t="s">
        <v>263</v>
      </c>
      <c r="C630" s="55">
        <v>1323</v>
      </c>
      <c r="D630" s="55">
        <v>1329</v>
      </c>
      <c r="E630" s="58" t="str">
        <f t="shared" si="27"/>
        <v>1323_1329</v>
      </c>
      <c r="F630" s="65">
        <v>0.76077686579723702</v>
      </c>
      <c r="G630" s="63" t="str">
        <f t="shared" si="28"/>
        <v>1329_1323</v>
      </c>
      <c r="H630" s="59">
        <f t="shared" si="29"/>
        <v>0.23922313420276298</v>
      </c>
    </row>
    <row r="631" spans="1:8" x14ac:dyDescent="0.4">
      <c r="A631" s="55" t="s">
        <v>257</v>
      </c>
      <c r="B631" s="55" t="s">
        <v>174</v>
      </c>
      <c r="C631" s="55">
        <v>1323</v>
      </c>
      <c r="D631" s="55">
        <v>1240</v>
      </c>
      <c r="E631" s="58" t="str">
        <f t="shared" si="27"/>
        <v>1323_1240</v>
      </c>
      <c r="F631" s="65">
        <v>0.952862610201761</v>
      </c>
      <c r="G631" s="63" t="str">
        <f t="shared" si="28"/>
        <v>1240_1323</v>
      </c>
      <c r="H631" s="59">
        <f t="shared" si="29"/>
        <v>4.7137389798239004E-2</v>
      </c>
    </row>
    <row r="632" spans="1:8" x14ac:dyDescent="0.4">
      <c r="A632" s="55" t="s">
        <v>257</v>
      </c>
      <c r="B632" s="55" t="s">
        <v>345</v>
      </c>
      <c r="C632" s="55">
        <v>1323</v>
      </c>
      <c r="D632" s="55">
        <v>1411</v>
      </c>
      <c r="E632" s="58" t="str">
        <f t="shared" si="27"/>
        <v>1323_1411</v>
      </c>
      <c r="F632" s="65">
        <v>0.88741152748535601</v>
      </c>
      <c r="G632" s="63" t="str">
        <f t="shared" si="28"/>
        <v>1411_1323</v>
      </c>
      <c r="H632" s="59">
        <f t="shared" si="29"/>
        <v>0.11258847251464399</v>
      </c>
    </row>
    <row r="633" spans="1:8" x14ac:dyDescent="0.4">
      <c r="A633" s="55" t="s">
        <v>257</v>
      </c>
      <c r="B633" s="55" t="s">
        <v>305</v>
      </c>
      <c r="C633" s="55">
        <v>1323</v>
      </c>
      <c r="D633" s="55">
        <v>1371</v>
      </c>
      <c r="E633" s="58" t="str">
        <f t="shared" si="27"/>
        <v>1323_1371</v>
      </c>
      <c r="F633" s="65">
        <v>0.388154589819596</v>
      </c>
      <c r="G633" s="63" t="str">
        <f t="shared" si="28"/>
        <v>1371_1323</v>
      </c>
      <c r="H633" s="59">
        <f t="shared" si="29"/>
        <v>0.61184541018040406</v>
      </c>
    </row>
    <row r="634" spans="1:8" x14ac:dyDescent="0.4">
      <c r="A634" s="55" t="s">
        <v>257</v>
      </c>
      <c r="B634" s="55" t="s">
        <v>212</v>
      </c>
      <c r="C634" s="55">
        <v>1323</v>
      </c>
      <c r="D634" s="55">
        <v>1278</v>
      </c>
      <c r="E634" s="58" t="str">
        <f t="shared" si="27"/>
        <v>1323_1278</v>
      </c>
      <c r="F634" s="65">
        <v>0.35677386175126402</v>
      </c>
      <c r="G634" s="63" t="str">
        <f t="shared" si="28"/>
        <v>1278_1323</v>
      </c>
      <c r="H634" s="59">
        <f t="shared" si="29"/>
        <v>0.64322613824873598</v>
      </c>
    </row>
    <row r="635" spans="1:8" x14ac:dyDescent="0.4">
      <c r="A635" s="55" t="s">
        <v>257</v>
      </c>
      <c r="B635" s="55" t="s">
        <v>391</v>
      </c>
      <c r="C635" s="55">
        <v>1323</v>
      </c>
      <c r="D635" s="55">
        <v>1457</v>
      </c>
      <c r="E635" s="58" t="str">
        <f t="shared" si="27"/>
        <v>1323_1457</v>
      </c>
      <c r="F635" s="65">
        <v>0.67077084361216699</v>
      </c>
      <c r="G635" s="63" t="str">
        <f t="shared" si="28"/>
        <v>1457_1323</v>
      </c>
      <c r="H635" s="59">
        <f t="shared" si="29"/>
        <v>0.32922915638783301</v>
      </c>
    </row>
    <row r="636" spans="1:8" x14ac:dyDescent="0.4">
      <c r="A636" s="55" t="s">
        <v>257</v>
      </c>
      <c r="B636" s="55" t="s">
        <v>177</v>
      </c>
      <c r="C636" s="55">
        <v>1323</v>
      </c>
      <c r="D636" s="55">
        <v>1243</v>
      </c>
      <c r="E636" s="58" t="str">
        <f t="shared" si="27"/>
        <v>1323_1243</v>
      </c>
      <c r="F636" s="65">
        <v>0.67067655132064097</v>
      </c>
      <c r="G636" s="63" t="str">
        <f t="shared" si="28"/>
        <v>1243_1323</v>
      </c>
      <c r="H636" s="59">
        <f t="shared" si="29"/>
        <v>0.32932344867935903</v>
      </c>
    </row>
    <row r="637" spans="1:8" x14ac:dyDescent="0.4">
      <c r="A637" s="55" t="s">
        <v>257</v>
      </c>
      <c r="B637" s="55" t="s">
        <v>179</v>
      </c>
      <c r="C637" s="55">
        <v>1323</v>
      </c>
      <c r="D637" s="55">
        <v>1245</v>
      </c>
      <c r="E637" s="58" t="str">
        <f t="shared" si="27"/>
        <v>1323_1245</v>
      </c>
      <c r="F637" s="65">
        <v>0.79863757725818996</v>
      </c>
      <c r="G637" s="63" t="str">
        <f t="shared" si="28"/>
        <v>1245_1323</v>
      </c>
      <c r="H637" s="59">
        <f t="shared" si="29"/>
        <v>0.20136242274181004</v>
      </c>
    </row>
    <row r="638" spans="1:8" x14ac:dyDescent="0.4">
      <c r="A638" s="55" t="s">
        <v>257</v>
      </c>
      <c r="B638" s="55" t="s">
        <v>107</v>
      </c>
      <c r="C638" s="55">
        <v>1323</v>
      </c>
      <c r="D638" s="55">
        <v>1173</v>
      </c>
      <c r="E638" s="58" t="str">
        <f t="shared" si="27"/>
        <v>1323_1173</v>
      </c>
      <c r="F638" s="65">
        <v>0.58928148902585298</v>
      </c>
      <c r="G638" s="63" t="str">
        <f t="shared" si="28"/>
        <v>1173_1323</v>
      </c>
      <c r="H638" s="59">
        <f t="shared" si="29"/>
        <v>0.41071851097414702</v>
      </c>
    </row>
    <row r="639" spans="1:8" x14ac:dyDescent="0.4">
      <c r="A639" s="55" t="s">
        <v>257</v>
      </c>
      <c r="B639" s="55" t="s">
        <v>231</v>
      </c>
      <c r="C639" s="55">
        <v>1323</v>
      </c>
      <c r="D639" s="55">
        <v>1297</v>
      </c>
      <c r="E639" s="58" t="str">
        <f t="shared" si="27"/>
        <v>1323_1297</v>
      </c>
      <c r="F639" s="65">
        <v>0.85393980922059898</v>
      </c>
      <c r="G639" s="63" t="str">
        <f t="shared" si="28"/>
        <v>1297_1323</v>
      </c>
      <c r="H639" s="59">
        <f t="shared" si="29"/>
        <v>0.14606019077940102</v>
      </c>
    </row>
    <row r="640" spans="1:8" x14ac:dyDescent="0.4">
      <c r="A640" s="55" t="s">
        <v>386</v>
      </c>
      <c r="B640" s="55" t="s">
        <v>396</v>
      </c>
      <c r="C640" s="55">
        <v>1452</v>
      </c>
      <c r="D640" s="55">
        <v>1462</v>
      </c>
      <c r="E640" s="58" t="str">
        <f t="shared" si="27"/>
        <v>1452_1462</v>
      </c>
      <c r="F640" s="65">
        <v>0.95053428040119803</v>
      </c>
      <c r="G640" s="63" t="str">
        <f t="shared" si="28"/>
        <v>1462_1452</v>
      </c>
      <c r="H640" s="59">
        <f t="shared" si="29"/>
        <v>4.9465719598801972E-2</v>
      </c>
    </row>
    <row r="641" spans="1:8" x14ac:dyDescent="0.4">
      <c r="A641" s="55" t="s">
        <v>386</v>
      </c>
      <c r="B641" s="55" t="s">
        <v>133</v>
      </c>
      <c r="C641" s="55">
        <v>1452</v>
      </c>
      <c r="D641" s="55">
        <v>1199</v>
      </c>
      <c r="E641" s="58" t="str">
        <f t="shared" si="27"/>
        <v>1452_1199</v>
      </c>
      <c r="F641" s="65">
        <v>0.87682249820081204</v>
      </c>
      <c r="G641" s="63" t="str">
        <f t="shared" si="28"/>
        <v>1199_1452</v>
      </c>
      <c r="H641" s="59">
        <f t="shared" si="29"/>
        <v>0.12317750179918796</v>
      </c>
    </row>
    <row r="642" spans="1:8" x14ac:dyDescent="0.4">
      <c r="A642" s="55" t="s">
        <v>386</v>
      </c>
      <c r="B642" s="55" t="s">
        <v>322</v>
      </c>
      <c r="C642" s="55">
        <v>1452</v>
      </c>
      <c r="D642" s="55">
        <v>1388</v>
      </c>
      <c r="E642" s="58" t="str">
        <f t="shared" si="27"/>
        <v>1452_1388</v>
      </c>
      <c r="F642" s="65">
        <v>0.84805941570267196</v>
      </c>
      <c r="G642" s="63" t="str">
        <f t="shared" si="28"/>
        <v>1388_1452</v>
      </c>
      <c r="H642" s="59">
        <f t="shared" si="29"/>
        <v>0.15194058429732804</v>
      </c>
    </row>
    <row r="643" spans="1:8" x14ac:dyDescent="0.4">
      <c r="A643" s="55" t="s">
        <v>386</v>
      </c>
      <c r="B643" s="55" t="s">
        <v>46</v>
      </c>
      <c r="C643" s="55">
        <v>1452</v>
      </c>
      <c r="D643" s="55">
        <v>1112</v>
      </c>
      <c r="E643" s="58" t="str">
        <f t="shared" ref="E643:E706" si="30">C643&amp;"_"&amp;D643</f>
        <v>1452_1112</v>
      </c>
      <c r="F643" s="65">
        <v>0.72180143567823696</v>
      </c>
      <c r="G643" s="63" t="str">
        <f t="shared" ref="G643:G706" si="31">D643&amp;"_"&amp;C643</f>
        <v>1112_1452</v>
      </c>
      <c r="H643" s="59">
        <f t="shared" ref="H643:H706" si="32">1-F643</f>
        <v>0.27819856432176304</v>
      </c>
    </row>
    <row r="644" spans="1:8" x14ac:dyDescent="0.4">
      <c r="A644" s="55" t="s">
        <v>386</v>
      </c>
      <c r="B644" s="55" t="s">
        <v>176</v>
      </c>
      <c r="C644" s="55">
        <v>1452</v>
      </c>
      <c r="D644" s="55">
        <v>1242</v>
      </c>
      <c r="E644" s="58" t="str">
        <f t="shared" si="30"/>
        <v>1452_1242</v>
      </c>
      <c r="F644" s="65">
        <v>0.89215185431358901</v>
      </c>
      <c r="G644" s="63" t="str">
        <f t="shared" si="31"/>
        <v>1242_1452</v>
      </c>
      <c r="H644" s="59">
        <f t="shared" si="32"/>
        <v>0.10784814568641099</v>
      </c>
    </row>
    <row r="645" spans="1:8" x14ac:dyDescent="0.4">
      <c r="A645" s="55" t="s">
        <v>386</v>
      </c>
      <c r="B645" s="55" t="s">
        <v>211</v>
      </c>
      <c r="C645" s="55">
        <v>1452</v>
      </c>
      <c r="D645" s="55">
        <v>1277</v>
      </c>
      <c r="E645" s="58" t="str">
        <f t="shared" si="30"/>
        <v>1452_1277</v>
      </c>
      <c r="F645" s="65">
        <v>0.98161084746126204</v>
      </c>
      <c r="G645" s="63" t="str">
        <f t="shared" si="31"/>
        <v>1277_1452</v>
      </c>
      <c r="H645" s="59">
        <f t="shared" si="32"/>
        <v>1.8389152538737963E-2</v>
      </c>
    </row>
    <row r="646" spans="1:8" x14ac:dyDescent="0.4">
      <c r="A646" s="55" t="s">
        <v>386</v>
      </c>
      <c r="B646" s="55" t="s">
        <v>169</v>
      </c>
      <c r="C646" s="55">
        <v>1452</v>
      </c>
      <c r="D646" s="55">
        <v>1235</v>
      </c>
      <c r="E646" s="58" t="str">
        <f t="shared" si="30"/>
        <v>1452_1235</v>
      </c>
      <c r="F646" s="65">
        <v>0.90915851362196798</v>
      </c>
      <c r="G646" s="63" t="str">
        <f t="shared" si="31"/>
        <v>1235_1452</v>
      </c>
      <c r="H646" s="59">
        <f t="shared" si="32"/>
        <v>9.0841486378032021E-2</v>
      </c>
    </row>
    <row r="647" spans="1:8" x14ac:dyDescent="0.4">
      <c r="A647" s="55" t="s">
        <v>386</v>
      </c>
      <c r="B647" s="55" t="s">
        <v>279</v>
      </c>
      <c r="C647" s="55">
        <v>1452</v>
      </c>
      <c r="D647" s="55">
        <v>1345</v>
      </c>
      <c r="E647" s="58" t="str">
        <f t="shared" si="30"/>
        <v>1452_1345</v>
      </c>
      <c r="F647" s="65">
        <v>0.91875396900416495</v>
      </c>
      <c r="G647" s="63" t="str">
        <f t="shared" si="31"/>
        <v>1345_1452</v>
      </c>
      <c r="H647" s="59">
        <f t="shared" si="32"/>
        <v>8.124603099583505E-2</v>
      </c>
    </row>
    <row r="648" spans="1:8" x14ac:dyDescent="0.4">
      <c r="A648" s="55" t="s">
        <v>386</v>
      </c>
      <c r="B648" s="55" t="s">
        <v>282</v>
      </c>
      <c r="C648" s="55">
        <v>1452</v>
      </c>
      <c r="D648" s="55">
        <v>1348</v>
      </c>
      <c r="E648" s="58" t="str">
        <f t="shared" si="30"/>
        <v>1452_1348</v>
      </c>
      <c r="F648" s="65">
        <v>0.89081567229488701</v>
      </c>
      <c r="G648" s="63" t="str">
        <f t="shared" si="31"/>
        <v>1348_1452</v>
      </c>
      <c r="H648" s="59">
        <f t="shared" si="32"/>
        <v>0.10918432770511299</v>
      </c>
    </row>
    <row r="649" spans="1:8" x14ac:dyDescent="0.4">
      <c r="A649" s="55" t="s">
        <v>386</v>
      </c>
      <c r="B649" s="55" t="s">
        <v>266</v>
      </c>
      <c r="C649" s="55">
        <v>1452</v>
      </c>
      <c r="D649" s="55">
        <v>1332</v>
      </c>
      <c r="E649" s="58" t="str">
        <f t="shared" si="30"/>
        <v>1452_1332</v>
      </c>
      <c r="F649" s="65">
        <v>0.86602685870433704</v>
      </c>
      <c r="G649" s="63" t="str">
        <f t="shared" si="31"/>
        <v>1332_1452</v>
      </c>
      <c r="H649" s="59">
        <f t="shared" si="32"/>
        <v>0.13397314129566296</v>
      </c>
    </row>
    <row r="650" spans="1:8" x14ac:dyDescent="0.4">
      <c r="A650" s="55" t="s">
        <v>386</v>
      </c>
      <c r="B650" s="55" t="s">
        <v>210</v>
      </c>
      <c r="C650" s="55">
        <v>1452</v>
      </c>
      <c r="D650" s="55">
        <v>1276</v>
      </c>
      <c r="E650" s="58" t="str">
        <f t="shared" si="30"/>
        <v>1452_1276</v>
      </c>
      <c r="F650" s="65">
        <v>0.76524648141617202</v>
      </c>
      <c r="G650" s="63" t="str">
        <f t="shared" si="31"/>
        <v>1276_1452</v>
      </c>
      <c r="H650" s="59">
        <f t="shared" si="32"/>
        <v>0.23475351858382798</v>
      </c>
    </row>
    <row r="651" spans="1:8" x14ac:dyDescent="0.4">
      <c r="A651" s="55" t="s">
        <v>386</v>
      </c>
      <c r="B651" s="55" t="s">
        <v>191</v>
      </c>
      <c r="C651" s="55">
        <v>1452</v>
      </c>
      <c r="D651" s="55">
        <v>1257</v>
      </c>
      <c r="E651" s="58" t="str">
        <f t="shared" si="30"/>
        <v>1452_1257</v>
      </c>
      <c r="F651" s="65">
        <v>0.61162398539182805</v>
      </c>
      <c r="G651" s="63" t="str">
        <f t="shared" si="31"/>
        <v>1257_1452</v>
      </c>
      <c r="H651" s="59">
        <f t="shared" si="32"/>
        <v>0.38837601460817195</v>
      </c>
    </row>
    <row r="652" spans="1:8" x14ac:dyDescent="0.4">
      <c r="A652" s="55" t="s">
        <v>386</v>
      </c>
      <c r="B652" s="55" t="s">
        <v>248</v>
      </c>
      <c r="C652" s="55">
        <v>1452</v>
      </c>
      <c r="D652" s="55">
        <v>1314</v>
      </c>
      <c r="E652" s="58" t="str">
        <f t="shared" si="30"/>
        <v>1452_1314</v>
      </c>
      <c r="F652" s="65">
        <v>0.899529298867771</v>
      </c>
      <c r="G652" s="63" t="str">
        <f t="shared" si="31"/>
        <v>1314_1452</v>
      </c>
      <c r="H652" s="59">
        <f t="shared" si="32"/>
        <v>0.100470701132229</v>
      </c>
    </row>
    <row r="653" spans="1:8" x14ac:dyDescent="0.4">
      <c r="A653" s="55" t="s">
        <v>386</v>
      </c>
      <c r="B653" s="55" t="s">
        <v>50</v>
      </c>
      <c r="C653" s="55">
        <v>1452</v>
      </c>
      <c r="D653" s="55">
        <v>1116</v>
      </c>
      <c r="E653" s="58" t="str">
        <f t="shared" si="30"/>
        <v>1452_1116</v>
      </c>
      <c r="F653" s="65">
        <v>0.97034804311339795</v>
      </c>
      <c r="G653" s="63" t="str">
        <f t="shared" si="31"/>
        <v>1116_1452</v>
      </c>
      <c r="H653" s="59">
        <f t="shared" si="32"/>
        <v>2.9651956886602049E-2</v>
      </c>
    </row>
    <row r="654" spans="1:8" x14ac:dyDescent="0.4">
      <c r="A654" s="55" t="s">
        <v>386</v>
      </c>
      <c r="B654" s="55" t="s">
        <v>226</v>
      </c>
      <c r="C654" s="55">
        <v>1452</v>
      </c>
      <c r="D654" s="55">
        <v>1292</v>
      </c>
      <c r="E654" s="58" t="str">
        <f t="shared" si="30"/>
        <v>1452_1292</v>
      </c>
      <c r="F654" s="65">
        <v>0.94995328651992095</v>
      </c>
      <c r="G654" s="63" t="str">
        <f t="shared" si="31"/>
        <v>1292_1452</v>
      </c>
      <c r="H654" s="59">
        <f t="shared" si="32"/>
        <v>5.0046713480079053E-2</v>
      </c>
    </row>
    <row r="655" spans="1:8" x14ac:dyDescent="0.4">
      <c r="A655" s="55" t="s">
        <v>386</v>
      </c>
      <c r="B655" s="55" t="s">
        <v>73</v>
      </c>
      <c r="C655" s="55">
        <v>1452</v>
      </c>
      <c r="D655" s="55">
        <v>1139</v>
      </c>
      <c r="E655" s="58" t="str">
        <f t="shared" si="30"/>
        <v>1452_1139</v>
      </c>
      <c r="F655" s="65">
        <v>0.777318323418696</v>
      </c>
      <c r="G655" s="63" t="str">
        <f t="shared" si="31"/>
        <v>1139_1452</v>
      </c>
      <c r="H655" s="59">
        <f t="shared" si="32"/>
        <v>0.222681676581304</v>
      </c>
    </row>
    <row r="656" spans="1:8" x14ac:dyDescent="0.4">
      <c r="A656" s="55" t="s">
        <v>386</v>
      </c>
      <c r="B656" s="55" t="s">
        <v>87</v>
      </c>
      <c r="C656" s="55">
        <v>1452</v>
      </c>
      <c r="D656" s="55">
        <v>1153</v>
      </c>
      <c r="E656" s="58" t="str">
        <f t="shared" si="30"/>
        <v>1452_1153</v>
      </c>
      <c r="F656" s="65">
        <v>0.86088425588985396</v>
      </c>
      <c r="G656" s="63" t="str">
        <f t="shared" si="31"/>
        <v>1153_1452</v>
      </c>
      <c r="H656" s="59">
        <f t="shared" si="32"/>
        <v>0.13911574411014604</v>
      </c>
    </row>
    <row r="657" spans="1:8" x14ac:dyDescent="0.4">
      <c r="A657" s="55" t="s">
        <v>386</v>
      </c>
      <c r="B657" s="55" t="s">
        <v>351</v>
      </c>
      <c r="C657" s="55">
        <v>1452</v>
      </c>
      <c r="D657" s="55">
        <v>1417</v>
      </c>
      <c r="E657" s="58" t="str">
        <f t="shared" si="30"/>
        <v>1452_1417</v>
      </c>
      <c r="F657" s="65">
        <v>0.98304811881530296</v>
      </c>
      <c r="G657" s="63" t="str">
        <f t="shared" si="31"/>
        <v>1417_1452</v>
      </c>
      <c r="H657" s="59">
        <f t="shared" si="32"/>
        <v>1.6951881184697037E-2</v>
      </c>
    </row>
    <row r="658" spans="1:8" x14ac:dyDescent="0.4">
      <c r="A658" s="55" t="s">
        <v>386</v>
      </c>
      <c r="B658" s="55" t="s">
        <v>389</v>
      </c>
      <c r="C658" s="55">
        <v>1452</v>
      </c>
      <c r="D658" s="55">
        <v>1455</v>
      </c>
      <c r="E658" s="58" t="str">
        <f t="shared" si="30"/>
        <v>1452_1455</v>
      </c>
      <c r="F658" s="65">
        <v>0.68185502613236604</v>
      </c>
      <c r="G658" s="63" t="str">
        <f t="shared" si="31"/>
        <v>1455_1452</v>
      </c>
      <c r="H658" s="59">
        <f t="shared" si="32"/>
        <v>0.31814497386763396</v>
      </c>
    </row>
    <row r="659" spans="1:8" x14ac:dyDescent="0.4">
      <c r="A659" s="55" t="s">
        <v>386</v>
      </c>
      <c r="B659" s="55" t="s">
        <v>180</v>
      </c>
      <c r="C659" s="55">
        <v>1452</v>
      </c>
      <c r="D659" s="55">
        <v>1246</v>
      </c>
      <c r="E659" s="58" t="str">
        <f t="shared" si="30"/>
        <v>1452_1246</v>
      </c>
      <c r="F659" s="65">
        <v>0.63302710044284405</v>
      </c>
      <c r="G659" s="63" t="str">
        <f t="shared" si="31"/>
        <v>1246_1452</v>
      </c>
      <c r="H659" s="59">
        <f t="shared" si="32"/>
        <v>0.36697289955715595</v>
      </c>
    </row>
    <row r="660" spans="1:8" x14ac:dyDescent="0.4">
      <c r="A660" s="55" t="s">
        <v>386</v>
      </c>
      <c r="B660" s="55" t="s">
        <v>225</v>
      </c>
      <c r="C660" s="55">
        <v>1452</v>
      </c>
      <c r="D660" s="55">
        <v>1291</v>
      </c>
      <c r="E660" s="58" t="str">
        <f t="shared" si="30"/>
        <v>1452_1291</v>
      </c>
      <c r="F660" s="65">
        <v>0.991527483502322</v>
      </c>
      <c r="G660" s="63" t="str">
        <f t="shared" si="31"/>
        <v>1291_1452</v>
      </c>
      <c r="H660" s="59">
        <f t="shared" si="32"/>
        <v>8.4725164976779954E-3</v>
      </c>
    </row>
    <row r="661" spans="1:8" x14ac:dyDescent="0.4">
      <c r="A661" s="55" t="s">
        <v>386</v>
      </c>
      <c r="B661" s="55" t="s">
        <v>373</v>
      </c>
      <c r="C661" s="55">
        <v>1452</v>
      </c>
      <c r="D661" s="55">
        <v>1439</v>
      </c>
      <c r="E661" s="58" t="str">
        <f t="shared" si="30"/>
        <v>1452_1439</v>
      </c>
      <c r="F661" s="65">
        <v>0.95734434928726297</v>
      </c>
      <c r="G661" s="63" t="str">
        <f t="shared" si="31"/>
        <v>1439_1452</v>
      </c>
      <c r="H661" s="59">
        <f t="shared" si="32"/>
        <v>4.2655650712737025E-2</v>
      </c>
    </row>
    <row r="662" spans="1:8" x14ac:dyDescent="0.4">
      <c r="A662" s="55" t="s">
        <v>386</v>
      </c>
      <c r="B662" s="55" t="s">
        <v>357</v>
      </c>
      <c r="C662" s="55">
        <v>1452</v>
      </c>
      <c r="D662" s="55">
        <v>1423</v>
      </c>
      <c r="E662" s="58" t="str">
        <f t="shared" si="30"/>
        <v>1452_1423</v>
      </c>
      <c r="F662" s="65">
        <v>0.98749114834672402</v>
      </c>
      <c r="G662" s="63" t="str">
        <f t="shared" si="31"/>
        <v>1423_1452</v>
      </c>
      <c r="H662" s="59">
        <f t="shared" si="32"/>
        <v>1.2508851653275976E-2</v>
      </c>
    </row>
    <row r="663" spans="1:8" x14ac:dyDescent="0.4">
      <c r="A663" s="55" t="s">
        <v>386</v>
      </c>
      <c r="B663" s="55" t="s">
        <v>124</v>
      </c>
      <c r="C663" s="55">
        <v>1452</v>
      </c>
      <c r="D663" s="55">
        <v>1190</v>
      </c>
      <c r="E663" s="58" t="str">
        <f t="shared" si="30"/>
        <v>1452_1190</v>
      </c>
      <c r="F663" s="65">
        <v>0.98650236668140301</v>
      </c>
      <c r="G663" s="63" t="str">
        <f t="shared" si="31"/>
        <v>1190_1452</v>
      </c>
      <c r="H663" s="59">
        <f t="shared" si="32"/>
        <v>1.3497633318596991E-2</v>
      </c>
    </row>
    <row r="664" spans="1:8" x14ac:dyDescent="0.4">
      <c r="A664" s="55" t="s">
        <v>386</v>
      </c>
      <c r="B664" s="55" t="s">
        <v>308</v>
      </c>
      <c r="C664" s="55">
        <v>1452</v>
      </c>
      <c r="D664" s="55">
        <v>1374</v>
      </c>
      <c r="E664" s="58" t="str">
        <f t="shared" si="30"/>
        <v>1452_1374</v>
      </c>
      <c r="F664" s="65">
        <v>0.85201231682654299</v>
      </c>
      <c r="G664" s="63" t="str">
        <f t="shared" si="31"/>
        <v>1374_1452</v>
      </c>
      <c r="H664" s="59">
        <f t="shared" si="32"/>
        <v>0.14798768317345701</v>
      </c>
    </row>
    <row r="665" spans="1:8" x14ac:dyDescent="0.4">
      <c r="A665" s="55" t="s">
        <v>386</v>
      </c>
      <c r="B665" s="55" t="s">
        <v>241</v>
      </c>
      <c r="C665" s="55">
        <v>1452</v>
      </c>
      <c r="D665" s="55">
        <v>1307</v>
      </c>
      <c r="E665" s="58" t="str">
        <f t="shared" si="30"/>
        <v>1452_1307</v>
      </c>
      <c r="F665" s="65">
        <v>0.98306367443020404</v>
      </c>
      <c r="G665" s="63" t="str">
        <f t="shared" si="31"/>
        <v>1307_1452</v>
      </c>
      <c r="H665" s="59">
        <f t="shared" si="32"/>
        <v>1.6936325569795962E-2</v>
      </c>
    </row>
    <row r="666" spans="1:8" x14ac:dyDescent="0.4">
      <c r="A666" s="55" t="s">
        <v>386</v>
      </c>
      <c r="B666" s="55" t="s">
        <v>200</v>
      </c>
      <c r="C666" s="55">
        <v>1452</v>
      </c>
      <c r="D666" s="55">
        <v>1266</v>
      </c>
      <c r="E666" s="58" t="str">
        <f t="shared" si="30"/>
        <v>1452_1266</v>
      </c>
      <c r="F666" s="65">
        <v>0.99185639981943696</v>
      </c>
      <c r="G666" s="63" t="str">
        <f t="shared" si="31"/>
        <v>1266_1452</v>
      </c>
      <c r="H666" s="59">
        <f t="shared" si="32"/>
        <v>8.1436001805630376E-3</v>
      </c>
    </row>
    <row r="667" spans="1:8" x14ac:dyDescent="0.4">
      <c r="A667" s="55" t="s">
        <v>386</v>
      </c>
      <c r="B667" s="55" t="s">
        <v>341</v>
      </c>
      <c r="C667" s="55">
        <v>1452</v>
      </c>
      <c r="D667" s="55">
        <v>1407</v>
      </c>
      <c r="E667" s="58" t="str">
        <f t="shared" si="30"/>
        <v>1452_1407</v>
      </c>
      <c r="F667" s="65">
        <v>0.98476911664856104</v>
      </c>
      <c r="G667" s="63" t="str">
        <f t="shared" si="31"/>
        <v>1407_1452</v>
      </c>
      <c r="H667" s="59">
        <f t="shared" si="32"/>
        <v>1.5230883351438962E-2</v>
      </c>
    </row>
    <row r="668" spans="1:8" x14ac:dyDescent="0.4">
      <c r="A668" s="55" t="s">
        <v>386</v>
      </c>
      <c r="B668" s="55" t="s">
        <v>311</v>
      </c>
      <c r="C668" s="55">
        <v>1452</v>
      </c>
      <c r="D668" s="55">
        <v>1377</v>
      </c>
      <c r="E668" s="58" t="str">
        <f t="shared" si="30"/>
        <v>1452_1377</v>
      </c>
      <c r="F668" s="65">
        <v>0.97380635601454801</v>
      </c>
      <c r="G668" s="63" t="str">
        <f t="shared" si="31"/>
        <v>1377_1452</v>
      </c>
      <c r="H668" s="59">
        <f t="shared" si="32"/>
        <v>2.6193643985451986E-2</v>
      </c>
    </row>
    <row r="669" spans="1:8" x14ac:dyDescent="0.4">
      <c r="A669" s="55" t="s">
        <v>386</v>
      </c>
      <c r="B669" s="55" t="s">
        <v>369</v>
      </c>
      <c r="C669" s="55">
        <v>1452</v>
      </c>
      <c r="D669" s="55">
        <v>1435</v>
      </c>
      <c r="E669" s="58" t="str">
        <f t="shared" si="30"/>
        <v>1452_1435</v>
      </c>
      <c r="F669" s="65">
        <v>0.79658364512757296</v>
      </c>
      <c r="G669" s="63" t="str">
        <f t="shared" si="31"/>
        <v>1435_1452</v>
      </c>
      <c r="H669" s="59">
        <f t="shared" si="32"/>
        <v>0.20341635487242704</v>
      </c>
    </row>
    <row r="670" spans="1:8" x14ac:dyDescent="0.4">
      <c r="A670" s="55" t="s">
        <v>386</v>
      </c>
      <c r="B670" s="55" t="s">
        <v>277</v>
      </c>
      <c r="C670" s="55">
        <v>1452</v>
      </c>
      <c r="D670" s="55">
        <v>1343</v>
      </c>
      <c r="E670" s="58" t="str">
        <f t="shared" si="30"/>
        <v>1452_1343</v>
      </c>
      <c r="F670" s="65">
        <v>0.93126480671427903</v>
      </c>
      <c r="G670" s="63" t="str">
        <f t="shared" si="31"/>
        <v>1343_1452</v>
      </c>
      <c r="H670" s="59">
        <f t="shared" si="32"/>
        <v>6.8735193285720975E-2</v>
      </c>
    </row>
    <row r="671" spans="1:8" x14ac:dyDescent="0.4">
      <c r="A671" s="55" t="s">
        <v>386</v>
      </c>
      <c r="B671" s="55" t="s">
        <v>71</v>
      </c>
      <c r="C671" s="55">
        <v>1452</v>
      </c>
      <c r="D671" s="55">
        <v>1137</v>
      </c>
      <c r="E671" s="58" t="str">
        <f t="shared" si="30"/>
        <v>1452_1137</v>
      </c>
      <c r="F671" s="65">
        <v>0.97632609396559</v>
      </c>
      <c r="G671" s="63" t="str">
        <f t="shared" si="31"/>
        <v>1137_1452</v>
      </c>
      <c r="H671" s="59">
        <f t="shared" si="32"/>
        <v>2.3673906034409997E-2</v>
      </c>
    </row>
    <row r="672" spans="1:8" x14ac:dyDescent="0.4">
      <c r="A672" s="55" t="s">
        <v>386</v>
      </c>
      <c r="B672" s="55" t="s">
        <v>202</v>
      </c>
      <c r="C672" s="55">
        <v>1452</v>
      </c>
      <c r="D672" s="55">
        <v>1268</v>
      </c>
      <c r="E672" s="58" t="str">
        <f t="shared" si="30"/>
        <v>1452_1268</v>
      </c>
      <c r="F672" s="65">
        <v>0.93350094487077395</v>
      </c>
      <c r="G672" s="63" t="str">
        <f t="shared" si="31"/>
        <v>1268_1452</v>
      </c>
      <c r="H672" s="59">
        <f t="shared" si="32"/>
        <v>6.6499055129226048E-2</v>
      </c>
    </row>
    <row r="673" spans="1:8" x14ac:dyDescent="0.4">
      <c r="A673" s="55" t="s">
        <v>386</v>
      </c>
      <c r="B673" s="55" t="s">
        <v>129</v>
      </c>
      <c r="C673" s="55">
        <v>1452</v>
      </c>
      <c r="D673" s="55">
        <v>1195</v>
      </c>
      <c r="E673" s="58" t="str">
        <f t="shared" si="30"/>
        <v>1452_1195</v>
      </c>
      <c r="F673" s="65">
        <v>0.98215657708563198</v>
      </c>
      <c r="G673" s="63" t="str">
        <f t="shared" si="31"/>
        <v>1195_1452</v>
      </c>
      <c r="H673" s="59">
        <f t="shared" si="32"/>
        <v>1.7843422914368023E-2</v>
      </c>
    </row>
    <row r="674" spans="1:8" x14ac:dyDescent="0.4">
      <c r="A674" s="55" t="s">
        <v>386</v>
      </c>
      <c r="B674" s="55" t="s">
        <v>367</v>
      </c>
      <c r="C674" s="55">
        <v>1452</v>
      </c>
      <c r="D674" s="55">
        <v>1433</v>
      </c>
      <c r="E674" s="58" t="str">
        <f t="shared" si="30"/>
        <v>1452_1433</v>
      </c>
      <c r="F674" s="65">
        <v>0.96199272149506398</v>
      </c>
      <c r="G674" s="63" t="str">
        <f t="shared" si="31"/>
        <v>1433_1452</v>
      </c>
      <c r="H674" s="59">
        <f t="shared" si="32"/>
        <v>3.8007278504936015E-2</v>
      </c>
    </row>
    <row r="675" spans="1:8" x14ac:dyDescent="0.4">
      <c r="A675" s="55" t="s">
        <v>386</v>
      </c>
      <c r="B675" s="55" t="s">
        <v>249</v>
      </c>
      <c r="C675" s="55">
        <v>1452</v>
      </c>
      <c r="D675" s="55">
        <v>1315</v>
      </c>
      <c r="E675" s="58" t="str">
        <f t="shared" si="30"/>
        <v>1452_1315</v>
      </c>
      <c r="F675" s="65">
        <v>0.99764358530982</v>
      </c>
      <c r="G675" s="63" t="str">
        <f t="shared" si="31"/>
        <v>1315_1452</v>
      </c>
      <c r="H675" s="59">
        <f t="shared" si="32"/>
        <v>2.3564146901799976E-3</v>
      </c>
    </row>
    <row r="676" spans="1:8" x14ac:dyDescent="0.4">
      <c r="A676" s="55" t="s">
        <v>386</v>
      </c>
      <c r="B676" s="55" t="s">
        <v>347</v>
      </c>
      <c r="C676" s="55">
        <v>1452</v>
      </c>
      <c r="D676" s="55">
        <v>1413</v>
      </c>
      <c r="E676" s="58" t="str">
        <f t="shared" si="30"/>
        <v>1452_1413</v>
      </c>
      <c r="F676" s="65">
        <v>0.994634907735785</v>
      </c>
      <c r="G676" s="63" t="str">
        <f t="shared" si="31"/>
        <v>1413_1452</v>
      </c>
      <c r="H676" s="59">
        <f t="shared" si="32"/>
        <v>5.365092264214999E-3</v>
      </c>
    </row>
    <row r="677" spans="1:8" x14ac:dyDescent="0.4">
      <c r="A677" s="55" t="s">
        <v>386</v>
      </c>
      <c r="B677" s="55" t="s">
        <v>208</v>
      </c>
      <c r="C677" s="55">
        <v>1452</v>
      </c>
      <c r="D677" s="55">
        <v>1274</v>
      </c>
      <c r="E677" s="58" t="str">
        <f t="shared" si="30"/>
        <v>1452_1274</v>
      </c>
      <c r="F677" s="65">
        <v>0.81012118363340802</v>
      </c>
      <c r="G677" s="63" t="str">
        <f t="shared" si="31"/>
        <v>1274_1452</v>
      </c>
      <c r="H677" s="59">
        <f t="shared" si="32"/>
        <v>0.18987881636659198</v>
      </c>
    </row>
    <row r="678" spans="1:8" x14ac:dyDescent="0.4">
      <c r="A678" s="55" t="s">
        <v>386</v>
      </c>
      <c r="B678" s="55" t="s">
        <v>239</v>
      </c>
      <c r="C678" s="55">
        <v>1452</v>
      </c>
      <c r="D678" s="55">
        <v>1305</v>
      </c>
      <c r="E678" s="58" t="str">
        <f t="shared" si="30"/>
        <v>1452_1305</v>
      </c>
      <c r="F678" s="65">
        <v>0.95961776506447205</v>
      </c>
      <c r="G678" s="63" t="str">
        <f t="shared" si="31"/>
        <v>1305_1452</v>
      </c>
      <c r="H678" s="59">
        <f t="shared" si="32"/>
        <v>4.038223493552795E-2</v>
      </c>
    </row>
    <row r="679" spans="1:8" x14ac:dyDescent="0.4">
      <c r="A679" s="55" t="s">
        <v>386</v>
      </c>
      <c r="B679" s="55" t="s">
        <v>370</v>
      </c>
      <c r="C679" s="55">
        <v>1452</v>
      </c>
      <c r="D679" s="55">
        <v>1436</v>
      </c>
      <c r="E679" s="58" t="str">
        <f t="shared" si="30"/>
        <v>1452_1436</v>
      </c>
      <c r="F679" s="65">
        <v>0.929954905903837</v>
      </c>
      <c r="G679" s="63" t="str">
        <f t="shared" si="31"/>
        <v>1436_1452</v>
      </c>
      <c r="H679" s="59">
        <f t="shared" si="32"/>
        <v>7.0045094096162996E-2</v>
      </c>
    </row>
    <row r="680" spans="1:8" x14ac:dyDescent="0.4">
      <c r="A680" s="55" t="s">
        <v>386</v>
      </c>
      <c r="B680" s="55" t="s">
        <v>100</v>
      </c>
      <c r="C680" s="55">
        <v>1452</v>
      </c>
      <c r="D680" s="55">
        <v>1166</v>
      </c>
      <c r="E680" s="58" t="str">
        <f t="shared" si="30"/>
        <v>1452_1166</v>
      </c>
      <c r="F680" s="65">
        <v>0.96069624204488702</v>
      </c>
      <c r="G680" s="63" t="str">
        <f t="shared" si="31"/>
        <v>1166_1452</v>
      </c>
      <c r="H680" s="59">
        <f t="shared" si="32"/>
        <v>3.9303757955112983E-2</v>
      </c>
    </row>
    <row r="681" spans="1:8" x14ac:dyDescent="0.4">
      <c r="A681" s="55" t="s">
        <v>386</v>
      </c>
      <c r="B681" s="55" t="s">
        <v>167</v>
      </c>
      <c r="C681" s="55">
        <v>1452</v>
      </c>
      <c r="D681" s="55">
        <v>1233</v>
      </c>
      <c r="E681" s="58" t="str">
        <f t="shared" si="30"/>
        <v>1452_1233</v>
      </c>
      <c r="F681" s="65">
        <v>0.99745432811488699</v>
      </c>
      <c r="G681" s="63" t="str">
        <f t="shared" si="31"/>
        <v>1233_1452</v>
      </c>
      <c r="H681" s="59">
        <f t="shared" si="32"/>
        <v>2.54567188511301E-3</v>
      </c>
    </row>
    <row r="682" spans="1:8" x14ac:dyDescent="0.4">
      <c r="A682" s="55" t="s">
        <v>386</v>
      </c>
      <c r="B682" s="55" t="s">
        <v>263</v>
      </c>
      <c r="C682" s="55">
        <v>1452</v>
      </c>
      <c r="D682" s="55">
        <v>1329</v>
      </c>
      <c r="E682" s="58" t="str">
        <f t="shared" si="30"/>
        <v>1452_1329</v>
      </c>
      <c r="F682" s="65">
        <v>0.978673854695011</v>
      </c>
      <c r="G682" s="63" t="str">
        <f t="shared" si="31"/>
        <v>1329_1452</v>
      </c>
      <c r="H682" s="59">
        <f t="shared" si="32"/>
        <v>2.1326145304988997E-2</v>
      </c>
    </row>
    <row r="683" spans="1:8" x14ac:dyDescent="0.4">
      <c r="A683" s="55" t="s">
        <v>386</v>
      </c>
      <c r="B683" s="55" t="s">
        <v>174</v>
      </c>
      <c r="C683" s="55">
        <v>1452</v>
      </c>
      <c r="D683" s="55">
        <v>1240</v>
      </c>
      <c r="E683" s="58" t="str">
        <f t="shared" si="30"/>
        <v>1452_1240</v>
      </c>
      <c r="F683" s="65">
        <v>0.99658353127225896</v>
      </c>
      <c r="G683" s="63" t="str">
        <f t="shared" si="31"/>
        <v>1240_1452</v>
      </c>
      <c r="H683" s="59">
        <f t="shared" si="32"/>
        <v>3.4164687277410399E-3</v>
      </c>
    </row>
    <row r="684" spans="1:8" x14ac:dyDescent="0.4">
      <c r="A684" s="55" t="s">
        <v>386</v>
      </c>
      <c r="B684" s="55" t="s">
        <v>345</v>
      </c>
      <c r="C684" s="55">
        <v>1452</v>
      </c>
      <c r="D684" s="55">
        <v>1411</v>
      </c>
      <c r="E684" s="58" t="str">
        <f t="shared" si="30"/>
        <v>1452_1411</v>
      </c>
      <c r="F684" s="65">
        <v>0.99128443298134095</v>
      </c>
      <c r="G684" s="63" t="str">
        <f t="shared" si="31"/>
        <v>1411_1452</v>
      </c>
      <c r="H684" s="59">
        <f t="shared" si="32"/>
        <v>8.7155670186590539E-3</v>
      </c>
    </row>
    <row r="685" spans="1:8" x14ac:dyDescent="0.4">
      <c r="A685" s="55" t="s">
        <v>386</v>
      </c>
      <c r="B685" s="55" t="s">
        <v>305</v>
      </c>
      <c r="C685" s="55">
        <v>1452</v>
      </c>
      <c r="D685" s="55">
        <v>1371</v>
      </c>
      <c r="E685" s="58" t="str">
        <f t="shared" si="30"/>
        <v>1452_1371</v>
      </c>
      <c r="F685" s="65">
        <v>0.90152147065368304</v>
      </c>
      <c r="G685" s="63" t="str">
        <f t="shared" si="31"/>
        <v>1371_1452</v>
      </c>
      <c r="H685" s="59">
        <f t="shared" si="32"/>
        <v>9.8478529346316956E-2</v>
      </c>
    </row>
    <row r="686" spans="1:8" x14ac:dyDescent="0.4">
      <c r="A686" s="55" t="s">
        <v>386</v>
      </c>
      <c r="B686" s="55" t="s">
        <v>212</v>
      </c>
      <c r="C686" s="55">
        <v>1452</v>
      </c>
      <c r="D686" s="55">
        <v>1278</v>
      </c>
      <c r="E686" s="58" t="str">
        <f t="shared" si="30"/>
        <v>1452_1278</v>
      </c>
      <c r="F686" s="65">
        <v>0.888936832426372</v>
      </c>
      <c r="G686" s="63" t="str">
        <f t="shared" si="31"/>
        <v>1278_1452</v>
      </c>
      <c r="H686" s="59">
        <f t="shared" si="32"/>
        <v>0.111063167573628</v>
      </c>
    </row>
    <row r="687" spans="1:8" x14ac:dyDescent="0.4">
      <c r="A687" s="55" t="s">
        <v>386</v>
      </c>
      <c r="B687" s="55" t="s">
        <v>391</v>
      </c>
      <c r="C687" s="55">
        <v>1452</v>
      </c>
      <c r="D687" s="55">
        <v>1457</v>
      </c>
      <c r="E687" s="58" t="str">
        <f t="shared" si="30"/>
        <v>1452_1457</v>
      </c>
      <c r="F687" s="65">
        <v>0.96710526739559199</v>
      </c>
      <c r="G687" s="63" t="str">
        <f t="shared" si="31"/>
        <v>1457_1452</v>
      </c>
      <c r="H687" s="59">
        <f t="shared" si="32"/>
        <v>3.2894732604408006E-2</v>
      </c>
    </row>
    <row r="688" spans="1:8" x14ac:dyDescent="0.4">
      <c r="A688" s="55" t="s">
        <v>386</v>
      </c>
      <c r="B688" s="55" t="s">
        <v>177</v>
      </c>
      <c r="C688" s="55">
        <v>1452</v>
      </c>
      <c r="D688" s="55">
        <v>1243</v>
      </c>
      <c r="E688" s="58" t="str">
        <f t="shared" si="30"/>
        <v>1452_1243</v>
      </c>
      <c r="F688" s="65">
        <v>0.96709168242235599</v>
      </c>
      <c r="G688" s="63" t="str">
        <f t="shared" si="31"/>
        <v>1243_1452</v>
      </c>
      <c r="H688" s="59">
        <f t="shared" si="32"/>
        <v>3.2908317577644008E-2</v>
      </c>
    </row>
    <row r="689" spans="1:8" x14ac:dyDescent="0.4">
      <c r="A689" s="55" t="s">
        <v>386</v>
      </c>
      <c r="B689" s="55" t="s">
        <v>179</v>
      </c>
      <c r="C689" s="55">
        <v>1452</v>
      </c>
      <c r="D689" s="55">
        <v>1245</v>
      </c>
      <c r="E689" s="58" t="str">
        <f t="shared" si="30"/>
        <v>1452_1245</v>
      </c>
      <c r="F689" s="65">
        <v>0.98282746263785703</v>
      </c>
      <c r="G689" s="63" t="str">
        <f t="shared" si="31"/>
        <v>1245_1452</v>
      </c>
      <c r="H689" s="59">
        <f t="shared" si="32"/>
        <v>1.717253736214297E-2</v>
      </c>
    </row>
    <row r="690" spans="1:8" x14ac:dyDescent="0.4">
      <c r="A690" s="55" t="s">
        <v>386</v>
      </c>
      <c r="B690" s="55" t="s">
        <v>107</v>
      </c>
      <c r="C690" s="55">
        <v>1452</v>
      </c>
      <c r="D690" s="55">
        <v>1173</v>
      </c>
      <c r="E690" s="58" t="str">
        <f t="shared" si="30"/>
        <v>1452_1173</v>
      </c>
      <c r="F690" s="65">
        <v>0.95392511494839605</v>
      </c>
      <c r="G690" s="63" t="str">
        <f t="shared" si="31"/>
        <v>1173_1452</v>
      </c>
      <c r="H690" s="59">
        <f t="shared" si="32"/>
        <v>4.6074885051603953E-2</v>
      </c>
    </row>
    <row r="691" spans="1:8" x14ac:dyDescent="0.4">
      <c r="A691" s="55" t="s">
        <v>386</v>
      </c>
      <c r="B691" s="55" t="s">
        <v>231</v>
      </c>
      <c r="C691" s="55">
        <v>1452</v>
      </c>
      <c r="D691" s="55">
        <v>1297</v>
      </c>
      <c r="E691" s="58" t="str">
        <f t="shared" si="30"/>
        <v>1452_1297</v>
      </c>
      <c r="F691" s="65">
        <v>0.98828571939848397</v>
      </c>
      <c r="G691" s="63" t="str">
        <f t="shared" si="31"/>
        <v>1297_1452</v>
      </c>
      <c r="H691" s="59">
        <f t="shared" si="32"/>
        <v>1.1714280601516025E-2</v>
      </c>
    </row>
    <row r="692" spans="1:8" x14ac:dyDescent="0.4">
      <c r="A692" s="55" t="s">
        <v>396</v>
      </c>
      <c r="B692" s="55" t="s">
        <v>133</v>
      </c>
      <c r="C692" s="55">
        <v>1462</v>
      </c>
      <c r="D692" s="55">
        <v>1199</v>
      </c>
      <c r="E692" s="58" t="str">
        <f t="shared" si="30"/>
        <v>1462_1199</v>
      </c>
      <c r="F692" s="65">
        <v>0.25629297604254597</v>
      </c>
      <c r="G692" s="63" t="str">
        <f t="shared" si="31"/>
        <v>1199_1462</v>
      </c>
      <c r="H692" s="59">
        <f t="shared" si="32"/>
        <v>0.74370702395745403</v>
      </c>
    </row>
    <row r="693" spans="1:8" x14ac:dyDescent="0.4">
      <c r="A693" s="55" t="s">
        <v>396</v>
      </c>
      <c r="B693" s="55" t="s">
        <v>322</v>
      </c>
      <c r="C693" s="55">
        <v>1462</v>
      </c>
      <c r="D693" s="55">
        <v>1388</v>
      </c>
      <c r="E693" s="58" t="str">
        <f t="shared" si="30"/>
        <v>1462_1388</v>
      </c>
      <c r="F693" s="65">
        <v>0.21273076290259299</v>
      </c>
      <c r="G693" s="63" t="str">
        <f t="shared" si="31"/>
        <v>1388_1462</v>
      </c>
      <c r="H693" s="59">
        <f t="shared" si="32"/>
        <v>0.78726923709740704</v>
      </c>
    </row>
    <row r="694" spans="1:8" x14ac:dyDescent="0.4">
      <c r="A694" s="55" t="s">
        <v>396</v>
      </c>
      <c r="B694" s="55" t="s">
        <v>46</v>
      </c>
      <c r="C694" s="55">
        <v>1462</v>
      </c>
      <c r="D694" s="55">
        <v>1112</v>
      </c>
      <c r="E694" s="58" t="str">
        <f t="shared" si="30"/>
        <v>1462_1112</v>
      </c>
      <c r="F694" s="65">
        <v>0.11159126595981</v>
      </c>
      <c r="G694" s="63" t="str">
        <f t="shared" si="31"/>
        <v>1112_1462</v>
      </c>
      <c r="H694" s="59">
        <f t="shared" si="32"/>
        <v>0.88840873404019005</v>
      </c>
    </row>
    <row r="695" spans="1:8" x14ac:dyDescent="0.4">
      <c r="A695" s="55" t="s">
        <v>396</v>
      </c>
      <c r="B695" s="55" t="s">
        <v>176</v>
      </c>
      <c r="C695" s="55">
        <v>1462</v>
      </c>
      <c r="D695" s="55">
        <v>1242</v>
      </c>
      <c r="E695" s="58" t="str">
        <f t="shared" si="30"/>
        <v>1462_1242</v>
      </c>
      <c r="F695" s="65">
        <v>0.285959003721035</v>
      </c>
      <c r="G695" s="63" t="str">
        <f t="shared" si="31"/>
        <v>1242_1462</v>
      </c>
      <c r="H695" s="59">
        <f t="shared" si="32"/>
        <v>0.714040996278965</v>
      </c>
    </row>
    <row r="696" spans="1:8" x14ac:dyDescent="0.4">
      <c r="A696" s="55" t="s">
        <v>396</v>
      </c>
      <c r="B696" s="55" t="s">
        <v>211</v>
      </c>
      <c r="C696" s="55">
        <v>1462</v>
      </c>
      <c r="D696" s="55">
        <v>1277</v>
      </c>
      <c r="E696" s="58" t="str">
        <f t="shared" si="30"/>
        <v>1462_1277</v>
      </c>
      <c r="F696" s="65">
        <v>0.72100050957247197</v>
      </c>
      <c r="G696" s="63" t="str">
        <f t="shared" si="31"/>
        <v>1277_1462</v>
      </c>
      <c r="H696" s="59">
        <f t="shared" si="32"/>
        <v>0.27899949042752803</v>
      </c>
    </row>
    <row r="697" spans="1:8" x14ac:dyDescent="0.4">
      <c r="A697" s="55" t="s">
        <v>396</v>
      </c>
      <c r="B697" s="55" t="s">
        <v>169</v>
      </c>
      <c r="C697" s="55">
        <v>1462</v>
      </c>
      <c r="D697" s="55">
        <v>1235</v>
      </c>
      <c r="E697" s="58" t="str">
        <f t="shared" si="30"/>
        <v>1462_1235</v>
      </c>
      <c r="F697" s="65">
        <v>0.32638067892560502</v>
      </c>
      <c r="G697" s="63" t="str">
        <f t="shared" si="31"/>
        <v>1235_1462</v>
      </c>
      <c r="H697" s="59">
        <f t="shared" si="32"/>
        <v>0.67361932107439504</v>
      </c>
    </row>
    <row r="698" spans="1:8" x14ac:dyDescent="0.4">
      <c r="A698" s="55" t="s">
        <v>396</v>
      </c>
      <c r="B698" s="55" t="s">
        <v>279</v>
      </c>
      <c r="C698" s="55">
        <v>1462</v>
      </c>
      <c r="D698" s="55">
        <v>1345</v>
      </c>
      <c r="E698" s="58" t="str">
        <f t="shared" si="30"/>
        <v>1462_1345</v>
      </c>
      <c r="F698" s="65">
        <v>0.35377932584695998</v>
      </c>
      <c r="G698" s="63" t="str">
        <f t="shared" si="31"/>
        <v>1345_1462</v>
      </c>
      <c r="H698" s="59">
        <f t="shared" si="32"/>
        <v>0.64622067415304008</v>
      </c>
    </row>
    <row r="699" spans="1:8" x14ac:dyDescent="0.4">
      <c r="A699" s="55" t="s">
        <v>396</v>
      </c>
      <c r="B699" s="55" t="s">
        <v>282</v>
      </c>
      <c r="C699" s="55">
        <v>1462</v>
      </c>
      <c r="D699" s="55">
        <v>1348</v>
      </c>
      <c r="E699" s="58" t="str">
        <f t="shared" si="30"/>
        <v>1462_1348</v>
      </c>
      <c r="F699" s="65">
        <v>0.28314710057442799</v>
      </c>
      <c r="G699" s="63" t="str">
        <f t="shared" si="31"/>
        <v>1348_1462</v>
      </c>
      <c r="H699" s="59">
        <f t="shared" si="32"/>
        <v>0.71685289942557207</v>
      </c>
    </row>
    <row r="700" spans="1:8" x14ac:dyDescent="0.4">
      <c r="A700" s="55" t="s">
        <v>396</v>
      </c>
      <c r="B700" s="55" t="s">
        <v>266</v>
      </c>
      <c r="C700" s="55">
        <v>1462</v>
      </c>
      <c r="D700" s="55">
        <v>1332</v>
      </c>
      <c r="E700" s="58" t="str">
        <f t="shared" si="30"/>
        <v>1462_1332</v>
      </c>
      <c r="F700" s="65">
        <v>0.23835352755542299</v>
      </c>
      <c r="G700" s="63" t="str">
        <f t="shared" si="31"/>
        <v>1332_1462</v>
      </c>
      <c r="H700" s="59">
        <f t="shared" si="32"/>
        <v>0.76164647244457706</v>
      </c>
    </row>
    <row r="701" spans="1:8" x14ac:dyDescent="0.4">
      <c r="A701" s="55" t="s">
        <v>396</v>
      </c>
      <c r="B701" s="55" t="s">
        <v>210</v>
      </c>
      <c r="C701" s="55">
        <v>1462</v>
      </c>
      <c r="D701" s="55">
        <v>1276</v>
      </c>
      <c r="E701" s="58" t="str">
        <f t="shared" si="30"/>
        <v>1462_1276</v>
      </c>
      <c r="F701" s="65">
        <v>0.13630293368714899</v>
      </c>
      <c r="G701" s="63" t="str">
        <f t="shared" si="31"/>
        <v>1276_1462</v>
      </c>
      <c r="H701" s="59">
        <f t="shared" si="32"/>
        <v>0.86369706631285104</v>
      </c>
    </row>
    <row r="702" spans="1:8" x14ac:dyDescent="0.4">
      <c r="A702" s="55" t="s">
        <v>396</v>
      </c>
      <c r="B702" s="55" t="s">
        <v>191</v>
      </c>
      <c r="C702" s="55">
        <v>1462</v>
      </c>
      <c r="D702" s="55">
        <v>1257</v>
      </c>
      <c r="E702" s="58" t="str">
        <f t="shared" si="30"/>
        <v>1462_1257</v>
      </c>
      <c r="F702" s="65">
        <v>7.0839786027182397E-2</v>
      </c>
      <c r="G702" s="63" t="str">
        <f t="shared" si="31"/>
        <v>1257_1462</v>
      </c>
      <c r="H702" s="59">
        <f t="shared" si="32"/>
        <v>0.92916021397281756</v>
      </c>
    </row>
    <row r="703" spans="1:8" x14ac:dyDescent="0.4">
      <c r="A703" s="55" t="s">
        <v>396</v>
      </c>
      <c r="B703" s="55" t="s">
        <v>248</v>
      </c>
      <c r="C703" s="55">
        <v>1462</v>
      </c>
      <c r="D703" s="55">
        <v>1314</v>
      </c>
      <c r="E703" s="58" t="str">
        <f t="shared" si="30"/>
        <v>1462_1314</v>
      </c>
      <c r="F703" s="65">
        <v>0.30237818754899698</v>
      </c>
      <c r="G703" s="63" t="str">
        <f t="shared" si="31"/>
        <v>1314_1462</v>
      </c>
      <c r="H703" s="59">
        <f t="shared" si="32"/>
        <v>0.69762181245100297</v>
      </c>
    </row>
    <row r="704" spans="1:8" x14ac:dyDescent="0.4">
      <c r="A704" s="55" t="s">
        <v>396</v>
      </c>
      <c r="B704" s="55" t="s">
        <v>50</v>
      </c>
      <c r="C704" s="55">
        <v>1462</v>
      </c>
      <c r="D704" s="55">
        <v>1116</v>
      </c>
      <c r="E704" s="58" t="str">
        <f t="shared" si="30"/>
        <v>1462_1116</v>
      </c>
      <c r="F704" s="65">
        <v>0.61304325773127599</v>
      </c>
      <c r="G704" s="63" t="str">
        <f t="shared" si="31"/>
        <v>1116_1462</v>
      </c>
      <c r="H704" s="59">
        <f t="shared" si="32"/>
        <v>0.38695674226872401</v>
      </c>
    </row>
    <row r="705" spans="1:8" x14ac:dyDescent="0.4">
      <c r="A705" s="55" t="s">
        <v>396</v>
      </c>
      <c r="B705" s="55" t="s">
        <v>226</v>
      </c>
      <c r="C705" s="55">
        <v>1462</v>
      </c>
      <c r="D705" s="55">
        <v>1292</v>
      </c>
      <c r="E705" s="58" t="str">
        <f t="shared" si="30"/>
        <v>1462_1292</v>
      </c>
      <c r="F705" s="65">
        <v>0.47887555025555401</v>
      </c>
      <c r="G705" s="63" t="str">
        <f t="shared" si="31"/>
        <v>1292_1462</v>
      </c>
      <c r="H705" s="59">
        <f t="shared" si="32"/>
        <v>0.52112444974444605</v>
      </c>
    </row>
    <row r="706" spans="1:8" x14ac:dyDescent="0.4">
      <c r="A706" s="55" t="s">
        <v>396</v>
      </c>
      <c r="B706" s="55" t="s">
        <v>73</v>
      </c>
      <c r="C706" s="55">
        <v>1462</v>
      </c>
      <c r="D706" s="55">
        <v>1139</v>
      </c>
      <c r="E706" s="58" t="str">
        <f t="shared" si="30"/>
        <v>1462_1139</v>
      </c>
      <c r="F706" s="65">
        <v>0.144562951381694</v>
      </c>
      <c r="G706" s="63" t="str">
        <f t="shared" si="31"/>
        <v>1139_1462</v>
      </c>
      <c r="H706" s="59">
        <f t="shared" si="32"/>
        <v>0.85543704861830605</v>
      </c>
    </row>
    <row r="707" spans="1:8" x14ac:dyDescent="0.4">
      <c r="A707" s="55" t="s">
        <v>396</v>
      </c>
      <c r="B707" s="55" t="s">
        <v>87</v>
      </c>
      <c r="C707" s="55">
        <v>1462</v>
      </c>
      <c r="D707" s="55">
        <v>1153</v>
      </c>
      <c r="E707" s="58" t="str">
        <f t="shared" ref="E707:E770" si="33">C707&amp;"_"&amp;D707</f>
        <v>1462_1153</v>
      </c>
      <c r="F707" s="65">
        <v>0.23052479325994901</v>
      </c>
      <c r="G707" s="63" t="str">
        <f t="shared" ref="G707:G770" si="34">D707&amp;"_"&amp;C707</f>
        <v>1153_1462</v>
      </c>
      <c r="H707" s="59">
        <f t="shared" ref="H707:H770" si="35">1-F707</f>
        <v>0.76947520674005099</v>
      </c>
    </row>
    <row r="708" spans="1:8" x14ac:dyDescent="0.4">
      <c r="A708" s="55" t="s">
        <v>396</v>
      </c>
      <c r="B708" s="55" t="s">
        <v>351</v>
      </c>
      <c r="C708" s="55">
        <v>1462</v>
      </c>
      <c r="D708" s="55">
        <v>1417</v>
      </c>
      <c r="E708" s="58" t="str">
        <f t="shared" si="33"/>
        <v>1462_1417</v>
      </c>
      <c r="F708" s="65">
        <v>0.73735674470787804</v>
      </c>
      <c r="G708" s="63" t="str">
        <f t="shared" si="34"/>
        <v>1417_1462</v>
      </c>
      <c r="H708" s="59">
        <f t="shared" si="35"/>
        <v>0.26264325529212196</v>
      </c>
    </row>
    <row r="709" spans="1:8" x14ac:dyDescent="0.4">
      <c r="A709" s="55" t="s">
        <v>396</v>
      </c>
      <c r="B709" s="55" t="s">
        <v>389</v>
      </c>
      <c r="C709" s="55">
        <v>1462</v>
      </c>
      <c r="D709" s="55">
        <v>1455</v>
      </c>
      <c r="E709" s="58" t="str">
        <f t="shared" si="33"/>
        <v>1462_1455</v>
      </c>
      <c r="F709" s="65">
        <v>9.4004285127517198E-2</v>
      </c>
      <c r="G709" s="63" t="str">
        <f t="shared" si="34"/>
        <v>1455_1462</v>
      </c>
      <c r="H709" s="59">
        <f t="shared" si="35"/>
        <v>0.90599571487248276</v>
      </c>
    </row>
    <row r="710" spans="1:8" x14ac:dyDescent="0.4">
      <c r="A710" s="55" t="s">
        <v>396</v>
      </c>
      <c r="B710" s="55" t="s">
        <v>180</v>
      </c>
      <c r="C710" s="55">
        <v>1462</v>
      </c>
      <c r="D710" s="55">
        <v>1246</v>
      </c>
      <c r="E710" s="58" t="str">
        <f t="shared" si="33"/>
        <v>1462_1246</v>
      </c>
      <c r="F710" s="65">
        <v>7.7074298032585697E-2</v>
      </c>
      <c r="G710" s="63" t="str">
        <f t="shared" si="34"/>
        <v>1246_1462</v>
      </c>
      <c r="H710" s="59">
        <f t="shared" si="35"/>
        <v>0.9229257019674143</v>
      </c>
    </row>
    <row r="711" spans="1:8" x14ac:dyDescent="0.4">
      <c r="A711" s="55" t="s">
        <v>396</v>
      </c>
      <c r="B711" s="55" t="s">
        <v>225</v>
      </c>
      <c r="C711" s="55">
        <v>1462</v>
      </c>
      <c r="D711" s="55">
        <v>1291</v>
      </c>
      <c r="E711" s="58" t="str">
        <f t="shared" si="33"/>
        <v>1462_1291</v>
      </c>
      <c r="F711" s="65">
        <v>0.84997627567126799</v>
      </c>
      <c r="G711" s="63" t="str">
        <f t="shared" si="34"/>
        <v>1291_1462</v>
      </c>
      <c r="H711" s="59">
        <f t="shared" si="35"/>
        <v>0.15002372432873201</v>
      </c>
    </row>
    <row r="712" spans="1:8" x14ac:dyDescent="0.4">
      <c r="A712" s="55" t="s">
        <v>396</v>
      </c>
      <c r="B712" s="55" t="s">
        <v>373</v>
      </c>
      <c r="C712" s="55">
        <v>1462</v>
      </c>
      <c r="D712" s="55">
        <v>1439</v>
      </c>
      <c r="E712" s="58" t="str">
        <f t="shared" si="33"/>
        <v>1462_1439</v>
      </c>
      <c r="F712" s="65">
        <v>0.52073791932640101</v>
      </c>
      <c r="G712" s="63" t="str">
        <f t="shared" si="34"/>
        <v>1439_1462</v>
      </c>
      <c r="H712" s="59">
        <f t="shared" si="35"/>
        <v>0.47926208067359899</v>
      </c>
    </row>
    <row r="713" spans="1:8" x14ac:dyDescent="0.4">
      <c r="A713" s="55" t="s">
        <v>396</v>
      </c>
      <c r="B713" s="55" t="s">
        <v>357</v>
      </c>
      <c r="C713" s="55">
        <v>1462</v>
      </c>
      <c r="D713" s="55">
        <v>1423</v>
      </c>
      <c r="E713" s="58" t="str">
        <f t="shared" si="33"/>
        <v>1462_1423</v>
      </c>
      <c r="F713" s="65">
        <v>0.79260945551983597</v>
      </c>
      <c r="G713" s="63" t="str">
        <f t="shared" si="34"/>
        <v>1423_1462</v>
      </c>
      <c r="H713" s="59">
        <f t="shared" si="35"/>
        <v>0.20739054448016403</v>
      </c>
    </row>
    <row r="714" spans="1:8" x14ac:dyDescent="0.4">
      <c r="A714" s="55" t="s">
        <v>396</v>
      </c>
      <c r="B714" s="55" t="s">
        <v>124</v>
      </c>
      <c r="C714" s="55">
        <v>1462</v>
      </c>
      <c r="D714" s="55">
        <v>1190</v>
      </c>
      <c r="E714" s="58" t="str">
        <f t="shared" si="33"/>
        <v>1462_1190</v>
      </c>
      <c r="F714" s="65">
        <v>0.77965332488361705</v>
      </c>
      <c r="G714" s="63" t="str">
        <f t="shared" si="34"/>
        <v>1190_1462</v>
      </c>
      <c r="H714" s="59">
        <f t="shared" si="35"/>
        <v>0.22034667511638295</v>
      </c>
    </row>
    <row r="715" spans="1:8" x14ac:dyDescent="0.4">
      <c r="A715" s="55" t="s">
        <v>396</v>
      </c>
      <c r="B715" s="55" t="s">
        <v>308</v>
      </c>
      <c r="C715" s="55">
        <v>1462</v>
      </c>
      <c r="D715" s="55">
        <v>1374</v>
      </c>
      <c r="E715" s="58" t="str">
        <f t="shared" si="33"/>
        <v>1462_1374</v>
      </c>
      <c r="F715" s="65">
        <v>0.21797059631461099</v>
      </c>
      <c r="G715" s="63" t="str">
        <f t="shared" si="34"/>
        <v>1374_1462</v>
      </c>
      <c r="H715" s="59">
        <f t="shared" si="35"/>
        <v>0.78202940368538898</v>
      </c>
    </row>
    <row r="716" spans="1:8" x14ac:dyDescent="0.4">
      <c r="A716" s="55" t="s">
        <v>396</v>
      </c>
      <c r="B716" s="55" t="s">
        <v>241</v>
      </c>
      <c r="C716" s="55">
        <v>1462</v>
      </c>
      <c r="D716" s="55">
        <v>1307</v>
      </c>
      <c r="E716" s="58" t="str">
        <f t="shared" si="33"/>
        <v>1462_1307</v>
      </c>
      <c r="F716" s="65">
        <v>0.73753756119607805</v>
      </c>
      <c r="G716" s="63" t="str">
        <f t="shared" si="34"/>
        <v>1307_1462</v>
      </c>
      <c r="H716" s="59">
        <f t="shared" si="35"/>
        <v>0.26246243880392195</v>
      </c>
    </row>
    <row r="717" spans="1:8" x14ac:dyDescent="0.4">
      <c r="A717" s="55" t="s">
        <v>396</v>
      </c>
      <c r="B717" s="55" t="s">
        <v>200</v>
      </c>
      <c r="C717" s="55">
        <v>1462</v>
      </c>
      <c r="D717" s="55">
        <v>1266</v>
      </c>
      <c r="E717" s="58" t="str">
        <f t="shared" si="33"/>
        <v>1462_1266</v>
      </c>
      <c r="F717" s="65">
        <v>0.85499679478677504</v>
      </c>
      <c r="G717" s="63" t="str">
        <f t="shared" si="34"/>
        <v>1266_1462</v>
      </c>
      <c r="H717" s="59">
        <f t="shared" si="35"/>
        <v>0.14500320521322496</v>
      </c>
    </row>
    <row r="718" spans="1:8" x14ac:dyDescent="0.4">
      <c r="A718" s="55" t="s">
        <v>396</v>
      </c>
      <c r="B718" s="55" t="s">
        <v>341</v>
      </c>
      <c r="C718" s="55">
        <v>1462</v>
      </c>
      <c r="D718" s="55">
        <v>1407</v>
      </c>
      <c r="E718" s="58" t="str">
        <f t="shared" si="33"/>
        <v>1462_1407</v>
      </c>
      <c r="F718" s="65">
        <v>0.757877496526699</v>
      </c>
      <c r="G718" s="63" t="str">
        <f t="shared" si="34"/>
        <v>1407_1462</v>
      </c>
      <c r="H718" s="59">
        <f t="shared" si="35"/>
        <v>0.242122503473301</v>
      </c>
    </row>
    <row r="719" spans="1:8" x14ac:dyDescent="0.4">
      <c r="A719" s="55" t="s">
        <v>396</v>
      </c>
      <c r="B719" s="55" t="s">
        <v>311</v>
      </c>
      <c r="C719" s="55">
        <v>1462</v>
      </c>
      <c r="D719" s="55">
        <v>1377</v>
      </c>
      <c r="E719" s="58" t="str">
        <f t="shared" si="33"/>
        <v>1462_1377</v>
      </c>
      <c r="F719" s="65">
        <v>0.64283531293095397</v>
      </c>
      <c r="G719" s="63" t="str">
        <f t="shared" si="34"/>
        <v>1377_1462</v>
      </c>
      <c r="H719" s="59">
        <f t="shared" si="35"/>
        <v>0.35716468706904603</v>
      </c>
    </row>
    <row r="720" spans="1:8" x14ac:dyDescent="0.4">
      <c r="A720" s="55" t="s">
        <v>396</v>
      </c>
      <c r="B720" s="55" t="s">
        <v>369</v>
      </c>
      <c r="C720" s="55">
        <v>1462</v>
      </c>
      <c r="D720" s="55">
        <v>1435</v>
      </c>
      <c r="E720" s="58" t="str">
        <f t="shared" si="33"/>
        <v>1462_1435</v>
      </c>
      <c r="F720" s="65">
        <v>0.15936949346585</v>
      </c>
      <c r="G720" s="63" t="str">
        <f t="shared" si="34"/>
        <v>1435_1462</v>
      </c>
      <c r="H720" s="59">
        <f t="shared" si="35"/>
        <v>0.84063050653414995</v>
      </c>
    </row>
    <row r="721" spans="1:8" x14ac:dyDescent="0.4">
      <c r="A721" s="55" t="s">
        <v>396</v>
      </c>
      <c r="B721" s="55" t="s">
        <v>277</v>
      </c>
      <c r="C721" s="55">
        <v>1462</v>
      </c>
      <c r="D721" s="55">
        <v>1343</v>
      </c>
      <c r="E721" s="58" t="str">
        <f t="shared" si="33"/>
        <v>1462_1343</v>
      </c>
      <c r="F721" s="65">
        <v>0.39610481818474502</v>
      </c>
      <c r="G721" s="63" t="str">
        <f t="shared" si="34"/>
        <v>1343_1462</v>
      </c>
      <c r="H721" s="59">
        <f t="shared" si="35"/>
        <v>0.60389518181525492</v>
      </c>
    </row>
    <row r="722" spans="1:8" x14ac:dyDescent="0.4">
      <c r="A722" s="55" t="s">
        <v>396</v>
      </c>
      <c r="B722" s="55" t="s">
        <v>71</v>
      </c>
      <c r="C722" s="55">
        <v>1462</v>
      </c>
      <c r="D722" s="55">
        <v>1137</v>
      </c>
      <c r="E722" s="58" t="str">
        <f t="shared" si="33"/>
        <v>1462_1137</v>
      </c>
      <c r="F722" s="65">
        <v>0.66628254094992001</v>
      </c>
      <c r="G722" s="63" t="str">
        <f t="shared" si="34"/>
        <v>1137_1462</v>
      </c>
      <c r="H722" s="59">
        <f t="shared" si="35"/>
        <v>0.33371745905007999</v>
      </c>
    </row>
    <row r="723" spans="1:8" x14ac:dyDescent="0.4">
      <c r="A723" s="55" t="s">
        <v>396</v>
      </c>
      <c r="B723" s="55" t="s">
        <v>202</v>
      </c>
      <c r="C723" s="55">
        <v>1462</v>
      </c>
      <c r="D723" s="55">
        <v>1268</v>
      </c>
      <c r="E723" s="58" t="str">
        <f t="shared" si="33"/>
        <v>1462_1268</v>
      </c>
      <c r="F723" s="65">
        <v>0.40462039451125298</v>
      </c>
      <c r="G723" s="63" t="str">
        <f t="shared" si="34"/>
        <v>1268_1462</v>
      </c>
      <c r="H723" s="59">
        <f t="shared" si="35"/>
        <v>0.59537960548874702</v>
      </c>
    </row>
    <row r="724" spans="1:8" x14ac:dyDescent="0.4">
      <c r="A724" s="55" t="s">
        <v>396</v>
      </c>
      <c r="B724" s="55" t="s">
        <v>129</v>
      </c>
      <c r="C724" s="55">
        <v>1462</v>
      </c>
      <c r="D724" s="55">
        <v>1195</v>
      </c>
      <c r="E724" s="58" t="str">
        <f t="shared" si="33"/>
        <v>1462_1195</v>
      </c>
      <c r="F724" s="65">
        <v>0.72713037275071801</v>
      </c>
      <c r="G724" s="63" t="str">
        <f t="shared" si="34"/>
        <v>1195_1462</v>
      </c>
      <c r="H724" s="59">
        <f t="shared" si="35"/>
        <v>0.27286962724928199</v>
      </c>
    </row>
    <row r="725" spans="1:8" x14ac:dyDescent="0.4">
      <c r="A725" s="55" t="s">
        <v>396</v>
      </c>
      <c r="B725" s="55" t="s">
        <v>367</v>
      </c>
      <c r="C725" s="55">
        <v>1462</v>
      </c>
      <c r="D725" s="55">
        <v>1433</v>
      </c>
      <c r="E725" s="58" t="str">
        <f t="shared" si="33"/>
        <v>1462_1433</v>
      </c>
      <c r="F725" s="65">
        <v>0.55063213478124495</v>
      </c>
      <c r="G725" s="63" t="str">
        <f t="shared" si="34"/>
        <v>1433_1462</v>
      </c>
      <c r="H725" s="59">
        <f t="shared" si="35"/>
        <v>0.44936786521875505</v>
      </c>
    </row>
    <row r="726" spans="1:8" x14ac:dyDescent="0.4">
      <c r="A726" s="55" t="s">
        <v>396</v>
      </c>
      <c r="B726" s="55" t="s">
        <v>249</v>
      </c>
      <c r="C726" s="55">
        <v>1462</v>
      </c>
      <c r="D726" s="55">
        <v>1315</v>
      </c>
      <c r="E726" s="58" t="str">
        <f t="shared" si="33"/>
        <v>1462_1315</v>
      </c>
      <c r="F726" s="65">
        <v>0.95348064742764405</v>
      </c>
      <c r="G726" s="63" t="str">
        <f t="shared" si="34"/>
        <v>1315_1462</v>
      </c>
      <c r="H726" s="59">
        <f t="shared" si="35"/>
        <v>4.6519352572355954E-2</v>
      </c>
    </row>
    <row r="727" spans="1:8" x14ac:dyDescent="0.4">
      <c r="A727" s="55" t="s">
        <v>396</v>
      </c>
      <c r="B727" s="55" t="s">
        <v>347</v>
      </c>
      <c r="C727" s="55">
        <v>1462</v>
      </c>
      <c r="D727" s="55">
        <v>1413</v>
      </c>
      <c r="E727" s="58" t="str">
        <f t="shared" si="33"/>
        <v>1462_1413</v>
      </c>
      <c r="F727" s="65">
        <v>0.89975073856694399</v>
      </c>
      <c r="G727" s="63" t="str">
        <f t="shared" si="34"/>
        <v>1413_1462</v>
      </c>
      <c r="H727" s="59">
        <f t="shared" si="35"/>
        <v>0.10024926143305601</v>
      </c>
    </row>
    <row r="728" spans="1:8" x14ac:dyDescent="0.4">
      <c r="A728" s="55" t="s">
        <v>396</v>
      </c>
      <c r="B728" s="55" t="s">
        <v>208</v>
      </c>
      <c r="C728" s="55">
        <v>1462</v>
      </c>
      <c r="D728" s="55">
        <v>1274</v>
      </c>
      <c r="E728" s="58" t="str">
        <f t="shared" si="33"/>
        <v>1462_1274</v>
      </c>
      <c r="F728" s="65">
        <v>0.17119149992520599</v>
      </c>
      <c r="G728" s="63" t="str">
        <f t="shared" si="34"/>
        <v>1274_1462</v>
      </c>
      <c r="H728" s="59">
        <f t="shared" si="35"/>
        <v>0.82880850007479401</v>
      </c>
    </row>
    <row r="729" spans="1:8" x14ac:dyDescent="0.4">
      <c r="A729" s="55" t="s">
        <v>396</v>
      </c>
      <c r="B729" s="55" t="s">
        <v>239</v>
      </c>
      <c r="C729" s="55">
        <v>1462</v>
      </c>
      <c r="D729" s="55">
        <v>1305</v>
      </c>
      <c r="E729" s="58" t="str">
        <f t="shared" si="33"/>
        <v>1462_1305</v>
      </c>
      <c r="F729" s="65">
        <v>0.53497801889043695</v>
      </c>
      <c r="G729" s="63" t="str">
        <f t="shared" si="34"/>
        <v>1305_1462</v>
      </c>
      <c r="H729" s="59">
        <f t="shared" si="35"/>
        <v>0.46502198110956305</v>
      </c>
    </row>
    <row r="730" spans="1:8" x14ac:dyDescent="0.4">
      <c r="A730" s="55" t="s">
        <v>396</v>
      </c>
      <c r="B730" s="55" t="s">
        <v>370</v>
      </c>
      <c r="C730" s="55">
        <v>1462</v>
      </c>
      <c r="D730" s="55">
        <v>1436</v>
      </c>
      <c r="E730" s="58" t="str">
        <f t="shared" si="33"/>
        <v>1462_1436</v>
      </c>
      <c r="F730" s="65">
        <v>0.39126278821920202</v>
      </c>
      <c r="G730" s="63" t="str">
        <f t="shared" si="34"/>
        <v>1436_1462</v>
      </c>
      <c r="H730" s="59">
        <f t="shared" si="35"/>
        <v>0.60873721178079798</v>
      </c>
    </row>
    <row r="731" spans="1:8" x14ac:dyDescent="0.4">
      <c r="A731" s="55" t="s">
        <v>396</v>
      </c>
      <c r="B731" s="55" t="s">
        <v>100</v>
      </c>
      <c r="C731" s="55">
        <v>1462</v>
      </c>
      <c r="D731" s="55">
        <v>1166</v>
      </c>
      <c r="E731" s="58" t="str">
        <f t="shared" si="33"/>
        <v>1462_1166</v>
      </c>
      <c r="F731" s="65">
        <v>0.54198441549809895</v>
      </c>
      <c r="G731" s="63" t="str">
        <f t="shared" si="34"/>
        <v>1166_1462</v>
      </c>
      <c r="H731" s="59">
        <f t="shared" si="35"/>
        <v>0.45801558450190105</v>
      </c>
    </row>
    <row r="732" spans="1:8" x14ac:dyDescent="0.4">
      <c r="A732" s="55" t="s">
        <v>396</v>
      </c>
      <c r="B732" s="55" t="s">
        <v>167</v>
      </c>
      <c r="C732" s="55">
        <v>1462</v>
      </c>
      <c r="D732" s="55">
        <v>1233</v>
      </c>
      <c r="E732" s="58" t="str">
        <f t="shared" si="33"/>
        <v>1462_1233</v>
      </c>
      <c r="F732" s="65">
        <v>0.94992245464900105</v>
      </c>
      <c r="G732" s="63" t="str">
        <f t="shared" si="34"/>
        <v>1233_1462</v>
      </c>
      <c r="H732" s="59">
        <f t="shared" si="35"/>
        <v>5.0077545350998953E-2</v>
      </c>
    </row>
    <row r="733" spans="1:8" x14ac:dyDescent="0.4">
      <c r="A733" s="55" t="s">
        <v>396</v>
      </c>
      <c r="B733" s="55" t="s">
        <v>263</v>
      </c>
      <c r="C733" s="55">
        <v>1462</v>
      </c>
      <c r="D733" s="55">
        <v>1329</v>
      </c>
      <c r="E733" s="58" t="str">
        <f t="shared" si="33"/>
        <v>1462_1329</v>
      </c>
      <c r="F733" s="65">
        <v>0.68960227215065395</v>
      </c>
      <c r="G733" s="63" t="str">
        <f t="shared" si="34"/>
        <v>1329_1462</v>
      </c>
      <c r="H733" s="59">
        <f t="shared" si="35"/>
        <v>0.31039772784934605</v>
      </c>
    </row>
    <row r="734" spans="1:8" x14ac:dyDescent="0.4">
      <c r="A734" s="55" t="s">
        <v>396</v>
      </c>
      <c r="B734" s="55" t="s">
        <v>174</v>
      </c>
      <c r="C734" s="55">
        <v>1462</v>
      </c>
      <c r="D734" s="55">
        <v>1240</v>
      </c>
      <c r="E734" s="58" t="str">
        <f t="shared" si="33"/>
        <v>1462_1240</v>
      </c>
      <c r="F734" s="65">
        <v>0.93387040992165704</v>
      </c>
      <c r="G734" s="63" t="str">
        <f t="shared" si="34"/>
        <v>1240_1462</v>
      </c>
      <c r="H734" s="59">
        <f t="shared" si="35"/>
        <v>6.6129590078342959E-2</v>
      </c>
    </row>
    <row r="735" spans="1:8" x14ac:dyDescent="0.4">
      <c r="A735" s="55" t="s">
        <v>396</v>
      </c>
      <c r="B735" s="55" t="s">
        <v>345</v>
      </c>
      <c r="C735" s="55">
        <v>1462</v>
      </c>
      <c r="D735" s="55">
        <v>1411</v>
      </c>
      <c r="E735" s="58" t="str">
        <f t="shared" si="33"/>
        <v>1462_1411</v>
      </c>
      <c r="F735" s="65">
        <v>0.84630200488854901</v>
      </c>
      <c r="G735" s="63" t="str">
        <f t="shared" si="34"/>
        <v>1411_1462</v>
      </c>
      <c r="H735" s="59">
        <f t="shared" si="35"/>
        <v>0.15369799511145099</v>
      </c>
    </row>
    <row r="736" spans="1:8" x14ac:dyDescent="0.4">
      <c r="A736" s="55" t="s">
        <v>396</v>
      </c>
      <c r="B736" s="55" t="s">
        <v>305</v>
      </c>
      <c r="C736" s="55">
        <v>1462</v>
      </c>
      <c r="D736" s="55">
        <v>1371</v>
      </c>
      <c r="E736" s="58" t="str">
        <f t="shared" si="33"/>
        <v>1462_1371</v>
      </c>
      <c r="F736" s="65">
        <v>0.30709009925390701</v>
      </c>
      <c r="G736" s="63" t="str">
        <f t="shared" si="34"/>
        <v>1371_1462</v>
      </c>
      <c r="H736" s="59">
        <f t="shared" si="35"/>
        <v>0.69290990074609304</v>
      </c>
    </row>
    <row r="737" spans="1:8" x14ac:dyDescent="0.4">
      <c r="A737" s="55" t="s">
        <v>396</v>
      </c>
      <c r="B737" s="55" t="s">
        <v>212</v>
      </c>
      <c r="C737" s="55">
        <v>1462</v>
      </c>
      <c r="D737" s="55">
        <v>1278</v>
      </c>
      <c r="E737" s="58" t="str">
        <f t="shared" si="33"/>
        <v>1462_1278</v>
      </c>
      <c r="F737" s="65">
        <v>0.279271709353693</v>
      </c>
      <c r="G737" s="63" t="str">
        <f t="shared" si="34"/>
        <v>1278_1462</v>
      </c>
      <c r="H737" s="59">
        <f t="shared" si="35"/>
        <v>0.72072829064630706</v>
      </c>
    </row>
    <row r="738" spans="1:8" x14ac:dyDescent="0.4">
      <c r="A738" s="55" t="s">
        <v>396</v>
      </c>
      <c r="B738" s="55" t="s">
        <v>391</v>
      </c>
      <c r="C738" s="55">
        <v>1462</v>
      </c>
      <c r="D738" s="55">
        <v>1457</v>
      </c>
      <c r="E738" s="58" t="str">
        <f t="shared" si="33"/>
        <v>1462_1457</v>
      </c>
      <c r="F738" s="65">
        <v>0.58734262918691904</v>
      </c>
      <c r="G738" s="63" t="str">
        <f t="shared" si="34"/>
        <v>1457_1462</v>
      </c>
      <c r="H738" s="59">
        <f t="shared" si="35"/>
        <v>0.41265737081308096</v>
      </c>
    </row>
    <row r="739" spans="1:8" x14ac:dyDescent="0.4">
      <c r="A739" s="55" t="s">
        <v>396</v>
      </c>
      <c r="B739" s="55" t="s">
        <v>177</v>
      </c>
      <c r="C739" s="55">
        <v>1462</v>
      </c>
      <c r="D739" s="55">
        <v>1243</v>
      </c>
      <c r="E739" s="58" t="str">
        <f t="shared" si="33"/>
        <v>1462_1243</v>
      </c>
      <c r="F739" s="65">
        <v>0.58723914609795802</v>
      </c>
      <c r="G739" s="63" t="str">
        <f t="shared" si="34"/>
        <v>1243_1462</v>
      </c>
      <c r="H739" s="59">
        <f t="shared" si="35"/>
        <v>0.41276085390204198</v>
      </c>
    </row>
    <row r="740" spans="1:8" x14ac:dyDescent="0.4">
      <c r="A740" s="55" t="s">
        <v>396</v>
      </c>
      <c r="B740" s="55" t="s">
        <v>179</v>
      </c>
      <c r="C740" s="55">
        <v>1462</v>
      </c>
      <c r="D740" s="55">
        <v>1245</v>
      </c>
      <c r="E740" s="58" t="str">
        <f t="shared" si="33"/>
        <v>1462_1245</v>
      </c>
      <c r="F740" s="65">
        <v>0.73480076876469402</v>
      </c>
      <c r="G740" s="63" t="str">
        <f t="shared" si="34"/>
        <v>1245_1462</v>
      </c>
      <c r="H740" s="59">
        <f t="shared" si="35"/>
        <v>0.26519923123530598</v>
      </c>
    </row>
    <row r="741" spans="1:8" x14ac:dyDescent="0.4">
      <c r="A741" s="55" t="s">
        <v>396</v>
      </c>
      <c r="B741" s="55" t="s">
        <v>107</v>
      </c>
      <c r="C741" s="55">
        <v>1462</v>
      </c>
      <c r="D741" s="55">
        <v>1173</v>
      </c>
      <c r="E741" s="58" t="str">
        <f t="shared" si="33"/>
        <v>1462_1173</v>
      </c>
      <c r="F741" s="65">
        <v>0.50057826552018903</v>
      </c>
      <c r="G741" s="63" t="str">
        <f t="shared" si="34"/>
        <v>1173_1462</v>
      </c>
      <c r="H741" s="59">
        <f t="shared" si="35"/>
        <v>0.49942173447981097</v>
      </c>
    </row>
    <row r="742" spans="1:8" x14ac:dyDescent="0.4">
      <c r="A742" s="55" t="s">
        <v>396</v>
      </c>
      <c r="B742" s="55" t="s">
        <v>231</v>
      </c>
      <c r="C742" s="55">
        <v>1462</v>
      </c>
      <c r="D742" s="55">
        <v>1297</v>
      </c>
      <c r="E742" s="58" t="str">
        <f t="shared" si="33"/>
        <v>1462_1297</v>
      </c>
      <c r="F742" s="65">
        <v>0.80331746975865603</v>
      </c>
      <c r="G742" s="63" t="str">
        <f t="shared" si="34"/>
        <v>1297_1462</v>
      </c>
      <c r="H742" s="59">
        <f t="shared" si="35"/>
        <v>0.19668253024134397</v>
      </c>
    </row>
    <row r="743" spans="1:8" x14ac:dyDescent="0.4">
      <c r="A743" s="55" t="s">
        <v>133</v>
      </c>
      <c r="B743" s="55" t="s">
        <v>322</v>
      </c>
      <c r="C743" s="55">
        <v>1199</v>
      </c>
      <c r="D743" s="55">
        <v>1388</v>
      </c>
      <c r="E743" s="58" t="str">
        <f t="shared" si="33"/>
        <v>1199_1388</v>
      </c>
      <c r="F743" s="65">
        <v>0.32664006987493599</v>
      </c>
      <c r="G743" s="63" t="str">
        <f t="shared" si="34"/>
        <v>1388_1199</v>
      </c>
      <c r="H743" s="59">
        <f t="shared" si="35"/>
        <v>0.67335993012506401</v>
      </c>
    </row>
    <row r="744" spans="1:8" x14ac:dyDescent="0.4">
      <c r="A744" s="55" t="s">
        <v>133</v>
      </c>
      <c r="B744" s="55" t="s">
        <v>46</v>
      </c>
      <c r="C744" s="55">
        <v>1199</v>
      </c>
      <c r="D744" s="55">
        <v>1112</v>
      </c>
      <c r="E744" s="58" t="str">
        <f t="shared" si="33"/>
        <v>1199_1112</v>
      </c>
      <c r="F744" s="65">
        <v>0.18400169244867101</v>
      </c>
      <c r="G744" s="63" t="str">
        <f t="shared" si="34"/>
        <v>1112_1199</v>
      </c>
      <c r="H744" s="59">
        <f t="shared" si="35"/>
        <v>0.81599830755132896</v>
      </c>
    </row>
    <row r="745" spans="1:8" x14ac:dyDescent="0.4">
      <c r="A745" s="55" t="s">
        <v>133</v>
      </c>
      <c r="B745" s="55" t="s">
        <v>176</v>
      </c>
      <c r="C745" s="55">
        <v>1199</v>
      </c>
      <c r="D745" s="55">
        <v>1242</v>
      </c>
      <c r="E745" s="58" t="str">
        <f t="shared" si="33"/>
        <v>1199_1242</v>
      </c>
      <c r="F745" s="65">
        <v>0.41824789624728098</v>
      </c>
      <c r="G745" s="63" t="str">
        <f t="shared" si="34"/>
        <v>1242_1199</v>
      </c>
      <c r="H745" s="59">
        <f t="shared" si="35"/>
        <v>0.58175210375271902</v>
      </c>
    </row>
    <row r="746" spans="1:8" x14ac:dyDescent="0.4">
      <c r="A746" s="55" t="s">
        <v>133</v>
      </c>
      <c r="B746" s="55" t="s">
        <v>211</v>
      </c>
      <c r="C746" s="55">
        <v>1199</v>
      </c>
      <c r="D746" s="55">
        <v>1277</v>
      </c>
      <c r="E746" s="58" t="str">
        <f t="shared" si="33"/>
        <v>1199_1277</v>
      </c>
      <c r="F746" s="65">
        <v>0.82267130668164801</v>
      </c>
      <c r="G746" s="63" t="str">
        <f t="shared" si="34"/>
        <v>1277_1199</v>
      </c>
      <c r="H746" s="59">
        <f t="shared" si="35"/>
        <v>0.17732869331835199</v>
      </c>
    </row>
    <row r="747" spans="1:8" x14ac:dyDescent="0.4">
      <c r="A747" s="55" t="s">
        <v>133</v>
      </c>
      <c r="B747" s="55" t="s">
        <v>169</v>
      </c>
      <c r="C747" s="55">
        <v>1199</v>
      </c>
      <c r="D747" s="55">
        <v>1235</v>
      </c>
      <c r="E747" s="58" t="str">
        <f t="shared" si="33"/>
        <v>1199_1235</v>
      </c>
      <c r="F747" s="65">
        <v>0.46518669446882199</v>
      </c>
      <c r="G747" s="63" t="str">
        <f t="shared" si="34"/>
        <v>1235_1199</v>
      </c>
      <c r="H747" s="59">
        <f t="shared" si="35"/>
        <v>0.53481330553117801</v>
      </c>
    </row>
    <row r="748" spans="1:8" x14ac:dyDescent="0.4">
      <c r="A748" s="55" t="s">
        <v>133</v>
      </c>
      <c r="B748" s="55" t="s">
        <v>279</v>
      </c>
      <c r="C748" s="55">
        <v>1199</v>
      </c>
      <c r="D748" s="55">
        <v>1345</v>
      </c>
      <c r="E748" s="58" t="str">
        <f t="shared" si="33"/>
        <v>1199_1345</v>
      </c>
      <c r="F748" s="65">
        <v>0.495663636778711</v>
      </c>
      <c r="G748" s="63" t="str">
        <f t="shared" si="34"/>
        <v>1345_1199</v>
      </c>
      <c r="H748" s="59">
        <f t="shared" si="35"/>
        <v>0.50433636322128894</v>
      </c>
    </row>
    <row r="749" spans="1:8" x14ac:dyDescent="0.4">
      <c r="A749" s="55" t="s">
        <v>133</v>
      </c>
      <c r="B749" s="55" t="s">
        <v>282</v>
      </c>
      <c r="C749" s="55">
        <v>1199</v>
      </c>
      <c r="D749" s="55">
        <v>1348</v>
      </c>
      <c r="E749" s="58" t="str">
        <f t="shared" si="33"/>
        <v>1199_1348</v>
      </c>
      <c r="F749" s="65">
        <v>0.41489100652063898</v>
      </c>
      <c r="G749" s="63" t="str">
        <f t="shared" si="34"/>
        <v>1348_1199</v>
      </c>
      <c r="H749" s="59">
        <f t="shared" si="35"/>
        <v>0.58510899347936096</v>
      </c>
    </row>
    <row r="750" spans="1:8" x14ac:dyDescent="0.4">
      <c r="A750" s="55" t="s">
        <v>133</v>
      </c>
      <c r="B750" s="55" t="s">
        <v>266</v>
      </c>
      <c r="C750" s="55">
        <v>1199</v>
      </c>
      <c r="D750" s="55">
        <v>1332</v>
      </c>
      <c r="E750" s="58" t="str">
        <f t="shared" si="33"/>
        <v>1199_1332</v>
      </c>
      <c r="F750" s="65">
        <v>0.35971399393611297</v>
      </c>
      <c r="G750" s="63" t="str">
        <f t="shared" si="34"/>
        <v>1332_1199</v>
      </c>
      <c r="H750" s="59">
        <f t="shared" si="35"/>
        <v>0.64028600606388708</v>
      </c>
    </row>
    <row r="751" spans="1:8" x14ac:dyDescent="0.4">
      <c r="A751" s="55" t="s">
        <v>133</v>
      </c>
      <c r="B751" s="55" t="s">
        <v>210</v>
      </c>
      <c r="C751" s="55">
        <v>1199</v>
      </c>
      <c r="D751" s="55">
        <v>1276</v>
      </c>
      <c r="E751" s="58" t="str">
        <f t="shared" si="33"/>
        <v>1199_1276</v>
      </c>
      <c r="F751" s="65">
        <v>0.22076387623086199</v>
      </c>
      <c r="G751" s="63" t="str">
        <f t="shared" si="34"/>
        <v>1276_1199</v>
      </c>
      <c r="H751" s="59">
        <f t="shared" si="35"/>
        <v>0.77923612376913798</v>
      </c>
    </row>
    <row r="752" spans="1:8" x14ac:dyDescent="0.4">
      <c r="A752" s="55" t="s">
        <v>133</v>
      </c>
      <c r="B752" s="55" t="s">
        <v>191</v>
      </c>
      <c r="C752" s="55">
        <v>1199</v>
      </c>
      <c r="D752" s="55">
        <v>1257</v>
      </c>
      <c r="E752" s="58" t="str">
        <f t="shared" si="33"/>
        <v>1199_1257</v>
      </c>
      <c r="F752" s="65">
        <v>0.120390378841691</v>
      </c>
      <c r="G752" s="63" t="str">
        <f t="shared" si="34"/>
        <v>1257_1199</v>
      </c>
      <c r="H752" s="59">
        <f t="shared" si="35"/>
        <v>0.87960962115830899</v>
      </c>
    </row>
    <row r="753" spans="1:8" x14ac:dyDescent="0.4">
      <c r="A753" s="55" t="s">
        <v>133</v>
      </c>
      <c r="B753" s="55" t="s">
        <v>248</v>
      </c>
      <c r="C753" s="55">
        <v>1199</v>
      </c>
      <c r="D753" s="55">
        <v>1314</v>
      </c>
      <c r="E753" s="58" t="str">
        <f t="shared" si="33"/>
        <v>1199_1314</v>
      </c>
      <c r="F753" s="65">
        <v>0.43760769651770098</v>
      </c>
      <c r="G753" s="63" t="str">
        <f t="shared" si="34"/>
        <v>1314_1199</v>
      </c>
      <c r="H753" s="59">
        <f t="shared" si="35"/>
        <v>0.56239230348229907</v>
      </c>
    </row>
    <row r="754" spans="1:8" x14ac:dyDescent="0.4">
      <c r="A754" s="55" t="s">
        <v>133</v>
      </c>
      <c r="B754" s="55" t="s">
        <v>50</v>
      </c>
      <c r="C754" s="55">
        <v>1199</v>
      </c>
      <c r="D754" s="55">
        <v>1116</v>
      </c>
      <c r="E754" s="58" t="str">
        <f t="shared" si="33"/>
        <v>1199_1116</v>
      </c>
      <c r="F754" s="65">
        <v>0.73986064911570404</v>
      </c>
      <c r="G754" s="63" t="str">
        <f t="shared" si="34"/>
        <v>1116_1199</v>
      </c>
      <c r="H754" s="59">
        <f t="shared" si="35"/>
        <v>0.26013935088429596</v>
      </c>
    </row>
    <row r="755" spans="1:8" x14ac:dyDescent="0.4">
      <c r="A755" s="55" t="s">
        <v>133</v>
      </c>
      <c r="B755" s="55" t="s">
        <v>226</v>
      </c>
      <c r="C755" s="55">
        <v>1199</v>
      </c>
      <c r="D755" s="55">
        <v>1292</v>
      </c>
      <c r="E755" s="58" t="str">
        <f t="shared" si="33"/>
        <v>1199_1292</v>
      </c>
      <c r="F755" s="65">
        <v>0.62259413979709399</v>
      </c>
      <c r="G755" s="63" t="str">
        <f t="shared" si="34"/>
        <v>1292_1199</v>
      </c>
      <c r="H755" s="59">
        <f t="shared" si="35"/>
        <v>0.37740586020290601</v>
      </c>
    </row>
    <row r="756" spans="1:8" x14ac:dyDescent="0.4">
      <c r="A756" s="55" t="s">
        <v>133</v>
      </c>
      <c r="B756" s="55" t="s">
        <v>73</v>
      </c>
      <c r="C756" s="55">
        <v>1199</v>
      </c>
      <c r="D756" s="55">
        <v>1139</v>
      </c>
      <c r="E756" s="58" t="str">
        <f t="shared" si="33"/>
        <v>1199_1139</v>
      </c>
      <c r="F756" s="65">
        <v>0.232762883983959</v>
      </c>
      <c r="G756" s="63" t="str">
        <f t="shared" si="34"/>
        <v>1139_1199</v>
      </c>
      <c r="H756" s="59">
        <f t="shared" si="35"/>
        <v>0.76723711601604094</v>
      </c>
    </row>
    <row r="757" spans="1:8" x14ac:dyDescent="0.4">
      <c r="A757" s="55" t="s">
        <v>133</v>
      </c>
      <c r="B757" s="55" t="s">
        <v>87</v>
      </c>
      <c r="C757" s="55">
        <v>1199</v>
      </c>
      <c r="D757" s="55">
        <v>1153</v>
      </c>
      <c r="E757" s="58" t="str">
        <f t="shared" si="33"/>
        <v>1199_1153</v>
      </c>
      <c r="F757" s="65">
        <v>0.34972948442446999</v>
      </c>
      <c r="G757" s="63" t="str">
        <f t="shared" si="34"/>
        <v>1153_1199</v>
      </c>
      <c r="H757" s="59">
        <f t="shared" si="35"/>
        <v>0.65027051557552995</v>
      </c>
    </row>
    <row r="758" spans="1:8" x14ac:dyDescent="0.4">
      <c r="A758" s="55" t="s">
        <v>133</v>
      </c>
      <c r="B758" s="55" t="s">
        <v>351</v>
      </c>
      <c r="C758" s="55">
        <v>1199</v>
      </c>
      <c r="D758" s="55">
        <v>1417</v>
      </c>
      <c r="E758" s="58" t="str">
        <f t="shared" si="33"/>
        <v>1199_1417</v>
      </c>
      <c r="F758" s="65">
        <v>0.83443582728432497</v>
      </c>
      <c r="G758" s="63" t="str">
        <f t="shared" si="34"/>
        <v>1417_1199</v>
      </c>
      <c r="H758" s="59">
        <f t="shared" si="35"/>
        <v>0.16556417271567503</v>
      </c>
    </row>
    <row r="759" spans="1:8" x14ac:dyDescent="0.4">
      <c r="A759" s="55" t="s">
        <v>133</v>
      </c>
      <c r="B759" s="55" t="s">
        <v>389</v>
      </c>
      <c r="C759" s="55">
        <v>1199</v>
      </c>
      <c r="D759" s="55">
        <v>1455</v>
      </c>
      <c r="E759" s="58" t="str">
        <f t="shared" si="33"/>
        <v>1199_1455</v>
      </c>
      <c r="F759" s="65">
        <v>0.15701968915686801</v>
      </c>
      <c r="G759" s="63" t="str">
        <f t="shared" si="34"/>
        <v>1455_1199</v>
      </c>
      <c r="H759" s="59">
        <f t="shared" si="35"/>
        <v>0.84298031084313196</v>
      </c>
    </row>
    <row r="760" spans="1:8" x14ac:dyDescent="0.4">
      <c r="A760" s="55" t="s">
        <v>133</v>
      </c>
      <c r="B760" s="55" t="s">
        <v>180</v>
      </c>
      <c r="C760" s="55">
        <v>1199</v>
      </c>
      <c r="D760" s="55">
        <v>1246</v>
      </c>
      <c r="E760" s="58" t="str">
        <f t="shared" si="33"/>
        <v>1199_1246</v>
      </c>
      <c r="F760" s="65">
        <v>0.130373879282318</v>
      </c>
      <c r="G760" s="63" t="str">
        <f t="shared" si="34"/>
        <v>1246_1199</v>
      </c>
      <c r="H760" s="59">
        <f t="shared" si="35"/>
        <v>0.86962612071768197</v>
      </c>
    </row>
    <row r="761" spans="1:8" x14ac:dyDescent="0.4">
      <c r="A761" s="55" t="s">
        <v>133</v>
      </c>
      <c r="B761" s="55" t="s">
        <v>225</v>
      </c>
      <c r="C761" s="55">
        <v>1199</v>
      </c>
      <c r="D761" s="55">
        <v>1291</v>
      </c>
      <c r="E761" s="58" t="str">
        <f t="shared" si="33"/>
        <v>1199_1291</v>
      </c>
      <c r="F761" s="65">
        <v>0.91048219562491295</v>
      </c>
      <c r="G761" s="63" t="str">
        <f t="shared" si="34"/>
        <v>1291_1199</v>
      </c>
      <c r="H761" s="59">
        <f t="shared" si="35"/>
        <v>8.9517804375087051E-2</v>
      </c>
    </row>
    <row r="762" spans="1:8" x14ac:dyDescent="0.4">
      <c r="A762" s="55" t="s">
        <v>133</v>
      </c>
      <c r="B762" s="55" t="s">
        <v>373</v>
      </c>
      <c r="C762" s="55">
        <v>1199</v>
      </c>
      <c r="D762" s="55">
        <v>1439</v>
      </c>
      <c r="E762" s="58" t="str">
        <f t="shared" si="33"/>
        <v>1199_1439</v>
      </c>
      <c r="F762" s="65">
        <v>0.66108231566093201</v>
      </c>
      <c r="G762" s="63" t="str">
        <f t="shared" si="34"/>
        <v>1439_1199</v>
      </c>
      <c r="H762" s="59">
        <f t="shared" si="35"/>
        <v>0.33891768433906799</v>
      </c>
    </row>
    <row r="763" spans="1:8" x14ac:dyDescent="0.4">
      <c r="A763" s="55" t="s">
        <v>133</v>
      </c>
      <c r="B763" s="55" t="s">
        <v>357</v>
      </c>
      <c r="C763" s="55">
        <v>1199</v>
      </c>
      <c r="D763" s="55">
        <v>1423</v>
      </c>
      <c r="E763" s="58" t="str">
        <f t="shared" si="33"/>
        <v>1199_1423</v>
      </c>
      <c r="F763" s="65">
        <v>0.87278922353604804</v>
      </c>
      <c r="G763" s="63" t="str">
        <f t="shared" si="34"/>
        <v>1423_1199</v>
      </c>
      <c r="H763" s="59">
        <f t="shared" si="35"/>
        <v>0.12721077646395196</v>
      </c>
    </row>
    <row r="764" spans="1:8" x14ac:dyDescent="0.4">
      <c r="A764" s="55" t="s">
        <v>133</v>
      </c>
      <c r="B764" s="55" t="s">
        <v>124</v>
      </c>
      <c r="C764" s="55">
        <v>1199</v>
      </c>
      <c r="D764" s="55">
        <v>1190</v>
      </c>
      <c r="E764" s="58" t="str">
        <f t="shared" si="33"/>
        <v>1199_1190</v>
      </c>
      <c r="F764" s="65">
        <v>0.86398251369856605</v>
      </c>
      <c r="G764" s="63" t="str">
        <f t="shared" si="34"/>
        <v>1190_1199</v>
      </c>
      <c r="H764" s="59">
        <f t="shared" si="35"/>
        <v>0.13601748630143395</v>
      </c>
    </row>
    <row r="765" spans="1:8" x14ac:dyDescent="0.4">
      <c r="A765" s="55" t="s">
        <v>133</v>
      </c>
      <c r="B765" s="55" t="s">
        <v>308</v>
      </c>
      <c r="C765" s="55">
        <v>1199</v>
      </c>
      <c r="D765" s="55">
        <v>1374</v>
      </c>
      <c r="E765" s="58" t="str">
        <f t="shared" si="33"/>
        <v>1199_1374</v>
      </c>
      <c r="F765" s="65">
        <v>0.33349709289752899</v>
      </c>
      <c r="G765" s="63" t="str">
        <f t="shared" si="34"/>
        <v>1374_1199</v>
      </c>
      <c r="H765" s="59">
        <f t="shared" si="35"/>
        <v>0.66650290710247106</v>
      </c>
    </row>
    <row r="766" spans="1:8" x14ac:dyDescent="0.4">
      <c r="A766" s="55" t="s">
        <v>133</v>
      </c>
      <c r="B766" s="55" t="s">
        <v>241</v>
      </c>
      <c r="C766" s="55">
        <v>1199</v>
      </c>
      <c r="D766" s="55">
        <v>1307</v>
      </c>
      <c r="E766" s="58" t="str">
        <f t="shared" si="33"/>
        <v>1199_1307</v>
      </c>
      <c r="F766" s="65">
        <v>0.83456480481675499</v>
      </c>
      <c r="G766" s="63" t="str">
        <f t="shared" si="34"/>
        <v>1307_1199</v>
      </c>
      <c r="H766" s="59">
        <f t="shared" si="35"/>
        <v>0.16543519518324501</v>
      </c>
    </row>
    <row r="767" spans="1:8" x14ac:dyDescent="0.4">
      <c r="A767" s="55" t="s">
        <v>133</v>
      </c>
      <c r="B767" s="55" t="s">
        <v>200</v>
      </c>
      <c r="C767" s="55">
        <v>1199</v>
      </c>
      <c r="D767" s="55">
        <v>1266</v>
      </c>
      <c r="E767" s="58" t="str">
        <f t="shared" si="33"/>
        <v>1199_1266</v>
      </c>
      <c r="F767" s="65">
        <v>0.91368351798521397</v>
      </c>
      <c r="G767" s="63" t="str">
        <f t="shared" si="34"/>
        <v>1266_1199</v>
      </c>
      <c r="H767" s="59">
        <f t="shared" si="35"/>
        <v>8.6316482014786033E-2</v>
      </c>
    </row>
    <row r="768" spans="1:8" x14ac:dyDescent="0.4">
      <c r="A768" s="55" t="s">
        <v>133</v>
      </c>
      <c r="B768" s="55" t="s">
        <v>341</v>
      </c>
      <c r="C768" s="55">
        <v>1199</v>
      </c>
      <c r="D768" s="55">
        <v>1407</v>
      </c>
      <c r="E768" s="58" t="str">
        <f t="shared" si="33"/>
        <v>1199_1407</v>
      </c>
      <c r="F768" s="65">
        <v>0.84892568227804699</v>
      </c>
      <c r="G768" s="63" t="str">
        <f t="shared" si="34"/>
        <v>1407_1199</v>
      </c>
      <c r="H768" s="59">
        <f t="shared" si="35"/>
        <v>0.15107431772195301</v>
      </c>
    </row>
    <row r="769" spans="1:8" x14ac:dyDescent="0.4">
      <c r="A769" s="55" t="s">
        <v>133</v>
      </c>
      <c r="B769" s="55" t="s">
        <v>311</v>
      </c>
      <c r="C769" s="55">
        <v>1199</v>
      </c>
      <c r="D769" s="55">
        <v>1377</v>
      </c>
      <c r="E769" s="58" t="str">
        <f t="shared" si="33"/>
        <v>1199_1377</v>
      </c>
      <c r="F769" s="65">
        <v>0.76365317406516198</v>
      </c>
      <c r="G769" s="63" t="str">
        <f t="shared" si="34"/>
        <v>1377_1199</v>
      </c>
      <c r="H769" s="59">
        <f t="shared" si="35"/>
        <v>0.23634682593483802</v>
      </c>
    </row>
    <row r="770" spans="1:8" x14ac:dyDescent="0.4">
      <c r="A770" s="55" t="s">
        <v>133</v>
      </c>
      <c r="B770" s="55" t="s">
        <v>369</v>
      </c>
      <c r="C770" s="55">
        <v>1199</v>
      </c>
      <c r="D770" s="55">
        <v>1435</v>
      </c>
      <c r="E770" s="58" t="str">
        <f t="shared" si="33"/>
        <v>1199_1435</v>
      </c>
      <c r="F770" s="65">
        <v>0.25392161796964502</v>
      </c>
      <c r="G770" s="63" t="str">
        <f t="shared" si="34"/>
        <v>1435_1199</v>
      </c>
      <c r="H770" s="59">
        <f t="shared" si="35"/>
        <v>0.74607838203035493</v>
      </c>
    </row>
    <row r="771" spans="1:8" x14ac:dyDescent="0.4">
      <c r="A771" s="55" t="s">
        <v>133</v>
      </c>
      <c r="B771" s="55" t="s">
        <v>277</v>
      </c>
      <c r="C771" s="55">
        <v>1199</v>
      </c>
      <c r="D771" s="55">
        <v>1343</v>
      </c>
      <c r="E771" s="58" t="str">
        <f t="shared" ref="E771:E834" si="36">C771&amp;"_"&amp;D771</f>
        <v>1199_1343</v>
      </c>
      <c r="F771" s="65">
        <v>0.54075936191468399</v>
      </c>
      <c r="G771" s="63" t="str">
        <f t="shared" ref="G771:G834" si="37">D771&amp;"_"&amp;C771</f>
        <v>1343_1199</v>
      </c>
      <c r="H771" s="59">
        <f t="shared" ref="H771:H834" si="38">1-F771</f>
        <v>0.45924063808531601</v>
      </c>
    </row>
    <row r="772" spans="1:8" x14ac:dyDescent="0.4">
      <c r="A772" s="55" t="s">
        <v>133</v>
      </c>
      <c r="B772" s="55" t="s">
        <v>71</v>
      </c>
      <c r="C772" s="55">
        <v>1199</v>
      </c>
      <c r="D772" s="55">
        <v>1137</v>
      </c>
      <c r="E772" s="58" t="str">
        <f t="shared" si="36"/>
        <v>1199_1137</v>
      </c>
      <c r="F772" s="65">
        <v>0.78186039013393505</v>
      </c>
      <c r="G772" s="63" t="str">
        <f t="shared" si="37"/>
        <v>1137_1199</v>
      </c>
      <c r="H772" s="59">
        <f t="shared" si="38"/>
        <v>0.21813960986606495</v>
      </c>
    </row>
    <row r="773" spans="1:8" x14ac:dyDescent="0.4">
      <c r="A773" s="55" t="s">
        <v>133</v>
      </c>
      <c r="B773" s="55" t="s">
        <v>202</v>
      </c>
      <c r="C773" s="55">
        <v>1199</v>
      </c>
      <c r="D773" s="55">
        <v>1268</v>
      </c>
      <c r="E773" s="58" t="str">
        <f t="shared" si="36"/>
        <v>1199_1268</v>
      </c>
      <c r="F773" s="65">
        <v>0.54955477023027299</v>
      </c>
      <c r="G773" s="63" t="str">
        <f t="shared" si="37"/>
        <v>1268_1199</v>
      </c>
      <c r="H773" s="59">
        <f t="shared" si="38"/>
        <v>0.45044522976972701</v>
      </c>
    </row>
    <row r="774" spans="1:8" x14ac:dyDescent="0.4">
      <c r="A774" s="55" t="s">
        <v>133</v>
      </c>
      <c r="B774" s="55" t="s">
        <v>129</v>
      </c>
      <c r="C774" s="55">
        <v>1199</v>
      </c>
      <c r="D774" s="55">
        <v>1195</v>
      </c>
      <c r="E774" s="58" t="str">
        <f t="shared" si="36"/>
        <v>1199_1195</v>
      </c>
      <c r="F774" s="65">
        <v>0.827103040999288</v>
      </c>
      <c r="G774" s="63" t="str">
        <f t="shared" si="37"/>
        <v>1195_1199</v>
      </c>
      <c r="H774" s="59">
        <f t="shared" si="38"/>
        <v>0.172896959000712</v>
      </c>
    </row>
    <row r="775" spans="1:8" x14ac:dyDescent="0.4">
      <c r="A775" s="55" t="s">
        <v>133</v>
      </c>
      <c r="B775" s="55" t="s">
        <v>367</v>
      </c>
      <c r="C775" s="55">
        <v>1199</v>
      </c>
      <c r="D775" s="55">
        <v>1433</v>
      </c>
      <c r="E775" s="58" t="str">
        <f t="shared" si="36"/>
        <v>1199_1433</v>
      </c>
      <c r="F775" s="65">
        <v>0.68747627123937205</v>
      </c>
      <c r="G775" s="63" t="str">
        <f t="shared" si="37"/>
        <v>1433_1199</v>
      </c>
      <c r="H775" s="59">
        <f t="shared" si="38"/>
        <v>0.31252372876062795</v>
      </c>
    </row>
    <row r="776" spans="1:8" x14ac:dyDescent="0.4">
      <c r="A776" s="55" t="s">
        <v>133</v>
      </c>
      <c r="B776" s="55" t="s">
        <v>249</v>
      </c>
      <c r="C776" s="55">
        <v>1199</v>
      </c>
      <c r="D776" s="55">
        <v>1315</v>
      </c>
      <c r="E776" s="58" t="str">
        <f t="shared" si="36"/>
        <v>1199_1315</v>
      </c>
      <c r="F776" s="65">
        <v>0.97354174587197295</v>
      </c>
      <c r="G776" s="63" t="str">
        <f t="shared" si="37"/>
        <v>1315_1199</v>
      </c>
      <c r="H776" s="59">
        <f t="shared" si="38"/>
        <v>2.6458254128027048E-2</v>
      </c>
    </row>
    <row r="777" spans="1:8" x14ac:dyDescent="0.4">
      <c r="A777" s="55" t="s">
        <v>133</v>
      </c>
      <c r="B777" s="55" t="s">
        <v>347</v>
      </c>
      <c r="C777" s="55">
        <v>1199</v>
      </c>
      <c r="D777" s="55">
        <v>1413</v>
      </c>
      <c r="E777" s="58" t="str">
        <f t="shared" si="36"/>
        <v>1199_1413</v>
      </c>
      <c r="F777" s="65">
        <v>0.94156233271502199</v>
      </c>
      <c r="G777" s="63" t="str">
        <f t="shared" si="37"/>
        <v>1413_1199</v>
      </c>
      <c r="H777" s="59">
        <f t="shared" si="38"/>
        <v>5.8437667284978012E-2</v>
      </c>
    </row>
    <row r="778" spans="1:8" x14ac:dyDescent="0.4">
      <c r="A778" s="55" t="s">
        <v>133</v>
      </c>
      <c r="B778" s="55" t="s">
        <v>208</v>
      </c>
      <c r="C778" s="55">
        <v>1199</v>
      </c>
      <c r="D778" s="55">
        <v>1274</v>
      </c>
      <c r="E778" s="58" t="str">
        <f t="shared" si="36"/>
        <v>1199_1274</v>
      </c>
      <c r="F778" s="65">
        <v>0.27050054619342201</v>
      </c>
      <c r="G778" s="63" t="str">
        <f t="shared" si="37"/>
        <v>1274_1199</v>
      </c>
      <c r="H778" s="59">
        <f t="shared" si="38"/>
        <v>0.72949945380657799</v>
      </c>
    </row>
    <row r="779" spans="1:8" x14ac:dyDescent="0.4">
      <c r="A779" s="55" t="s">
        <v>133</v>
      </c>
      <c r="B779" s="55" t="s">
        <v>239</v>
      </c>
      <c r="C779" s="55">
        <v>1199</v>
      </c>
      <c r="D779" s="55">
        <v>1305</v>
      </c>
      <c r="E779" s="58" t="str">
        <f t="shared" si="36"/>
        <v>1199_1305</v>
      </c>
      <c r="F779" s="65">
        <v>0.67376486644774103</v>
      </c>
      <c r="G779" s="63" t="str">
        <f t="shared" si="37"/>
        <v>1305_1199</v>
      </c>
      <c r="H779" s="59">
        <f t="shared" si="38"/>
        <v>0.32623513355225897</v>
      </c>
    </row>
    <row r="780" spans="1:8" x14ac:dyDescent="0.4">
      <c r="A780" s="55" t="s">
        <v>133</v>
      </c>
      <c r="B780" s="55" t="s">
        <v>370</v>
      </c>
      <c r="C780" s="55">
        <v>1199</v>
      </c>
      <c r="D780" s="55">
        <v>1436</v>
      </c>
      <c r="E780" s="58" t="str">
        <f t="shared" si="36"/>
        <v>1199_1436</v>
      </c>
      <c r="F780" s="65">
        <v>0.53571770056616097</v>
      </c>
      <c r="G780" s="63" t="str">
        <f t="shared" si="37"/>
        <v>1436_1199</v>
      </c>
      <c r="H780" s="59">
        <f t="shared" si="38"/>
        <v>0.46428229943383903</v>
      </c>
    </row>
    <row r="781" spans="1:8" x14ac:dyDescent="0.4">
      <c r="A781" s="55" t="s">
        <v>133</v>
      </c>
      <c r="B781" s="55" t="s">
        <v>100</v>
      </c>
      <c r="C781" s="55">
        <v>1199</v>
      </c>
      <c r="D781" s="55">
        <v>1166</v>
      </c>
      <c r="E781" s="58" t="str">
        <f t="shared" si="36"/>
        <v>1199_1166</v>
      </c>
      <c r="F781" s="65">
        <v>0.67993124476054001</v>
      </c>
      <c r="G781" s="63" t="str">
        <f t="shared" si="37"/>
        <v>1166_1199</v>
      </c>
      <c r="H781" s="59">
        <f t="shared" si="38"/>
        <v>0.32006875523945999</v>
      </c>
    </row>
    <row r="782" spans="1:8" x14ac:dyDescent="0.4">
      <c r="A782" s="55" t="s">
        <v>133</v>
      </c>
      <c r="B782" s="55" t="s">
        <v>167</v>
      </c>
      <c r="C782" s="55">
        <v>1199</v>
      </c>
      <c r="D782" s="55">
        <v>1233</v>
      </c>
      <c r="E782" s="58" t="str">
        <f t="shared" si="36"/>
        <v>1199_1233</v>
      </c>
      <c r="F782" s="65">
        <v>0.97147208510299798</v>
      </c>
      <c r="G782" s="63" t="str">
        <f t="shared" si="37"/>
        <v>1233_1199</v>
      </c>
      <c r="H782" s="59">
        <f t="shared" si="38"/>
        <v>2.8527914897002016E-2</v>
      </c>
    </row>
    <row r="783" spans="1:8" x14ac:dyDescent="0.4">
      <c r="A783" s="55" t="s">
        <v>133</v>
      </c>
      <c r="B783" s="55" t="s">
        <v>263</v>
      </c>
      <c r="C783" s="55">
        <v>1199</v>
      </c>
      <c r="D783" s="55">
        <v>1329</v>
      </c>
      <c r="E783" s="58" t="str">
        <f t="shared" si="36"/>
        <v>1199_1329</v>
      </c>
      <c r="F783" s="65">
        <v>0.79953367262086406</v>
      </c>
      <c r="G783" s="63" t="str">
        <f t="shared" si="37"/>
        <v>1329_1199</v>
      </c>
      <c r="H783" s="59">
        <f t="shared" si="38"/>
        <v>0.20046632737913594</v>
      </c>
    </row>
    <row r="784" spans="1:8" x14ac:dyDescent="0.4">
      <c r="A784" s="55" t="s">
        <v>133</v>
      </c>
      <c r="B784" s="55" t="s">
        <v>174</v>
      </c>
      <c r="C784" s="55">
        <v>1199</v>
      </c>
      <c r="D784" s="55">
        <v>1240</v>
      </c>
      <c r="E784" s="58" t="str">
        <f t="shared" si="36"/>
        <v>1199_1240</v>
      </c>
      <c r="F784" s="65">
        <v>0.96205168930143403</v>
      </c>
      <c r="G784" s="63" t="str">
        <f t="shared" si="37"/>
        <v>1240_1199</v>
      </c>
      <c r="H784" s="59">
        <f t="shared" si="38"/>
        <v>3.7948310698565968E-2</v>
      </c>
    </row>
    <row r="785" spans="1:8" x14ac:dyDescent="0.4">
      <c r="A785" s="55" t="s">
        <v>133</v>
      </c>
      <c r="B785" s="55" t="s">
        <v>345</v>
      </c>
      <c r="C785" s="55">
        <v>1199</v>
      </c>
      <c r="D785" s="55">
        <v>1411</v>
      </c>
      <c r="E785" s="58" t="str">
        <f t="shared" si="36"/>
        <v>1199_1411</v>
      </c>
      <c r="F785" s="65">
        <v>0.908129622611068</v>
      </c>
      <c r="G785" s="63" t="str">
        <f t="shared" si="37"/>
        <v>1411_1199</v>
      </c>
      <c r="H785" s="59">
        <f t="shared" si="38"/>
        <v>9.1870377388932001E-2</v>
      </c>
    </row>
    <row r="786" spans="1:8" x14ac:dyDescent="0.4">
      <c r="A786" s="55" t="s">
        <v>133</v>
      </c>
      <c r="B786" s="55" t="s">
        <v>305</v>
      </c>
      <c r="C786" s="55">
        <v>1199</v>
      </c>
      <c r="D786" s="55">
        <v>1371</v>
      </c>
      <c r="E786" s="58" t="str">
        <f t="shared" si="36"/>
        <v>1199_1371</v>
      </c>
      <c r="F786" s="65">
        <v>0.44308846031600602</v>
      </c>
      <c r="G786" s="63" t="str">
        <f t="shared" si="37"/>
        <v>1371_1199</v>
      </c>
      <c r="H786" s="59">
        <f t="shared" si="38"/>
        <v>0.55691153968399398</v>
      </c>
    </row>
    <row r="787" spans="1:8" x14ac:dyDescent="0.4">
      <c r="A787" s="55" t="s">
        <v>133</v>
      </c>
      <c r="B787" s="55" t="s">
        <v>212</v>
      </c>
      <c r="C787" s="55">
        <v>1199</v>
      </c>
      <c r="D787" s="55">
        <v>1278</v>
      </c>
      <c r="E787" s="58" t="str">
        <f t="shared" si="36"/>
        <v>1199_1278</v>
      </c>
      <c r="F787" s="65">
        <v>0.41024437779221001</v>
      </c>
      <c r="G787" s="63" t="str">
        <f t="shared" si="37"/>
        <v>1278_1199</v>
      </c>
      <c r="H787" s="59">
        <f t="shared" si="38"/>
        <v>0.58975562220778999</v>
      </c>
    </row>
    <row r="788" spans="1:8" x14ac:dyDescent="0.4">
      <c r="A788" s="55" t="s">
        <v>133</v>
      </c>
      <c r="B788" s="55" t="s">
        <v>391</v>
      </c>
      <c r="C788" s="55">
        <v>1199</v>
      </c>
      <c r="D788" s="55">
        <v>1457</v>
      </c>
      <c r="E788" s="58" t="str">
        <f t="shared" si="36"/>
        <v>1199_1457</v>
      </c>
      <c r="F788" s="65">
        <v>0.71871823762505205</v>
      </c>
      <c r="G788" s="63" t="str">
        <f t="shared" si="37"/>
        <v>1457_1199</v>
      </c>
      <c r="H788" s="59">
        <f t="shared" si="38"/>
        <v>0.28128176237494795</v>
      </c>
    </row>
    <row r="789" spans="1:8" x14ac:dyDescent="0.4">
      <c r="A789" s="55" t="s">
        <v>133</v>
      </c>
      <c r="B789" s="55" t="s">
        <v>177</v>
      </c>
      <c r="C789" s="55">
        <v>1199</v>
      </c>
      <c r="D789" s="55">
        <v>1243</v>
      </c>
      <c r="E789" s="58" t="str">
        <f t="shared" si="36"/>
        <v>1199_1243</v>
      </c>
      <c r="F789" s="65">
        <v>0.71863191734212495</v>
      </c>
      <c r="G789" s="63" t="str">
        <f t="shared" si="37"/>
        <v>1243_1199</v>
      </c>
      <c r="H789" s="59">
        <f t="shared" si="38"/>
        <v>0.28136808265787505</v>
      </c>
    </row>
    <row r="790" spans="1:8" x14ac:dyDescent="0.4">
      <c r="A790" s="55" t="s">
        <v>133</v>
      </c>
      <c r="B790" s="55" t="s">
        <v>179</v>
      </c>
      <c r="C790" s="55">
        <v>1199</v>
      </c>
      <c r="D790" s="55">
        <v>1245</v>
      </c>
      <c r="E790" s="58" t="str">
        <f t="shared" si="36"/>
        <v>1199_1245</v>
      </c>
      <c r="F790" s="65">
        <v>0.83261012919603605</v>
      </c>
      <c r="G790" s="63" t="str">
        <f t="shared" si="37"/>
        <v>1245_1199</v>
      </c>
      <c r="H790" s="59">
        <f t="shared" si="38"/>
        <v>0.16738987080396395</v>
      </c>
    </row>
    <row r="791" spans="1:8" x14ac:dyDescent="0.4">
      <c r="A791" s="55" t="s">
        <v>133</v>
      </c>
      <c r="B791" s="55" t="s">
        <v>107</v>
      </c>
      <c r="C791" s="55">
        <v>1199</v>
      </c>
      <c r="D791" s="55">
        <v>1173</v>
      </c>
      <c r="E791" s="58" t="str">
        <f t="shared" si="36"/>
        <v>1199_1173</v>
      </c>
      <c r="F791" s="65">
        <v>0.64277637098109197</v>
      </c>
      <c r="G791" s="63" t="str">
        <f t="shared" si="37"/>
        <v>1173_1199</v>
      </c>
      <c r="H791" s="59">
        <f t="shared" si="38"/>
        <v>0.35722362901890803</v>
      </c>
    </row>
    <row r="792" spans="1:8" x14ac:dyDescent="0.4">
      <c r="A792" s="55" t="s">
        <v>133</v>
      </c>
      <c r="B792" s="55" t="s">
        <v>231</v>
      </c>
      <c r="C792" s="55">
        <v>1199</v>
      </c>
      <c r="D792" s="55">
        <v>1297</v>
      </c>
      <c r="E792" s="58" t="str">
        <f t="shared" si="36"/>
        <v>1199_1297</v>
      </c>
      <c r="F792" s="65">
        <v>0.87998423636215295</v>
      </c>
      <c r="G792" s="63" t="str">
        <f t="shared" si="37"/>
        <v>1297_1199</v>
      </c>
      <c r="H792" s="59">
        <f t="shared" si="38"/>
        <v>0.12001576363784705</v>
      </c>
    </row>
    <row r="793" spans="1:8" x14ac:dyDescent="0.4">
      <c r="A793" s="55" t="s">
        <v>322</v>
      </c>
      <c r="B793" s="55" t="s">
        <v>46</v>
      </c>
      <c r="C793" s="55">
        <v>1388</v>
      </c>
      <c r="D793" s="55">
        <v>1112</v>
      </c>
      <c r="E793" s="58" t="str">
        <f t="shared" si="36"/>
        <v>1388_1112</v>
      </c>
      <c r="F793" s="65">
        <v>0.10176785101189501</v>
      </c>
      <c r="G793" s="63" t="str">
        <f t="shared" si="37"/>
        <v>1112_1388</v>
      </c>
      <c r="H793" s="59">
        <f t="shared" si="38"/>
        <v>0.89823214898810499</v>
      </c>
    </row>
    <row r="794" spans="1:8" x14ac:dyDescent="0.4">
      <c r="A794" s="55" t="s">
        <v>322</v>
      </c>
      <c r="B794" s="55" t="s">
        <v>176</v>
      </c>
      <c r="C794" s="55">
        <v>1388</v>
      </c>
      <c r="D794" s="55">
        <v>1242</v>
      </c>
      <c r="E794" s="58" t="str">
        <f t="shared" si="36"/>
        <v>1388_1242</v>
      </c>
      <c r="F794" s="65">
        <v>0.26537093681579299</v>
      </c>
      <c r="G794" s="63" t="str">
        <f t="shared" si="37"/>
        <v>1242_1388</v>
      </c>
      <c r="H794" s="59">
        <f t="shared" si="38"/>
        <v>0.73462906318420695</v>
      </c>
    </row>
    <row r="795" spans="1:8" x14ac:dyDescent="0.4">
      <c r="A795" s="55" t="s">
        <v>322</v>
      </c>
      <c r="B795" s="55" t="s">
        <v>211</v>
      </c>
      <c r="C795" s="55">
        <v>1388</v>
      </c>
      <c r="D795" s="55">
        <v>1277</v>
      </c>
      <c r="E795" s="58" t="str">
        <f t="shared" si="36"/>
        <v>1388_1277</v>
      </c>
      <c r="F795" s="65">
        <v>0.699787198069445</v>
      </c>
      <c r="G795" s="63" t="str">
        <f t="shared" si="37"/>
        <v>1277_1388</v>
      </c>
      <c r="H795" s="59">
        <f t="shared" si="38"/>
        <v>0.300212801930555</v>
      </c>
    </row>
    <row r="796" spans="1:8" x14ac:dyDescent="0.4">
      <c r="A796" s="55" t="s">
        <v>322</v>
      </c>
      <c r="B796" s="55" t="s">
        <v>169</v>
      </c>
      <c r="C796" s="55">
        <v>1388</v>
      </c>
      <c r="D796" s="55">
        <v>1235</v>
      </c>
      <c r="E796" s="58" t="str">
        <f t="shared" si="36"/>
        <v>1388_1235</v>
      </c>
      <c r="F796" s="65">
        <v>0.30412190189358401</v>
      </c>
      <c r="G796" s="63" t="str">
        <f t="shared" si="37"/>
        <v>1235_1388</v>
      </c>
      <c r="H796" s="59">
        <f t="shared" si="38"/>
        <v>0.69587809810641599</v>
      </c>
    </row>
    <row r="797" spans="1:8" x14ac:dyDescent="0.4">
      <c r="A797" s="55" t="s">
        <v>322</v>
      </c>
      <c r="B797" s="55" t="s">
        <v>279</v>
      </c>
      <c r="C797" s="55">
        <v>1388</v>
      </c>
      <c r="D797" s="55">
        <v>1345</v>
      </c>
      <c r="E797" s="58" t="str">
        <f t="shared" si="36"/>
        <v>1388_1345</v>
      </c>
      <c r="F797" s="65">
        <v>0.330568960021489</v>
      </c>
      <c r="G797" s="63" t="str">
        <f t="shared" si="37"/>
        <v>1345_1388</v>
      </c>
      <c r="H797" s="59">
        <f t="shared" si="38"/>
        <v>0.66943103997851106</v>
      </c>
    </row>
    <row r="798" spans="1:8" x14ac:dyDescent="0.4">
      <c r="A798" s="55" t="s">
        <v>322</v>
      </c>
      <c r="B798" s="55" t="s">
        <v>282</v>
      </c>
      <c r="C798" s="55">
        <v>1388</v>
      </c>
      <c r="D798" s="55">
        <v>1348</v>
      </c>
      <c r="E798" s="58" t="str">
        <f t="shared" si="36"/>
        <v>1388_1348</v>
      </c>
      <c r="F798" s="65">
        <v>0.26268700311674098</v>
      </c>
      <c r="G798" s="63" t="str">
        <f t="shared" si="37"/>
        <v>1348_1388</v>
      </c>
      <c r="H798" s="59">
        <f t="shared" si="38"/>
        <v>0.73731299688325902</v>
      </c>
    </row>
    <row r="799" spans="1:8" x14ac:dyDescent="0.4">
      <c r="A799" s="55" t="s">
        <v>322</v>
      </c>
      <c r="B799" s="55" t="s">
        <v>266</v>
      </c>
      <c r="C799" s="55">
        <v>1388</v>
      </c>
      <c r="D799" s="55">
        <v>1332</v>
      </c>
      <c r="E799" s="58" t="str">
        <f t="shared" si="36"/>
        <v>1388_1332</v>
      </c>
      <c r="F799" s="65">
        <v>0.22013622714839101</v>
      </c>
      <c r="G799" s="63" t="str">
        <f t="shared" si="37"/>
        <v>1332_1388</v>
      </c>
      <c r="H799" s="59">
        <f t="shared" si="38"/>
        <v>0.77986377285160902</v>
      </c>
    </row>
    <row r="800" spans="1:8" x14ac:dyDescent="0.4">
      <c r="A800" s="55" t="s">
        <v>322</v>
      </c>
      <c r="B800" s="55" t="s">
        <v>210</v>
      </c>
      <c r="C800" s="55">
        <v>1388</v>
      </c>
      <c r="D800" s="55">
        <v>1276</v>
      </c>
      <c r="E800" s="58" t="str">
        <f t="shared" si="36"/>
        <v>1388_1276</v>
      </c>
      <c r="F800" s="65">
        <v>0.124609263525431</v>
      </c>
      <c r="G800" s="63" t="str">
        <f t="shared" si="37"/>
        <v>1276_1388</v>
      </c>
      <c r="H800" s="59">
        <f t="shared" si="38"/>
        <v>0.875390736474569</v>
      </c>
    </row>
    <row r="801" spans="1:8" x14ac:dyDescent="0.4">
      <c r="A801" s="55" t="s">
        <v>322</v>
      </c>
      <c r="B801" s="55" t="s">
        <v>191</v>
      </c>
      <c r="C801" s="55">
        <v>1388</v>
      </c>
      <c r="D801" s="55">
        <v>1257</v>
      </c>
      <c r="E801" s="58" t="str">
        <f t="shared" si="36"/>
        <v>1388_1257</v>
      </c>
      <c r="F801" s="65">
        <v>6.4343918263811903E-2</v>
      </c>
      <c r="G801" s="63" t="str">
        <f t="shared" si="37"/>
        <v>1257_1388</v>
      </c>
      <c r="H801" s="59">
        <f t="shared" si="38"/>
        <v>0.93565608173618808</v>
      </c>
    </row>
    <row r="802" spans="1:8" x14ac:dyDescent="0.4">
      <c r="A802" s="55" t="s">
        <v>322</v>
      </c>
      <c r="B802" s="55" t="s">
        <v>248</v>
      </c>
      <c r="C802" s="55">
        <v>1388</v>
      </c>
      <c r="D802" s="55">
        <v>1314</v>
      </c>
      <c r="E802" s="58" t="str">
        <f t="shared" si="36"/>
        <v>1388_1314</v>
      </c>
      <c r="F802" s="65">
        <v>0.28107332446101302</v>
      </c>
      <c r="G802" s="63" t="str">
        <f t="shared" si="37"/>
        <v>1314_1388</v>
      </c>
      <c r="H802" s="59">
        <f t="shared" si="38"/>
        <v>0.71892667553898693</v>
      </c>
    </row>
    <row r="803" spans="1:8" x14ac:dyDescent="0.4">
      <c r="A803" s="55" t="s">
        <v>322</v>
      </c>
      <c r="B803" s="55" t="s">
        <v>50</v>
      </c>
      <c r="C803" s="55">
        <v>1388</v>
      </c>
      <c r="D803" s="55">
        <v>1116</v>
      </c>
      <c r="E803" s="58" t="str">
        <f t="shared" si="36"/>
        <v>1388_1116</v>
      </c>
      <c r="F803" s="65">
        <v>0.58830855758369205</v>
      </c>
      <c r="G803" s="63" t="str">
        <f t="shared" si="37"/>
        <v>1116_1388</v>
      </c>
      <c r="H803" s="59">
        <f t="shared" si="38"/>
        <v>0.41169144241630795</v>
      </c>
    </row>
    <row r="804" spans="1:8" x14ac:dyDescent="0.4">
      <c r="A804" s="55" t="s">
        <v>322</v>
      </c>
      <c r="B804" s="55" t="s">
        <v>226</v>
      </c>
      <c r="C804" s="55">
        <v>1388</v>
      </c>
      <c r="D804" s="55">
        <v>1292</v>
      </c>
      <c r="E804" s="58" t="str">
        <f t="shared" si="36"/>
        <v>1388_1292</v>
      </c>
      <c r="F804" s="65">
        <v>0.45321394724865099</v>
      </c>
      <c r="G804" s="63" t="str">
        <f t="shared" si="37"/>
        <v>1292_1388</v>
      </c>
      <c r="H804" s="59">
        <f t="shared" si="38"/>
        <v>0.54678605275134906</v>
      </c>
    </row>
    <row r="805" spans="1:8" x14ac:dyDescent="0.4">
      <c r="A805" s="55" t="s">
        <v>322</v>
      </c>
      <c r="B805" s="55" t="s">
        <v>73</v>
      </c>
      <c r="C805" s="55">
        <v>1388</v>
      </c>
      <c r="D805" s="55">
        <v>1139</v>
      </c>
      <c r="E805" s="58" t="str">
        <f t="shared" si="36"/>
        <v>1388_1139</v>
      </c>
      <c r="F805" s="65">
        <v>0.132269163164038</v>
      </c>
      <c r="G805" s="63" t="str">
        <f t="shared" si="37"/>
        <v>1139_1388</v>
      </c>
      <c r="H805" s="59">
        <f t="shared" si="38"/>
        <v>0.86773083683596197</v>
      </c>
    </row>
    <row r="806" spans="1:8" x14ac:dyDescent="0.4">
      <c r="A806" s="55" t="s">
        <v>322</v>
      </c>
      <c r="B806" s="55" t="s">
        <v>87</v>
      </c>
      <c r="C806" s="55">
        <v>1388</v>
      </c>
      <c r="D806" s="55">
        <v>1153</v>
      </c>
      <c r="E806" s="58" t="str">
        <f t="shared" si="36"/>
        <v>1388_1153</v>
      </c>
      <c r="F806" s="65">
        <v>0.21273871387455801</v>
      </c>
      <c r="G806" s="63" t="str">
        <f t="shared" si="37"/>
        <v>1153_1388</v>
      </c>
      <c r="H806" s="59">
        <f t="shared" si="38"/>
        <v>0.78726128612544199</v>
      </c>
    </row>
    <row r="807" spans="1:8" x14ac:dyDescent="0.4">
      <c r="A807" s="55" t="s">
        <v>322</v>
      </c>
      <c r="B807" s="55" t="s">
        <v>351</v>
      </c>
      <c r="C807" s="55">
        <v>1388</v>
      </c>
      <c r="D807" s="55">
        <v>1417</v>
      </c>
      <c r="E807" s="58" t="str">
        <f t="shared" si="36"/>
        <v>1388_1417</v>
      </c>
      <c r="F807" s="65">
        <v>0.71689874634494599</v>
      </c>
      <c r="G807" s="63" t="str">
        <f t="shared" si="37"/>
        <v>1417_1388</v>
      </c>
      <c r="H807" s="59">
        <f t="shared" si="38"/>
        <v>0.28310125365505401</v>
      </c>
    </row>
    <row r="808" spans="1:8" x14ac:dyDescent="0.4">
      <c r="A808" s="55" t="s">
        <v>322</v>
      </c>
      <c r="B808" s="55" t="s">
        <v>389</v>
      </c>
      <c r="C808" s="55">
        <v>1388</v>
      </c>
      <c r="D808" s="55">
        <v>1455</v>
      </c>
      <c r="E808" s="58" t="str">
        <f t="shared" si="36"/>
        <v>1388_1455</v>
      </c>
      <c r="F808" s="65">
        <v>8.5579921693859598E-2</v>
      </c>
      <c r="G808" s="63" t="str">
        <f t="shared" si="37"/>
        <v>1455_1388</v>
      </c>
      <c r="H808" s="59">
        <f t="shared" si="38"/>
        <v>0.91442007830614036</v>
      </c>
    </row>
    <row r="809" spans="1:8" x14ac:dyDescent="0.4">
      <c r="A809" s="55" t="s">
        <v>322</v>
      </c>
      <c r="B809" s="55" t="s">
        <v>180</v>
      </c>
      <c r="C809" s="55">
        <v>1388</v>
      </c>
      <c r="D809" s="55">
        <v>1246</v>
      </c>
      <c r="E809" s="58" t="str">
        <f t="shared" si="36"/>
        <v>1388_1246</v>
      </c>
      <c r="F809" s="65">
        <v>7.0049838058456396E-2</v>
      </c>
      <c r="G809" s="63" t="str">
        <f t="shared" si="37"/>
        <v>1246_1388</v>
      </c>
      <c r="H809" s="59">
        <f t="shared" si="38"/>
        <v>0.92995016194154356</v>
      </c>
    </row>
    <row r="810" spans="1:8" x14ac:dyDescent="0.4">
      <c r="A810" s="55" t="s">
        <v>322</v>
      </c>
      <c r="B810" s="55" t="s">
        <v>225</v>
      </c>
      <c r="C810" s="55">
        <v>1388</v>
      </c>
      <c r="D810" s="55">
        <v>1291</v>
      </c>
      <c r="E810" s="58" t="str">
        <f t="shared" si="36"/>
        <v>1388_1291</v>
      </c>
      <c r="F810" s="65">
        <v>0.83634351834162601</v>
      </c>
      <c r="G810" s="63" t="str">
        <f t="shared" si="37"/>
        <v>1291_1388</v>
      </c>
      <c r="H810" s="59">
        <f t="shared" si="38"/>
        <v>0.16365648165837399</v>
      </c>
    </row>
    <row r="811" spans="1:8" x14ac:dyDescent="0.4">
      <c r="A811" s="55" t="s">
        <v>322</v>
      </c>
      <c r="B811" s="55" t="s">
        <v>373</v>
      </c>
      <c r="C811" s="55">
        <v>1388</v>
      </c>
      <c r="D811" s="55">
        <v>1439</v>
      </c>
      <c r="E811" s="58" t="str">
        <f t="shared" si="36"/>
        <v>1388_1439</v>
      </c>
      <c r="F811" s="65">
        <v>0.49496370199818301</v>
      </c>
      <c r="G811" s="63" t="str">
        <f t="shared" si="37"/>
        <v>1439_1388</v>
      </c>
      <c r="H811" s="59">
        <f t="shared" si="38"/>
        <v>0.50503629800181704</v>
      </c>
    </row>
    <row r="812" spans="1:8" x14ac:dyDescent="0.4">
      <c r="A812" s="55" t="s">
        <v>322</v>
      </c>
      <c r="B812" s="55" t="s">
        <v>357</v>
      </c>
      <c r="C812" s="55">
        <v>1388</v>
      </c>
      <c r="D812" s="55">
        <v>1423</v>
      </c>
      <c r="E812" s="58" t="str">
        <f t="shared" si="36"/>
        <v>1388_1423</v>
      </c>
      <c r="F812" s="65">
        <v>0.77514280078179998</v>
      </c>
      <c r="G812" s="63" t="str">
        <f t="shared" si="37"/>
        <v>1423_1388</v>
      </c>
      <c r="H812" s="59">
        <f t="shared" si="38"/>
        <v>0.22485719921820002</v>
      </c>
    </row>
    <row r="813" spans="1:8" x14ac:dyDescent="0.4">
      <c r="A813" s="55" t="s">
        <v>322</v>
      </c>
      <c r="B813" s="55" t="s">
        <v>124</v>
      </c>
      <c r="C813" s="55">
        <v>1388</v>
      </c>
      <c r="D813" s="55">
        <v>1190</v>
      </c>
      <c r="E813" s="58" t="str">
        <f t="shared" si="36"/>
        <v>1388_1190</v>
      </c>
      <c r="F813" s="65">
        <v>0.76142393669351704</v>
      </c>
      <c r="G813" s="63" t="str">
        <f t="shared" si="37"/>
        <v>1190_1388</v>
      </c>
      <c r="H813" s="59">
        <f t="shared" si="38"/>
        <v>0.23857606330648296</v>
      </c>
    </row>
    <row r="814" spans="1:8" x14ac:dyDescent="0.4">
      <c r="A814" s="55" t="s">
        <v>322</v>
      </c>
      <c r="B814" s="55" t="s">
        <v>308</v>
      </c>
      <c r="C814" s="55">
        <v>1388</v>
      </c>
      <c r="D814" s="55">
        <v>1374</v>
      </c>
      <c r="E814" s="58" t="str">
        <f t="shared" si="36"/>
        <v>1388_1374</v>
      </c>
      <c r="F814" s="65">
        <v>0.20090023935749099</v>
      </c>
      <c r="G814" s="63" t="str">
        <f t="shared" si="37"/>
        <v>1374_1388</v>
      </c>
      <c r="H814" s="59">
        <f t="shared" si="38"/>
        <v>0.79909976064250898</v>
      </c>
    </row>
    <row r="815" spans="1:8" x14ac:dyDescent="0.4">
      <c r="A815" s="55" t="s">
        <v>322</v>
      </c>
      <c r="B815" s="55" t="s">
        <v>241</v>
      </c>
      <c r="C815" s="55">
        <v>1388</v>
      </c>
      <c r="D815" s="55">
        <v>1307</v>
      </c>
      <c r="E815" s="58" t="str">
        <f t="shared" si="36"/>
        <v>1388_1307</v>
      </c>
      <c r="F815" s="65">
        <v>0.71708824320995401</v>
      </c>
      <c r="G815" s="63" t="str">
        <f t="shared" si="37"/>
        <v>1307_1388</v>
      </c>
      <c r="H815" s="59">
        <f t="shared" si="38"/>
        <v>0.28291175679004599</v>
      </c>
    </row>
    <row r="816" spans="1:8" x14ac:dyDescent="0.4">
      <c r="A816" s="55" t="s">
        <v>322</v>
      </c>
      <c r="B816" s="55" t="s">
        <v>200</v>
      </c>
      <c r="C816" s="55">
        <v>1388</v>
      </c>
      <c r="D816" s="55">
        <v>1266</v>
      </c>
      <c r="E816" s="58" t="str">
        <f t="shared" si="36"/>
        <v>1388_1266</v>
      </c>
      <c r="F816" s="65">
        <v>0.84173530811811204</v>
      </c>
      <c r="G816" s="63" t="str">
        <f t="shared" si="37"/>
        <v>1266_1388</v>
      </c>
      <c r="H816" s="59">
        <f t="shared" si="38"/>
        <v>0.15826469188188796</v>
      </c>
    </row>
    <row r="817" spans="1:8" x14ac:dyDescent="0.4">
      <c r="A817" s="55" t="s">
        <v>322</v>
      </c>
      <c r="B817" s="55" t="s">
        <v>341</v>
      </c>
      <c r="C817" s="55">
        <v>1388</v>
      </c>
      <c r="D817" s="55">
        <v>1407</v>
      </c>
      <c r="E817" s="58" t="str">
        <f t="shared" si="36"/>
        <v>1388_1407</v>
      </c>
      <c r="F817" s="65">
        <v>0.73845093811247298</v>
      </c>
      <c r="G817" s="63" t="str">
        <f t="shared" si="37"/>
        <v>1407_1388</v>
      </c>
      <c r="H817" s="59">
        <f t="shared" si="38"/>
        <v>0.26154906188752702</v>
      </c>
    </row>
    <row r="818" spans="1:8" x14ac:dyDescent="0.4">
      <c r="A818" s="55" t="s">
        <v>322</v>
      </c>
      <c r="B818" s="55" t="s">
        <v>311</v>
      </c>
      <c r="C818" s="55">
        <v>1388</v>
      </c>
      <c r="D818" s="55">
        <v>1377</v>
      </c>
      <c r="E818" s="58" t="str">
        <f t="shared" si="36"/>
        <v>1388_1377</v>
      </c>
      <c r="F818" s="65">
        <v>0.61882086920145696</v>
      </c>
      <c r="G818" s="63" t="str">
        <f t="shared" si="37"/>
        <v>1377_1388</v>
      </c>
      <c r="H818" s="59">
        <f t="shared" si="38"/>
        <v>0.38117913079854304</v>
      </c>
    </row>
    <row r="819" spans="1:8" x14ac:dyDescent="0.4">
      <c r="A819" s="55" t="s">
        <v>322</v>
      </c>
      <c r="B819" s="55" t="s">
        <v>369</v>
      </c>
      <c r="C819" s="55">
        <v>1388</v>
      </c>
      <c r="D819" s="55">
        <v>1435</v>
      </c>
      <c r="E819" s="58" t="str">
        <f t="shared" si="36"/>
        <v>1388_1435</v>
      </c>
      <c r="F819" s="65">
        <v>0.146031492727002</v>
      </c>
      <c r="G819" s="63" t="str">
        <f t="shared" si="37"/>
        <v>1435_1388</v>
      </c>
      <c r="H819" s="59">
        <f t="shared" si="38"/>
        <v>0.853968507272998</v>
      </c>
    </row>
    <row r="820" spans="1:8" x14ac:dyDescent="0.4">
      <c r="A820" s="55" t="s">
        <v>322</v>
      </c>
      <c r="B820" s="55" t="s">
        <v>277</v>
      </c>
      <c r="C820" s="55">
        <v>1388</v>
      </c>
      <c r="D820" s="55">
        <v>1343</v>
      </c>
      <c r="E820" s="58" t="str">
        <f t="shared" si="36"/>
        <v>1388_1343</v>
      </c>
      <c r="F820" s="65">
        <v>0.37171488645215101</v>
      </c>
      <c r="G820" s="63" t="str">
        <f t="shared" si="37"/>
        <v>1343_1388</v>
      </c>
      <c r="H820" s="59">
        <f t="shared" si="38"/>
        <v>0.62828511354784899</v>
      </c>
    </row>
    <row r="821" spans="1:8" x14ac:dyDescent="0.4">
      <c r="A821" s="55" t="s">
        <v>322</v>
      </c>
      <c r="B821" s="55" t="s">
        <v>71</v>
      </c>
      <c r="C821" s="55">
        <v>1388</v>
      </c>
      <c r="D821" s="55">
        <v>1137</v>
      </c>
      <c r="E821" s="58" t="str">
        <f t="shared" si="36"/>
        <v>1388_1137</v>
      </c>
      <c r="F821" s="65">
        <v>0.642969010992548</v>
      </c>
      <c r="G821" s="63" t="str">
        <f t="shared" si="37"/>
        <v>1137_1388</v>
      </c>
      <c r="H821" s="59">
        <f t="shared" si="38"/>
        <v>0.357030989007452</v>
      </c>
    </row>
    <row r="822" spans="1:8" x14ac:dyDescent="0.4">
      <c r="A822" s="55" t="s">
        <v>322</v>
      </c>
      <c r="B822" s="55" t="s">
        <v>202</v>
      </c>
      <c r="C822" s="55">
        <v>1388</v>
      </c>
      <c r="D822" s="55">
        <v>1268</v>
      </c>
      <c r="E822" s="58" t="str">
        <f t="shared" si="36"/>
        <v>1388_1268</v>
      </c>
      <c r="F822" s="65">
        <v>0.38003609347817302</v>
      </c>
      <c r="G822" s="63" t="str">
        <f t="shared" si="37"/>
        <v>1268_1388</v>
      </c>
      <c r="H822" s="59">
        <f t="shared" si="38"/>
        <v>0.61996390652182698</v>
      </c>
    </row>
    <row r="823" spans="1:8" x14ac:dyDescent="0.4">
      <c r="A823" s="55" t="s">
        <v>322</v>
      </c>
      <c r="B823" s="55" t="s">
        <v>129</v>
      </c>
      <c r="C823" s="55">
        <v>1388</v>
      </c>
      <c r="D823" s="55">
        <v>1195</v>
      </c>
      <c r="E823" s="58" t="str">
        <f t="shared" si="36"/>
        <v>1388_1195</v>
      </c>
      <c r="F823" s="65">
        <v>0.70619321129955004</v>
      </c>
      <c r="G823" s="63" t="str">
        <f t="shared" si="37"/>
        <v>1195_1388</v>
      </c>
      <c r="H823" s="59">
        <f t="shared" si="38"/>
        <v>0.29380678870044996</v>
      </c>
    </row>
    <row r="824" spans="1:8" x14ac:dyDescent="0.4">
      <c r="A824" s="55" t="s">
        <v>322</v>
      </c>
      <c r="B824" s="55" t="s">
        <v>367</v>
      </c>
      <c r="C824" s="55">
        <v>1388</v>
      </c>
      <c r="D824" s="55">
        <v>1433</v>
      </c>
      <c r="E824" s="58" t="str">
        <f t="shared" si="36"/>
        <v>1388_1433</v>
      </c>
      <c r="F824" s="65">
        <v>0.52499912192155596</v>
      </c>
      <c r="G824" s="63" t="str">
        <f t="shared" si="37"/>
        <v>1433_1388</v>
      </c>
      <c r="H824" s="59">
        <f t="shared" si="38"/>
        <v>0.47500087807844404</v>
      </c>
    </row>
    <row r="825" spans="1:8" x14ac:dyDescent="0.4">
      <c r="A825" s="55" t="s">
        <v>322</v>
      </c>
      <c r="B825" s="55" t="s">
        <v>249</v>
      </c>
      <c r="C825" s="55">
        <v>1388</v>
      </c>
      <c r="D825" s="55">
        <v>1315</v>
      </c>
      <c r="E825" s="58" t="str">
        <f t="shared" si="36"/>
        <v>1388_1315</v>
      </c>
      <c r="F825" s="65">
        <v>0.94868557660859198</v>
      </c>
      <c r="G825" s="63" t="str">
        <f t="shared" si="37"/>
        <v>1315_1388</v>
      </c>
      <c r="H825" s="59">
        <f t="shared" si="38"/>
        <v>5.1314423391408015E-2</v>
      </c>
    </row>
    <row r="826" spans="1:8" x14ac:dyDescent="0.4">
      <c r="A826" s="55" t="s">
        <v>322</v>
      </c>
      <c r="B826" s="55" t="s">
        <v>347</v>
      </c>
      <c r="C826" s="55">
        <v>1388</v>
      </c>
      <c r="D826" s="55">
        <v>1413</v>
      </c>
      <c r="E826" s="58" t="str">
        <f t="shared" si="36"/>
        <v>1388_1413</v>
      </c>
      <c r="F826" s="65">
        <v>0.89005596736722103</v>
      </c>
      <c r="G826" s="63" t="str">
        <f t="shared" si="37"/>
        <v>1413_1388</v>
      </c>
      <c r="H826" s="59">
        <f t="shared" si="38"/>
        <v>0.10994403263277897</v>
      </c>
    </row>
    <row r="827" spans="1:8" x14ac:dyDescent="0.4">
      <c r="A827" s="55" t="s">
        <v>322</v>
      </c>
      <c r="B827" s="55" t="s">
        <v>208</v>
      </c>
      <c r="C827" s="55">
        <v>1388</v>
      </c>
      <c r="D827" s="55">
        <v>1274</v>
      </c>
      <c r="E827" s="58" t="str">
        <f t="shared" si="36"/>
        <v>1388_1274</v>
      </c>
      <c r="F827" s="65">
        <v>0.15704893270020501</v>
      </c>
      <c r="G827" s="63" t="str">
        <f t="shared" si="37"/>
        <v>1274_1388</v>
      </c>
      <c r="H827" s="59">
        <f t="shared" si="38"/>
        <v>0.84295106729979496</v>
      </c>
    </row>
    <row r="828" spans="1:8" x14ac:dyDescent="0.4">
      <c r="A828" s="55" t="s">
        <v>322</v>
      </c>
      <c r="B828" s="55" t="s">
        <v>239</v>
      </c>
      <c r="C828" s="55">
        <v>1388</v>
      </c>
      <c r="D828" s="55">
        <v>1305</v>
      </c>
      <c r="E828" s="58" t="str">
        <f t="shared" si="36"/>
        <v>1388_1305</v>
      </c>
      <c r="F828" s="65">
        <v>0.50924789989373398</v>
      </c>
      <c r="G828" s="63" t="str">
        <f t="shared" si="37"/>
        <v>1305_1388</v>
      </c>
      <c r="H828" s="59">
        <f t="shared" si="38"/>
        <v>0.49075210010626602</v>
      </c>
    </row>
    <row r="829" spans="1:8" x14ac:dyDescent="0.4">
      <c r="A829" s="55" t="s">
        <v>322</v>
      </c>
      <c r="B829" s="55" t="s">
        <v>370</v>
      </c>
      <c r="C829" s="55">
        <v>1388</v>
      </c>
      <c r="D829" s="55">
        <v>1436</v>
      </c>
      <c r="E829" s="58" t="str">
        <f t="shared" si="36"/>
        <v>1388_1436</v>
      </c>
      <c r="F829" s="65">
        <v>0.36698981753767201</v>
      </c>
      <c r="G829" s="63" t="str">
        <f t="shared" si="37"/>
        <v>1436_1388</v>
      </c>
      <c r="H829" s="59">
        <f t="shared" si="38"/>
        <v>0.63301018246232799</v>
      </c>
    </row>
    <row r="830" spans="1:8" x14ac:dyDescent="0.4">
      <c r="A830" s="55" t="s">
        <v>322</v>
      </c>
      <c r="B830" s="55" t="s">
        <v>100</v>
      </c>
      <c r="C830" s="55">
        <v>1388</v>
      </c>
      <c r="D830" s="55">
        <v>1166</v>
      </c>
      <c r="E830" s="58" t="str">
        <f t="shared" si="36"/>
        <v>1388_1166</v>
      </c>
      <c r="F830" s="65">
        <v>0.51629144881813804</v>
      </c>
      <c r="G830" s="63" t="str">
        <f t="shared" si="37"/>
        <v>1166_1388</v>
      </c>
      <c r="H830" s="59">
        <f t="shared" si="38"/>
        <v>0.48370855118186196</v>
      </c>
    </row>
    <row r="831" spans="1:8" x14ac:dyDescent="0.4">
      <c r="A831" s="55" t="s">
        <v>322</v>
      </c>
      <c r="B831" s="55" t="s">
        <v>167</v>
      </c>
      <c r="C831" s="55">
        <v>1388</v>
      </c>
      <c r="D831" s="55">
        <v>1233</v>
      </c>
      <c r="E831" s="58" t="str">
        <f t="shared" si="36"/>
        <v>1388_1233</v>
      </c>
      <c r="F831" s="65">
        <v>0.94478185664134595</v>
      </c>
      <c r="G831" s="63" t="str">
        <f t="shared" si="37"/>
        <v>1233_1388</v>
      </c>
      <c r="H831" s="59">
        <f t="shared" si="38"/>
        <v>5.5218143358654048E-2</v>
      </c>
    </row>
    <row r="832" spans="1:8" x14ac:dyDescent="0.4">
      <c r="A832" s="55" t="s">
        <v>322</v>
      </c>
      <c r="B832" s="55" t="s">
        <v>263</v>
      </c>
      <c r="C832" s="55">
        <v>1388</v>
      </c>
      <c r="D832" s="55">
        <v>1329</v>
      </c>
      <c r="E832" s="58" t="str">
        <f t="shared" si="36"/>
        <v>1388_1329</v>
      </c>
      <c r="F832" s="65">
        <v>0.66710390085688898</v>
      </c>
      <c r="G832" s="63" t="str">
        <f t="shared" si="37"/>
        <v>1329_1388</v>
      </c>
      <c r="H832" s="59">
        <f t="shared" si="38"/>
        <v>0.33289609914311102</v>
      </c>
    </row>
    <row r="833" spans="1:8" x14ac:dyDescent="0.4">
      <c r="A833" s="55" t="s">
        <v>322</v>
      </c>
      <c r="B833" s="55" t="s">
        <v>174</v>
      </c>
      <c r="C833" s="55">
        <v>1388</v>
      </c>
      <c r="D833" s="55">
        <v>1240</v>
      </c>
      <c r="E833" s="58" t="str">
        <f t="shared" si="36"/>
        <v>1388_1240</v>
      </c>
      <c r="F833" s="65">
        <v>0.92720829370667501</v>
      </c>
      <c r="G833" s="63" t="str">
        <f t="shared" si="37"/>
        <v>1240_1388</v>
      </c>
      <c r="H833" s="59">
        <f t="shared" si="38"/>
        <v>7.2791706293324987E-2</v>
      </c>
    </row>
    <row r="834" spans="1:8" x14ac:dyDescent="0.4">
      <c r="A834" s="55" t="s">
        <v>322</v>
      </c>
      <c r="B834" s="55" t="s">
        <v>345</v>
      </c>
      <c r="C834" s="55">
        <v>1388</v>
      </c>
      <c r="D834" s="55">
        <v>1411</v>
      </c>
      <c r="E834" s="58" t="str">
        <f t="shared" si="36"/>
        <v>1388_1411</v>
      </c>
      <c r="F834" s="65">
        <v>0.83240119941798796</v>
      </c>
      <c r="G834" s="63" t="str">
        <f t="shared" si="37"/>
        <v>1411_1388</v>
      </c>
      <c r="H834" s="59">
        <f t="shared" si="38"/>
        <v>0.16759880058201204</v>
      </c>
    </row>
    <row r="835" spans="1:8" x14ac:dyDescent="0.4">
      <c r="A835" s="55" t="s">
        <v>322</v>
      </c>
      <c r="B835" s="55" t="s">
        <v>305</v>
      </c>
      <c r="C835" s="55">
        <v>1388</v>
      </c>
      <c r="D835" s="55">
        <v>1371</v>
      </c>
      <c r="E835" s="58" t="str">
        <f t="shared" ref="E835:E898" si="39">C835&amp;"_"&amp;D835</f>
        <v>1388_1371</v>
      </c>
      <c r="F835" s="65">
        <v>0.28558915448535099</v>
      </c>
      <c r="G835" s="63" t="str">
        <f t="shared" ref="G835:G898" si="40">D835&amp;"_"&amp;C835</f>
        <v>1371_1388</v>
      </c>
      <c r="H835" s="59">
        <f t="shared" ref="H835:H898" si="41">1-F835</f>
        <v>0.71441084551464895</v>
      </c>
    </row>
    <row r="836" spans="1:8" x14ac:dyDescent="0.4">
      <c r="A836" s="55" t="s">
        <v>322</v>
      </c>
      <c r="B836" s="55" t="s">
        <v>212</v>
      </c>
      <c r="C836" s="55">
        <v>1388</v>
      </c>
      <c r="D836" s="55">
        <v>1278</v>
      </c>
      <c r="E836" s="58" t="str">
        <f t="shared" si="39"/>
        <v>1388_1278</v>
      </c>
      <c r="F836" s="65">
        <v>0.25899047307517498</v>
      </c>
      <c r="G836" s="63" t="str">
        <f t="shared" si="40"/>
        <v>1278_1388</v>
      </c>
      <c r="H836" s="59">
        <f t="shared" si="41"/>
        <v>0.74100952692482502</v>
      </c>
    </row>
    <row r="837" spans="1:8" x14ac:dyDescent="0.4">
      <c r="A837" s="55" t="s">
        <v>322</v>
      </c>
      <c r="B837" s="55" t="s">
        <v>391</v>
      </c>
      <c r="C837" s="55">
        <v>1388</v>
      </c>
      <c r="D837" s="55">
        <v>1457</v>
      </c>
      <c r="E837" s="58" t="str">
        <f t="shared" si="39"/>
        <v>1388_1457</v>
      </c>
      <c r="F837" s="65">
        <v>0.56213848298463498</v>
      </c>
      <c r="G837" s="63" t="str">
        <f t="shared" si="40"/>
        <v>1457_1388</v>
      </c>
      <c r="H837" s="59">
        <f t="shared" si="41"/>
        <v>0.43786151701536502</v>
      </c>
    </row>
    <row r="838" spans="1:8" x14ac:dyDescent="0.4">
      <c r="A838" s="55" t="s">
        <v>322</v>
      </c>
      <c r="B838" s="55" t="s">
        <v>177</v>
      </c>
      <c r="C838" s="55">
        <v>1388</v>
      </c>
      <c r="D838" s="55">
        <v>1243</v>
      </c>
      <c r="E838" s="58" t="str">
        <f t="shared" si="39"/>
        <v>1388_1243</v>
      </c>
      <c r="F838" s="65">
        <v>0.56203339243212802</v>
      </c>
      <c r="G838" s="63" t="str">
        <f t="shared" si="40"/>
        <v>1243_1388</v>
      </c>
      <c r="H838" s="59">
        <f t="shared" si="41"/>
        <v>0.43796660756787198</v>
      </c>
    </row>
    <row r="839" spans="1:8" x14ac:dyDescent="0.4">
      <c r="A839" s="55" t="s">
        <v>322</v>
      </c>
      <c r="B839" s="55" t="s">
        <v>179</v>
      </c>
      <c r="C839" s="55">
        <v>1388</v>
      </c>
      <c r="D839" s="55">
        <v>1245</v>
      </c>
      <c r="E839" s="58" t="str">
        <f t="shared" si="39"/>
        <v>1388_1245</v>
      </c>
      <c r="F839" s="65">
        <v>0.71422084102073602</v>
      </c>
      <c r="G839" s="63" t="str">
        <f t="shared" si="40"/>
        <v>1245_1388</v>
      </c>
      <c r="H839" s="59">
        <f t="shared" si="41"/>
        <v>0.28577915897926398</v>
      </c>
    </row>
    <row r="840" spans="1:8" x14ac:dyDescent="0.4">
      <c r="A840" s="55" t="s">
        <v>322</v>
      </c>
      <c r="B840" s="55" t="s">
        <v>107</v>
      </c>
      <c r="C840" s="55">
        <v>1388</v>
      </c>
      <c r="D840" s="55">
        <v>1173</v>
      </c>
      <c r="E840" s="58" t="str">
        <f t="shared" si="39"/>
        <v>1388_1173</v>
      </c>
      <c r="F840" s="65">
        <v>0.47481331043687802</v>
      </c>
      <c r="G840" s="63" t="str">
        <f t="shared" si="40"/>
        <v>1173_1388</v>
      </c>
      <c r="H840" s="59">
        <f t="shared" si="41"/>
        <v>0.52518668956312198</v>
      </c>
    </row>
    <row r="841" spans="1:8" x14ac:dyDescent="0.4">
      <c r="A841" s="55" t="s">
        <v>322</v>
      </c>
      <c r="B841" s="55" t="s">
        <v>231</v>
      </c>
      <c r="C841" s="55">
        <v>1388</v>
      </c>
      <c r="D841" s="55">
        <v>1297</v>
      </c>
      <c r="E841" s="58" t="str">
        <f t="shared" si="39"/>
        <v>1388_1297</v>
      </c>
      <c r="F841" s="65">
        <v>0.78650974374205795</v>
      </c>
      <c r="G841" s="63" t="str">
        <f t="shared" si="40"/>
        <v>1297_1388</v>
      </c>
      <c r="H841" s="59">
        <f t="shared" si="41"/>
        <v>0.21349025625794205</v>
      </c>
    </row>
    <row r="842" spans="1:8" x14ac:dyDescent="0.4">
      <c r="A842" s="55" t="s">
        <v>46</v>
      </c>
      <c r="B842" s="55" t="s">
        <v>176</v>
      </c>
      <c r="C842" s="55">
        <v>1112</v>
      </c>
      <c r="D842" s="55">
        <v>1242</v>
      </c>
      <c r="E842" s="58" t="str">
        <f t="shared" si="39"/>
        <v>1112_1242</v>
      </c>
      <c r="F842" s="65">
        <v>0.27857990035767899</v>
      </c>
      <c r="G842" s="63" t="str">
        <f t="shared" si="40"/>
        <v>1242_1112</v>
      </c>
      <c r="H842" s="59">
        <f t="shared" si="41"/>
        <v>0.72142009964232101</v>
      </c>
    </row>
    <row r="843" spans="1:8" x14ac:dyDescent="0.4">
      <c r="A843" s="55" t="s">
        <v>46</v>
      </c>
      <c r="B843" s="55" t="s">
        <v>211</v>
      </c>
      <c r="C843" s="55">
        <v>1112</v>
      </c>
      <c r="D843" s="55">
        <v>1277</v>
      </c>
      <c r="E843" s="58" t="str">
        <f t="shared" si="39"/>
        <v>1112_1277</v>
      </c>
      <c r="F843" s="65">
        <v>0.71361470404927296</v>
      </c>
      <c r="G843" s="63" t="str">
        <f t="shared" si="40"/>
        <v>1277_1112</v>
      </c>
      <c r="H843" s="59">
        <f t="shared" si="41"/>
        <v>0.28638529595072704</v>
      </c>
    </row>
    <row r="844" spans="1:8" x14ac:dyDescent="0.4">
      <c r="A844" s="55" t="s">
        <v>46</v>
      </c>
      <c r="B844" s="55" t="s">
        <v>169</v>
      </c>
      <c r="C844" s="55">
        <v>1112</v>
      </c>
      <c r="D844" s="55">
        <v>1235</v>
      </c>
      <c r="E844" s="58" t="str">
        <f t="shared" si="39"/>
        <v>1112_1235</v>
      </c>
      <c r="F844" s="65">
        <v>0.31842365746210399</v>
      </c>
      <c r="G844" s="63" t="str">
        <f t="shared" si="40"/>
        <v>1235_1112</v>
      </c>
      <c r="H844" s="59">
        <f t="shared" si="41"/>
        <v>0.68157634253789601</v>
      </c>
    </row>
    <row r="845" spans="1:8" x14ac:dyDescent="0.4">
      <c r="A845" s="55" t="s">
        <v>46</v>
      </c>
      <c r="B845" s="55" t="s">
        <v>279</v>
      </c>
      <c r="C845" s="55">
        <v>1112</v>
      </c>
      <c r="D845" s="55">
        <v>1345</v>
      </c>
      <c r="E845" s="58" t="str">
        <f t="shared" si="39"/>
        <v>1112_1345</v>
      </c>
      <c r="F845" s="65">
        <v>0.34549693511610602</v>
      </c>
      <c r="G845" s="63" t="str">
        <f t="shared" si="40"/>
        <v>1345_1112</v>
      </c>
      <c r="H845" s="59">
        <f t="shared" si="41"/>
        <v>0.65450306488389398</v>
      </c>
    </row>
    <row r="846" spans="1:8" x14ac:dyDescent="0.4">
      <c r="A846" s="55" t="s">
        <v>46</v>
      </c>
      <c r="B846" s="55" t="s">
        <v>282</v>
      </c>
      <c r="C846" s="55">
        <v>1112</v>
      </c>
      <c r="D846" s="55">
        <v>1348</v>
      </c>
      <c r="E846" s="58" t="str">
        <f t="shared" si="39"/>
        <v>1112_1348</v>
      </c>
      <c r="F846" s="65">
        <v>0.27581252976618398</v>
      </c>
      <c r="G846" s="63" t="str">
        <f t="shared" si="40"/>
        <v>1348_1112</v>
      </c>
      <c r="H846" s="59">
        <f t="shared" si="41"/>
        <v>0.72418747023381602</v>
      </c>
    </row>
    <row r="847" spans="1:8" x14ac:dyDescent="0.4">
      <c r="A847" s="55" t="s">
        <v>46</v>
      </c>
      <c r="B847" s="55" t="s">
        <v>266</v>
      </c>
      <c r="C847" s="55">
        <v>1112</v>
      </c>
      <c r="D847" s="55">
        <v>1332</v>
      </c>
      <c r="E847" s="58" t="str">
        <f t="shared" si="39"/>
        <v>1112_1332</v>
      </c>
      <c r="F847" s="65">
        <v>0.23180407252506899</v>
      </c>
      <c r="G847" s="63" t="str">
        <f t="shared" si="40"/>
        <v>1332_1112</v>
      </c>
      <c r="H847" s="59">
        <f t="shared" si="41"/>
        <v>0.76819592747493104</v>
      </c>
    </row>
    <row r="848" spans="1:8" x14ac:dyDescent="0.4">
      <c r="A848" s="55" t="s">
        <v>46</v>
      </c>
      <c r="B848" s="55" t="s">
        <v>210</v>
      </c>
      <c r="C848" s="55">
        <v>1112</v>
      </c>
      <c r="D848" s="55">
        <v>1276</v>
      </c>
      <c r="E848" s="58" t="str">
        <f t="shared" si="39"/>
        <v>1112_1276</v>
      </c>
      <c r="F848" s="65">
        <v>0.13207137081635201</v>
      </c>
      <c r="G848" s="63" t="str">
        <f t="shared" si="40"/>
        <v>1276_1112</v>
      </c>
      <c r="H848" s="59">
        <f t="shared" si="41"/>
        <v>0.86792862918364799</v>
      </c>
    </row>
    <row r="849" spans="1:8" x14ac:dyDescent="0.4">
      <c r="A849" s="55" t="s">
        <v>46</v>
      </c>
      <c r="B849" s="55" t="s">
        <v>191</v>
      </c>
      <c r="C849" s="55">
        <v>1112</v>
      </c>
      <c r="D849" s="55">
        <v>1257</v>
      </c>
      <c r="E849" s="58" t="str">
        <f t="shared" si="39"/>
        <v>1112_1257</v>
      </c>
      <c r="F849" s="65">
        <v>6.8479409538087593E-2</v>
      </c>
      <c r="G849" s="63" t="str">
        <f t="shared" si="40"/>
        <v>1257_1112</v>
      </c>
      <c r="H849" s="59">
        <f t="shared" si="41"/>
        <v>0.93152059046191238</v>
      </c>
    </row>
    <row r="850" spans="1:8" x14ac:dyDescent="0.4">
      <c r="A850" s="55" t="s">
        <v>46</v>
      </c>
      <c r="B850" s="55" t="s">
        <v>248</v>
      </c>
      <c r="C850" s="55">
        <v>1112</v>
      </c>
      <c r="D850" s="55">
        <v>1314</v>
      </c>
      <c r="E850" s="58" t="str">
        <f t="shared" si="39"/>
        <v>1112_1314</v>
      </c>
      <c r="F850" s="65">
        <v>0.29475028813932902</v>
      </c>
      <c r="G850" s="63" t="str">
        <f t="shared" si="40"/>
        <v>1314_1112</v>
      </c>
      <c r="H850" s="59">
        <f t="shared" si="41"/>
        <v>0.70524971186067098</v>
      </c>
    </row>
    <row r="851" spans="1:8" x14ac:dyDescent="0.4">
      <c r="A851" s="55" t="s">
        <v>46</v>
      </c>
      <c r="B851" s="55" t="s">
        <v>50</v>
      </c>
      <c r="C851" s="55">
        <v>1112</v>
      </c>
      <c r="D851" s="55">
        <v>1116</v>
      </c>
      <c r="E851" s="58" t="str">
        <f t="shared" si="39"/>
        <v>1112_1116</v>
      </c>
      <c r="F851" s="65">
        <v>0.60436776050727403</v>
      </c>
      <c r="G851" s="63" t="str">
        <f t="shared" si="40"/>
        <v>1116_1112</v>
      </c>
      <c r="H851" s="59">
        <f t="shared" si="41"/>
        <v>0.39563223949272597</v>
      </c>
    </row>
    <row r="852" spans="1:8" x14ac:dyDescent="0.4">
      <c r="A852" s="55" t="s">
        <v>46</v>
      </c>
      <c r="B852" s="55" t="s">
        <v>226</v>
      </c>
      <c r="C852" s="55">
        <v>1112</v>
      </c>
      <c r="D852" s="55">
        <v>1292</v>
      </c>
      <c r="E852" s="58" t="str">
        <f t="shared" si="39"/>
        <v>1112_1292</v>
      </c>
      <c r="F852" s="65">
        <v>0.46979359805828402</v>
      </c>
      <c r="G852" s="63" t="str">
        <f t="shared" si="40"/>
        <v>1292_1112</v>
      </c>
      <c r="H852" s="59">
        <f t="shared" si="41"/>
        <v>0.53020640194171598</v>
      </c>
    </row>
    <row r="853" spans="1:8" x14ac:dyDescent="0.4">
      <c r="A853" s="55" t="s">
        <v>46</v>
      </c>
      <c r="B853" s="55" t="s">
        <v>73</v>
      </c>
      <c r="C853" s="55">
        <v>1112</v>
      </c>
      <c r="D853" s="55">
        <v>1139</v>
      </c>
      <c r="E853" s="58" t="str">
        <f t="shared" si="39"/>
        <v>1112_1139</v>
      </c>
      <c r="F853" s="65">
        <v>0.14011655501834</v>
      </c>
      <c r="G853" s="63" t="str">
        <f t="shared" si="40"/>
        <v>1139_1112</v>
      </c>
      <c r="H853" s="59">
        <f t="shared" si="41"/>
        <v>0.85988344498166003</v>
      </c>
    </row>
    <row r="854" spans="1:8" x14ac:dyDescent="0.4">
      <c r="A854" s="55" t="s">
        <v>46</v>
      </c>
      <c r="B854" s="55" t="s">
        <v>87</v>
      </c>
      <c r="C854" s="55">
        <v>1112</v>
      </c>
      <c r="D854" s="55">
        <v>1153</v>
      </c>
      <c r="E854" s="58" t="str">
        <f t="shared" si="39"/>
        <v>1112_1153</v>
      </c>
      <c r="F854" s="65">
        <v>0.224127153611723</v>
      </c>
      <c r="G854" s="63" t="str">
        <f t="shared" si="40"/>
        <v>1153_1112</v>
      </c>
      <c r="H854" s="59">
        <f t="shared" si="41"/>
        <v>0.77587284638827703</v>
      </c>
    </row>
    <row r="855" spans="1:8" x14ac:dyDescent="0.4">
      <c r="A855" s="55" t="s">
        <v>46</v>
      </c>
      <c r="B855" s="55" t="s">
        <v>351</v>
      </c>
      <c r="C855" s="55">
        <v>1112</v>
      </c>
      <c r="D855" s="55">
        <v>1417</v>
      </c>
      <c r="E855" s="58" t="str">
        <f t="shared" si="39"/>
        <v>1112_1417</v>
      </c>
      <c r="F855" s="65">
        <v>0.730241928500594</v>
      </c>
      <c r="G855" s="63" t="str">
        <f t="shared" si="40"/>
        <v>1417_1112</v>
      </c>
      <c r="H855" s="59">
        <f t="shared" si="41"/>
        <v>0.269758071499406</v>
      </c>
    </row>
    <row r="856" spans="1:8" x14ac:dyDescent="0.4">
      <c r="A856" s="55" t="s">
        <v>46</v>
      </c>
      <c r="B856" s="55" t="s">
        <v>389</v>
      </c>
      <c r="C856" s="55">
        <v>1112</v>
      </c>
      <c r="D856" s="55">
        <v>1455</v>
      </c>
      <c r="E856" s="58" t="str">
        <f t="shared" si="39"/>
        <v>1112_1455</v>
      </c>
      <c r="F856" s="65">
        <v>9.0947618041195694E-2</v>
      </c>
      <c r="G856" s="63" t="str">
        <f t="shared" si="40"/>
        <v>1455_1112</v>
      </c>
      <c r="H856" s="59">
        <f t="shared" si="41"/>
        <v>0.90905238195880433</v>
      </c>
    </row>
    <row r="857" spans="1:8" x14ac:dyDescent="0.4">
      <c r="A857" s="55" t="s">
        <v>46</v>
      </c>
      <c r="B857" s="55" t="s">
        <v>180</v>
      </c>
      <c r="C857" s="55">
        <v>1112</v>
      </c>
      <c r="D857" s="55">
        <v>1246</v>
      </c>
      <c r="E857" s="58" t="str">
        <f t="shared" si="39"/>
        <v>1112_1246</v>
      </c>
      <c r="F857" s="65">
        <v>7.4522849223904203E-2</v>
      </c>
      <c r="G857" s="63" t="str">
        <f t="shared" si="40"/>
        <v>1246_1112</v>
      </c>
      <c r="H857" s="59">
        <f t="shared" si="41"/>
        <v>0.92547715077609582</v>
      </c>
    </row>
    <row r="858" spans="1:8" x14ac:dyDescent="0.4">
      <c r="A858" s="55" t="s">
        <v>46</v>
      </c>
      <c r="B858" s="55" t="s">
        <v>225</v>
      </c>
      <c r="C858" s="55">
        <v>1112</v>
      </c>
      <c r="D858" s="55">
        <v>1291</v>
      </c>
      <c r="E858" s="58" t="str">
        <f t="shared" si="39"/>
        <v>1112_1291</v>
      </c>
      <c r="F858" s="65">
        <v>0.84527206107827901</v>
      </c>
      <c r="G858" s="63" t="str">
        <f t="shared" si="40"/>
        <v>1291_1112</v>
      </c>
      <c r="H858" s="59">
        <f t="shared" si="41"/>
        <v>0.15472793892172099</v>
      </c>
    </row>
    <row r="859" spans="1:8" x14ac:dyDescent="0.4">
      <c r="A859" s="55" t="s">
        <v>46</v>
      </c>
      <c r="B859" s="55" t="s">
        <v>373</v>
      </c>
      <c r="C859" s="55">
        <v>1112</v>
      </c>
      <c r="D859" s="55">
        <v>1439</v>
      </c>
      <c r="E859" s="58" t="str">
        <f t="shared" si="39"/>
        <v>1112_1439</v>
      </c>
      <c r="F859" s="65">
        <v>0.51164152000403895</v>
      </c>
      <c r="G859" s="63" t="str">
        <f t="shared" si="40"/>
        <v>1439_1112</v>
      </c>
      <c r="H859" s="59">
        <f t="shared" si="41"/>
        <v>0.48835847999596105</v>
      </c>
    </row>
    <row r="860" spans="1:8" x14ac:dyDescent="0.4">
      <c r="A860" s="55" t="s">
        <v>46</v>
      </c>
      <c r="B860" s="55" t="s">
        <v>357</v>
      </c>
      <c r="C860" s="55">
        <v>1112</v>
      </c>
      <c r="D860" s="55">
        <v>1423</v>
      </c>
      <c r="E860" s="58" t="str">
        <f t="shared" si="39"/>
        <v>1112_1423</v>
      </c>
      <c r="F860" s="65">
        <v>0.78655813099086402</v>
      </c>
      <c r="G860" s="63" t="str">
        <f t="shared" si="40"/>
        <v>1423_1112</v>
      </c>
      <c r="H860" s="59">
        <f t="shared" si="41"/>
        <v>0.21344186900913598</v>
      </c>
    </row>
    <row r="861" spans="1:8" x14ac:dyDescent="0.4">
      <c r="A861" s="55" t="s">
        <v>46</v>
      </c>
      <c r="B861" s="55" t="s">
        <v>124</v>
      </c>
      <c r="C861" s="55">
        <v>1112</v>
      </c>
      <c r="D861" s="55">
        <v>1190</v>
      </c>
      <c r="E861" s="58" t="str">
        <f t="shared" si="39"/>
        <v>1112_1190</v>
      </c>
      <c r="F861" s="65">
        <v>0.77333207161652695</v>
      </c>
      <c r="G861" s="63" t="str">
        <f t="shared" si="40"/>
        <v>1190_1112</v>
      </c>
      <c r="H861" s="59">
        <f t="shared" si="41"/>
        <v>0.22666792838347305</v>
      </c>
    </row>
    <row r="862" spans="1:8" x14ac:dyDescent="0.4">
      <c r="A862" s="55" t="s">
        <v>46</v>
      </c>
      <c r="B862" s="55" t="s">
        <v>308</v>
      </c>
      <c r="C862" s="55">
        <v>1112</v>
      </c>
      <c r="D862" s="55">
        <v>1374</v>
      </c>
      <c r="E862" s="58" t="str">
        <f t="shared" si="39"/>
        <v>1112_1374</v>
      </c>
      <c r="F862" s="65">
        <v>0.21182545467257899</v>
      </c>
      <c r="G862" s="63" t="str">
        <f t="shared" si="40"/>
        <v>1374_1112</v>
      </c>
      <c r="H862" s="59">
        <f t="shared" si="41"/>
        <v>0.78817454532742104</v>
      </c>
    </row>
    <row r="863" spans="1:8" x14ac:dyDescent="0.4">
      <c r="A863" s="55" t="s">
        <v>46</v>
      </c>
      <c r="B863" s="55" t="s">
        <v>241</v>
      </c>
      <c r="C863" s="55">
        <v>1112</v>
      </c>
      <c r="D863" s="55">
        <v>1307</v>
      </c>
      <c r="E863" s="58" t="str">
        <f t="shared" si="39"/>
        <v>1112_1307</v>
      </c>
      <c r="F863" s="65">
        <v>0.73042585242246305</v>
      </c>
      <c r="G863" s="63" t="str">
        <f t="shared" si="40"/>
        <v>1307_1112</v>
      </c>
      <c r="H863" s="59">
        <f t="shared" si="41"/>
        <v>0.26957414757753695</v>
      </c>
    </row>
    <row r="864" spans="1:8" x14ac:dyDescent="0.4">
      <c r="A864" s="55" t="s">
        <v>46</v>
      </c>
      <c r="B864" s="55" t="s">
        <v>200</v>
      </c>
      <c r="C864" s="55">
        <v>1112</v>
      </c>
      <c r="D864" s="55">
        <v>1266</v>
      </c>
      <c r="E864" s="58" t="str">
        <f t="shared" si="39"/>
        <v>1112_1266</v>
      </c>
      <c r="F864" s="65">
        <v>0.85042230237991001</v>
      </c>
      <c r="G864" s="63" t="str">
        <f t="shared" si="40"/>
        <v>1266_1112</v>
      </c>
      <c r="H864" s="59">
        <f t="shared" si="41"/>
        <v>0.14957769762008999</v>
      </c>
    </row>
    <row r="865" spans="1:8" x14ac:dyDescent="0.4">
      <c r="A865" s="55" t="s">
        <v>46</v>
      </c>
      <c r="B865" s="55" t="s">
        <v>341</v>
      </c>
      <c r="C865" s="55">
        <v>1112</v>
      </c>
      <c r="D865" s="55">
        <v>1407</v>
      </c>
      <c r="E865" s="58" t="str">
        <f t="shared" si="39"/>
        <v>1112_1407</v>
      </c>
      <c r="F865" s="65">
        <v>0.751130950599883</v>
      </c>
      <c r="G865" s="63" t="str">
        <f t="shared" si="40"/>
        <v>1407_1112</v>
      </c>
      <c r="H865" s="59">
        <f t="shared" si="41"/>
        <v>0.248869049400117</v>
      </c>
    </row>
    <row r="866" spans="1:8" x14ac:dyDescent="0.4">
      <c r="A866" s="55" t="s">
        <v>46</v>
      </c>
      <c r="B866" s="55" t="s">
        <v>311</v>
      </c>
      <c r="C866" s="55">
        <v>1112</v>
      </c>
      <c r="D866" s="55">
        <v>1377</v>
      </c>
      <c r="E866" s="58" t="str">
        <f t="shared" si="39"/>
        <v>1112_1377</v>
      </c>
      <c r="F866" s="65">
        <v>0.63442944595030404</v>
      </c>
      <c r="G866" s="63" t="str">
        <f t="shared" si="40"/>
        <v>1377_1112</v>
      </c>
      <c r="H866" s="59">
        <f t="shared" si="41"/>
        <v>0.36557055404969596</v>
      </c>
    </row>
    <row r="867" spans="1:8" x14ac:dyDescent="0.4">
      <c r="A867" s="55" t="s">
        <v>46</v>
      </c>
      <c r="B867" s="55" t="s">
        <v>369</v>
      </c>
      <c r="C867" s="55">
        <v>1112</v>
      </c>
      <c r="D867" s="55">
        <v>1435</v>
      </c>
      <c r="E867" s="58" t="str">
        <f t="shared" si="39"/>
        <v>1112_1435</v>
      </c>
      <c r="F867" s="65">
        <v>0.15454996310939301</v>
      </c>
      <c r="G867" s="63" t="str">
        <f t="shared" si="40"/>
        <v>1435_1112</v>
      </c>
      <c r="H867" s="59">
        <f t="shared" si="41"/>
        <v>0.84545003689060705</v>
      </c>
    </row>
    <row r="868" spans="1:8" x14ac:dyDescent="0.4">
      <c r="A868" s="55" t="s">
        <v>46</v>
      </c>
      <c r="B868" s="55" t="s">
        <v>277</v>
      </c>
      <c r="C868" s="55">
        <v>1112</v>
      </c>
      <c r="D868" s="55">
        <v>1343</v>
      </c>
      <c r="E868" s="58" t="str">
        <f t="shared" si="39"/>
        <v>1112_1343</v>
      </c>
      <c r="F868" s="65">
        <v>0.38742560116146202</v>
      </c>
      <c r="G868" s="63" t="str">
        <f t="shared" si="40"/>
        <v>1343_1112</v>
      </c>
      <c r="H868" s="59">
        <f t="shared" si="41"/>
        <v>0.61257439883853793</v>
      </c>
    </row>
    <row r="869" spans="1:8" x14ac:dyDescent="0.4">
      <c r="A869" s="55" t="s">
        <v>46</v>
      </c>
      <c r="B869" s="55" t="s">
        <v>71</v>
      </c>
      <c r="C869" s="55">
        <v>1112</v>
      </c>
      <c r="D869" s="55">
        <v>1137</v>
      </c>
      <c r="E869" s="58" t="str">
        <f t="shared" si="39"/>
        <v>1112_1137</v>
      </c>
      <c r="F869" s="65">
        <v>0.65813503647807703</v>
      </c>
      <c r="G869" s="63" t="str">
        <f t="shared" si="40"/>
        <v>1137_1112</v>
      </c>
      <c r="H869" s="59">
        <f t="shared" si="41"/>
        <v>0.34186496352192297</v>
      </c>
    </row>
    <row r="870" spans="1:8" x14ac:dyDescent="0.4">
      <c r="A870" s="55" t="s">
        <v>46</v>
      </c>
      <c r="B870" s="55" t="s">
        <v>202</v>
      </c>
      <c r="C870" s="55">
        <v>1112</v>
      </c>
      <c r="D870" s="55">
        <v>1268</v>
      </c>
      <c r="E870" s="58" t="str">
        <f t="shared" si="39"/>
        <v>1112_1268</v>
      </c>
      <c r="F870" s="65">
        <v>0.39587690510555201</v>
      </c>
      <c r="G870" s="63" t="str">
        <f t="shared" si="40"/>
        <v>1268_1112</v>
      </c>
      <c r="H870" s="59">
        <f t="shared" si="41"/>
        <v>0.60412309489444804</v>
      </c>
    </row>
    <row r="871" spans="1:8" x14ac:dyDescent="0.4">
      <c r="A871" s="55" t="s">
        <v>46</v>
      </c>
      <c r="B871" s="55" t="s">
        <v>129</v>
      </c>
      <c r="C871" s="55">
        <v>1112</v>
      </c>
      <c r="D871" s="55">
        <v>1195</v>
      </c>
      <c r="E871" s="58" t="str">
        <f t="shared" si="39"/>
        <v>1112_1195</v>
      </c>
      <c r="F871" s="65">
        <v>0.719843786238335</v>
      </c>
      <c r="G871" s="63" t="str">
        <f t="shared" si="40"/>
        <v>1195_1112</v>
      </c>
      <c r="H871" s="59">
        <f t="shared" si="41"/>
        <v>0.280156213761665</v>
      </c>
    </row>
    <row r="872" spans="1:8" x14ac:dyDescent="0.4">
      <c r="A872" s="55" t="s">
        <v>46</v>
      </c>
      <c r="B872" s="55" t="s">
        <v>367</v>
      </c>
      <c r="C872" s="55">
        <v>1112</v>
      </c>
      <c r="D872" s="55">
        <v>1433</v>
      </c>
      <c r="E872" s="58" t="str">
        <f t="shared" si="39"/>
        <v>1112_1433</v>
      </c>
      <c r="F872" s="65">
        <v>0.54160366242570201</v>
      </c>
      <c r="G872" s="63" t="str">
        <f t="shared" si="40"/>
        <v>1433_1112</v>
      </c>
      <c r="H872" s="59">
        <f t="shared" si="41"/>
        <v>0.45839633757429799</v>
      </c>
    </row>
    <row r="873" spans="1:8" x14ac:dyDescent="0.4">
      <c r="A873" s="55" t="s">
        <v>46</v>
      </c>
      <c r="B873" s="55" t="s">
        <v>249</v>
      </c>
      <c r="C873" s="55">
        <v>1112</v>
      </c>
      <c r="D873" s="55">
        <v>1315</v>
      </c>
      <c r="E873" s="58" t="str">
        <f t="shared" si="39"/>
        <v>1112_1315</v>
      </c>
      <c r="F873" s="65">
        <v>0.95183806414692995</v>
      </c>
      <c r="G873" s="63" t="str">
        <f t="shared" si="40"/>
        <v>1315_1112</v>
      </c>
      <c r="H873" s="59">
        <f t="shared" si="41"/>
        <v>4.8161935853070048E-2</v>
      </c>
    </row>
    <row r="874" spans="1:8" x14ac:dyDescent="0.4">
      <c r="A874" s="55" t="s">
        <v>46</v>
      </c>
      <c r="B874" s="55" t="s">
        <v>347</v>
      </c>
      <c r="C874" s="55">
        <v>1112</v>
      </c>
      <c r="D874" s="55">
        <v>1413</v>
      </c>
      <c r="E874" s="58" t="str">
        <f t="shared" si="39"/>
        <v>1112_1413</v>
      </c>
      <c r="F874" s="65">
        <v>0.89641707346127197</v>
      </c>
      <c r="G874" s="63" t="str">
        <f t="shared" si="40"/>
        <v>1413_1112</v>
      </c>
      <c r="H874" s="59">
        <f t="shared" si="41"/>
        <v>0.10358292653872803</v>
      </c>
    </row>
    <row r="875" spans="1:8" x14ac:dyDescent="0.4">
      <c r="A875" s="55" t="s">
        <v>46</v>
      </c>
      <c r="B875" s="55" t="s">
        <v>208</v>
      </c>
      <c r="C875" s="55">
        <v>1112</v>
      </c>
      <c r="D875" s="55">
        <v>1274</v>
      </c>
      <c r="E875" s="58" t="str">
        <f t="shared" si="39"/>
        <v>1112_1274</v>
      </c>
      <c r="F875" s="65">
        <v>0.166085091883511</v>
      </c>
      <c r="G875" s="63" t="str">
        <f t="shared" si="40"/>
        <v>1274_1112</v>
      </c>
      <c r="H875" s="59">
        <f t="shared" si="41"/>
        <v>0.83391490811648894</v>
      </c>
    </row>
    <row r="876" spans="1:8" x14ac:dyDescent="0.4">
      <c r="A876" s="55" t="s">
        <v>46</v>
      </c>
      <c r="B876" s="55" t="s">
        <v>239</v>
      </c>
      <c r="C876" s="55">
        <v>1112</v>
      </c>
      <c r="D876" s="55">
        <v>1305</v>
      </c>
      <c r="E876" s="58" t="str">
        <f t="shared" si="39"/>
        <v>1112_1305</v>
      </c>
      <c r="F876" s="65">
        <v>0.52590582895065097</v>
      </c>
      <c r="G876" s="63" t="str">
        <f t="shared" si="40"/>
        <v>1305_1112</v>
      </c>
      <c r="H876" s="59">
        <f t="shared" si="41"/>
        <v>0.47409417104934903</v>
      </c>
    </row>
    <row r="877" spans="1:8" x14ac:dyDescent="0.4">
      <c r="A877" s="55" t="s">
        <v>46</v>
      </c>
      <c r="B877" s="55" t="s">
        <v>370</v>
      </c>
      <c r="C877" s="55">
        <v>1112</v>
      </c>
      <c r="D877" s="55">
        <v>1436</v>
      </c>
      <c r="E877" s="58" t="str">
        <f t="shared" si="39"/>
        <v>1112_1436</v>
      </c>
      <c r="F877" s="65">
        <v>0.38262244564409498</v>
      </c>
      <c r="G877" s="63" t="str">
        <f t="shared" si="40"/>
        <v>1436_1112</v>
      </c>
      <c r="H877" s="59">
        <f t="shared" si="41"/>
        <v>0.61737755435590502</v>
      </c>
    </row>
    <row r="878" spans="1:8" x14ac:dyDescent="0.4">
      <c r="A878" s="55" t="s">
        <v>46</v>
      </c>
      <c r="B878" s="55" t="s">
        <v>100</v>
      </c>
      <c r="C878" s="55">
        <v>1112</v>
      </c>
      <c r="D878" s="55">
        <v>1166</v>
      </c>
      <c r="E878" s="58" t="str">
        <f t="shared" si="39"/>
        <v>1112_1166</v>
      </c>
      <c r="F878" s="65">
        <v>0.532929576209629</v>
      </c>
      <c r="G878" s="63" t="str">
        <f t="shared" si="40"/>
        <v>1166_1112</v>
      </c>
      <c r="H878" s="59">
        <f t="shared" si="41"/>
        <v>0.467070423790371</v>
      </c>
    </row>
    <row r="879" spans="1:8" x14ac:dyDescent="0.4">
      <c r="A879" s="55" t="s">
        <v>46</v>
      </c>
      <c r="B879" s="55" t="s">
        <v>167</v>
      </c>
      <c r="C879" s="55">
        <v>1112</v>
      </c>
      <c r="D879" s="55">
        <v>1233</v>
      </c>
      <c r="E879" s="58" t="str">
        <f t="shared" si="39"/>
        <v>1112_1233</v>
      </c>
      <c r="F879" s="65">
        <v>0.94816106346767004</v>
      </c>
      <c r="G879" s="63" t="str">
        <f t="shared" si="40"/>
        <v>1233_1112</v>
      </c>
      <c r="H879" s="59">
        <f t="shared" si="41"/>
        <v>5.183893653232996E-2</v>
      </c>
    </row>
    <row r="880" spans="1:8" x14ac:dyDescent="0.4">
      <c r="A880" s="55" t="s">
        <v>46</v>
      </c>
      <c r="B880" s="55" t="s">
        <v>263</v>
      </c>
      <c r="C880" s="55">
        <v>1112</v>
      </c>
      <c r="D880" s="55">
        <v>1329</v>
      </c>
      <c r="E880" s="58" t="str">
        <f t="shared" si="39"/>
        <v>1112_1329</v>
      </c>
      <c r="F880" s="65">
        <v>0.68175216245574399</v>
      </c>
      <c r="G880" s="63" t="str">
        <f t="shared" si="40"/>
        <v>1329_1112</v>
      </c>
      <c r="H880" s="59">
        <f t="shared" si="41"/>
        <v>0.31824783754425601</v>
      </c>
    </row>
    <row r="881" spans="1:8" x14ac:dyDescent="0.4">
      <c r="A881" s="55" t="s">
        <v>46</v>
      </c>
      <c r="B881" s="55" t="s">
        <v>174</v>
      </c>
      <c r="C881" s="55">
        <v>1112</v>
      </c>
      <c r="D881" s="55">
        <v>1240</v>
      </c>
      <c r="E881" s="58" t="str">
        <f t="shared" si="39"/>
        <v>1112_1240</v>
      </c>
      <c r="F881" s="65">
        <v>0.93158507938602098</v>
      </c>
      <c r="G881" s="63" t="str">
        <f t="shared" si="40"/>
        <v>1240_1112</v>
      </c>
      <c r="H881" s="59">
        <f t="shared" si="41"/>
        <v>6.8414920613979024E-2</v>
      </c>
    </row>
    <row r="882" spans="1:8" x14ac:dyDescent="0.4">
      <c r="A882" s="55" t="s">
        <v>46</v>
      </c>
      <c r="B882" s="55" t="s">
        <v>345</v>
      </c>
      <c r="C882" s="55">
        <v>1112</v>
      </c>
      <c r="D882" s="55">
        <v>1411</v>
      </c>
      <c r="E882" s="58" t="str">
        <f t="shared" si="39"/>
        <v>1112_1411</v>
      </c>
      <c r="F882" s="65">
        <v>0.84150406185898097</v>
      </c>
      <c r="G882" s="63" t="str">
        <f t="shared" si="40"/>
        <v>1411_1112</v>
      </c>
      <c r="H882" s="59">
        <f t="shared" si="41"/>
        <v>0.15849593814101903</v>
      </c>
    </row>
    <row r="883" spans="1:8" x14ac:dyDescent="0.4">
      <c r="A883" s="55" t="s">
        <v>46</v>
      </c>
      <c r="B883" s="55" t="s">
        <v>305</v>
      </c>
      <c r="C883" s="55">
        <v>1112</v>
      </c>
      <c r="D883" s="55">
        <v>1371</v>
      </c>
      <c r="E883" s="58" t="str">
        <f t="shared" si="39"/>
        <v>1112_1371</v>
      </c>
      <c r="F883" s="65">
        <v>0.29939434782147401</v>
      </c>
      <c r="G883" s="63" t="str">
        <f t="shared" si="40"/>
        <v>1371_1112</v>
      </c>
      <c r="H883" s="59">
        <f t="shared" si="41"/>
        <v>0.70060565217852599</v>
      </c>
    </row>
    <row r="884" spans="1:8" x14ac:dyDescent="0.4">
      <c r="A884" s="55" t="s">
        <v>46</v>
      </c>
      <c r="B884" s="55" t="s">
        <v>212</v>
      </c>
      <c r="C884" s="55">
        <v>1112</v>
      </c>
      <c r="D884" s="55">
        <v>1278</v>
      </c>
      <c r="E884" s="58" t="str">
        <f t="shared" si="39"/>
        <v>1112_1278</v>
      </c>
      <c r="F884" s="65">
        <v>0.27199943524931203</v>
      </c>
      <c r="G884" s="63" t="str">
        <f t="shared" si="40"/>
        <v>1278_1112</v>
      </c>
      <c r="H884" s="59">
        <f t="shared" si="41"/>
        <v>0.72800056475068797</v>
      </c>
    </row>
    <row r="885" spans="1:8" x14ac:dyDescent="0.4">
      <c r="A885" s="55" t="s">
        <v>46</v>
      </c>
      <c r="B885" s="55" t="s">
        <v>391</v>
      </c>
      <c r="C885" s="55">
        <v>1112</v>
      </c>
      <c r="D885" s="55">
        <v>1457</v>
      </c>
      <c r="E885" s="58" t="str">
        <f t="shared" si="39"/>
        <v>1112_1457</v>
      </c>
      <c r="F885" s="65">
        <v>0.57848711135377195</v>
      </c>
      <c r="G885" s="63" t="str">
        <f t="shared" si="40"/>
        <v>1457_1112</v>
      </c>
      <c r="H885" s="59">
        <f t="shared" si="41"/>
        <v>0.42151288864622805</v>
      </c>
    </row>
    <row r="886" spans="1:8" x14ac:dyDescent="0.4">
      <c r="A886" s="55" t="s">
        <v>46</v>
      </c>
      <c r="B886" s="55" t="s">
        <v>177</v>
      </c>
      <c r="C886" s="55">
        <v>1112</v>
      </c>
      <c r="D886" s="55">
        <v>1243</v>
      </c>
      <c r="E886" s="58" t="str">
        <f t="shared" si="39"/>
        <v>1112_1243</v>
      </c>
      <c r="F886" s="65">
        <v>0.57838300166263801</v>
      </c>
      <c r="G886" s="63" t="str">
        <f t="shared" si="40"/>
        <v>1243_1112</v>
      </c>
      <c r="H886" s="59">
        <f t="shared" si="41"/>
        <v>0.42161699833736199</v>
      </c>
    </row>
    <row r="887" spans="1:8" x14ac:dyDescent="0.4">
      <c r="A887" s="55" t="s">
        <v>46</v>
      </c>
      <c r="B887" s="55" t="s">
        <v>179</v>
      </c>
      <c r="C887" s="55">
        <v>1112</v>
      </c>
      <c r="D887" s="55">
        <v>1245</v>
      </c>
      <c r="E887" s="58" t="str">
        <f t="shared" si="39"/>
        <v>1112_1245</v>
      </c>
      <c r="F887" s="65">
        <v>0.72764228804775799</v>
      </c>
      <c r="G887" s="63" t="str">
        <f t="shared" si="40"/>
        <v>1245_1112</v>
      </c>
      <c r="H887" s="59">
        <f t="shared" si="41"/>
        <v>0.27235771195224201</v>
      </c>
    </row>
    <row r="888" spans="1:8" x14ac:dyDescent="0.4">
      <c r="A888" s="55" t="s">
        <v>46</v>
      </c>
      <c r="B888" s="55" t="s">
        <v>107</v>
      </c>
      <c r="C888" s="55">
        <v>1112</v>
      </c>
      <c r="D888" s="55">
        <v>1173</v>
      </c>
      <c r="E888" s="58" t="str">
        <f t="shared" si="39"/>
        <v>1112_1173</v>
      </c>
      <c r="F888" s="65">
        <v>0.491472893874773</v>
      </c>
      <c r="G888" s="63" t="str">
        <f t="shared" si="40"/>
        <v>1173_1112</v>
      </c>
      <c r="H888" s="59">
        <f t="shared" si="41"/>
        <v>0.508527106125227</v>
      </c>
    </row>
    <row r="889" spans="1:8" x14ac:dyDescent="0.4">
      <c r="A889" s="55" t="s">
        <v>46</v>
      </c>
      <c r="B889" s="55" t="s">
        <v>231</v>
      </c>
      <c r="C889" s="55">
        <v>1112</v>
      </c>
      <c r="D889" s="55">
        <v>1297</v>
      </c>
      <c r="E889" s="58" t="str">
        <f t="shared" si="39"/>
        <v>1112_1297</v>
      </c>
      <c r="F889" s="65">
        <v>0.79749876297764599</v>
      </c>
      <c r="G889" s="63" t="str">
        <f t="shared" si="40"/>
        <v>1297_1112</v>
      </c>
      <c r="H889" s="59">
        <f t="shared" si="41"/>
        <v>0.20250123702235401</v>
      </c>
    </row>
    <row r="890" spans="1:8" x14ac:dyDescent="0.4">
      <c r="A890" s="55" t="s">
        <v>176</v>
      </c>
      <c r="B890" s="55" t="s">
        <v>211</v>
      </c>
      <c r="C890" s="55">
        <v>1242</v>
      </c>
      <c r="D890" s="55">
        <v>1277</v>
      </c>
      <c r="E890" s="58" t="str">
        <f t="shared" si="39"/>
        <v>1242_1277</v>
      </c>
      <c r="F890" s="65">
        <v>0.95838668934201199</v>
      </c>
      <c r="G890" s="63" t="str">
        <f t="shared" si="40"/>
        <v>1277_1242</v>
      </c>
      <c r="H890" s="59">
        <f t="shared" si="41"/>
        <v>4.1613310657988012E-2</v>
      </c>
    </row>
    <row r="891" spans="1:8" x14ac:dyDescent="0.4">
      <c r="A891" s="55" t="s">
        <v>176</v>
      </c>
      <c r="B891" s="55" t="s">
        <v>169</v>
      </c>
      <c r="C891" s="55">
        <v>1242</v>
      </c>
      <c r="D891" s="55">
        <v>1235</v>
      </c>
      <c r="E891" s="58" t="str">
        <f t="shared" si="39"/>
        <v>1242_1235</v>
      </c>
      <c r="F891" s="65">
        <v>0.81196065281888696</v>
      </c>
      <c r="G891" s="63" t="str">
        <f t="shared" si="40"/>
        <v>1235_1242</v>
      </c>
      <c r="H891" s="59">
        <f t="shared" si="41"/>
        <v>0.18803934718111304</v>
      </c>
    </row>
    <row r="892" spans="1:8" x14ac:dyDescent="0.4">
      <c r="A892" s="55" t="s">
        <v>176</v>
      </c>
      <c r="B892" s="55" t="s">
        <v>279</v>
      </c>
      <c r="C892" s="55">
        <v>1242</v>
      </c>
      <c r="D892" s="55">
        <v>1345</v>
      </c>
      <c r="E892" s="58" t="str">
        <f t="shared" si="39"/>
        <v>1242_1345</v>
      </c>
      <c r="F892" s="65">
        <v>0.82990211088778998</v>
      </c>
      <c r="G892" s="63" t="str">
        <f t="shared" si="40"/>
        <v>1345_1242</v>
      </c>
      <c r="H892" s="59">
        <f t="shared" si="41"/>
        <v>0.17009788911221002</v>
      </c>
    </row>
    <row r="893" spans="1:8" x14ac:dyDescent="0.4">
      <c r="A893" s="55" t="s">
        <v>176</v>
      </c>
      <c r="B893" s="55" t="s">
        <v>282</v>
      </c>
      <c r="C893" s="55">
        <v>1242</v>
      </c>
      <c r="D893" s="55">
        <v>1348</v>
      </c>
      <c r="E893" s="58" t="str">
        <f t="shared" si="39"/>
        <v>1242_1348</v>
      </c>
      <c r="F893" s="65">
        <v>0.77876731109973096</v>
      </c>
      <c r="G893" s="63" t="str">
        <f t="shared" si="40"/>
        <v>1348_1242</v>
      </c>
      <c r="H893" s="59">
        <f t="shared" si="41"/>
        <v>0.22123268890026904</v>
      </c>
    </row>
    <row r="894" spans="1:8" x14ac:dyDescent="0.4">
      <c r="A894" s="55" t="s">
        <v>176</v>
      </c>
      <c r="B894" s="55" t="s">
        <v>266</v>
      </c>
      <c r="C894" s="55">
        <v>1242</v>
      </c>
      <c r="D894" s="55">
        <v>1332</v>
      </c>
      <c r="E894" s="58" t="str">
        <f t="shared" si="39"/>
        <v>1242_1332</v>
      </c>
      <c r="F894" s="65">
        <v>0.73607632158158398</v>
      </c>
      <c r="G894" s="63" t="str">
        <f t="shared" si="40"/>
        <v>1332_1242</v>
      </c>
      <c r="H894" s="59">
        <f t="shared" si="41"/>
        <v>0.26392367841841602</v>
      </c>
    </row>
    <row r="895" spans="1:8" x14ac:dyDescent="0.4">
      <c r="A895" s="55" t="s">
        <v>176</v>
      </c>
      <c r="B895" s="55" t="s">
        <v>210</v>
      </c>
      <c r="C895" s="55">
        <v>1242</v>
      </c>
      <c r="D895" s="55">
        <v>1276</v>
      </c>
      <c r="E895" s="58" t="str">
        <f t="shared" si="39"/>
        <v>1242_1276</v>
      </c>
      <c r="F895" s="65">
        <v>0.58444777748929999</v>
      </c>
      <c r="G895" s="63" t="str">
        <f t="shared" si="40"/>
        <v>1276_1242</v>
      </c>
      <c r="H895" s="59">
        <f t="shared" si="41"/>
        <v>0.41555222251070001</v>
      </c>
    </row>
    <row r="896" spans="1:8" x14ac:dyDescent="0.4">
      <c r="A896" s="55" t="s">
        <v>176</v>
      </c>
      <c r="B896" s="55" t="s">
        <v>191</v>
      </c>
      <c r="C896" s="55">
        <v>1242</v>
      </c>
      <c r="D896" s="55">
        <v>1257</v>
      </c>
      <c r="E896" s="58" t="str">
        <f t="shared" si="39"/>
        <v>1242_1257</v>
      </c>
      <c r="F896" s="65">
        <v>0.40457000848663999</v>
      </c>
      <c r="G896" s="63" t="str">
        <f t="shared" si="40"/>
        <v>1257_1242</v>
      </c>
      <c r="H896" s="59">
        <f t="shared" si="41"/>
        <v>0.59542999151336007</v>
      </c>
    </row>
    <row r="897" spans="1:8" x14ac:dyDescent="0.4">
      <c r="A897" s="55" t="s">
        <v>176</v>
      </c>
      <c r="B897" s="55" t="s">
        <v>248</v>
      </c>
      <c r="C897" s="55">
        <v>1242</v>
      </c>
      <c r="D897" s="55">
        <v>1314</v>
      </c>
      <c r="E897" s="58" t="str">
        <f t="shared" si="39"/>
        <v>1242_1314</v>
      </c>
      <c r="F897" s="65">
        <v>0.79435886391461097</v>
      </c>
      <c r="G897" s="63" t="str">
        <f t="shared" si="40"/>
        <v>1314_1242</v>
      </c>
      <c r="H897" s="59">
        <f t="shared" si="41"/>
        <v>0.20564113608538903</v>
      </c>
    </row>
    <row r="898" spans="1:8" x14ac:dyDescent="0.4">
      <c r="A898" s="55" t="s">
        <v>176</v>
      </c>
      <c r="B898" s="55" t="s">
        <v>50</v>
      </c>
      <c r="C898" s="55">
        <v>1242</v>
      </c>
      <c r="D898" s="55">
        <v>1116</v>
      </c>
      <c r="E898" s="58" t="str">
        <f t="shared" si="39"/>
        <v>1242_1116</v>
      </c>
      <c r="F898" s="65">
        <v>0.93385821686171899</v>
      </c>
      <c r="G898" s="63" t="str">
        <f t="shared" si="40"/>
        <v>1116_1242</v>
      </c>
      <c r="H898" s="59">
        <f t="shared" si="41"/>
        <v>6.6141783138281007E-2</v>
      </c>
    </row>
    <row r="899" spans="1:8" x14ac:dyDescent="0.4">
      <c r="A899" s="55" t="s">
        <v>176</v>
      </c>
      <c r="B899" s="55" t="s">
        <v>226</v>
      </c>
      <c r="C899" s="55">
        <v>1242</v>
      </c>
      <c r="D899" s="55">
        <v>1292</v>
      </c>
      <c r="E899" s="58" t="str">
        <f t="shared" ref="E899:E962" si="42">C899&amp;"_"&amp;D899</f>
        <v>1242_1292</v>
      </c>
      <c r="F899" s="65">
        <v>0.89118018929537801</v>
      </c>
      <c r="G899" s="63" t="str">
        <f t="shared" ref="G899:G962" si="43">D899&amp;"_"&amp;C899</f>
        <v>1292_1242</v>
      </c>
      <c r="H899" s="59">
        <f t="shared" ref="H899:H962" si="44">1-F899</f>
        <v>0.10881981070462199</v>
      </c>
    </row>
    <row r="900" spans="1:8" x14ac:dyDescent="0.4">
      <c r="A900" s="55" t="s">
        <v>176</v>
      </c>
      <c r="B900" s="55" t="s">
        <v>73</v>
      </c>
      <c r="C900" s="55">
        <v>1242</v>
      </c>
      <c r="D900" s="55">
        <v>1139</v>
      </c>
      <c r="E900" s="58" t="str">
        <f t="shared" si="42"/>
        <v>1242_1139</v>
      </c>
      <c r="F900" s="65">
        <v>0.60096892279454095</v>
      </c>
      <c r="G900" s="63" t="str">
        <f t="shared" si="43"/>
        <v>1139_1242</v>
      </c>
      <c r="H900" s="59">
        <f t="shared" si="44"/>
        <v>0.39903107720545905</v>
      </c>
    </row>
    <row r="901" spans="1:8" x14ac:dyDescent="0.4">
      <c r="A901" s="55" t="s">
        <v>176</v>
      </c>
      <c r="B901" s="55" t="s">
        <v>87</v>
      </c>
      <c r="C901" s="55">
        <v>1242</v>
      </c>
      <c r="D901" s="55">
        <v>1153</v>
      </c>
      <c r="E901" s="58" t="str">
        <f t="shared" si="42"/>
        <v>1242_1153</v>
      </c>
      <c r="F901" s="65">
        <v>0.72751500049610596</v>
      </c>
      <c r="G901" s="63" t="str">
        <f t="shared" si="43"/>
        <v>1153_1242</v>
      </c>
      <c r="H901" s="59">
        <f t="shared" si="44"/>
        <v>0.27248499950389404</v>
      </c>
    </row>
    <row r="902" spans="1:8" x14ac:dyDescent="0.4">
      <c r="A902" s="55" t="s">
        <v>176</v>
      </c>
      <c r="B902" s="55" t="s">
        <v>351</v>
      </c>
      <c r="C902" s="55">
        <v>1242</v>
      </c>
      <c r="D902" s="55">
        <v>1417</v>
      </c>
      <c r="E902" s="58" t="str">
        <f t="shared" si="42"/>
        <v>1242_1417</v>
      </c>
      <c r="F902" s="65">
        <v>0.96156806223865599</v>
      </c>
      <c r="G902" s="63" t="str">
        <f t="shared" si="43"/>
        <v>1417_1242</v>
      </c>
      <c r="H902" s="59">
        <f t="shared" si="44"/>
        <v>3.8431937761344015E-2</v>
      </c>
    </row>
    <row r="903" spans="1:8" x14ac:dyDescent="0.4">
      <c r="A903" s="55" t="s">
        <v>176</v>
      </c>
      <c r="B903" s="55" t="s">
        <v>389</v>
      </c>
      <c r="C903" s="55">
        <v>1242</v>
      </c>
      <c r="D903" s="55">
        <v>1455</v>
      </c>
      <c r="E903" s="58" t="str">
        <f t="shared" si="42"/>
        <v>1242_1455</v>
      </c>
      <c r="F903" s="65">
        <v>0.480436781585933</v>
      </c>
      <c r="G903" s="63" t="str">
        <f t="shared" si="43"/>
        <v>1455_1242</v>
      </c>
      <c r="H903" s="59">
        <f t="shared" si="44"/>
        <v>0.51956321841406705</v>
      </c>
    </row>
    <row r="904" spans="1:8" x14ac:dyDescent="0.4">
      <c r="A904" s="55" t="s">
        <v>176</v>
      </c>
      <c r="B904" s="55" t="s">
        <v>180</v>
      </c>
      <c r="C904" s="55">
        <v>1242</v>
      </c>
      <c r="D904" s="55">
        <v>1246</v>
      </c>
      <c r="E904" s="58" t="str">
        <f t="shared" si="42"/>
        <v>1242_1246</v>
      </c>
      <c r="F904" s="65">
        <v>0.42668787808949799</v>
      </c>
      <c r="G904" s="63" t="str">
        <f t="shared" si="43"/>
        <v>1246_1242</v>
      </c>
      <c r="H904" s="59">
        <f t="shared" si="44"/>
        <v>0.57331212191050196</v>
      </c>
    </row>
    <row r="905" spans="1:8" x14ac:dyDescent="0.4">
      <c r="A905" s="55" t="s">
        <v>176</v>
      </c>
      <c r="B905" s="55" t="s">
        <v>225</v>
      </c>
      <c r="C905" s="55">
        <v>1242</v>
      </c>
      <c r="D905" s="55">
        <v>1291</v>
      </c>
      <c r="E905" s="58" t="str">
        <f t="shared" si="42"/>
        <v>1242_1291</v>
      </c>
      <c r="F905" s="65">
        <v>0.98057953516283702</v>
      </c>
      <c r="G905" s="63" t="str">
        <f t="shared" si="43"/>
        <v>1291_1242</v>
      </c>
      <c r="H905" s="59">
        <f t="shared" si="44"/>
        <v>1.9420464837162976E-2</v>
      </c>
    </row>
    <row r="906" spans="1:8" x14ac:dyDescent="0.4">
      <c r="A906" s="55" t="s">
        <v>176</v>
      </c>
      <c r="B906" s="55" t="s">
        <v>373</v>
      </c>
      <c r="C906" s="55">
        <v>1242</v>
      </c>
      <c r="D906" s="55">
        <v>1439</v>
      </c>
      <c r="E906" s="58" t="str">
        <f t="shared" si="42"/>
        <v>1242_1439</v>
      </c>
      <c r="F906" s="65">
        <v>0.90639578615873095</v>
      </c>
      <c r="G906" s="63" t="str">
        <f t="shared" si="43"/>
        <v>1439_1242</v>
      </c>
      <c r="H906" s="59">
        <f t="shared" si="44"/>
        <v>9.3604213841269046E-2</v>
      </c>
    </row>
    <row r="907" spans="1:8" x14ac:dyDescent="0.4">
      <c r="A907" s="55" t="s">
        <v>176</v>
      </c>
      <c r="B907" s="55" t="s">
        <v>357</v>
      </c>
      <c r="C907" s="55">
        <v>1242</v>
      </c>
      <c r="D907" s="55">
        <v>1423</v>
      </c>
      <c r="E907" s="58" t="str">
        <f t="shared" si="42"/>
        <v>1242_1423</v>
      </c>
      <c r="F907" s="65">
        <v>0.971477594592557</v>
      </c>
      <c r="G907" s="63" t="str">
        <f t="shared" si="43"/>
        <v>1423_1242</v>
      </c>
      <c r="H907" s="59">
        <f t="shared" si="44"/>
        <v>2.8522405407442997E-2</v>
      </c>
    </row>
    <row r="908" spans="1:8" x14ac:dyDescent="0.4">
      <c r="A908" s="55" t="s">
        <v>176</v>
      </c>
      <c r="B908" s="55" t="s">
        <v>124</v>
      </c>
      <c r="C908" s="55">
        <v>1242</v>
      </c>
      <c r="D908" s="55">
        <v>1190</v>
      </c>
      <c r="E908" s="58" t="str">
        <f t="shared" si="42"/>
        <v>1242_1190</v>
      </c>
      <c r="F908" s="65">
        <v>0.96926239764437006</v>
      </c>
      <c r="G908" s="63" t="str">
        <f t="shared" si="43"/>
        <v>1190_1242</v>
      </c>
      <c r="H908" s="59">
        <f t="shared" si="44"/>
        <v>3.0737602355629945E-2</v>
      </c>
    </row>
    <row r="909" spans="1:8" x14ac:dyDescent="0.4">
      <c r="A909" s="55" t="s">
        <v>176</v>
      </c>
      <c r="B909" s="55" t="s">
        <v>308</v>
      </c>
      <c r="C909" s="55">
        <v>1242</v>
      </c>
      <c r="D909" s="55">
        <v>1374</v>
      </c>
      <c r="E909" s="58" t="str">
        <f t="shared" si="42"/>
        <v>1242_1374</v>
      </c>
      <c r="F909" s="65">
        <v>0.71297339634526102</v>
      </c>
      <c r="G909" s="63" t="str">
        <f t="shared" si="43"/>
        <v>1374_1242</v>
      </c>
      <c r="H909" s="59">
        <f t="shared" si="44"/>
        <v>0.28702660365473898</v>
      </c>
    </row>
    <row r="910" spans="1:8" x14ac:dyDescent="0.4">
      <c r="A910" s="55" t="s">
        <v>176</v>
      </c>
      <c r="B910" s="55" t="s">
        <v>241</v>
      </c>
      <c r="C910" s="55">
        <v>1242</v>
      </c>
      <c r="D910" s="55">
        <v>1307</v>
      </c>
      <c r="E910" s="58" t="str">
        <f t="shared" si="42"/>
        <v>1242_1307</v>
      </c>
      <c r="F910" s="65">
        <v>0.96160255877784995</v>
      </c>
      <c r="G910" s="63" t="str">
        <f t="shared" si="43"/>
        <v>1307_1242</v>
      </c>
      <c r="H910" s="59">
        <f t="shared" si="44"/>
        <v>3.8397441222150053E-2</v>
      </c>
    </row>
    <row r="911" spans="1:8" x14ac:dyDescent="0.4">
      <c r="A911" s="55" t="s">
        <v>176</v>
      </c>
      <c r="B911" s="55" t="s">
        <v>200</v>
      </c>
      <c r="C911" s="55">
        <v>1242</v>
      </c>
      <c r="D911" s="55">
        <v>1266</v>
      </c>
      <c r="E911" s="58" t="str">
        <f t="shared" si="42"/>
        <v>1242_1266</v>
      </c>
      <c r="F911" s="65">
        <v>0.98132546311948898</v>
      </c>
      <c r="G911" s="63" t="str">
        <f t="shared" si="43"/>
        <v>1266_1242</v>
      </c>
      <c r="H911" s="59">
        <f t="shared" si="44"/>
        <v>1.8674536880511017E-2</v>
      </c>
    </row>
    <row r="912" spans="1:8" x14ac:dyDescent="0.4">
      <c r="A912" s="55" t="s">
        <v>176</v>
      </c>
      <c r="B912" s="55" t="s">
        <v>341</v>
      </c>
      <c r="C912" s="55">
        <v>1242</v>
      </c>
      <c r="D912" s="55">
        <v>1407</v>
      </c>
      <c r="E912" s="58" t="str">
        <f t="shared" si="42"/>
        <v>1242_1407</v>
      </c>
      <c r="F912" s="65">
        <v>0.96539300051850097</v>
      </c>
      <c r="G912" s="63" t="str">
        <f t="shared" si="43"/>
        <v>1407_1242</v>
      </c>
      <c r="H912" s="59">
        <f t="shared" si="44"/>
        <v>3.4606999481499034E-2</v>
      </c>
    </row>
    <row r="913" spans="1:8" x14ac:dyDescent="0.4">
      <c r="A913" s="55" t="s">
        <v>176</v>
      </c>
      <c r="B913" s="55" t="s">
        <v>311</v>
      </c>
      <c r="C913" s="55">
        <v>1242</v>
      </c>
      <c r="D913" s="55">
        <v>1377</v>
      </c>
      <c r="E913" s="58" t="str">
        <f t="shared" si="42"/>
        <v>1242_1377</v>
      </c>
      <c r="F913" s="65">
        <v>0.94131495994066305</v>
      </c>
      <c r="G913" s="63" t="str">
        <f t="shared" si="43"/>
        <v>1377_1242</v>
      </c>
      <c r="H913" s="59">
        <f t="shared" si="44"/>
        <v>5.8685040059336946E-2</v>
      </c>
    </row>
    <row r="914" spans="1:8" x14ac:dyDescent="0.4">
      <c r="A914" s="55" t="s">
        <v>176</v>
      </c>
      <c r="B914" s="55" t="s">
        <v>369</v>
      </c>
      <c r="C914" s="55">
        <v>1242</v>
      </c>
      <c r="D914" s="55">
        <v>1435</v>
      </c>
      <c r="E914" s="58" t="str">
        <f t="shared" si="42"/>
        <v>1242_1435</v>
      </c>
      <c r="F914" s="65">
        <v>0.62819346151231703</v>
      </c>
      <c r="G914" s="63" t="str">
        <f t="shared" si="43"/>
        <v>1435_1242</v>
      </c>
      <c r="H914" s="59">
        <f t="shared" si="44"/>
        <v>0.37180653848768297</v>
      </c>
    </row>
    <row r="915" spans="1:8" x14ac:dyDescent="0.4">
      <c r="A915" s="55" t="s">
        <v>176</v>
      </c>
      <c r="B915" s="55" t="s">
        <v>277</v>
      </c>
      <c r="C915" s="55">
        <v>1242</v>
      </c>
      <c r="D915" s="55">
        <v>1343</v>
      </c>
      <c r="E915" s="58" t="str">
        <f t="shared" si="42"/>
        <v>1242_1343</v>
      </c>
      <c r="F915" s="65">
        <v>0.85391956296002902</v>
      </c>
      <c r="G915" s="63" t="str">
        <f t="shared" si="43"/>
        <v>1343_1242</v>
      </c>
      <c r="H915" s="59">
        <f t="shared" si="44"/>
        <v>0.14608043703997098</v>
      </c>
    </row>
    <row r="916" spans="1:8" x14ac:dyDescent="0.4">
      <c r="A916" s="55" t="s">
        <v>176</v>
      </c>
      <c r="B916" s="55" t="s">
        <v>71</v>
      </c>
      <c r="C916" s="55">
        <v>1242</v>
      </c>
      <c r="D916" s="55">
        <v>1137</v>
      </c>
      <c r="E916" s="58" t="str">
        <f t="shared" si="42"/>
        <v>1242_1137</v>
      </c>
      <c r="F916" s="65">
        <v>0.94678947160261095</v>
      </c>
      <c r="G916" s="63" t="str">
        <f t="shared" si="43"/>
        <v>1137_1242</v>
      </c>
      <c r="H916" s="59">
        <f t="shared" si="44"/>
        <v>5.3210528397389045E-2</v>
      </c>
    </row>
    <row r="917" spans="1:8" x14ac:dyDescent="0.4">
      <c r="A917" s="55" t="s">
        <v>176</v>
      </c>
      <c r="B917" s="55" t="s">
        <v>202</v>
      </c>
      <c r="C917" s="55">
        <v>1242</v>
      </c>
      <c r="D917" s="55">
        <v>1268</v>
      </c>
      <c r="E917" s="58" t="str">
        <f t="shared" si="42"/>
        <v>1242_1268</v>
      </c>
      <c r="F917" s="65">
        <v>0.85828904886705604</v>
      </c>
      <c r="G917" s="63" t="str">
        <f t="shared" si="43"/>
        <v>1268_1242</v>
      </c>
      <c r="H917" s="59">
        <f t="shared" si="44"/>
        <v>0.14171095113294396</v>
      </c>
    </row>
    <row r="918" spans="1:8" x14ac:dyDescent="0.4">
      <c r="A918" s="55" t="s">
        <v>176</v>
      </c>
      <c r="B918" s="55" t="s">
        <v>129</v>
      </c>
      <c r="C918" s="55">
        <v>1242</v>
      </c>
      <c r="D918" s="55">
        <v>1195</v>
      </c>
      <c r="E918" s="58" t="str">
        <f t="shared" si="42"/>
        <v>1242_1195</v>
      </c>
      <c r="F918" s="65">
        <v>0.95959326495952202</v>
      </c>
      <c r="G918" s="63" t="str">
        <f t="shared" si="43"/>
        <v>1195_1242</v>
      </c>
      <c r="H918" s="59">
        <f t="shared" si="44"/>
        <v>4.0406735040477981E-2</v>
      </c>
    </row>
    <row r="919" spans="1:8" x14ac:dyDescent="0.4">
      <c r="A919" s="55" t="s">
        <v>176</v>
      </c>
      <c r="B919" s="55" t="s">
        <v>367</v>
      </c>
      <c r="C919" s="55">
        <v>1242</v>
      </c>
      <c r="D919" s="55">
        <v>1433</v>
      </c>
      <c r="E919" s="58" t="str">
        <f t="shared" si="42"/>
        <v>1242_1433</v>
      </c>
      <c r="F919" s="65">
        <v>0.91610972651343803</v>
      </c>
      <c r="G919" s="63" t="str">
        <f t="shared" si="43"/>
        <v>1433_1242</v>
      </c>
      <c r="H919" s="59">
        <f t="shared" si="44"/>
        <v>8.3890273486561973E-2</v>
      </c>
    </row>
    <row r="920" spans="1:8" x14ac:dyDescent="0.4">
      <c r="A920" s="55" t="s">
        <v>176</v>
      </c>
      <c r="B920" s="55" t="s">
        <v>249</v>
      </c>
      <c r="C920" s="55">
        <v>1242</v>
      </c>
      <c r="D920" s="55">
        <v>1315</v>
      </c>
      <c r="E920" s="58" t="str">
        <f t="shared" si="42"/>
        <v>1242_1315</v>
      </c>
      <c r="F920" s="65">
        <v>0.99455529480348304</v>
      </c>
      <c r="G920" s="63" t="str">
        <f t="shared" si="43"/>
        <v>1315_1242</v>
      </c>
      <c r="H920" s="59">
        <f t="shared" si="44"/>
        <v>5.4447051965169635E-3</v>
      </c>
    </row>
    <row r="921" spans="1:8" x14ac:dyDescent="0.4">
      <c r="A921" s="55" t="s">
        <v>176</v>
      </c>
      <c r="B921" s="55" t="s">
        <v>347</v>
      </c>
      <c r="C921" s="55">
        <v>1242</v>
      </c>
      <c r="D921" s="55">
        <v>1413</v>
      </c>
      <c r="E921" s="58" t="str">
        <f t="shared" si="42"/>
        <v>1242_1413</v>
      </c>
      <c r="F921" s="65">
        <v>0.98765228211521106</v>
      </c>
      <c r="G921" s="63" t="str">
        <f t="shared" si="43"/>
        <v>1413_1242</v>
      </c>
      <c r="H921" s="59">
        <f t="shared" si="44"/>
        <v>1.2347717884788945E-2</v>
      </c>
    </row>
    <row r="922" spans="1:8" x14ac:dyDescent="0.4">
      <c r="A922" s="55" t="s">
        <v>176</v>
      </c>
      <c r="B922" s="55" t="s">
        <v>208</v>
      </c>
      <c r="C922" s="55">
        <v>1242</v>
      </c>
      <c r="D922" s="55">
        <v>1274</v>
      </c>
      <c r="E922" s="58" t="str">
        <f t="shared" si="42"/>
        <v>1242_1274</v>
      </c>
      <c r="F922" s="65">
        <v>0.64798529469064003</v>
      </c>
      <c r="G922" s="63" t="str">
        <f t="shared" si="43"/>
        <v>1274_1242</v>
      </c>
      <c r="H922" s="59">
        <f t="shared" si="44"/>
        <v>0.35201470530935997</v>
      </c>
    </row>
    <row r="923" spans="1:8" x14ac:dyDescent="0.4">
      <c r="A923" s="55" t="s">
        <v>176</v>
      </c>
      <c r="B923" s="55" t="s">
        <v>239</v>
      </c>
      <c r="C923" s="55">
        <v>1242</v>
      </c>
      <c r="D923" s="55">
        <v>1305</v>
      </c>
      <c r="E923" s="58" t="str">
        <f t="shared" si="42"/>
        <v>1242_1305</v>
      </c>
      <c r="F923" s="65">
        <v>0.91113254175556202</v>
      </c>
      <c r="G923" s="63" t="str">
        <f t="shared" si="43"/>
        <v>1305_1242</v>
      </c>
      <c r="H923" s="59">
        <f t="shared" si="44"/>
        <v>8.886745824443798E-2</v>
      </c>
    </row>
    <row r="924" spans="1:8" x14ac:dyDescent="0.4">
      <c r="A924" s="55" t="s">
        <v>176</v>
      </c>
      <c r="B924" s="55" t="s">
        <v>370</v>
      </c>
      <c r="C924" s="55">
        <v>1242</v>
      </c>
      <c r="D924" s="55">
        <v>1436</v>
      </c>
      <c r="E924" s="58" t="str">
        <f t="shared" si="42"/>
        <v>1242_1436</v>
      </c>
      <c r="F924" s="65">
        <v>0.85137092447623597</v>
      </c>
      <c r="G924" s="63" t="str">
        <f t="shared" si="43"/>
        <v>1436_1242</v>
      </c>
      <c r="H924" s="59">
        <f t="shared" si="44"/>
        <v>0.14862907552376403</v>
      </c>
    </row>
    <row r="925" spans="1:8" x14ac:dyDescent="0.4">
      <c r="A925" s="55" t="s">
        <v>176</v>
      </c>
      <c r="B925" s="55" t="s">
        <v>100</v>
      </c>
      <c r="C925" s="55">
        <v>1242</v>
      </c>
      <c r="D925" s="55">
        <v>1166</v>
      </c>
      <c r="E925" s="58" t="str">
        <f t="shared" si="42"/>
        <v>1242_1166</v>
      </c>
      <c r="F925" s="65">
        <v>0.91338902953938395</v>
      </c>
      <c r="G925" s="63" t="str">
        <f t="shared" si="43"/>
        <v>1166_1242</v>
      </c>
      <c r="H925" s="59">
        <f t="shared" si="44"/>
        <v>8.6610970460616055E-2</v>
      </c>
    </row>
    <row r="926" spans="1:8" x14ac:dyDescent="0.4">
      <c r="A926" s="55" t="s">
        <v>176</v>
      </c>
      <c r="B926" s="55" t="s">
        <v>167</v>
      </c>
      <c r="C926" s="55">
        <v>1242</v>
      </c>
      <c r="D926" s="55">
        <v>1233</v>
      </c>
      <c r="E926" s="58" t="str">
        <f t="shared" si="42"/>
        <v>1242_1233</v>
      </c>
      <c r="F926" s="65">
        <v>0.99411946130845996</v>
      </c>
      <c r="G926" s="63" t="str">
        <f t="shared" si="43"/>
        <v>1233_1242</v>
      </c>
      <c r="H926" s="59">
        <f t="shared" si="44"/>
        <v>5.8805386915400382E-3</v>
      </c>
    </row>
    <row r="927" spans="1:8" x14ac:dyDescent="0.4">
      <c r="A927" s="55" t="s">
        <v>176</v>
      </c>
      <c r="B927" s="55" t="s">
        <v>263</v>
      </c>
      <c r="C927" s="55">
        <v>1242</v>
      </c>
      <c r="D927" s="55">
        <v>1329</v>
      </c>
      <c r="E927" s="58" t="str">
        <f t="shared" si="42"/>
        <v>1242_1329</v>
      </c>
      <c r="F927" s="65">
        <v>0.95192216044575395</v>
      </c>
      <c r="G927" s="63" t="str">
        <f t="shared" si="43"/>
        <v>1329_1242</v>
      </c>
      <c r="H927" s="59">
        <f t="shared" si="44"/>
        <v>4.8077839554246049E-2</v>
      </c>
    </row>
    <row r="928" spans="1:8" x14ac:dyDescent="0.4">
      <c r="A928" s="55" t="s">
        <v>176</v>
      </c>
      <c r="B928" s="55" t="s">
        <v>174</v>
      </c>
      <c r="C928" s="55">
        <v>1242</v>
      </c>
      <c r="D928" s="55">
        <v>1240</v>
      </c>
      <c r="E928" s="58" t="str">
        <f t="shared" si="42"/>
        <v>1242_1240</v>
      </c>
      <c r="F928" s="65">
        <v>0.99211692369014504</v>
      </c>
      <c r="G928" s="63" t="str">
        <f t="shared" si="43"/>
        <v>1240_1242</v>
      </c>
      <c r="H928" s="59">
        <f t="shared" si="44"/>
        <v>7.8830763098549639E-3</v>
      </c>
    </row>
    <row r="929" spans="1:8" x14ac:dyDescent="0.4">
      <c r="A929" s="55" t="s">
        <v>176</v>
      </c>
      <c r="B929" s="55" t="s">
        <v>345</v>
      </c>
      <c r="C929" s="55">
        <v>1242</v>
      </c>
      <c r="D929" s="55">
        <v>1411</v>
      </c>
      <c r="E929" s="58" t="str">
        <f t="shared" si="42"/>
        <v>1242_1411</v>
      </c>
      <c r="F929" s="65">
        <v>0.98002874739978796</v>
      </c>
      <c r="G929" s="63" t="str">
        <f t="shared" si="43"/>
        <v>1411_1242</v>
      </c>
      <c r="H929" s="59">
        <f t="shared" si="44"/>
        <v>1.9971252600212042E-2</v>
      </c>
    </row>
    <row r="930" spans="1:8" x14ac:dyDescent="0.4">
      <c r="A930" s="55" t="s">
        <v>176</v>
      </c>
      <c r="B930" s="55" t="s">
        <v>305</v>
      </c>
      <c r="C930" s="55">
        <v>1242</v>
      </c>
      <c r="D930" s="55">
        <v>1371</v>
      </c>
      <c r="E930" s="58" t="str">
        <f t="shared" si="42"/>
        <v>1242_1371</v>
      </c>
      <c r="F930" s="65">
        <v>0.79796802913654896</v>
      </c>
      <c r="G930" s="63" t="str">
        <f t="shared" si="43"/>
        <v>1371_1242</v>
      </c>
      <c r="H930" s="59">
        <f t="shared" si="44"/>
        <v>0.20203197086345104</v>
      </c>
    </row>
    <row r="931" spans="1:8" x14ac:dyDescent="0.4">
      <c r="A931" s="55" t="s">
        <v>176</v>
      </c>
      <c r="B931" s="55" t="s">
        <v>212</v>
      </c>
      <c r="C931" s="55">
        <v>1242</v>
      </c>
      <c r="D931" s="55">
        <v>1278</v>
      </c>
      <c r="E931" s="58" t="str">
        <f t="shared" si="42"/>
        <v>1242_1278</v>
      </c>
      <c r="F931" s="65">
        <v>0.77544638177262804</v>
      </c>
      <c r="G931" s="63" t="str">
        <f t="shared" si="43"/>
        <v>1278_1242</v>
      </c>
      <c r="H931" s="59">
        <f t="shared" si="44"/>
        <v>0.22455361822737196</v>
      </c>
    </row>
    <row r="932" spans="1:8" x14ac:dyDescent="0.4">
      <c r="A932" s="55" t="s">
        <v>176</v>
      </c>
      <c r="B932" s="55" t="s">
        <v>391</v>
      </c>
      <c r="C932" s="55">
        <v>1242</v>
      </c>
      <c r="D932" s="55">
        <v>1457</v>
      </c>
      <c r="E932" s="58" t="str">
        <f t="shared" si="42"/>
        <v>1242_1457</v>
      </c>
      <c r="F932" s="65">
        <v>0.92692538799395896</v>
      </c>
      <c r="G932" s="63" t="str">
        <f t="shared" si="43"/>
        <v>1457_1242</v>
      </c>
      <c r="H932" s="59">
        <f t="shared" si="44"/>
        <v>7.307461200604104E-2</v>
      </c>
    </row>
    <row r="933" spans="1:8" x14ac:dyDescent="0.4">
      <c r="A933" s="55" t="s">
        <v>176</v>
      </c>
      <c r="B933" s="55" t="s">
        <v>177</v>
      </c>
      <c r="C933" s="55">
        <v>1242</v>
      </c>
      <c r="D933" s="55">
        <v>1243</v>
      </c>
      <c r="E933" s="58" t="str">
        <f t="shared" si="42"/>
        <v>1242_1243</v>
      </c>
      <c r="F933" s="65">
        <v>0.92689646371629597</v>
      </c>
      <c r="G933" s="63" t="str">
        <f t="shared" si="43"/>
        <v>1243_1242</v>
      </c>
      <c r="H933" s="59">
        <f t="shared" si="44"/>
        <v>7.3103536283704029E-2</v>
      </c>
    </row>
    <row r="934" spans="1:8" x14ac:dyDescent="0.4">
      <c r="A934" s="55" t="s">
        <v>176</v>
      </c>
      <c r="B934" s="55" t="s">
        <v>179</v>
      </c>
      <c r="C934" s="55">
        <v>1242</v>
      </c>
      <c r="D934" s="55">
        <v>1245</v>
      </c>
      <c r="E934" s="58" t="str">
        <f t="shared" si="42"/>
        <v>1242_1245</v>
      </c>
      <c r="F934" s="65">
        <v>0.96107887826264604</v>
      </c>
      <c r="G934" s="63" t="str">
        <f t="shared" si="43"/>
        <v>1245_1242</v>
      </c>
      <c r="H934" s="59">
        <f t="shared" si="44"/>
        <v>3.8921121737353959E-2</v>
      </c>
    </row>
    <row r="935" spans="1:8" x14ac:dyDescent="0.4">
      <c r="A935" s="55" t="s">
        <v>176</v>
      </c>
      <c r="B935" s="55" t="s">
        <v>107</v>
      </c>
      <c r="C935" s="55">
        <v>1242</v>
      </c>
      <c r="D935" s="55">
        <v>1173</v>
      </c>
      <c r="E935" s="58" t="str">
        <f t="shared" si="42"/>
        <v>1242_1173</v>
      </c>
      <c r="F935" s="65">
        <v>0.89932205328781201</v>
      </c>
      <c r="G935" s="63" t="str">
        <f t="shared" si="43"/>
        <v>1173_1242</v>
      </c>
      <c r="H935" s="59">
        <f t="shared" si="44"/>
        <v>0.10067794671218799</v>
      </c>
    </row>
    <row r="936" spans="1:8" x14ac:dyDescent="0.4">
      <c r="A936" s="55" t="s">
        <v>176</v>
      </c>
      <c r="B936" s="55" t="s">
        <v>231</v>
      </c>
      <c r="C936" s="55">
        <v>1242</v>
      </c>
      <c r="D936" s="55">
        <v>1297</v>
      </c>
      <c r="E936" s="58" t="str">
        <f t="shared" si="42"/>
        <v>1242_1297</v>
      </c>
      <c r="F936" s="65">
        <v>0.97326181544127099</v>
      </c>
      <c r="G936" s="63" t="str">
        <f t="shared" si="43"/>
        <v>1297_1242</v>
      </c>
      <c r="H936" s="59">
        <f t="shared" si="44"/>
        <v>2.6738184558729006E-2</v>
      </c>
    </row>
    <row r="937" spans="1:8" x14ac:dyDescent="0.4">
      <c r="A937" s="55" t="s">
        <v>211</v>
      </c>
      <c r="B937" s="55" t="s">
        <v>169</v>
      </c>
      <c r="C937" s="55">
        <v>1277</v>
      </c>
      <c r="D937" s="55">
        <v>1235</v>
      </c>
      <c r="E937" s="58" t="str">
        <f t="shared" si="42"/>
        <v>1277_1235</v>
      </c>
      <c r="F937" s="65">
        <v>4.1442198510248503E-2</v>
      </c>
      <c r="G937" s="63" t="str">
        <f t="shared" si="43"/>
        <v>1235_1277</v>
      </c>
      <c r="H937" s="59">
        <f t="shared" si="44"/>
        <v>0.95855780148975145</v>
      </c>
    </row>
    <row r="938" spans="1:8" x14ac:dyDescent="0.4">
      <c r="A938" s="55" t="s">
        <v>211</v>
      </c>
      <c r="B938" s="55" t="s">
        <v>279</v>
      </c>
      <c r="C938" s="55">
        <v>1277</v>
      </c>
      <c r="D938" s="55">
        <v>1345</v>
      </c>
      <c r="E938" s="58" t="str">
        <f t="shared" si="42"/>
        <v>1277_1345</v>
      </c>
      <c r="F938" s="65">
        <v>4.6574984484157103E-2</v>
      </c>
      <c r="G938" s="63" t="str">
        <f t="shared" si="43"/>
        <v>1345_1277</v>
      </c>
      <c r="H938" s="59">
        <f t="shared" si="44"/>
        <v>0.95342501551584291</v>
      </c>
    </row>
    <row r="939" spans="1:8" x14ac:dyDescent="0.4">
      <c r="A939" s="55" t="s">
        <v>211</v>
      </c>
      <c r="B939" s="55" t="s">
        <v>282</v>
      </c>
      <c r="C939" s="55">
        <v>1277</v>
      </c>
      <c r="D939" s="55">
        <v>1348</v>
      </c>
      <c r="E939" s="58" t="str">
        <f t="shared" si="42"/>
        <v>1277_1348</v>
      </c>
      <c r="F939" s="65">
        <v>3.4045015396173002E-2</v>
      </c>
      <c r="G939" s="63" t="str">
        <f t="shared" si="43"/>
        <v>1348_1277</v>
      </c>
      <c r="H939" s="59">
        <f t="shared" si="44"/>
        <v>0.965954984603827</v>
      </c>
    </row>
    <row r="940" spans="1:8" x14ac:dyDescent="0.4">
      <c r="A940" s="55" t="s">
        <v>211</v>
      </c>
      <c r="B940" s="55" t="s">
        <v>266</v>
      </c>
      <c r="C940" s="55">
        <v>1277</v>
      </c>
      <c r="D940" s="55">
        <v>1332</v>
      </c>
      <c r="E940" s="58" t="str">
        <f t="shared" si="42"/>
        <v>1277_1332</v>
      </c>
      <c r="F940" s="65">
        <v>2.7165742427525601E-2</v>
      </c>
      <c r="G940" s="63" t="str">
        <f t="shared" si="43"/>
        <v>1332_1277</v>
      </c>
      <c r="H940" s="59">
        <f t="shared" si="44"/>
        <v>0.97283425757247444</v>
      </c>
    </row>
    <row r="941" spans="1:8" x14ac:dyDescent="0.4">
      <c r="A941" s="55" t="s">
        <v>211</v>
      </c>
      <c r="B941" s="55" t="s">
        <v>210</v>
      </c>
      <c r="C941" s="55">
        <v>1277</v>
      </c>
      <c r="D941" s="55">
        <v>1276</v>
      </c>
      <c r="E941" s="58" t="str">
        <f t="shared" si="42"/>
        <v>1277_1276</v>
      </c>
      <c r="F941" s="65">
        <v>1.38862616025701E-2</v>
      </c>
      <c r="G941" s="63" t="str">
        <f t="shared" si="43"/>
        <v>1276_1277</v>
      </c>
      <c r="H941" s="59">
        <f t="shared" si="44"/>
        <v>0.98611373839742988</v>
      </c>
    </row>
    <row r="942" spans="1:8" x14ac:dyDescent="0.4">
      <c r="A942" s="55" t="s">
        <v>211</v>
      </c>
      <c r="B942" s="55" t="s">
        <v>191</v>
      </c>
      <c r="C942" s="55">
        <v>1277</v>
      </c>
      <c r="D942" s="55">
        <v>1257</v>
      </c>
      <c r="E942" s="58" t="str">
        <f t="shared" si="42"/>
        <v>1277_1257</v>
      </c>
      <c r="F942" s="65">
        <v>6.7570433287648399E-3</v>
      </c>
      <c r="G942" s="63" t="str">
        <f t="shared" si="43"/>
        <v>1257_1277</v>
      </c>
      <c r="H942" s="59">
        <f t="shared" si="44"/>
        <v>0.99324295667123519</v>
      </c>
    </row>
    <row r="943" spans="1:8" x14ac:dyDescent="0.4">
      <c r="A943" s="55" t="s">
        <v>211</v>
      </c>
      <c r="B943" s="55" t="s">
        <v>248</v>
      </c>
      <c r="C943" s="55">
        <v>1277</v>
      </c>
      <c r="D943" s="55">
        <v>1314</v>
      </c>
      <c r="E943" s="58" t="str">
        <f t="shared" si="42"/>
        <v>1277_1314</v>
      </c>
      <c r="F943" s="65">
        <v>3.7236148890809201E-2</v>
      </c>
      <c r="G943" s="63" t="str">
        <f t="shared" si="43"/>
        <v>1314_1277</v>
      </c>
      <c r="H943" s="59">
        <f t="shared" si="44"/>
        <v>0.96276385110919083</v>
      </c>
    </row>
    <row r="944" spans="1:8" x14ac:dyDescent="0.4">
      <c r="A944" s="55" t="s">
        <v>211</v>
      </c>
      <c r="B944" s="55" t="s">
        <v>50</v>
      </c>
      <c r="C944" s="55">
        <v>1277</v>
      </c>
      <c r="D944" s="55">
        <v>1116</v>
      </c>
      <c r="E944" s="58" t="str">
        <f t="shared" si="42"/>
        <v>1277_1116</v>
      </c>
      <c r="F944" s="65">
        <v>0.12385642919181999</v>
      </c>
      <c r="G944" s="63" t="str">
        <f t="shared" si="43"/>
        <v>1116_1277</v>
      </c>
      <c r="H944" s="59">
        <f t="shared" si="44"/>
        <v>0.87614357080817995</v>
      </c>
    </row>
    <row r="945" spans="1:8" x14ac:dyDescent="0.4">
      <c r="A945" s="55" t="s">
        <v>211</v>
      </c>
      <c r="B945" s="55" t="s">
        <v>226</v>
      </c>
      <c r="C945" s="55">
        <v>1277</v>
      </c>
      <c r="D945" s="55">
        <v>1292</v>
      </c>
      <c r="E945" s="58" t="str">
        <f t="shared" si="42"/>
        <v>1277_1292</v>
      </c>
      <c r="F945" s="65">
        <v>7.5782669049006102E-2</v>
      </c>
      <c r="G945" s="63" t="str">
        <f t="shared" si="43"/>
        <v>1292_1277</v>
      </c>
      <c r="H945" s="59">
        <f t="shared" si="44"/>
        <v>0.9242173309509939</v>
      </c>
    </row>
    <row r="946" spans="1:8" x14ac:dyDescent="0.4">
      <c r="A946" s="55" t="s">
        <v>211</v>
      </c>
      <c r="B946" s="55" t="s">
        <v>73</v>
      </c>
      <c r="C946" s="55">
        <v>1277</v>
      </c>
      <c r="D946" s="55">
        <v>1139</v>
      </c>
      <c r="E946" s="58" t="str">
        <f t="shared" si="42"/>
        <v>1277_1139</v>
      </c>
      <c r="F946" s="65">
        <v>1.4855371558373799E-2</v>
      </c>
      <c r="G946" s="63" t="str">
        <f t="shared" si="43"/>
        <v>1139_1277</v>
      </c>
      <c r="H946" s="59">
        <f t="shared" si="44"/>
        <v>0.9851446284416262</v>
      </c>
    </row>
    <row r="947" spans="1:8" x14ac:dyDescent="0.4">
      <c r="A947" s="55" t="s">
        <v>211</v>
      </c>
      <c r="B947" s="55" t="s">
        <v>87</v>
      </c>
      <c r="C947" s="55">
        <v>1277</v>
      </c>
      <c r="D947" s="55">
        <v>1153</v>
      </c>
      <c r="E947" s="58" t="str">
        <f t="shared" si="42"/>
        <v>1277_1153</v>
      </c>
      <c r="F947" s="65">
        <v>2.60363635527723E-2</v>
      </c>
      <c r="G947" s="63" t="str">
        <f t="shared" si="43"/>
        <v>1153_1277</v>
      </c>
      <c r="H947" s="59">
        <f t="shared" si="44"/>
        <v>0.97396363644722772</v>
      </c>
    </row>
    <row r="948" spans="1:8" x14ac:dyDescent="0.4">
      <c r="A948" s="55" t="s">
        <v>211</v>
      </c>
      <c r="B948" s="55" t="s">
        <v>351</v>
      </c>
      <c r="C948" s="55">
        <v>1277</v>
      </c>
      <c r="D948" s="55">
        <v>1417</v>
      </c>
      <c r="E948" s="58" t="str">
        <f t="shared" si="42"/>
        <v>1277_1417</v>
      </c>
      <c r="F948" s="65">
        <v>0.20032660328288601</v>
      </c>
      <c r="G948" s="63" t="str">
        <f t="shared" si="43"/>
        <v>1417_1277</v>
      </c>
      <c r="H948" s="59">
        <f t="shared" si="44"/>
        <v>0.79967339671711402</v>
      </c>
    </row>
    <row r="949" spans="1:8" x14ac:dyDescent="0.4">
      <c r="A949" s="55" t="s">
        <v>211</v>
      </c>
      <c r="B949" s="55" t="s">
        <v>389</v>
      </c>
      <c r="C949" s="55">
        <v>1277</v>
      </c>
      <c r="D949" s="55">
        <v>1455</v>
      </c>
      <c r="E949" s="58" t="str">
        <f t="shared" si="42"/>
        <v>1277_1455</v>
      </c>
      <c r="F949" s="65">
        <v>9.1734713271541795E-3</v>
      </c>
      <c r="G949" s="63" t="str">
        <f t="shared" si="43"/>
        <v>1455_1277</v>
      </c>
      <c r="H949" s="59">
        <f t="shared" si="44"/>
        <v>0.99082652867284582</v>
      </c>
    </row>
    <row r="950" spans="1:8" x14ac:dyDescent="0.4">
      <c r="A950" s="55" t="s">
        <v>211</v>
      </c>
      <c r="B950" s="55" t="s">
        <v>180</v>
      </c>
      <c r="C950" s="55">
        <v>1277</v>
      </c>
      <c r="D950" s="55">
        <v>1246</v>
      </c>
      <c r="E950" s="58" t="str">
        <f t="shared" si="42"/>
        <v>1277_1246</v>
      </c>
      <c r="F950" s="65">
        <v>7.3966175326190603E-3</v>
      </c>
      <c r="G950" s="63" t="str">
        <f t="shared" si="43"/>
        <v>1246_1277</v>
      </c>
      <c r="H950" s="59">
        <f t="shared" si="44"/>
        <v>0.99260338246738089</v>
      </c>
    </row>
    <row r="951" spans="1:8" x14ac:dyDescent="0.4">
      <c r="A951" s="55" t="s">
        <v>211</v>
      </c>
      <c r="B951" s="55" t="s">
        <v>225</v>
      </c>
      <c r="C951" s="55">
        <v>1277</v>
      </c>
      <c r="D951" s="55">
        <v>1291</v>
      </c>
      <c r="E951" s="58" t="str">
        <f t="shared" si="42"/>
        <v>1277_1291</v>
      </c>
      <c r="F951" s="65">
        <v>0.33578953115286098</v>
      </c>
      <c r="G951" s="63" t="str">
        <f t="shared" si="43"/>
        <v>1291_1277</v>
      </c>
      <c r="H951" s="59">
        <f t="shared" si="44"/>
        <v>0.66421046884713908</v>
      </c>
    </row>
    <row r="952" spans="1:8" x14ac:dyDescent="0.4">
      <c r="A952" s="55" t="s">
        <v>211</v>
      </c>
      <c r="B952" s="55" t="s">
        <v>373</v>
      </c>
      <c r="C952" s="55">
        <v>1277</v>
      </c>
      <c r="D952" s="55">
        <v>1439</v>
      </c>
      <c r="E952" s="58" t="str">
        <f t="shared" si="42"/>
        <v>1277_1439</v>
      </c>
      <c r="F952" s="65">
        <v>8.8383813617379597E-2</v>
      </c>
      <c r="G952" s="63" t="str">
        <f t="shared" si="43"/>
        <v>1439_1277</v>
      </c>
      <c r="H952" s="59">
        <f t="shared" si="44"/>
        <v>0.91161618638262043</v>
      </c>
    </row>
    <row r="953" spans="1:8" x14ac:dyDescent="0.4">
      <c r="A953" s="55" t="s">
        <v>211</v>
      </c>
      <c r="B953" s="55" t="s">
        <v>357</v>
      </c>
      <c r="C953" s="55">
        <v>1277</v>
      </c>
      <c r="D953" s="55">
        <v>1423</v>
      </c>
      <c r="E953" s="58" t="str">
        <f t="shared" si="42"/>
        <v>1277_1423</v>
      </c>
      <c r="F953" s="65">
        <v>0.25430115905120299</v>
      </c>
      <c r="G953" s="63" t="str">
        <f t="shared" si="43"/>
        <v>1423_1277</v>
      </c>
      <c r="H953" s="59">
        <f t="shared" si="44"/>
        <v>0.74569884094879701</v>
      </c>
    </row>
    <row r="954" spans="1:8" x14ac:dyDescent="0.4">
      <c r="A954" s="55" t="s">
        <v>211</v>
      </c>
      <c r="B954" s="55" t="s">
        <v>124</v>
      </c>
      <c r="C954" s="55">
        <v>1277</v>
      </c>
      <c r="D954" s="55">
        <v>1190</v>
      </c>
      <c r="E954" s="58" t="str">
        <f t="shared" si="42"/>
        <v>1277_1190</v>
      </c>
      <c r="F954" s="65">
        <v>0.23996302528195201</v>
      </c>
      <c r="G954" s="63" t="str">
        <f t="shared" si="43"/>
        <v>1190_1277</v>
      </c>
      <c r="H954" s="59">
        <f t="shared" si="44"/>
        <v>0.76003697471804799</v>
      </c>
    </row>
    <row r="955" spans="1:8" x14ac:dyDescent="0.4">
      <c r="A955" s="55" t="s">
        <v>211</v>
      </c>
      <c r="B955" s="55" t="s">
        <v>308</v>
      </c>
      <c r="C955" s="55">
        <v>1277</v>
      </c>
      <c r="D955" s="55">
        <v>1374</v>
      </c>
      <c r="E955" s="58" t="str">
        <f t="shared" si="42"/>
        <v>1277_1374</v>
      </c>
      <c r="F955" s="65">
        <v>2.4267234845922601E-2</v>
      </c>
      <c r="G955" s="63" t="str">
        <f t="shared" si="43"/>
        <v>1374_1277</v>
      </c>
      <c r="H955" s="59">
        <f t="shared" si="44"/>
        <v>0.97573276515407736</v>
      </c>
    </row>
    <row r="956" spans="1:8" x14ac:dyDescent="0.4">
      <c r="A956" s="55" t="s">
        <v>211</v>
      </c>
      <c r="B956" s="55" t="s">
        <v>241</v>
      </c>
      <c r="C956" s="55">
        <v>1277</v>
      </c>
      <c r="D956" s="55">
        <v>1307</v>
      </c>
      <c r="E956" s="58" t="str">
        <f t="shared" si="42"/>
        <v>1277_1307</v>
      </c>
      <c r="F956" s="65">
        <v>0.200476248627279</v>
      </c>
      <c r="G956" s="63" t="str">
        <f t="shared" si="43"/>
        <v>1307_1277</v>
      </c>
      <c r="H956" s="59">
        <f t="shared" si="44"/>
        <v>0.79952375137272103</v>
      </c>
    </row>
    <row r="957" spans="1:8" x14ac:dyDescent="0.4">
      <c r="A957" s="55" t="s">
        <v>211</v>
      </c>
      <c r="B957" s="55" t="s">
        <v>200</v>
      </c>
      <c r="C957" s="55">
        <v>1277</v>
      </c>
      <c r="D957" s="55">
        <v>1266</v>
      </c>
      <c r="E957" s="58" t="str">
        <f t="shared" si="42"/>
        <v>1277_1266</v>
      </c>
      <c r="F957" s="65">
        <v>0.34475219169395399</v>
      </c>
      <c r="G957" s="63" t="str">
        <f t="shared" si="43"/>
        <v>1266_1277</v>
      </c>
      <c r="H957" s="59">
        <f t="shared" si="44"/>
        <v>0.65524780830604601</v>
      </c>
    </row>
    <row r="958" spans="1:8" x14ac:dyDescent="0.4">
      <c r="A958" s="55" t="s">
        <v>211</v>
      </c>
      <c r="B958" s="55" t="s">
        <v>341</v>
      </c>
      <c r="C958" s="55">
        <v>1277</v>
      </c>
      <c r="D958" s="55">
        <v>1407</v>
      </c>
      <c r="E958" s="58" t="str">
        <f t="shared" si="42"/>
        <v>1277_1407</v>
      </c>
      <c r="F958" s="65">
        <v>0.21832546524036001</v>
      </c>
      <c r="G958" s="63" t="str">
        <f t="shared" si="43"/>
        <v>1407_1277</v>
      </c>
      <c r="H958" s="59">
        <f t="shared" si="44"/>
        <v>0.78167453475963999</v>
      </c>
    </row>
    <row r="959" spans="1:8" x14ac:dyDescent="0.4">
      <c r="A959" s="55" t="s">
        <v>211</v>
      </c>
      <c r="B959" s="55" t="s">
        <v>311</v>
      </c>
      <c r="C959" s="55">
        <v>1277</v>
      </c>
      <c r="D959" s="55">
        <v>1377</v>
      </c>
      <c r="E959" s="58" t="str">
        <f t="shared" si="42"/>
        <v>1277_1377</v>
      </c>
      <c r="F959" s="65">
        <v>0.13837676916301</v>
      </c>
      <c r="G959" s="63" t="str">
        <f t="shared" si="43"/>
        <v>1377_1277</v>
      </c>
      <c r="H959" s="59">
        <f t="shared" si="44"/>
        <v>0.86162323083699</v>
      </c>
    </row>
    <row r="960" spans="1:8" x14ac:dyDescent="0.4">
      <c r="A960" s="55" t="s">
        <v>211</v>
      </c>
      <c r="B960" s="55" t="s">
        <v>369</v>
      </c>
      <c r="C960" s="55">
        <v>1277</v>
      </c>
      <c r="D960" s="55">
        <v>1435</v>
      </c>
      <c r="E960" s="58" t="str">
        <f t="shared" si="42"/>
        <v>1277_1435</v>
      </c>
      <c r="F960" s="65">
        <v>1.6635247156704499E-2</v>
      </c>
      <c r="G960" s="63" t="str">
        <f t="shared" si="43"/>
        <v>1435_1277</v>
      </c>
      <c r="H960" s="59">
        <f t="shared" si="44"/>
        <v>0.9833647528432955</v>
      </c>
    </row>
    <row r="961" spans="1:8" x14ac:dyDescent="0.4">
      <c r="A961" s="55" t="s">
        <v>211</v>
      </c>
      <c r="B961" s="55" t="s">
        <v>277</v>
      </c>
      <c r="C961" s="55">
        <v>1277</v>
      </c>
      <c r="D961" s="55">
        <v>1343</v>
      </c>
      <c r="E961" s="58" t="str">
        <f t="shared" si="42"/>
        <v>1277_1343</v>
      </c>
      <c r="F961" s="65">
        <v>5.5291811003696803E-2</v>
      </c>
      <c r="G961" s="63" t="str">
        <f t="shared" si="43"/>
        <v>1343_1277</v>
      </c>
      <c r="H961" s="59">
        <f t="shared" si="44"/>
        <v>0.94470818899630316</v>
      </c>
    </row>
    <row r="962" spans="1:8" x14ac:dyDescent="0.4">
      <c r="A962" s="55" t="s">
        <v>211</v>
      </c>
      <c r="B962" s="55" t="s">
        <v>71</v>
      </c>
      <c r="C962" s="55">
        <v>1277</v>
      </c>
      <c r="D962" s="55">
        <v>1137</v>
      </c>
      <c r="E962" s="58" t="str">
        <f t="shared" si="42"/>
        <v>1277_1137</v>
      </c>
      <c r="F962" s="65">
        <v>0.151214084332743</v>
      </c>
      <c r="G962" s="63" t="str">
        <f t="shared" si="43"/>
        <v>1137_1277</v>
      </c>
      <c r="H962" s="59">
        <f t="shared" si="44"/>
        <v>0.84878591566725703</v>
      </c>
    </row>
    <row r="963" spans="1:8" x14ac:dyDescent="0.4">
      <c r="A963" s="55" t="s">
        <v>211</v>
      </c>
      <c r="B963" s="55" t="s">
        <v>202</v>
      </c>
      <c r="C963" s="55">
        <v>1277</v>
      </c>
      <c r="D963" s="55">
        <v>1268</v>
      </c>
      <c r="E963" s="58" t="str">
        <f t="shared" ref="E963:E1026" si="45">C963&amp;"_"&amp;D963</f>
        <v>1277_1268</v>
      </c>
      <c r="F963" s="65">
        <v>5.7174169134106299E-2</v>
      </c>
      <c r="G963" s="63" t="str">
        <f t="shared" ref="G963:G1026" si="46">D963&amp;"_"&amp;C963</f>
        <v>1268_1277</v>
      </c>
      <c r="H963" s="59">
        <f t="shared" ref="H963:H1026" si="47">1-F963</f>
        <v>0.94282583086589367</v>
      </c>
    </row>
    <row r="964" spans="1:8" x14ac:dyDescent="0.4">
      <c r="A964" s="55" t="s">
        <v>211</v>
      </c>
      <c r="B964" s="55" t="s">
        <v>129</v>
      </c>
      <c r="C964" s="55">
        <v>1277</v>
      </c>
      <c r="D964" s="55">
        <v>1195</v>
      </c>
      <c r="E964" s="58" t="str">
        <f t="shared" si="45"/>
        <v>1277_1195</v>
      </c>
      <c r="F964" s="65">
        <v>0.19210068104897501</v>
      </c>
      <c r="G964" s="63" t="str">
        <f t="shared" si="46"/>
        <v>1195_1277</v>
      </c>
      <c r="H964" s="59">
        <f t="shared" si="47"/>
        <v>0.80789931895102496</v>
      </c>
    </row>
    <row r="965" spans="1:8" x14ac:dyDescent="0.4">
      <c r="A965" s="55" t="s">
        <v>211</v>
      </c>
      <c r="B965" s="55" t="s">
        <v>367</v>
      </c>
      <c r="C965" s="55">
        <v>1277</v>
      </c>
      <c r="D965" s="55">
        <v>1433</v>
      </c>
      <c r="E965" s="58" t="str">
        <f t="shared" si="45"/>
        <v>1277_1433</v>
      </c>
      <c r="F965" s="65">
        <v>9.8562096024778903E-2</v>
      </c>
      <c r="G965" s="63" t="str">
        <f t="shared" si="46"/>
        <v>1433_1277</v>
      </c>
      <c r="H965" s="59">
        <f t="shared" si="47"/>
        <v>0.90143790397522106</v>
      </c>
    </row>
    <row r="966" spans="1:8" x14ac:dyDescent="0.4">
      <c r="A966" s="55" t="s">
        <v>211</v>
      </c>
      <c r="B966" s="55" t="s">
        <v>249</v>
      </c>
      <c r="C966" s="55">
        <v>1277</v>
      </c>
      <c r="D966" s="55">
        <v>1315</v>
      </c>
      <c r="E966" s="58" t="str">
        <f t="shared" si="45"/>
        <v>1277_1315</v>
      </c>
      <c r="F966" s="65">
        <v>0.64650720092020497</v>
      </c>
      <c r="G966" s="63" t="str">
        <f t="shared" si="46"/>
        <v>1315_1277</v>
      </c>
      <c r="H966" s="59">
        <f t="shared" si="47"/>
        <v>0.35349279907979503</v>
      </c>
    </row>
    <row r="967" spans="1:8" x14ac:dyDescent="0.4">
      <c r="A967" s="55" t="s">
        <v>211</v>
      </c>
      <c r="B967" s="55" t="s">
        <v>347</v>
      </c>
      <c r="C967" s="55">
        <v>1277</v>
      </c>
      <c r="D967" s="55">
        <v>1413</v>
      </c>
      <c r="E967" s="58" t="str">
        <f t="shared" si="45"/>
        <v>1277_1413</v>
      </c>
      <c r="F967" s="65">
        <v>0.44470918211209898</v>
      </c>
      <c r="G967" s="63" t="str">
        <f t="shared" si="46"/>
        <v>1413_1277</v>
      </c>
      <c r="H967" s="59">
        <f t="shared" si="47"/>
        <v>0.55529081788790102</v>
      </c>
    </row>
    <row r="968" spans="1:8" x14ac:dyDescent="0.4">
      <c r="A968" s="55" t="s">
        <v>211</v>
      </c>
      <c r="B968" s="55" t="s">
        <v>208</v>
      </c>
      <c r="C968" s="55">
        <v>1277</v>
      </c>
      <c r="D968" s="55">
        <v>1274</v>
      </c>
      <c r="E968" s="58" t="str">
        <f t="shared" si="45"/>
        <v>1277_1274</v>
      </c>
      <c r="F968" s="65">
        <v>1.8097187212149601E-2</v>
      </c>
      <c r="G968" s="63" t="str">
        <f t="shared" si="46"/>
        <v>1274_1277</v>
      </c>
      <c r="H968" s="59">
        <f t="shared" si="47"/>
        <v>0.98190281278785041</v>
      </c>
    </row>
    <row r="969" spans="1:8" x14ac:dyDescent="0.4">
      <c r="A969" s="55" t="s">
        <v>211</v>
      </c>
      <c r="B969" s="55" t="s">
        <v>239</v>
      </c>
      <c r="C969" s="55">
        <v>1277</v>
      </c>
      <c r="D969" s="55">
        <v>1305</v>
      </c>
      <c r="E969" s="58" t="str">
        <f t="shared" si="45"/>
        <v>1277_1305</v>
      </c>
      <c r="F969" s="65">
        <v>9.3097424331972198E-2</v>
      </c>
      <c r="G969" s="63" t="str">
        <f t="shared" si="46"/>
        <v>1305_1277</v>
      </c>
      <c r="H969" s="59">
        <f t="shared" si="47"/>
        <v>0.90690257566802779</v>
      </c>
    </row>
    <row r="970" spans="1:8" x14ac:dyDescent="0.4">
      <c r="A970" s="55" t="s">
        <v>211</v>
      </c>
      <c r="B970" s="55" t="s">
        <v>370</v>
      </c>
      <c r="C970" s="55">
        <v>1277</v>
      </c>
      <c r="D970" s="55">
        <v>1436</v>
      </c>
      <c r="E970" s="58" t="str">
        <f t="shared" si="45"/>
        <v>1277_1436</v>
      </c>
      <c r="F970" s="65">
        <v>5.4241716305877902E-2</v>
      </c>
      <c r="G970" s="63" t="str">
        <f t="shared" si="46"/>
        <v>1436_1277</v>
      </c>
      <c r="H970" s="59">
        <f t="shared" si="47"/>
        <v>0.94575828369412207</v>
      </c>
    </row>
    <row r="971" spans="1:8" x14ac:dyDescent="0.4">
      <c r="A971" s="55" t="s">
        <v>211</v>
      </c>
      <c r="B971" s="55" t="s">
        <v>100</v>
      </c>
      <c r="C971" s="55">
        <v>1277</v>
      </c>
      <c r="D971" s="55">
        <v>1166</v>
      </c>
      <c r="E971" s="58" t="str">
        <f t="shared" si="45"/>
        <v>1277_1166</v>
      </c>
      <c r="F971" s="65">
        <v>9.5505234518402093E-2</v>
      </c>
      <c r="G971" s="63" t="str">
        <f t="shared" si="46"/>
        <v>1166_1277</v>
      </c>
      <c r="H971" s="59">
        <f t="shared" si="47"/>
        <v>0.90449476548159791</v>
      </c>
    </row>
    <row r="972" spans="1:8" x14ac:dyDescent="0.4">
      <c r="A972" s="55" t="s">
        <v>211</v>
      </c>
      <c r="B972" s="55" t="s">
        <v>167</v>
      </c>
      <c r="C972" s="55">
        <v>1277</v>
      </c>
      <c r="D972" s="55">
        <v>1233</v>
      </c>
      <c r="E972" s="58" t="str">
        <f t="shared" si="45"/>
        <v>1277_1233</v>
      </c>
      <c r="F972" s="65">
        <v>0.62861463133819495</v>
      </c>
      <c r="G972" s="63" t="str">
        <f t="shared" si="46"/>
        <v>1233_1277</v>
      </c>
      <c r="H972" s="59">
        <f t="shared" si="47"/>
        <v>0.37138536866180505</v>
      </c>
    </row>
    <row r="973" spans="1:8" x14ac:dyDescent="0.4">
      <c r="A973" s="55" t="s">
        <v>211</v>
      </c>
      <c r="B973" s="55" t="s">
        <v>263</v>
      </c>
      <c r="C973" s="55">
        <v>1277</v>
      </c>
      <c r="D973" s="55">
        <v>1329</v>
      </c>
      <c r="E973" s="58" t="str">
        <f t="shared" si="45"/>
        <v>1277_1329</v>
      </c>
      <c r="F973" s="65">
        <v>0.165443741461618</v>
      </c>
      <c r="G973" s="63" t="str">
        <f t="shared" si="46"/>
        <v>1329_1277</v>
      </c>
      <c r="H973" s="59">
        <f t="shared" si="47"/>
        <v>0.834556258538382</v>
      </c>
    </row>
    <row r="974" spans="1:8" x14ac:dyDescent="0.4">
      <c r="A974" s="55" t="s">
        <v>211</v>
      </c>
      <c r="B974" s="55" t="s">
        <v>174</v>
      </c>
      <c r="C974" s="55">
        <v>1277</v>
      </c>
      <c r="D974" s="55">
        <v>1240</v>
      </c>
      <c r="E974" s="58" t="str">
        <f t="shared" si="45"/>
        <v>1277_1240</v>
      </c>
      <c r="F974" s="65">
        <v>0.55754189878202998</v>
      </c>
      <c r="G974" s="63" t="str">
        <f t="shared" si="46"/>
        <v>1240_1277</v>
      </c>
      <c r="H974" s="59">
        <f t="shared" si="47"/>
        <v>0.44245810121797002</v>
      </c>
    </row>
    <row r="975" spans="1:8" x14ac:dyDescent="0.4">
      <c r="A975" s="55" t="s">
        <v>211</v>
      </c>
      <c r="B975" s="55" t="s">
        <v>345</v>
      </c>
      <c r="C975" s="55">
        <v>1277</v>
      </c>
      <c r="D975" s="55">
        <v>1411</v>
      </c>
      <c r="E975" s="58" t="str">
        <f t="shared" si="45"/>
        <v>1277_1411</v>
      </c>
      <c r="F975" s="65">
        <v>0.32945681447567099</v>
      </c>
      <c r="G975" s="63" t="str">
        <f t="shared" si="46"/>
        <v>1411_1277</v>
      </c>
      <c r="H975" s="59">
        <f t="shared" si="47"/>
        <v>0.67054318552432901</v>
      </c>
    </row>
    <row r="976" spans="1:8" x14ac:dyDescent="0.4">
      <c r="A976" s="55" t="s">
        <v>211</v>
      </c>
      <c r="B976" s="55" t="s">
        <v>305</v>
      </c>
      <c r="C976" s="55">
        <v>1277</v>
      </c>
      <c r="D976" s="55">
        <v>1371</v>
      </c>
      <c r="E976" s="58" t="str">
        <f t="shared" si="45"/>
        <v>1277_1371</v>
      </c>
      <c r="F976" s="65">
        <v>3.8041695963004898E-2</v>
      </c>
      <c r="G976" s="63" t="str">
        <f t="shared" si="46"/>
        <v>1371_1277</v>
      </c>
      <c r="H976" s="59">
        <f t="shared" si="47"/>
        <v>0.96195830403699512</v>
      </c>
    </row>
    <row r="977" spans="1:8" x14ac:dyDescent="0.4">
      <c r="A977" s="55" t="s">
        <v>211</v>
      </c>
      <c r="B977" s="55" t="s">
        <v>212</v>
      </c>
      <c r="C977" s="55">
        <v>1277</v>
      </c>
      <c r="D977" s="55">
        <v>1278</v>
      </c>
      <c r="E977" s="58" t="str">
        <f t="shared" si="45"/>
        <v>1277_1278</v>
      </c>
      <c r="F977" s="65">
        <v>3.3420097217272897E-2</v>
      </c>
      <c r="G977" s="63" t="str">
        <f t="shared" si="46"/>
        <v>1278_1277</v>
      </c>
      <c r="H977" s="59">
        <f t="shared" si="47"/>
        <v>0.9665799027827271</v>
      </c>
    </row>
    <row r="978" spans="1:8" x14ac:dyDescent="0.4">
      <c r="A978" s="55" t="s">
        <v>211</v>
      </c>
      <c r="B978" s="55" t="s">
        <v>391</v>
      </c>
      <c r="C978" s="55">
        <v>1277</v>
      </c>
      <c r="D978" s="55">
        <v>1457</v>
      </c>
      <c r="E978" s="58" t="str">
        <f t="shared" si="45"/>
        <v>1277_1457</v>
      </c>
      <c r="F978" s="65">
        <v>0.112691493716799</v>
      </c>
      <c r="G978" s="63" t="str">
        <f t="shared" si="46"/>
        <v>1457_1277</v>
      </c>
      <c r="H978" s="59">
        <f t="shared" si="47"/>
        <v>0.88730850628320102</v>
      </c>
    </row>
    <row r="979" spans="1:8" x14ac:dyDescent="0.4">
      <c r="A979" s="55" t="s">
        <v>211</v>
      </c>
      <c r="B979" s="55" t="s">
        <v>177</v>
      </c>
      <c r="C979" s="55">
        <v>1277</v>
      </c>
      <c r="D979" s="55">
        <v>1243</v>
      </c>
      <c r="E979" s="58" t="str">
        <f t="shared" si="45"/>
        <v>1277_1243</v>
      </c>
      <c r="F979" s="65">
        <v>0.112648809626461</v>
      </c>
      <c r="G979" s="63" t="str">
        <f t="shared" si="46"/>
        <v>1243_1277</v>
      </c>
      <c r="H979" s="59">
        <f t="shared" si="47"/>
        <v>0.88735119037353904</v>
      </c>
    </row>
    <row r="980" spans="1:8" x14ac:dyDescent="0.4">
      <c r="A980" s="55" t="s">
        <v>211</v>
      </c>
      <c r="B980" s="55" t="s">
        <v>179</v>
      </c>
      <c r="C980" s="55">
        <v>1277</v>
      </c>
      <c r="D980" s="55">
        <v>1245</v>
      </c>
      <c r="E980" s="58" t="str">
        <f t="shared" si="45"/>
        <v>1277_1245</v>
      </c>
      <c r="F980" s="65">
        <v>0.19822719555051899</v>
      </c>
      <c r="G980" s="63" t="str">
        <f t="shared" si="46"/>
        <v>1245_1277</v>
      </c>
      <c r="H980" s="59">
        <f t="shared" si="47"/>
        <v>0.80177280444948096</v>
      </c>
    </row>
    <row r="981" spans="1:8" x14ac:dyDescent="0.4">
      <c r="A981" s="55" t="s">
        <v>211</v>
      </c>
      <c r="B981" s="55" t="s">
        <v>107</v>
      </c>
      <c r="C981" s="55">
        <v>1277</v>
      </c>
      <c r="D981" s="55">
        <v>1173</v>
      </c>
      <c r="E981" s="58" t="str">
        <f t="shared" si="45"/>
        <v>1277_1173</v>
      </c>
      <c r="F981" s="65">
        <v>8.2095026588904205E-2</v>
      </c>
      <c r="G981" s="63" t="str">
        <f t="shared" si="46"/>
        <v>1173_1277</v>
      </c>
      <c r="H981" s="59">
        <f t="shared" si="47"/>
        <v>0.91790497341109578</v>
      </c>
    </row>
    <row r="982" spans="1:8" x14ac:dyDescent="0.4">
      <c r="A982" s="55" t="s">
        <v>211</v>
      </c>
      <c r="B982" s="55" t="s">
        <v>231</v>
      </c>
      <c r="C982" s="55">
        <v>1277</v>
      </c>
      <c r="D982" s="55">
        <v>1297</v>
      </c>
      <c r="E982" s="58" t="str">
        <f t="shared" si="45"/>
        <v>1277_1297</v>
      </c>
      <c r="F982" s="65">
        <v>0.267103079982554</v>
      </c>
      <c r="G982" s="63" t="str">
        <f t="shared" si="46"/>
        <v>1297_1277</v>
      </c>
      <c r="H982" s="59">
        <f t="shared" si="47"/>
        <v>0.732896920017446</v>
      </c>
    </row>
    <row r="983" spans="1:8" x14ac:dyDescent="0.4">
      <c r="A983" s="55" t="s">
        <v>169</v>
      </c>
      <c r="B983" s="55" t="s">
        <v>279</v>
      </c>
      <c r="C983" s="55">
        <v>1235</v>
      </c>
      <c r="D983" s="55">
        <v>1345</v>
      </c>
      <c r="E983" s="58" t="str">
        <f t="shared" si="45"/>
        <v>1235_1345</v>
      </c>
      <c r="F983" s="65">
        <v>0.54873195663998597</v>
      </c>
      <c r="G983" s="63" t="str">
        <f t="shared" si="46"/>
        <v>1345_1235</v>
      </c>
      <c r="H983" s="59">
        <f t="shared" si="47"/>
        <v>0.45126804336001403</v>
      </c>
    </row>
    <row r="984" spans="1:8" x14ac:dyDescent="0.4">
      <c r="A984" s="55" t="s">
        <v>169</v>
      </c>
      <c r="B984" s="55" t="s">
        <v>282</v>
      </c>
      <c r="C984" s="55">
        <v>1235</v>
      </c>
      <c r="D984" s="55">
        <v>1348</v>
      </c>
      <c r="E984" s="58" t="str">
        <f t="shared" si="45"/>
        <v>1235_1348</v>
      </c>
      <c r="F984" s="65">
        <v>0.46732468111520498</v>
      </c>
      <c r="G984" s="63" t="str">
        <f t="shared" si="46"/>
        <v>1348_1235</v>
      </c>
      <c r="H984" s="59">
        <f t="shared" si="47"/>
        <v>0.53267531888479502</v>
      </c>
    </row>
    <row r="985" spans="1:8" x14ac:dyDescent="0.4">
      <c r="A985" s="55" t="s">
        <v>169</v>
      </c>
      <c r="B985" s="55" t="s">
        <v>266</v>
      </c>
      <c r="C985" s="55">
        <v>1235</v>
      </c>
      <c r="D985" s="55">
        <v>1332</v>
      </c>
      <c r="E985" s="58" t="str">
        <f t="shared" si="45"/>
        <v>1235_1332</v>
      </c>
      <c r="F985" s="65">
        <v>0.410061479631599</v>
      </c>
      <c r="G985" s="63" t="str">
        <f t="shared" si="46"/>
        <v>1332_1235</v>
      </c>
      <c r="H985" s="59">
        <f t="shared" si="47"/>
        <v>0.589938520368401</v>
      </c>
    </row>
    <row r="986" spans="1:8" x14ac:dyDescent="0.4">
      <c r="A986" s="55" t="s">
        <v>169</v>
      </c>
      <c r="B986" s="55" t="s">
        <v>210</v>
      </c>
      <c r="C986" s="55">
        <v>1235</v>
      </c>
      <c r="D986" s="55">
        <v>1276</v>
      </c>
      <c r="E986" s="58" t="str">
        <f t="shared" si="45"/>
        <v>1235_1276</v>
      </c>
      <c r="F986" s="65">
        <v>0.259546696286378</v>
      </c>
      <c r="G986" s="63" t="str">
        <f t="shared" si="46"/>
        <v>1276_1235</v>
      </c>
      <c r="H986" s="59">
        <f t="shared" si="47"/>
        <v>0.74045330371362206</v>
      </c>
    </row>
    <row r="987" spans="1:8" x14ac:dyDescent="0.4">
      <c r="A987" s="55" t="s">
        <v>169</v>
      </c>
      <c r="B987" s="55" t="s">
        <v>191</v>
      </c>
      <c r="C987" s="55">
        <v>1235</v>
      </c>
      <c r="D987" s="55">
        <v>1257</v>
      </c>
      <c r="E987" s="58" t="str">
        <f t="shared" si="45"/>
        <v>1235_1257</v>
      </c>
      <c r="F987" s="65">
        <v>0.144817062469597</v>
      </c>
      <c r="G987" s="63" t="str">
        <f t="shared" si="46"/>
        <v>1257_1235</v>
      </c>
      <c r="H987" s="59">
        <f t="shared" si="47"/>
        <v>0.85518293753040298</v>
      </c>
    </row>
    <row r="988" spans="1:8" x14ac:dyDescent="0.4">
      <c r="A988" s="55" t="s">
        <v>169</v>
      </c>
      <c r="B988" s="55" t="s">
        <v>248</v>
      </c>
      <c r="C988" s="55">
        <v>1235</v>
      </c>
      <c r="D988" s="55">
        <v>1314</v>
      </c>
      <c r="E988" s="58" t="str">
        <f t="shared" si="45"/>
        <v>1235_1314</v>
      </c>
      <c r="F988" s="65">
        <v>0.49050555650143601</v>
      </c>
      <c r="G988" s="63" t="str">
        <f t="shared" si="46"/>
        <v>1314_1235</v>
      </c>
      <c r="H988" s="59">
        <f t="shared" si="47"/>
        <v>0.50949444349856399</v>
      </c>
    </row>
    <row r="989" spans="1:8" x14ac:dyDescent="0.4">
      <c r="A989" s="55" t="s">
        <v>169</v>
      </c>
      <c r="B989" s="55" t="s">
        <v>50</v>
      </c>
      <c r="C989" s="55">
        <v>1235</v>
      </c>
      <c r="D989" s="55">
        <v>1116</v>
      </c>
      <c r="E989" s="58" t="str">
        <f t="shared" si="45"/>
        <v>1235_1116</v>
      </c>
      <c r="F989" s="65">
        <v>0.77870556009713499</v>
      </c>
      <c r="G989" s="63" t="str">
        <f t="shared" si="46"/>
        <v>1116_1235</v>
      </c>
      <c r="H989" s="59">
        <f t="shared" si="47"/>
        <v>0.22129443990286501</v>
      </c>
    </row>
    <row r="990" spans="1:8" x14ac:dyDescent="0.4">
      <c r="A990" s="55" t="s">
        <v>169</v>
      </c>
      <c r="B990" s="55" t="s">
        <v>226</v>
      </c>
      <c r="C990" s="55">
        <v>1235</v>
      </c>
      <c r="D990" s="55">
        <v>1292</v>
      </c>
      <c r="E990" s="58" t="str">
        <f t="shared" si="45"/>
        <v>1235_1292</v>
      </c>
      <c r="F990" s="65">
        <v>0.67116704333658295</v>
      </c>
      <c r="G990" s="63" t="str">
        <f t="shared" si="46"/>
        <v>1292_1235</v>
      </c>
      <c r="H990" s="59">
        <f t="shared" si="47"/>
        <v>0.32883295666341705</v>
      </c>
    </row>
    <row r="991" spans="1:8" x14ac:dyDescent="0.4">
      <c r="A991" s="55" t="s">
        <v>169</v>
      </c>
      <c r="B991" s="55" t="s">
        <v>73</v>
      </c>
      <c r="C991" s="55">
        <v>1235</v>
      </c>
      <c r="D991" s="55">
        <v>1139</v>
      </c>
      <c r="E991" s="58" t="str">
        <f t="shared" si="45"/>
        <v>1235_1139</v>
      </c>
      <c r="F991" s="65">
        <v>0.27291536590321203</v>
      </c>
      <c r="G991" s="63" t="str">
        <f t="shared" si="46"/>
        <v>1139_1235</v>
      </c>
      <c r="H991" s="59">
        <f t="shared" si="47"/>
        <v>0.72708463409678803</v>
      </c>
    </row>
    <row r="992" spans="1:8" x14ac:dyDescent="0.4">
      <c r="A992" s="55" t="s">
        <v>169</v>
      </c>
      <c r="B992" s="55" t="s">
        <v>87</v>
      </c>
      <c r="C992" s="55">
        <v>1235</v>
      </c>
      <c r="D992" s="55">
        <v>1153</v>
      </c>
      <c r="E992" s="58" t="str">
        <f t="shared" si="45"/>
        <v>1235_1153</v>
      </c>
      <c r="F992" s="65">
        <v>0.39955154425984502</v>
      </c>
      <c r="G992" s="63" t="str">
        <f t="shared" si="46"/>
        <v>1153_1235</v>
      </c>
      <c r="H992" s="59">
        <f t="shared" si="47"/>
        <v>0.60044845574015504</v>
      </c>
    </row>
    <row r="993" spans="1:8" x14ac:dyDescent="0.4">
      <c r="A993" s="55" t="s">
        <v>169</v>
      </c>
      <c r="B993" s="55" t="s">
        <v>351</v>
      </c>
      <c r="C993" s="55">
        <v>1235</v>
      </c>
      <c r="D993" s="55">
        <v>1417</v>
      </c>
      <c r="E993" s="58" t="str">
        <f t="shared" si="45"/>
        <v>1235_1417</v>
      </c>
      <c r="F993" s="65">
        <v>0.86179644279782996</v>
      </c>
      <c r="G993" s="63" t="str">
        <f t="shared" si="46"/>
        <v>1417_1235</v>
      </c>
      <c r="H993" s="59">
        <f t="shared" si="47"/>
        <v>0.13820355720217004</v>
      </c>
    </row>
    <row r="994" spans="1:8" x14ac:dyDescent="0.4">
      <c r="A994" s="55" t="s">
        <v>169</v>
      </c>
      <c r="B994" s="55" t="s">
        <v>389</v>
      </c>
      <c r="C994" s="55">
        <v>1235</v>
      </c>
      <c r="D994" s="55">
        <v>1455</v>
      </c>
      <c r="E994" s="58" t="str">
        <f t="shared" si="45"/>
        <v>1235_1455</v>
      </c>
      <c r="F994" s="65">
        <v>0.187295815457517</v>
      </c>
      <c r="G994" s="63" t="str">
        <f t="shared" si="46"/>
        <v>1455_1235</v>
      </c>
      <c r="H994" s="59">
        <f t="shared" si="47"/>
        <v>0.81270418454248294</v>
      </c>
    </row>
    <row r="995" spans="1:8" x14ac:dyDescent="0.4">
      <c r="A995" s="55" t="s">
        <v>169</v>
      </c>
      <c r="B995" s="55" t="s">
        <v>180</v>
      </c>
      <c r="C995" s="55">
        <v>1235</v>
      </c>
      <c r="D995" s="55">
        <v>1246</v>
      </c>
      <c r="E995" s="58" t="str">
        <f t="shared" si="45"/>
        <v>1235_1246</v>
      </c>
      <c r="F995" s="65">
        <v>0.15646585432833099</v>
      </c>
      <c r="G995" s="63" t="str">
        <f t="shared" si="46"/>
        <v>1246_1235</v>
      </c>
      <c r="H995" s="59">
        <f t="shared" si="47"/>
        <v>0.84353414567166896</v>
      </c>
    </row>
    <row r="996" spans="1:8" x14ac:dyDescent="0.4">
      <c r="A996" s="55" t="s">
        <v>169</v>
      </c>
      <c r="B996" s="55" t="s">
        <v>225</v>
      </c>
      <c r="C996" s="55">
        <v>1235</v>
      </c>
      <c r="D996" s="55">
        <v>1291</v>
      </c>
      <c r="E996" s="58" t="str">
        <f t="shared" si="45"/>
        <v>1235_1291</v>
      </c>
      <c r="F996" s="65">
        <v>0.92638433020635302</v>
      </c>
      <c r="G996" s="63" t="str">
        <f t="shared" si="46"/>
        <v>1291_1235</v>
      </c>
      <c r="H996" s="59">
        <f t="shared" si="47"/>
        <v>7.3615669793646976E-2</v>
      </c>
    </row>
    <row r="997" spans="1:8" x14ac:dyDescent="0.4">
      <c r="A997" s="55" t="s">
        <v>169</v>
      </c>
      <c r="B997" s="55" t="s">
        <v>373</v>
      </c>
      <c r="C997" s="55">
        <v>1235</v>
      </c>
      <c r="D997" s="55">
        <v>1439</v>
      </c>
      <c r="E997" s="58" t="str">
        <f t="shared" si="45"/>
        <v>1235_1439</v>
      </c>
      <c r="F997" s="65">
        <v>0.70703263041054298</v>
      </c>
      <c r="G997" s="63" t="str">
        <f t="shared" si="46"/>
        <v>1439_1235</v>
      </c>
      <c r="H997" s="59">
        <f t="shared" si="47"/>
        <v>0.29296736958945702</v>
      </c>
    </row>
    <row r="998" spans="1:8" x14ac:dyDescent="0.4">
      <c r="A998" s="55" t="s">
        <v>169</v>
      </c>
      <c r="B998" s="55" t="s">
        <v>357</v>
      </c>
      <c r="C998" s="55">
        <v>1235</v>
      </c>
      <c r="D998" s="55">
        <v>1423</v>
      </c>
      <c r="E998" s="58" t="str">
        <f t="shared" si="45"/>
        <v>1235_1423</v>
      </c>
      <c r="F998" s="65">
        <v>0.89461217621841105</v>
      </c>
      <c r="G998" s="63" t="str">
        <f t="shared" si="46"/>
        <v>1423_1235</v>
      </c>
      <c r="H998" s="59">
        <f t="shared" si="47"/>
        <v>0.10538782378158895</v>
      </c>
    </row>
    <row r="999" spans="1:8" x14ac:dyDescent="0.4">
      <c r="A999" s="55" t="s">
        <v>169</v>
      </c>
      <c r="B999" s="55" t="s">
        <v>124</v>
      </c>
      <c r="C999" s="55">
        <v>1235</v>
      </c>
      <c r="D999" s="55">
        <v>1190</v>
      </c>
      <c r="E999" s="58" t="str">
        <f t="shared" si="45"/>
        <v>1235_1190</v>
      </c>
      <c r="F999" s="65">
        <v>0.88712086120244504</v>
      </c>
      <c r="G999" s="63" t="str">
        <f t="shared" si="46"/>
        <v>1190_1235</v>
      </c>
      <c r="H999" s="59">
        <f t="shared" si="47"/>
        <v>0.11287913879755496</v>
      </c>
    </row>
    <row r="1000" spans="1:8" x14ac:dyDescent="0.4">
      <c r="A1000" s="55" t="s">
        <v>169</v>
      </c>
      <c r="B1000" s="55" t="s">
        <v>308</v>
      </c>
      <c r="C1000" s="55">
        <v>1235</v>
      </c>
      <c r="D1000" s="55">
        <v>1374</v>
      </c>
      <c r="E1000" s="58" t="str">
        <f t="shared" si="45"/>
        <v>1235_1374</v>
      </c>
      <c r="F1000" s="65">
        <v>0.38236645050370199</v>
      </c>
      <c r="G1000" s="63" t="str">
        <f t="shared" si="46"/>
        <v>1374_1235</v>
      </c>
      <c r="H1000" s="59">
        <f t="shared" si="47"/>
        <v>0.61763354949629801</v>
      </c>
    </row>
    <row r="1001" spans="1:8" x14ac:dyDescent="0.4">
      <c r="A1001" s="55" t="s">
        <v>169</v>
      </c>
      <c r="B1001" s="55" t="s">
        <v>241</v>
      </c>
      <c r="C1001" s="55">
        <v>1235</v>
      </c>
      <c r="D1001" s="55">
        <v>1307</v>
      </c>
      <c r="E1001" s="58" t="str">
        <f t="shared" si="45"/>
        <v>1235_1307</v>
      </c>
      <c r="F1001" s="65">
        <v>0.86190763327220998</v>
      </c>
      <c r="G1001" s="63" t="str">
        <f t="shared" si="46"/>
        <v>1307_1235</v>
      </c>
      <c r="H1001" s="59">
        <f t="shared" si="47"/>
        <v>0.13809236672779002</v>
      </c>
    </row>
    <row r="1002" spans="1:8" x14ac:dyDescent="0.4">
      <c r="A1002" s="55" t="s">
        <v>169</v>
      </c>
      <c r="B1002" s="55" t="s">
        <v>200</v>
      </c>
      <c r="C1002" s="55">
        <v>1235</v>
      </c>
      <c r="D1002" s="55">
        <v>1266</v>
      </c>
      <c r="E1002" s="58" t="str">
        <f t="shared" si="45"/>
        <v>1235_1266</v>
      </c>
      <c r="F1002" s="65">
        <v>0.92906127133428296</v>
      </c>
      <c r="G1002" s="63" t="str">
        <f t="shared" si="46"/>
        <v>1266_1235</v>
      </c>
      <c r="H1002" s="59">
        <f t="shared" si="47"/>
        <v>7.0938728665717043E-2</v>
      </c>
    </row>
    <row r="1003" spans="1:8" x14ac:dyDescent="0.4">
      <c r="A1003" s="55" t="s">
        <v>169</v>
      </c>
      <c r="B1003" s="55" t="s">
        <v>341</v>
      </c>
      <c r="C1003" s="55">
        <v>1235</v>
      </c>
      <c r="D1003" s="55">
        <v>1407</v>
      </c>
      <c r="E1003" s="58" t="str">
        <f t="shared" si="45"/>
        <v>1235_1407</v>
      </c>
      <c r="F1003" s="65">
        <v>0.87425260223974699</v>
      </c>
      <c r="G1003" s="63" t="str">
        <f t="shared" si="46"/>
        <v>1407_1235</v>
      </c>
      <c r="H1003" s="59">
        <f t="shared" si="47"/>
        <v>0.12574739776025301</v>
      </c>
    </row>
    <row r="1004" spans="1:8" x14ac:dyDescent="0.4">
      <c r="A1004" s="55" t="s">
        <v>169</v>
      </c>
      <c r="B1004" s="55" t="s">
        <v>311</v>
      </c>
      <c r="C1004" s="55">
        <v>1235</v>
      </c>
      <c r="D1004" s="55">
        <v>1377</v>
      </c>
      <c r="E1004" s="58" t="str">
        <f t="shared" si="45"/>
        <v>1235_1377</v>
      </c>
      <c r="F1004" s="65">
        <v>0.79990614562683504</v>
      </c>
      <c r="G1004" s="63" t="str">
        <f t="shared" si="46"/>
        <v>1377_1235</v>
      </c>
      <c r="H1004" s="59">
        <f t="shared" si="47"/>
        <v>0.20009385437316496</v>
      </c>
    </row>
    <row r="1005" spans="1:8" x14ac:dyDescent="0.4">
      <c r="A1005" s="55" t="s">
        <v>169</v>
      </c>
      <c r="B1005" s="55" t="s">
        <v>369</v>
      </c>
      <c r="C1005" s="55">
        <v>1235</v>
      </c>
      <c r="D1005" s="55">
        <v>1435</v>
      </c>
      <c r="E1005" s="58" t="str">
        <f t="shared" si="45"/>
        <v>1235_1435</v>
      </c>
      <c r="F1005" s="65">
        <v>0.29631441119058799</v>
      </c>
      <c r="G1005" s="63" t="str">
        <f t="shared" si="46"/>
        <v>1435_1235</v>
      </c>
      <c r="H1005" s="59">
        <f t="shared" si="47"/>
        <v>0.70368558880941201</v>
      </c>
    </row>
    <row r="1006" spans="1:8" x14ac:dyDescent="0.4">
      <c r="A1006" s="55" t="s">
        <v>169</v>
      </c>
      <c r="B1006" s="55" t="s">
        <v>277</v>
      </c>
      <c r="C1006" s="55">
        <v>1235</v>
      </c>
      <c r="D1006" s="55">
        <v>1343</v>
      </c>
      <c r="E1006" s="58" t="str">
        <f t="shared" si="45"/>
        <v>1235_1343</v>
      </c>
      <c r="F1006" s="65">
        <v>0.59297907517454695</v>
      </c>
      <c r="G1006" s="63" t="str">
        <f t="shared" si="46"/>
        <v>1343_1235</v>
      </c>
      <c r="H1006" s="59">
        <f t="shared" si="47"/>
        <v>0.40702092482545305</v>
      </c>
    </row>
    <row r="1007" spans="1:8" x14ac:dyDescent="0.4">
      <c r="A1007" s="55" t="s">
        <v>169</v>
      </c>
      <c r="B1007" s="55" t="s">
        <v>71</v>
      </c>
      <c r="C1007" s="55">
        <v>1235</v>
      </c>
      <c r="D1007" s="55">
        <v>1137</v>
      </c>
      <c r="E1007" s="58" t="str">
        <f t="shared" si="45"/>
        <v>1235_1137</v>
      </c>
      <c r="F1007" s="65">
        <v>0.81599351438698298</v>
      </c>
      <c r="G1007" s="63" t="str">
        <f t="shared" si="46"/>
        <v>1137_1235</v>
      </c>
      <c r="H1007" s="59">
        <f t="shared" si="47"/>
        <v>0.18400648561301702</v>
      </c>
    </row>
    <row r="1008" spans="1:8" x14ac:dyDescent="0.4">
      <c r="A1008" s="55" t="s">
        <v>169</v>
      </c>
      <c r="B1008" s="55" t="s">
        <v>202</v>
      </c>
      <c r="C1008" s="55">
        <v>1235</v>
      </c>
      <c r="D1008" s="55">
        <v>1268</v>
      </c>
      <c r="E1008" s="58" t="str">
        <f t="shared" si="45"/>
        <v>1235_1268</v>
      </c>
      <c r="F1008" s="65">
        <v>0.60151135876383099</v>
      </c>
      <c r="G1008" s="63" t="str">
        <f t="shared" si="46"/>
        <v>1268_1235</v>
      </c>
      <c r="H1008" s="59">
        <f t="shared" si="47"/>
        <v>0.39848864123616901</v>
      </c>
    </row>
    <row r="1009" spans="1:8" x14ac:dyDescent="0.4">
      <c r="A1009" s="55" t="s">
        <v>169</v>
      </c>
      <c r="B1009" s="55" t="s">
        <v>129</v>
      </c>
      <c r="C1009" s="55">
        <v>1235</v>
      </c>
      <c r="D1009" s="55">
        <v>1195</v>
      </c>
      <c r="E1009" s="58" t="str">
        <f t="shared" si="45"/>
        <v>1235_1195</v>
      </c>
      <c r="F1009" s="65">
        <v>0.855465552410132</v>
      </c>
      <c r="G1009" s="63" t="str">
        <f t="shared" si="46"/>
        <v>1195_1235</v>
      </c>
      <c r="H1009" s="59">
        <f t="shared" si="47"/>
        <v>0.144534447589868</v>
      </c>
    </row>
    <row r="1010" spans="1:8" x14ac:dyDescent="0.4">
      <c r="A1010" s="55" t="s">
        <v>169</v>
      </c>
      <c r="B1010" s="55" t="s">
        <v>367</v>
      </c>
      <c r="C1010" s="55">
        <v>1235</v>
      </c>
      <c r="D1010" s="55">
        <v>1433</v>
      </c>
      <c r="E1010" s="58" t="str">
        <f t="shared" si="45"/>
        <v>1235_1433</v>
      </c>
      <c r="F1010" s="65">
        <v>0.73130258123387204</v>
      </c>
      <c r="G1010" s="63" t="str">
        <f t="shared" si="46"/>
        <v>1433_1235</v>
      </c>
      <c r="H1010" s="59">
        <f t="shared" si="47"/>
        <v>0.26869741876612796</v>
      </c>
    </row>
    <row r="1011" spans="1:8" x14ac:dyDescent="0.4">
      <c r="A1011" s="55" t="s">
        <v>169</v>
      </c>
      <c r="B1011" s="55" t="s">
        <v>249</v>
      </c>
      <c r="C1011" s="55">
        <v>1235</v>
      </c>
      <c r="D1011" s="55">
        <v>1315</v>
      </c>
      <c r="E1011" s="58" t="str">
        <f t="shared" si="45"/>
        <v>1235_1315</v>
      </c>
      <c r="F1011" s="65">
        <v>0.97850629267161304</v>
      </c>
      <c r="G1011" s="63" t="str">
        <f t="shared" si="46"/>
        <v>1315_1235</v>
      </c>
      <c r="H1011" s="59">
        <f t="shared" si="47"/>
        <v>2.1493707328386957E-2</v>
      </c>
    </row>
    <row r="1012" spans="1:8" x14ac:dyDescent="0.4">
      <c r="A1012" s="55" t="s">
        <v>169</v>
      </c>
      <c r="B1012" s="55" t="s">
        <v>347</v>
      </c>
      <c r="C1012" s="55">
        <v>1235</v>
      </c>
      <c r="D1012" s="55">
        <v>1413</v>
      </c>
      <c r="E1012" s="58" t="str">
        <f t="shared" si="45"/>
        <v>1235_1413</v>
      </c>
      <c r="F1012" s="65">
        <v>0.95223298318927596</v>
      </c>
      <c r="G1012" s="63" t="str">
        <f t="shared" si="46"/>
        <v>1413_1235</v>
      </c>
      <c r="H1012" s="59">
        <f t="shared" si="47"/>
        <v>4.7767016810724039E-2</v>
      </c>
    </row>
    <row r="1013" spans="1:8" x14ac:dyDescent="0.4">
      <c r="A1013" s="55" t="s">
        <v>169</v>
      </c>
      <c r="B1013" s="55" t="s">
        <v>208</v>
      </c>
      <c r="C1013" s="55">
        <v>1235</v>
      </c>
      <c r="D1013" s="55">
        <v>1274</v>
      </c>
      <c r="E1013" s="58" t="str">
        <f t="shared" si="45"/>
        <v>1235_1274</v>
      </c>
      <c r="F1013" s="65">
        <v>0.31449448044884798</v>
      </c>
      <c r="G1013" s="63" t="str">
        <f t="shared" si="46"/>
        <v>1274_1235</v>
      </c>
      <c r="H1013" s="59">
        <f t="shared" si="47"/>
        <v>0.68550551955115202</v>
      </c>
    </row>
    <row r="1014" spans="1:8" x14ac:dyDescent="0.4">
      <c r="A1014" s="55" t="s">
        <v>169</v>
      </c>
      <c r="B1014" s="55" t="s">
        <v>239</v>
      </c>
      <c r="C1014" s="55">
        <v>1235</v>
      </c>
      <c r="D1014" s="55">
        <v>1305</v>
      </c>
      <c r="E1014" s="58" t="str">
        <f t="shared" si="45"/>
        <v>1235_1305</v>
      </c>
      <c r="F1014" s="65">
        <v>0.71872728510147799</v>
      </c>
      <c r="G1014" s="63" t="str">
        <f t="shared" si="46"/>
        <v>1305_1235</v>
      </c>
      <c r="H1014" s="59">
        <f t="shared" si="47"/>
        <v>0.28127271489852201</v>
      </c>
    </row>
    <row r="1015" spans="1:8" x14ac:dyDescent="0.4">
      <c r="A1015" s="55" t="s">
        <v>169</v>
      </c>
      <c r="B1015" s="55" t="s">
        <v>370</v>
      </c>
      <c r="C1015" s="55">
        <v>1235</v>
      </c>
      <c r="D1015" s="55">
        <v>1436</v>
      </c>
      <c r="E1015" s="58" t="str">
        <f t="shared" si="45"/>
        <v>1235_1436</v>
      </c>
      <c r="F1015" s="65">
        <v>0.58807399540181804</v>
      </c>
      <c r="G1015" s="63" t="str">
        <f t="shared" si="46"/>
        <v>1436_1235</v>
      </c>
      <c r="H1015" s="59">
        <f t="shared" si="47"/>
        <v>0.41192600459818196</v>
      </c>
    </row>
    <row r="1016" spans="1:8" x14ac:dyDescent="0.4">
      <c r="A1016" s="55" t="s">
        <v>169</v>
      </c>
      <c r="B1016" s="55" t="s">
        <v>100</v>
      </c>
      <c r="C1016" s="55">
        <v>1235</v>
      </c>
      <c r="D1016" s="55">
        <v>1166</v>
      </c>
      <c r="E1016" s="58" t="str">
        <f t="shared" si="45"/>
        <v>1235_1166</v>
      </c>
      <c r="F1016" s="65">
        <v>0.72439144302318204</v>
      </c>
      <c r="G1016" s="63" t="str">
        <f t="shared" si="46"/>
        <v>1166_1235</v>
      </c>
      <c r="H1016" s="59">
        <f t="shared" si="47"/>
        <v>0.27560855697681796</v>
      </c>
    </row>
    <row r="1017" spans="1:8" x14ac:dyDescent="0.4">
      <c r="A1017" s="55" t="s">
        <v>169</v>
      </c>
      <c r="B1017" s="55" t="s">
        <v>167</v>
      </c>
      <c r="C1017" s="55">
        <v>1235</v>
      </c>
      <c r="D1017" s="55">
        <v>1233</v>
      </c>
      <c r="E1017" s="58" t="str">
        <f t="shared" si="45"/>
        <v>1235_1233</v>
      </c>
      <c r="F1017" s="65">
        <v>0.97681572860695998</v>
      </c>
      <c r="G1017" s="63" t="str">
        <f t="shared" si="46"/>
        <v>1233_1235</v>
      </c>
      <c r="H1017" s="59">
        <f t="shared" si="47"/>
        <v>2.3184271393040023E-2</v>
      </c>
    </row>
    <row r="1018" spans="1:8" x14ac:dyDescent="0.4">
      <c r="A1018" s="55" t="s">
        <v>169</v>
      </c>
      <c r="B1018" s="55" t="s">
        <v>263</v>
      </c>
      <c r="C1018" s="55">
        <v>1235</v>
      </c>
      <c r="D1018" s="55">
        <v>1329</v>
      </c>
      <c r="E1018" s="58" t="str">
        <f t="shared" si="45"/>
        <v>1235_1329</v>
      </c>
      <c r="F1018" s="65">
        <v>0.83149737813591096</v>
      </c>
      <c r="G1018" s="63" t="str">
        <f t="shared" si="46"/>
        <v>1329_1235</v>
      </c>
      <c r="H1018" s="59">
        <f t="shared" si="47"/>
        <v>0.16850262186408904</v>
      </c>
    </row>
    <row r="1019" spans="1:8" x14ac:dyDescent="0.4">
      <c r="A1019" s="55" t="s">
        <v>169</v>
      </c>
      <c r="B1019" s="55" t="s">
        <v>174</v>
      </c>
      <c r="C1019" s="55">
        <v>1235</v>
      </c>
      <c r="D1019" s="55">
        <v>1240</v>
      </c>
      <c r="E1019" s="58" t="str">
        <f t="shared" si="45"/>
        <v>1235_1240</v>
      </c>
      <c r="F1019" s="65">
        <v>0.96910377425296301</v>
      </c>
      <c r="G1019" s="63" t="str">
        <f t="shared" si="46"/>
        <v>1240_1235</v>
      </c>
      <c r="H1019" s="59">
        <f t="shared" si="47"/>
        <v>3.0896225747036987E-2</v>
      </c>
    </row>
    <row r="1020" spans="1:8" x14ac:dyDescent="0.4">
      <c r="A1020" s="55" t="s">
        <v>169</v>
      </c>
      <c r="B1020" s="55" t="s">
        <v>345</v>
      </c>
      <c r="C1020" s="55">
        <v>1235</v>
      </c>
      <c r="D1020" s="55">
        <v>1411</v>
      </c>
      <c r="E1020" s="58" t="str">
        <f t="shared" si="45"/>
        <v>1235_1411</v>
      </c>
      <c r="F1020" s="65">
        <v>0.92441497938205297</v>
      </c>
      <c r="G1020" s="63" t="str">
        <f t="shared" si="46"/>
        <v>1411_1235</v>
      </c>
      <c r="H1020" s="59">
        <f t="shared" si="47"/>
        <v>7.558502061794703E-2</v>
      </c>
    </row>
    <row r="1021" spans="1:8" x14ac:dyDescent="0.4">
      <c r="A1021" s="55" t="s">
        <v>169</v>
      </c>
      <c r="B1021" s="55" t="s">
        <v>305</v>
      </c>
      <c r="C1021" s="55">
        <v>1235</v>
      </c>
      <c r="D1021" s="55">
        <v>1371</v>
      </c>
      <c r="E1021" s="58" t="str">
        <f t="shared" si="45"/>
        <v>1235_1371</v>
      </c>
      <c r="F1021" s="65">
        <v>0.49606445622700202</v>
      </c>
      <c r="G1021" s="63" t="str">
        <f t="shared" si="46"/>
        <v>1371_1235</v>
      </c>
      <c r="H1021" s="59">
        <f t="shared" si="47"/>
        <v>0.50393554377299798</v>
      </c>
    </row>
    <row r="1022" spans="1:8" x14ac:dyDescent="0.4">
      <c r="A1022" s="55" t="s">
        <v>169</v>
      </c>
      <c r="B1022" s="55" t="s">
        <v>212</v>
      </c>
      <c r="C1022" s="55">
        <v>1235</v>
      </c>
      <c r="D1022" s="55">
        <v>1278</v>
      </c>
      <c r="E1022" s="58" t="str">
        <f t="shared" si="45"/>
        <v>1235_1278</v>
      </c>
      <c r="F1022" s="65">
        <v>0.462555052487783</v>
      </c>
      <c r="G1022" s="63" t="str">
        <f t="shared" si="46"/>
        <v>1278_1235</v>
      </c>
      <c r="H1022" s="59">
        <f t="shared" si="47"/>
        <v>0.53744494751221694</v>
      </c>
    </row>
    <row r="1023" spans="1:8" x14ac:dyDescent="0.4">
      <c r="A1023" s="55" t="s">
        <v>169</v>
      </c>
      <c r="B1023" s="55" t="s">
        <v>391</v>
      </c>
      <c r="C1023" s="55">
        <v>1235</v>
      </c>
      <c r="D1023" s="55">
        <v>1457</v>
      </c>
      <c r="E1023" s="58" t="str">
        <f t="shared" si="45"/>
        <v>1235_1457</v>
      </c>
      <c r="F1023" s="65">
        <v>0.75969480092907504</v>
      </c>
      <c r="G1023" s="63" t="str">
        <f t="shared" si="46"/>
        <v>1457_1235</v>
      </c>
      <c r="H1023" s="59">
        <f t="shared" si="47"/>
        <v>0.24030519907092496</v>
      </c>
    </row>
    <row r="1024" spans="1:8" x14ac:dyDescent="0.4">
      <c r="A1024" s="55" t="s">
        <v>169</v>
      </c>
      <c r="B1024" s="55" t="s">
        <v>177</v>
      </c>
      <c r="C1024" s="55">
        <v>1235</v>
      </c>
      <c r="D1024" s="55">
        <v>1243</v>
      </c>
      <c r="E1024" s="58" t="str">
        <f t="shared" si="45"/>
        <v>1235_1243</v>
      </c>
      <c r="F1024" s="65">
        <v>0.75961684977752997</v>
      </c>
      <c r="G1024" s="63" t="str">
        <f t="shared" si="46"/>
        <v>1243_1235</v>
      </c>
      <c r="H1024" s="59">
        <f t="shared" si="47"/>
        <v>0.24038315022247003</v>
      </c>
    </row>
    <row r="1025" spans="1:8" x14ac:dyDescent="0.4">
      <c r="A1025" s="55" t="s">
        <v>169</v>
      </c>
      <c r="B1025" s="55" t="s">
        <v>179</v>
      </c>
      <c r="C1025" s="55">
        <v>1235</v>
      </c>
      <c r="D1025" s="55">
        <v>1245</v>
      </c>
      <c r="E1025" s="58" t="str">
        <f t="shared" si="45"/>
        <v>1235_1245</v>
      </c>
      <c r="F1025" s="65">
        <v>0.86022191391846903</v>
      </c>
      <c r="G1025" s="63" t="str">
        <f t="shared" si="46"/>
        <v>1245_1235</v>
      </c>
      <c r="H1025" s="59">
        <f t="shared" si="47"/>
        <v>0.13977808608153097</v>
      </c>
    </row>
    <row r="1026" spans="1:8" x14ac:dyDescent="0.4">
      <c r="A1026" s="55" t="s">
        <v>169</v>
      </c>
      <c r="B1026" s="55" t="s">
        <v>107</v>
      </c>
      <c r="C1026" s="55">
        <v>1235</v>
      </c>
      <c r="D1026" s="55">
        <v>1173</v>
      </c>
      <c r="E1026" s="58" t="str">
        <f t="shared" si="45"/>
        <v>1235_1173</v>
      </c>
      <c r="F1026" s="65">
        <v>0.69004492848817101</v>
      </c>
      <c r="G1026" s="63" t="str">
        <f t="shared" si="46"/>
        <v>1173_1235</v>
      </c>
      <c r="H1026" s="59">
        <f t="shared" si="47"/>
        <v>0.30995507151182899</v>
      </c>
    </row>
    <row r="1027" spans="1:8" x14ac:dyDescent="0.4">
      <c r="A1027" s="55" t="s">
        <v>169</v>
      </c>
      <c r="B1027" s="55" t="s">
        <v>231</v>
      </c>
      <c r="C1027" s="55">
        <v>1235</v>
      </c>
      <c r="D1027" s="55">
        <v>1297</v>
      </c>
      <c r="E1027" s="58" t="str">
        <f t="shared" ref="E1027:E1090" si="48">C1027&amp;"_"&amp;D1027</f>
        <v>1235_1297</v>
      </c>
      <c r="F1027" s="65">
        <v>0.90071329932895605</v>
      </c>
      <c r="G1027" s="63" t="str">
        <f t="shared" ref="G1027:G1090" si="49">D1027&amp;"_"&amp;C1027</f>
        <v>1297_1235</v>
      </c>
      <c r="H1027" s="59">
        <f t="shared" ref="H1027:H1090" si="50">1-F1027</f>
        <v>9.9286700671043948E-2</v>
      </c>
    </row>
    <row r="1028" spans="1:8" x14ac:dyDescent="0.4">
      <c r="A1028" s="55" t="s">
        <v>279</v>
      </c>
      <c r="B1028" s="55" t="s">
        <v>282</v>
      </c>
      <c r="C1028" s="55">
        <v>1345</v>
      </c>
      <c r="D1028" s="55">
        <v>1348</v>
      </c>
      <c r="E1028" s="58" t="str">
        <f t="shared" si="48"/>
        <v>1345_1348</v>
      </c>
      <c r="F1028" s="65">
        <v>0.26773012133891499</v>
      </c>
      <c r="G1028" s="63" t="str">
        <f t="shared" si="49"/>
        <v>1348_1345</v>
      </c>
      <c r="H1028" s="59">
        <f t="shared" si="50"/>
        <v>0.73226987866108506</v>
      </c>
    </row>
    <row r="1029" spans="1:8" x14ac:dyDescent="0.4">
      <c r="A1029" s="55" t="s">
        <v>279</v>
      </c>
      <c r="B1029" s="55" t="s">
        <v>266</v>
      </c>
      <c r="C1029" s="55">
        <v>1345</v>
      </c>
      <c r="D1029" s="55">
        <v>1332</v>
      </c>
      <c r="E1029" s="58" t="str">
        <f t="shared" si="48"/>
        <v>1345_1332</v>
      </c>
      <c r="F1029" s="65">
        <v>0.22461130276514099</v>
      </c>
      <c r="G1029" s="63" t="str">
        <f t="shared" si="49"/>
        <v>1332_1345</v>
      </c>
      <c r="H1029" s="59">
        <f t="shared" si="50"/>
        <v>0.77538869723485904</v>
      </c>
    </row>
    <row r="1030" spans="1:8" x14ac:dyDescent="0.4">
      <c r="A1030" s="55" t="s">
        <v>279</v>
      </c>
      <c r="B1030" s="55" t="s">
        <v>210</v>
      </c>
      <c r="C1030" s="55">
        <v>1345</v>
      </c>
      <c r="D1030" s="55">
        <v>1276</v>
      </c>
      <c r="E1030" s="58" t="str">
        <f t="shared" si="48"/>
        <v>1345_1276</v>
      </c>
      <c r="F1030" s="65">
        <v>0.12745979061157101</v>
      </c>
      <c r="G1030" s="63" t="str">
        <f t="shared" si="49"/>
        <v>1276_1345</v>
      </c>
      <c r="H1030" s="59">
        <f t="shared" si="50"/>
        <v>0.87254020938842902</v>
      </c>
    </row>
    <row r="1031" spans="1:8" x14ac:dyDescent="0.4">
      <c r="A1031" s="55" t="s">
        <v>279</v>
      </c>
      <c r="B1031" s="55" t="s">
        <v>191</v>
      </c>
      <c r="C1031" s="55">
        <v>1345</v>
      </c>
      <c r="D1031" s="55">
        <v>1257</v>
      </c>
      <c r="E1031" s="58" t="str">
        <f t="shared" si="48"/>
        <v>1345_1257</v>
      </c>
      <c r="F1031" s="65">
        <v>6.5919645838563301E-2</v>
      </c>
      <c r="G1031" s="63" t="str">
        <f t="shared" si="49"/>
        <v>1257_1345</v>
      </c>
      <c r="H1031" s="59">
        <f t="shared" si="50"/>
        <v>0.93408035416143664</v>
      </c>
    </row>
    <row r="1032" spans="1:8" x14ac:dyDescent="0.4">
      <c r="A1032" s="55" t="s">
        <v>279</v>
      </c>
      <c r="B1032" s="55" t="s">
        <v>248</v>
      </c>
      <c r="C1032" s="55">
        <v>1345</v>
      </c>
      <c r="D1032" s="55">
        <v>1314</v>
      </c>
      <c r="E1032" s="58" t="str">
        <f t="shared" si="48"/>
        <v>1345_1314</v>
      </c>
      <c r="F1032" s="65">
        <v>0.28633234705086003</v>
      </c>
      <c r="G1032" s="63" t="str">
        <f t="shared" si="49"/>
        <v>1314_1345</v>
      </c>
      <c r="H1032" s="59">
        <f t="shared" si="50"/>
        <v>0.71366765294913992</v>
      </c>
    </row>
    <row r="1033" spans="1:8" x14ac:dyDescent="0.4">
      <c r="A1033" s="55" t="s">
        <v>279</v>
      </c>
      <c r="B1033" s="55" t="s">
        <v>50</v>
      </c>
      <c r="C1033" s="55">
        <v>1345</v>
      </c>
      <c r="D1033" s="55">
        <v>1116</v>
      </c>
      <c r="E1033" s="58" t="str">
        <f t="shared" si="48"/>
        <v>1345_1116</v>
      </c>
      <c r="F1033" s="65">
        <v>0.59456199793843501</v>
      </c>
      <c r="G1033" s="63" t="str">
        <f t="shared" si="49"/>
        <v>1116_1345</v>
      </c>
      <c r="H1033" s="59">
        <f t="shared" si="50"/>
        <v>0.40543800206156499</v>
      </c>
    </row>
    <row r="1034" spans="1:8" x14ac:dyDescent="0.4">
      <c r="A1034" s="55" t="s">
        <v>279</v>
      </c>
      <c r="B1034" s="55" t="s">
        <v>226</v>
      </c>
      <c r="C1034" s="55">
        <v>1345</v>
      </c>
      <c r="D1034" s="55">
        <v>1292</v>
      </c>
      <c r="E1034" s="58" t="str">
        <f t="shared" si="48"/>
        <v>1345_1292</v>
      </c>
      <c r="F1034" s="65">
        <v>0.45963461475670198</v>
      </c>
      <c r="G1034" s="63" t="str">
        <f t="shared" si="49"/>
        <v>1292_1345</v>
      </c>
      <c r="H1034" s="59">
        <f t="shared" si="50"/>
        <v>0.54036538524329802</v>
      </c>
    </row>
    <row r="1035" spans="1:8" x14ac:dyDescent="0.4">
      <c r="A1035" s="55" t="s">
        <v>279</v>
      </c>
      <c r="B1035" s="55" t="s">
        <v>73</v>
      </c>
      <c r="C1035" s="55">
        <v>1345</v>
      </c>
      <c r="D1035" s="55">
        <v>1139</v>
      </c>
      <c r="E1035" s="58" t="str">
        <f t="shared" si="48"/>
        <v>1345_1139</v>
      </c>
      <c r="F1035" s="65">
        <v>0.135267839622496</v>
      </c>
      <c r="G1035" s="63" t="str">
        <f t="shared" si="49"/>
        <v>1139_1345</v>
      </c>
      <c r="H1035" s="59">
        <f t="shared" si="50"/>
        <v>0.864732160377504</v>
      </c>
    </row>
    <row r="1036" spans="1:8" x14ac:dyDescent="0.4">
      <c r="A1036" s="55" t="s">
        <v>279</v>
      </c>
      <c r="B1036" s="55" t="s">
        <v>87</v>
      </c>
      <c r="C1036" s="55">
        <v>1345</v>
      </c>
      <c r="D1036" s="55">
        <v>1153</v>
      </c>
      <c r="E1036" s="58" t="str">
        <f t="shared" si="48"/>
        <v>1345_1153</v>
      </c>
      <c r="F1036" s="65">
        <v>0.21710527245369601</v>
      </c>
      <c r="G1036" s="63" t="str">
        <f t="shared" si="49"/>
        <v>1153_1345</v>
      </c>
      <c r="H1036" s="59">
        <f t="shared" si="50"/>
        <v>0.78289472754630396</v>
      </c>
    </row>
    <row r="1037" spans="1:8" x14ac:dyDescent="0.4">
      <c r="A1037" s="55" t="s">
        <v>279</v>
      </c>
      <c r="B1037" s="55" t="s">
        <v>351</v>
      </c>
      <c r="C1037" s="55">
        <v>1345</v>
      </c>
      <c r="D1037" s="55">
        <v>1417</v>
      </c>
      <c r="E1037" s="58" t="str">
        <f t="shared" si="48"/>
        <v>1345_1417</v>
      </c>
      <c r="F1037" s="65">
        <v>0.72212153090572895</v>
      </c>
      <c r="G1037" s="63" t="str">
        <f t="shared" si="49"/>
        <v>1417_1345</v>
      </c>
      <c r="H1037" s="59">
        <f t="shared" si="50"/>
        <v>0.27787846909427105</v>
      </c>
    </row>
    <row r="1038" spans="1:8" x14ac:dyDescent="0.4">
      <c r="A1038" s="55" t="s">
        <v>279</v>
      </c>
      <c r="B1038" s="55" t="s">
        <v>389</v>
      </c>
      <c r="C1038" s="55">
        <v>1345</v>
      </c>
      <c r="D1038" s="55">
        <v>1455</v>
      </c>
      <c r="E1038" s="58" t="str">
        <f t="shared" si="48"/>
        <v>1345_1455</v>
      </c>
      <c r="F1038" s="65">
        <v>8.7626996456960995E-2</v>
      </c>
      <c r="G1038" s="63" t="str">
        <f t="shared" si="49"/>
        <v>1455_1345</v>
      </c>
      <c r="H1038" s="59">
        <f t="shared" si="50"/>
        <v>0.91237300354303896</v>
      </c>
    </row>
    <row r="1039" spans="1:8" x14ac:dyDescent="0.4">
      <c r="A1039" s="55" t="s">
        <v>279</v>
      </c>
      <c r="B1039" s="55" t="s">
        <v>180</v>
      </c>
      <c r="C1039" s="55">
        <v>1345</v>
      </c>
      <c r="D1039" s="55">
        <v>1246</v>
      </c>
      <c r="E1039" s="58" t="str">
        <f t="shared" si="48"/>
        <v>1345_1246</v>
      </c>
      <c r="F1039" s="65">
        <v>7.1754582733437294E-2</v>
      </c>
      <c r="G1039" s="63" t="str">
        <f t="shared" si="49"/>
        <v>1246_1345</v>
      </c>
      <c r="H1039" s="59">
        <f t="shared" si="50"/>
        <v>0.92824541726656273</v>
      </c>
    </row>
    <row r="1040" spans="1:8" x14ac:dyDescent="0.4">
      <c r="A1040" s="55" t="s">
        <v>279</v>
      </c>
      <c r="B1040" s="55" t="s">
        <v>225</v>
      </c>
      <c r="C1040" s="55">
        <v>1345</v>
      </c>
      <c r="D1040" s="55">
        <v>1291</v>
      </c>
      <c r="E1040" s="58" t="str">
        <f t="shared" si="48"/>
        <v>1345_1291</v>
      </c>
      <c r="F1040" s="65">
        <v>0.83985497680284804</v>
      </c>
      <c r="G1040" s="63" t="str">
        <f t="shared" si="49"/>
        <v>1291_1345</v>
      </c>
      <c r="H1040" s="59">
        <f t="shared" si="50"/>
        <v>0.16014502319715196</v>
      </c>
    </row>
    <row r="1041" spans="1:8" x14ac:dyDescent="0.4">
      <c r="A1041" s="55" t="s">
        <v>279</v>
      </c>
      <c r="B1041" s="55" t="s">
        <v>373</v>
      </c>
      <c r="C1041" s="55">
        <v>1345</v>
      </c>
      <c r="D1041" s="55">
        <v>1439</v>
      </c>
      <c r="E1041" s="58" t="str">
        <f t="shared" si="48"/>
        <v>1345_1439</v>
      </c>
      <c r="F1041" s="65">
        <v>0.50143342818408199</v>
      </c>
      <c r="G1041" s="63" t="str">
        <f t="shared" si="49"/>
        <v>1439_1345</v>
      </c>
      <c r="H1041" s="59">
        <f t="shared" si="50"/>
        <v>0.49856657181591801</v>
      </c>
    </row>
    <row r="1042" spans="1:8" x14ac:dyDescent="0.4">
      <c r="A1042" s="55" t="s">
        <v>279</v>
      </c>
      <c r="B1042" s="55" t="s">
        <v>357</v>
      </c>
      <c r="C1042" s="55">
        <v>1345</v>
      </c>
      <c r="D1042" s="55">
        <v>1423</v>
      </c>
      <c r="E1042" s="58" t="str">
        <f t="shared" si="48"/>
        <v>1345_1423</v>
      </c>
      <c r="F1042" s="65">
        <v>0.77962138312945295</v>
      </c>
      <c r="G1042" s="63" t="str">
        <f t="shared" si="49"/>
        <v>1423_1345</v>
      </c>
      <c r="H1042" s="59">
        <f t="shared" si="50"/>
        <v>0.22037861687054705</v>
      </c>
    </row>
    <row r="1043" spans="1:8" x14ac:dyDescent="0.4">
      <c r="A1043" s="55" t="s">
        <v>279</v>
      </c>
      <c r="B1043" s="55" t="s">
        <v>124</v>
      </c>
      <c r="C1043" s="55">
        <v>1345</v>
      </c>
      <c r="D1043" s="55">
        <v>1190</v>
      </c>
      <c r="E1043" s="58" t="str">
        <f t="shared" si="48"/>
        <v>1345_1190</v>
      </c>
      <c r="F1043" s="65">
        <v>0.76609330963829103</v>
      </c>
      <c r="G1043" s="63" t="str">
        <f t="shared" si="49"/>
        <v>1190_1345</v>
      </c>
      <c r="H1043" s="59">
        <f t="shared" si="50"/>
        <v>0.23390669036170897</v>
      </c>
    </row>
    <row r="1044" spans="1:8" x14ac:dyDescent="0.4">
      <c r="A1044" s="55" t="s">
        <v>279</v>
      </c>
      <c r="B1044" s="55" t="s">
        <v>308</v>
      </c>
      <c r="C1044" s="55">
        <v>1345</v>
      </c>
      <c r="D1044" s="55">
        <v>1374</v>
      </c>
      <c r="E1044" s="58" t="str">
        <f t="shared" si="48"/>
        <v>1345_1374</v>
      </c>
      <c r="F1044" s="65">
        <v>0.205087108499591</v>
      </c>
      <c r="G1044" s="63" t="str">
        <f t="shared" si="49"/>
        <v>1374_1345</v>
      </c>
      <c r="H1044" s="59">
        <f t="shared" si="50"/>
        <v>0.794912891500409</v>
      </c>
    </row>
    <row r="1045" spans="1:8" x14ac:dyDescent="0.4">
      <c r="A1045" s="55" t="s">
        <v>279</v>
      </c>
      <c r="B1045" s="55" t="s">
        <v>241</v>
      </c>
      <c r="C1045" s="55">
        <v>1345</v>
      </c>
      <c r="D1045" s="55">
        <v>1307</v>
      </c>
      <c r="E1045" s="58" t="str">
        <f t="shared" si="48"/>
        <v>1345_1307</v>
      </c>
      <c r="F1045" s="65">
        <v>0.72230888599296905</v>
      </c>
      <c r="G1045" s="63" t="str">
        <f t="shared" si="49"/>
        <v>1307_1345</v>
      </c>
      <c r="H1045" s="59">
        <f t="shared" si="50"/>
        <v>0.27769111400703095</v>
      </c>
    </row>
    <row r="1046" spans="1:8" x14ac:dyDescent="0.4">
      <c r="A1046" s="55" t="s">
        <v>279</v>
      </c>
      <c r="B1046" s="55" t="s">
        <v>200</v>
      </c>
      <c r="C1046" s="55">
        <v>1345</v>
      </c>
      <c r="D1046" s="55">
        <v>1266</v>
      </c>
      <c r="E1046" s="58" t="str">
        <f t="shared" si="48"/>
        <v>1345_1266</v>
      </c>
      <c r="F1046" s="65">
        <v>0.84515249823009897</v>
      </c>
      <c r="G1046" s="63" t="str">
        <f t="shared" si="49"/>
        <v>1266_1345</v>
      </c>
      <c r="H1046" s="59">
        <f t="shared" si="50"/>
        <v>0.15484750176990103</v>
      </c>
    </row>
    <row r="1047" spans="1:8" x14ac:dyDescent="0.4">
      <c r="A1047" s="55" t="s">
        <v>279</v>
      </c>
      <c r="B1047" s="55" t="s">
        <v>341</v>
      </c>
      <c r="C1047" s="55">
        <v>1345</v>
      </c>
      <c r="D1047" s="55">
        <v>1407</v>
      </c>
      <c r="E1047" s="58" t="str">
        <f t="shared" si="48"/>
        <v>1345_1407</v>
      </c>
      <c r="F1047" s="65">
        <v>0.74341842249722601</v>
      </c>
      <c r="G1047" s="63" t="str">
        <f t="shared" si="49"/>
        <v>1407_1345</v>
      </c>
      <c r="H1047" s="59">
        <f t="shared" si="50"/>
        <v>0.25658157750277399</v>
      </c>
    </row>
    <row r="1048" spans="1:8" x14ac:dyDescent="0.4">
      <c r="A1048" s="55" t="s">
        <v>279</v>
      </c>
      <c r="B1048" s="55" t="s">
        <v>311</v>
      </c>
      <c r="C1048" s="55">
        <v>1345</v>
      </c>
      <c r="D1048" s="55">
        <v>1377</v>
      </c>
      <c r="E1048" s="58" t="str">
        <f t="shared" si="48"/>
        <v>1345_1377</v>
      </c>
      <c r="F1048" s="65">
        <v>0.62490633841976795</v>
      </c>
      <c r="G1048" s="63" t="str">
        <f t="shared" si="49"/>
        <v>1377_1345</v>
      </c>
      <c r="H1048" s="59">
        <f t="shared" si="50"/>
        <v>0.37509366158023205</v>
      </c>
    </row>
    <row r="1049" spans="1:8" x14ac:dyDescent="0.4">
      <c r="A1049" s="55" t="s">
        <v>279</v>
      </c>
      <c r="B1049" s="55" t="s">
        <v>369</v>
      </c>
      <c r="C1049" s="55">
        <v>1345</v>
      </c>
      <c r="D1049" s="55">
        <v>1435</v>
      </c>
      <c r="E1049" s="58" t="str">
        <f t="shared" si="48"/>
        <v>1345_1435</v>
      </c>
      <c r="F1049" s="65">
        <v>0.14928849621231</v>
      </c>
      <c r="G1049" s="63" t="str">
        <f t="shared" si="49"/>
        <v>1435_1345</v>
      </c>
      <c r="H1049" s="59">
        <f t="shared" si="50"/>
        <v>0.85071150378769</v>
      </c>
    </row>
    <row r="1050" spans="1:8" x14ac:dyDescent="0.4">
      <c r="A1050" s="55" t="s">
        <v>279</v>
      </c>
      <c r="B1050" s="55" t="s">
        <v>277</v>
      </c>
      <c r="C1050" s="55">
        <v>1345</v>
      </c>
      <c r="D1050" s="55">
        <v>1343</v>
      </c>
      <c r="E1050" s="58" t="str">
        <f t="shared" si="48"/>
        <v>1345_1343</v>
      </c>
      <c r="F1050" s="65">
        <v>0.37777867762804201</v>
      </c>
      <c r="G1050" s="63" t="str">
        <f t="shared" si="49"/>
        <v>1343_1345</v>
      </c>
      <c r="H1050" s="59">
        <f t="shared" si="50"/>
        <v>0.62222132237195793</v>
      </c>
    </row>
    <row r="1051" spans="1:8" x14ac:dyDescent="0.4">
      <c r="A1051" s="55" t="s">
        <v>279</v>
      </c>
      <c r="B1051" s="55" t="s">
        <v>71</v>
      </c>
      <c r="C1051" s="55">
        <v>1345</v>
      </c>
      <c r="D1051" s="55">
        <v>1137</v>
      </c>
      <c r="E1051" s="58" t="str">
        <f t="shared" si="48"/>
        <v>1345_1137</v>
      </c>
      <c r="F1051" s="65">
        <v>0.64888769943402003</v>
      </c>
      <c r="G1051" s="63" t="str">
        <f t="shared" si="49"/>
        <v>1137_1345</v>
      </c>
      <c r="H1051" s="59">
        <f t="shared" si="50"/>
        <v>0.35111230056597997</v>
      </c>
    </row>
    <row r="1052" spans="1:8" x14ac:dyDescent="0.4">
      <c r="A1052" s="55" t="s">
        <v>279</v>
      </c>
      <c r="B1052" s="55" t="s">
        <v>202</v>
      </c>
      <c r="C1052" s="55">
        <v>1345</v>
      </c>
      <c r="D1052" s="55">
        <v>1268</v>
      </c>
      <c r="E1052" s="58" t="str">
        <f t="shared" si="48"/>
        <v>1345_1268</v>
      </c>
      <c r="F1052" s="65">
        <v>0.38615219862301298</v>
      </c>
      <c r="G1052" s="63" t="str">
        <f t="shared" si="49"/>
        <v>1268_1345</v>
      </c>
      <c r="H1052" s="59">
        <f t="shared" si="50"/>
        <v>0.61384780137698702</v>
      </c>
    </row>
    <row r="1053" spans="1:8" x14ac:dyDescent="0.4">
      <c r="A1053" s="55" t="s">
        <v>279</v>
      </c>
      <c r="B1053" s="55" t="s">
        <v>129</v>
      </c>
      <c r="C1053" s="55">
        <v>1345</v>
      </c>
      <c r="D1053" s="55">
        <v>1195</v>
      </c>
      <c r="E1053" s="58" t="str">
        <f t="shared" si="48"/>
        <v>1345_1195</v>
      </c>
      <c r="F1053" s="65">
        <v>0.71153402617364903</v>
      </c>
      <c r="G1053" s="63" t="str">
        <f t="shared" si="49"/>
        <v>1195_1345</v>
      </c>
      <c r="H1053" s="59">
        <f t="shared" si="50"/>
        <v>0.28846597382635097</v>
      </c>
    </row>
    <row r="1054" spans="1:8" x14ac:dyDescent="0.4">
      <c r="A1054" s="55" t="s">
        <v>279</v>
      </c>
      <c r="B1054" s="55" t="s">
        <v>367</v>
      </c>
      <c r="C1054" s="55">
        <v>1345</v>
      </c>
      <c r="D1054" s="55">
        <v>1433</v>
      </c>
      <c r="E1054" s="58" t="str">
        <f t="shared" si="48"/>
        <v>1345_1433</v>
      </c>
      <c r="F1054" s="65">
        <v>0.53144831639110901</v>
      </c>
      <c r="G1054" s="63" t="str">
        <f t="shared" si="49"/>
        <v>1433_1345</v>
      </c>
      <c r="H1054" s="59">
        <f t="shared" si="50"/>
        <v>0.46855168360889099</v>
      </c>
    </row>
    <row r="1055" spans="1:8" x14ac:dyDescent="0.4">
      <c r="A1055" s="55" t="s">
        <v>279</v>
      </c>
      <c r="B1055" s="55" t="s">
        <v>249</v>
      </c>
      <c r="C1055" s="55">
        <v>1345</v>
      </c>
      <c r="D1055" s="55">
        <v>1315</v>
      </c>
      <c r="E1055" s="58" t="str">
        <f t="shared" si="48"/>
        <v>1345_1315</v>
      </c>
      <c r="F1055" s="65">
        <v>0.949930898125947</v>
      </c>
      <c r="G1055" s="63" t="str">
        <f t="shared" si="49"/>
        <v>1315_1345</v>
      </c>
      <c r="H1055" s="59">
        <f t="shared" si="50"/>
        <v>5.0069101874053001E-2</v>
      </c>
    </row>
    <row r="1056" spans="1:8" x14ac:dyDescent="0.4">
      <c r="A1056" s="55" t="s">
        <v>279</v>
      </c>
      <c r="B1056" s="55" t="s">
        <v>347</v>
      </c>
      <c r="C1056" s="55">
        <v>1345</v>
      </c>
      <c r="D1056" s="55">
        <v>1413</v>
      </c>
      <c r="E1056" s="58" t="str">
        <f t="shared" si="48"/>
        <v>1345_1413</v>
      </c>
      <c r="F1056" s="65">
        <v>0.89256300335791094</v>
      </c>
      <c r="G1056" s="63" t="str">
        <f t="shared" si="49"/>
        <v>1413_1345</v>
      </c>
      <c r="H1056" s="59">
        <f t="shared" si="50"/>
        <v>0.10743699664208906</v>
      </c>
    </row>
    <row r="1057" spans="1:8" x14ac:dyDescent="0.4">
      <c r="A1057" s="55" t="s">
        <v>279</v>
      </c>
      <c r="B1057" s="55" t="s">
        <v>208</v>
      </c>
      <c r="C1057" s="55">
        <v>1345</v>
      </c>
      <c r="D1057" s="55">
        <v>1274</v>
      </c>
      <c r="E1057" s="58" t="str">
        <f t="shared" si="48"/>
        <v>1345_1274</v>
      </c>
      <c r="F1057" s="65">
        <v>0.160505477968787</v>
      </c>
      <c r="G1057" s="63" t="str">
        <f t="shared" si="49"/>
        <v>1274_1345</v>
      </c>
      <c r="H1057" s="59">
        <f t="shared" si="50"/>
        <v>0.839494522031213</v>
      </c>
    </row>
    <row r="1058" spans="1:8" x14ac:dyDescent="0.4">
      <c r="A1058" s="55" t="s">
        <v>279</v>
      </c>
      <c r="B1058" s="55" t="s">
        <v>239</v>
      </c>
      <c r="C1058" s="55">
        <v>1345</v>
      </c>
      <c r="D1058" s="55">
        <v>1305</v>
      </c>
      <c r="E1058" s="58" t="str">
        <f t="shared" si="48"/>
        <v>1345_1305</v>
      </c>
      <c r="F1058" s="65">
        <v>0.51571367868504003</v>
      </c>
      <c r="G1058" s="63" t="str">
        <f t="shared" si="49"/>
        <v>1305_1345</v>
      </c>
      <c r="H1058" s="59">
        <f t="shared" si="50"/>
        <v>0.48428632131495997</v>
      </c>
    </row>
    <row r="1059" spans="1:8" x14ac:dyDescent="0.4">
      <c r="A1059" s="55" t="s">
        <v>279</v>
      </c>
      <c r="B1059" s="55" t="s">
        <v>370</v>
      </c>
      <c r="C1059" s="55">
        <v>1345</v>
      </c>
      <c r="D1059" s="55">
        <v>1436</v>
      </c>
      <c r="E1059" s="58" t="str">
        <f t="shared" si="48"/>
        <v>1345_1436</v>
      </c>
      <c r="F1059" s="65">
        <v>0.37302229221309302</v>
      </c>
      <c r="G1059" s="63" t="str">
        <f t="shared" si="49"/>
        <v>1436_1345</v>
      </c>
      <c r="H1059" s="59">
        <f t="shared" si="50"/>
        <v>0.62697770778690698</v>
      </c>
    </row>
    <row r="1060" spans="1:8" x14ac:dyDescent="0.4">
      <c r="A1060" s="55" t="s">
        <v>279</v>
      </c>
      <c r="B1060" s="55" t="s">
        <v>100</v>
      </c>
      <c r="C1060" s="55">
        <v>1345</v>
      </c>
      <c r="D1060" s="55">
        <v>1166</v>
      </c>
      <c r="E1060" s="58" t="str">
        <f t="shared" si="48"/>
        <v>1345_1166</v>
      </c>
      <c r="F1060" s="65">
        <v>0.522751396363062</v>
      </c>
      <c r="G1060" s="63" t="str">
        <f t="shared" si="49"/>
        <v>1166_1345</v>
      </c>
      <c r="H1060" s="59">
        <f t="shared" si="50"/>
        <v>0.477248603636938</v>
      </c>
    </row>
    <row r="1061" spans="1:8" x14ac:dyDescent="0.4">
      <c r="A1061" s="55" t="s">
        <v>279</v>
      </c>
      <c r="B1061" s="55" t="s">
        <v>167</v>
      </c>
      <c r="C1061" s="55">
        <v>1345</v>
      </c>
      <c r="D1061" s="55">
        <v>1233</v>
      </c>
      <c r="E1061" s="58" t="str">
        <f t="shared" si="48"/>
        <v>1345_1233</v>
      </c>
      <c r="F1061" s="65">
        <v>0.94611653450390798</v>
      </c>
      <c r="G1061" s="63" t="str">
        <f t="shared" si="49"/>
        <v>1233_1345</v>
      </c>
      <c r="H1061" s="59">
        <f t="shared" si="50"/>
        <v>5.388346549609202E-2</v>
      </c>
    </row>
    <row r="1062" spans="1:8" x14ac:dyDescent="0.4">
      <c r="A1062" s="55" t="s">
        <v>279</v>
      </c>
      <c r="B1062" s="55" t="s">
        <v>263</v>
      </c>
      <c r="C1062" s="55">
        <v>1345</v>
      </c>
      <c r="D1062" s="55">
        <v>1329</v>
      </c>
      <c r="E1062" s="58" t="str">
        <f t="shared" si="48"/>
        <v>1345_1329</v>
      </c>
      <c r="F1062" s="65">
        <v>0.67282608130432298</v>
      </c>
      <c r="G1062" s="63" t="str">
        <f t="shared" si="49"/>
        <v>1329_1345</v>
      </c>
      <c r="H1062" s="59">
        <f t="shared" si="50"/>
        <v>0.32717391869567702</v>
      </c>
    </row>
    <row r="1063" spans="1:8" x14ac:dyDescent="0.4">
      <c r="A1063" s="55" t="s">
        <v>279</v>
      </c>
      <c r="B1063" s="55" t="s">
        <v>174</v>
      </c>
      <c r="C1063" s="55">
        <v>1345</v>
      </c>
      <c r="D1063" s="55">
        <v>1240</v>
      </c>
      <c r="E1063" s="58" t="str">
        <f t="shared" si="48"/>
        <v>1345_1240</v>
      </c>
      <c r="F1063" s="65">
        <v>0.92893579197686205</v>
      </c>
      <c r="G1063" s="63" t="str">
        <f t="shared" si="49"/>
        <v>1240_1345</v>
      </c>
      <c r="H1063" s="59">
        <f t="shared" si="50"/>
        <v>7.1064208023137954E-2</v>
      </c>
    </row>
    <row r="1064" spans="1:8" x14ac:dyDescent="0.4">
      <c r="A1064" s="55" t="s">
        <v>279</v>
      </c>
      <c r="B1064" s="55" t="s">
        <v>345</v>
      </c>
      <c r="C1064" s="55">
        <v>1345</v>
      </c>
      <c r="D1064" s="55">
        <v>1411</v>
      </c>
      <c r="E1064" s="58" t="str">
        <f t="shared" si="48"/>
        <v>1345_1411</v>
      </c>
      <c r="F1064" s="65">
        <v>0.83598065650119902</v>
      </c>
      <c r="G1064" s="63" t="str">
        <f t="shared" si="49"/>
        <v>1411_1345</v>
      </c>
      <c r="H1064" s="59">
        <f t="shared" si="50"/>
        <v>0.16401934349880098</v>
      </c>
    </row>
    <row r="1065" spans="1:8" x14ac:dyDescent="0.4">
      <c r="A1065" s="55" t="s">
        <v>279</v>
      </c>
      <c r="B1065" s="55" t="s">
        <v>305</v>
      </c>
      <c r="C1065" s="55">
        <v>1345</v>
      </c>
      <c r="D1065" s="55">
        <v>1371</v>
      </c>
      <c r="E1065" s="58" t="str">
        <f t="shared" si="48"/>
        <v>1345_1371</v>
      </c>
      <c r="F1065" s="65">
        <v>0.29089848203086099</v>
      </c>
      <c r="G1065" s="63" t="str">
        <f t="shared" si="49"/>
        <v>1371_1345</v>
      </c>
      <c r="H1065" s="59">
        <f t="shared" si="50"/>
        <v>0.70910151796913901</v>
      </c>
    </row>
    <row r="1066" spans="1:8" x14ac:dyDescent="0.4">
      <c r="A1066" s="55" t="s">
        <v>279</v>
      </c>
      <c r="B1066" s="55" t="s">
        <v>212</v>
      </c>
      <c r="C1066" s="55">
        <v>1345</v>
      </c>
      <c r="D1066" s="55">
        <v>1278</v>
      </c>
      <c r="E1066" s="58" t="str">
        <f t="shared" si="48"/>
        <v>1345_1278</v>
      </c>
      <c r="F1066" s="65">
        <v>0.26398803354139699</v>
      </c>
      <c r="G1066" s="63" t="str">
        <f t="shared" si="49"/>
        <v>1278_1345</v>
      </c>
      <c r="H1066" s="59">
        <f t="shared" si="50"/>
        <v>0.73601196645860301</v>
      </c>
    </row>
    <row r="1067" spans="1:8" x14ac:dyDescent="0.4">
      <c r="A1067" s="55" t="s">
        <v>279</v>
      </c>
      <c r="B1067" s="55" t="s">
        <v>391</v>
      </c>
      <c r="C1067" s="55">
        <v>1345</v>
      </c>
      <c r="D1067" s="55">
        <v>1457</v>
      </c>
      <c r="E1067" s="58" t="str">
        <f t="shared" si="48"/>
        <v>1345_1457</v>
      </c>
      <c r="F1067" s="65">
        <v>0.56849787575037902</v>
      </c>
      <c r="G1067" s="63" t="str">
        <f t="shared" si="49"/>
        <v>1457_1345</v>
      </c>
      <c r="H1067" s="59">
        <f t="shared" si="50"/>
        <v>0.43150212424962098</v>
      </c>
    </row>
    <row r="1068" spans="1:8" x14ac:dyDescent="0.4">
      <c r="A1068" s="55" t="s">
        <v>279</v>
      </c>
      <c r="B1068" s="55" t="s">
        <v>177</v>
      </c>
      <c r="C1068" s="55">
        <v>1345</v>
      </c>
      <c r="D1068" s="55">
        <v>1243</v>
      </c>
      <c r="E1068" s="58" t="str">
        <f t="shared" si="48"/>
        <v>1345_1243</v>
      </c>
      <c r="F1068" s="65">
        <v>0.56839313961521598</v>
      </c>
      <c r="G1068" s="63" t="str">
        <f t="shared" si="49"/>
        <v>1243_1345</v>
      </c>
      <c r="H1068" s="59">
        <f t="shared" si="50"/>
        <v>0.43160686038478402</v>
      </c>
    </row>
    <row r="1069" spans="1:8" x14ac:dyDescent="0.4">
      <c r="A1069" s="55" t="s">
        <v>279</v>
      </c>
      <c r="B1069" s="55" t="s">
        <v>179</v>
      </c>
      <c r="C1069" s="55">
        <v>1345</v>
      </c>
      <c r="D1069" s="55">
        <v>1245</v>
      </c>
      <c r="E1069" s="58" t="str">
        <f t="shared" si="48"/>
        <v>1345_1245</v>
      </c>
      <c r="F1069" s="65">
        <v>0.71947369707754005</v>
      </c>
      <c r="G1069" s="63" t="str">
        <f t="shared" si="49"/>
        <v>1245_1345</v>
      </c>
      <c r="H1069" s="59">
        <f t="shared" si="50"/>
        <v>0.28052630292245995</v>
      </c>
    </row>
    <row r="1070" spans="1:8" x14ac:dyDescent="0.4">
      <c r="A1070" s="55" t="s">
        <v>279</v>
      </c>
      <c r="B1070" s="55" t="s">
        <v>107</v>
      </c>
      <c r="C1070" s="55">
        <v>1345</v>
      </c>
      <c r="D1070" s="55">
        <v>1173</v>
      </c>
      <c r="E1070" s="58" t="str">
        <f t="shared" si="48"/>
        <v>1345_1173</v>
      </c>
      <c r="F1070" s="65">
        <v>0.481270642287283</v>
      </c>
      <c r="G1070" s="63" t="str">
        <f t="shared" si="49"/>
        <v>1173_1345</v>
      </c>
      <c r="H1070" s="59">
        <f t="shared" si="50"/>
        <v>0.518729357712717</v>
      </c>
    </row>
    <row r="1071" spans="1:8" x14ac:dyDescent="0.4">
      <c r="A1071" s="55" t="s">
        <v>279</v>
      </c>
      <c r="B1071" s="55" t="s">
        <v>231</v>
      </c>
      <c r="C1071" s="55">
        <v>1345</v>
      </c>
      <c r="D1071" s="55">
        <v>1297</v>
      </c>
      <c r="E1071" s="58" t="str">
        <f t="shared" si="48"/>
        <v>1345_1297</v>
      </c>
      <c r="F1071" s="65">
        <v>0.79082302111048097</v>
      </c>
      <c r="G1071" s="63" t="str">
        <f t="shared" si="49"/>
        <v>1297_1345</v>
      </c>
      <c r="H1071" s="59">
        <f t="shared" si="50"/>
        <v>0.20917697888951903</v>
      </c>
    </row>
    <row r="1072" spans="1:8" x14ac:dyDescent="0.4">
      <c r="A1072" s="55" t="s">
        <v>282</v>
      </c>
      <c r="B1072" s="55" t="s">
        <v>266</v>
      </c>
      <c r="C1072" s="55">
        <v>1348</v>
      </c>
      <c r="D1072" s="55">
        <v>1332</v>
      </c>
      <c r="E1072" s="58" t="str">
        <f t="shared" si="48"/>
        <v>1348_1332</v>
      </c>
      <c r="F1072" s="65">
        <v>5.3538747076115598E-2</v>
      </c>
      <c r="G1072" s="63" t="str">
        <f t="shared" si="49"/>
        <v>1332_1348</v>
      </c>
      <c r="H1072" s="59">
        <f t="shared" si="50"/>
        <v>0.94646125292388439</v>
      </c>
    </row>
    <row r="1073" spans="1:8" x14ac:dyDescent="0.4">
      <c r="A1073" s="55" t="s">
        <v>282</v>
      </c>
      <c r="B1073" s="55" t="s">
        <v>210</v>
      </c>
      <c r="C1073" s="55">
        <v>1348</v>
      </c>
      <c r="D1073" s="55">
        <v>1276</v>
      </c>
      <c r="E1073" s="58" t="str">
        <f t="shared" si="48"/>
        <v>1348_1276</v>
      </c>
      <c r="F1073" s="65">
        <v>2.77348420722465E-2</v>
      </c>
      <c r="G1073" s="63" t="str">
        <f t="shared" si="49"/>
        <v>1276_1348</v>
      </c>
      <c r="H1073" s="59">
        <f t="shared" si="50"/>
        <v>0.97226515792775348</v>
      </c>
    </row>
    <row r="1074" spans="1:8" x14ac:dyDescent="0.4">
      <c r="A1074" s="55" t="s">
        <v>282</v>
      </c>
      <c r="B1074" s="55" t="s">
        <v>191</v>
      </c>
      <c r="C1074" s="55">
        <v>1348</v>
      </c>
      <c r="D1074" s="55">
        <v>1257</v>
      </c>
      <c r="E1074" s="58" t="str">
        <f t="shared" si="48"/>
        <v>1348_1257</v>
      </c>
      <c r="F1074" s="65">
        <v>1.3593761972773601E-2</v>
      </c>
      <c r="G1074" s="63" t="str">
        <f t="shared" si="49"/>
        <v>1257_1348</v>
      </c>
      <c r="H1074" s="59">
        <f t="shared" si="50"/>
        <v>0.98640623802722638</v>
      </c>
    </row>
    <row r="1075" spans="1:8" x14ac:dyDescent="0.4">
      <c r="A1075" s="55" t="s">
        <v>282</v>
      </c>
      <c r="B1075" s="55" t="s">
        <v>248</v>
      </c>
      <c r="C1075" s="55">
        <v>1348</v>
      </c>
      <c r="D1075" s="55">
        <v>1314</v>
      </c>
      <c r="E1075" s="58" t="str">
        <f t="shared" si="48"/>
        <v>1348_1314</v>
      </c>
      <c r="F1075" s="65">
        <v>7.2655535489422898E-2</v>
      </c>
      <c r="G1075" s="63" t="str">
        <f t="shared" si="49"/>
        <v>1314_1348</v>
      </c>
      <c r="H1075" s="59">
        <f t="shared" si="50"/>
        <v>0.92734446451057706</v>
      </c>
    </row>
    <row r="1076" spans="1:8" x14ac:dyDescent="0.4">
      <c r="A1076" s="55" t="s">
        <v>282</v>
      </c>
      <c r="B1076" s="55" t="s">
        <v>50</v>
      </c>
      <c r="C1076" s="55">
        <v>1348</v>
      </c>
      <c r="D1076" s="55">
        <v>1116</v>
      </c>
      <c r="E1076" s="58" t="str">
        <f t="shared" si="48"/>
        <v>1348_1116</v>
      </c>
      <c r="F1076" s="65">
        <v>0.22261804849139499</v>
      </c>
      <c r="G1076" s="63" t="str">
        <f t="shared" si="49"/>
        <v>1116_1348</v>
      </c>
      <c r="H1076" s="59">
        <f t="shared" si="50"/>
        <v>0.77738195150860501</v>
      </c>
    </row>
    <row r="1077" spans="1:8" x14ac:dyDescent="0.4">
      <c r="A1077" s="55" t="s">
        <v>282</v>
      </c>
      <c r="B1077" s="55" t="s">
        <v>226</v>
      </c>
      <c r="C1077" s="55">
        <v>1348</v>
      </c>
      <c r="D1077" s="55">
        <v>1292</v>
      </c>
      <c r="E1077" s="58" t="str">
        <f t="shared" si="48"/>
        <v>1348_1292</v>
      </c>
      <c r="F1077" s="65">
        <v>0.14244308849694201</v>
      </c>
      <c r="G1077" s="63" t="str">
        <f t="shared" si="49"/>
        <v>1292_1348</v>
      </c>
      <c r="H1077" s="59">
        <f t="shared" si="50"/>
        <v>0.85755691150305802</v>
      </c>
    </row>
    <row r="1078" spans="1:8" x14ac:dyDescent="0.4">
      <c r="A1078" s="55" t="s">
        <v>282</v>
      </c>
      <c r="B1078" s="55" t="s">
        <v>73</v>
      </c>
      <c r="C1078" s="55">
        <v>1348</v>
      </c>
      <c r="D1078" s="55">
        <v>1139</v>
      </c>
      <c r="E1078" s="58" t="str">
        <f t="shared" si="48"/>
        <v>1348_1139</v>
      </c>
      <c r="F1078" s="65">
        <v>2.9641381029406701E-2</v>
      </c>
      <c r="G1078" s="63" t="str">
        <f t="shared" si="49"/>
        <v>1139_1348</v>
      </c>
      <c r="H1078" s="59">
        <f t="shared" si="50"/>
        <v>0.97035861897059328</v>
      </c>
    </row>
    <row r="1079" spans="1:8" x14ac:dyDescent="0.4">
      <c r="A1079" s="55" t="s">
        <v>282</v>
      </c>
      <c r="B1079" s="55" t="s">
        <v>87</v>
      </c>
      <c r="C1079" s="55">
        <v>1348</v>
      </c>
      <c r="D1079" s="55">
        <v>1153</v>
      </c>
      <c r="E1079" s="58" t="str">
        <f t="shared" si="48"/>
        <v>1348_1153</v>
      </c>
      <c r="F1079" s="65">
        <v>5.13708432534207E-2</v>
      </c>
      <c r="G1079" s="63" t="str">
        <f t="shared" si="49"/>
        <v>1153_1348</v>
      </c>
      <c r="H1079" s="59">
        <f t="shared" si="50"/>
        <v>0.94862915674657933</v>
      </c>
    </row>
    <row r="1080" spans="1:8" x14ac:dyDescent="0.4">
      <c r="A1080" s="55" t="s">
        <v>282</v>
      </c>
      <c r="B1080" s="55" t="s">
        <v>351</v>
      </c>
      <c r="C1080" s="55">
        <v>1348</v>
      </c>
      <c r="D1080" s="55">
        <v>1417</v>
      </c>
      <c r="E1080" s="58" t="str">
        <f t="shared" si="48"/>
        <v>1348_1417</v>
      </c>
      <c r="F1080" s="65">
        <v>0.336635980291077</v>
      </c>
      <c r="G1080" s="63" t="str">
        <f t="shared" si="49"/>
        <v>1417_1348</v>
      </c>
      <c r="H1080" s="59">
        <f t="shared" si="50"/>
        <v>0.663364019708923</v>
      </c>
    </row>
    <row r="1081" spans="1:8" x14ac:dyDescent="0.4">
      <c r="A1081" s="55" t="s">
        <v>282</v>
      </c>
      <c r="B1081" s="55" t="s">
        <v>389</v>
      </c>
      <c r="C1081" s="55">
        <v>1348</v>
      </c>
      <c r="D1081" s="55">
        <v>1455</v>
      </c>
      <c r="E1081" s="58" t="str">
        <f t="shared" si="48"/>
        <v>1348_1455</v>
      </c>
      <c r="F1081" s="65">
        <v>1.84097944478438E-2</v>
      </c>
      <c r="G1081" s="63" t="str">
        <f t="shared" si="49"/>
        <v>1455_1348</v>
      </c>
      <c r="H1081" s="59">
        <f t="shared" si="50"/>
        <v>0.98159020555215615</v>
      </c>
    </row>
    <row r="1082" spans="1:8" x14ac:dyDescent="0.4">
      <c r="A1082" s="55" t="s">
        <v>282</v>
      </c>
      <c r="B1082" s="55" t="s">
        <v>180</v>
      </c>
      <c r="C1082" s="55">
        <v>1348</v>
      </c>
      <c r="D1082" s="55">
        <v>1246</v>
      </c>
      <c r="E1082" s="58" t="str">
        <f t="shared" si="48"/>
        <v>1348_1246</v>
      </c>
      <c r="F1082" s="65">
        <v>1.4870763314885301E-2</v>
      </c>
      <c r="G1082" s="63" t="str">
        <f t="shared" si="49"/>
        <v>1246_1348</v>
      </c>
      <c r="H1082" s="59">
        <f t="shared" si="50"/>
        <v>0.98512923668511465</v>
      </c>
    </row>
    <row r="1083" spans="1:8" x14ac:dyDescent="0.4">
      <c r="A1083" s="55" t="s">
        <v>282</v>
      </c>
      <c r="B1083" s="55" t="s">
        <v>225</v>
      </c>
      <c r="C1083" s="55">
        <v>1348</v>
      </c>
      <c r="D1083" s="55">
        <v>1291</v>
      </c>
      <c r="E1083" s="58" t="str">
        <f t="shared" si="48"/>
        <v>1348_1291</v>
      </c>
      <c r="F1083" s="65">
        <v>0.50595424791167698</v>
      </c>
      <c r="G1083" s="63" t="str">
        <f t="shared" si="49"/>
        <v>1291_1348</v>
      </c>
      <c r="H1083" s="59">
        <f t="shared" si="50"/>
        <v>0.49404575208832302</v>
      </c>
    </row>
    <row r="1084" spans="1:8" x14ac:dyDescent="0.4">
      <c r="A1084" s="55" t="s">
        <v>282</v>
      </c>
      <c r="B1084" s="55" t="s">
        <v>373</v>
      </c>
      <c r="C1084" s="55">
        <v>1348</v>
      </c>
      <c r="D1084" s="55">
        <v>1439</v>
      </c>
      <c r="E1084" s="58" t="str">
        <f t="shared" si="48"/>
        <v>1348_1439</v>
      </c>
      <c r="F1084" s="65">
        <v>0.16415973390305799</v>
      </c>
      <c r="G1084" s="63" t="str">
        <f t="shared" si="49"/>
        <v>1439_1348</v>
      </c>
      <c r="H1084" s="59">
        <f t="shared" si="50"/>
        <v>0.83584026609694195</v>
      </c>
    </row>
    <row r="1085" spans="1:8" x14ac:dyDescent="0.4">
      <c r="A1085" s="55" t="s">
        <v>282</v>
      </c>
      <c r="B1085" s="55" t="s">
        <v>357</v>
      </c>
      <c r="C1085" s="55">
        <v>1348</v>
      </c>
      <c r="D1085" s="55">
        <v>1423</v>
      </c>
      <c r="E1085" s="58" t="str">
        <f t="shared" si="48"/>
        <v>1348_1423</v>
      </c>
      <c r="F1085" s="65">
        <v>0.40857244169385198</v>
      </c>
      <c r="G1085" s="63" t="str">
        <f t="shared" si="49"/>
        <v>1423_1348</v>
      </c>
      <c r="H1085" s="59">
        <f t="shared" si="50"/>
        <v>0.59142755830614802</v>
      </c>
    </row>
    <row r="1086" spans="1:8" x14ac:dyDescent="0.4">
      <c r="A1086" s="55" t="s">
        <v>282</v>
      </c>
      <c r="B1086" s="55" t="s">
        <v>124</v>
      </c>
      <c r="C1086" s="55">
        <v>1348</v>
      </c>
      <c r="D1086" s="55">
        <v>1190</v>
      </c>
      <c r="E1086" s="58" t="str">
        <f t="shared" si="48"/>
        <v>1348_1190</v>
      </c>
      <c r="F1086" s="65">
        <v>0.39008626712889999</v>
      </c>
      <c r="G1086" s="63" t="str">
        <f t="shared" si="49"/>
        <v>1190_1348</v>
      </c>
      <c r="H1086" s="59">
        <f t="shared" si="50"/>
        <v>0.60991373287109996</v>
      </c>
    </row>
    <row r="1087" spans="1:8" x14ac:dyDescent="0.4">
      <c r="A1087" s="55" t="s">
        <v>282</v>
      </c>
      <c r="B1087" s="55" t="s">
        <v>308</v>
      </c>
      <c r="C1087" s="55">
        <v>1348</v>
      </c>
      <c r="D1087" s="55">
        <v>1374</v>
      </c>
      <c r="E1087" s="58" t="str">
        <f t="shared" si="48"/>
        <v>1348_1374</v>
      </c>
      <c r="F1087" s="65">
        <v>4.7965053781001403E-2</v>
      </c>
      <c r="G1087" s="63" t="str">
        <f t="shared" si="49"/>
        <v>1374_1348</v>
      </c>
      <c r="H1087" s="59">
        <f t="shared" si="50"/>
        <v>0.95203494621899865</v>
      </c>
    </row>
    <row r="1088" spans="1:8" x14ac:dyDescent="0.4">
      <c r="A1088" s="55" t="s">
        <v>282</v>
      </c>
      <c r="B1088" s="55" t="s">
        <v>241</v>
      </c>
      <c r="C1088" s="55">
        <v>1348</v>
      </c>
      <c r="D1088" s="55">
        <v>1307</v>
      </c>
      <c r="E1088" s="58" t="str">
        <f t="shared" si="48"/>
        <v>1348_1307</v>
      </c>
      <c r="F1088" s="65">
        <v>0.33684455857159101</v>
      </c>
      <c r="G1088" s="63" t="str">
        <f t="shared" si="49"/>
        <v>1307_1348</v>
      </c>
      <c r="H1088" s="59">
        <f t="shared" si="50"/>
        <v>0.66315544142840899</v>
      </c>
    </row>
    <row r="1089" spans="1:8" x14ac:dyDescent="0.4">
      <c r="A1089" s="55" t="s">
        <v>282</v>
      </c>
      <c r="B1089" s="55" t="s">
        <v>200</v>
      </c>
      <c r="C1089" s="55">
        <v>1348</v>
      </c>
      <c r="D1089" s="55">
        <v>1266</v>
      </c>
      <c r="E1089" s="58" t="str">
        <f t="shared" si="48"/>
        <v>1348_1266</v>
      </c>
      <c r="F1089" s="65">
        <v>0.51593085495436397</v>
      </c>
      <c r="G1089" s="63" t="str">
        <f t="shared" si="49"/>
        <v>1266_1348</v>
      </c>
      <c r="H1089" s="59">
        <f t="shared" si="50"/>
        <v>0.48406914504563603</v>
      </c>
    </row>
    <row r="1090" spans="1:8" x14ac:dyDescent="0.4">
      <c r="A1090" s="55" t="s">
        <v>282</v>
      </c>
      <c r="B1090" s="55" t="s">
        <v>341</v>
      </c>
      <c r="C1090" s="55">
        <v>1348</v>
      </c>
      <c r="D1090" s="55">
        <v>1407</v>
      </c>
      <c r="E1090" s="58" t="str">
        <f t="shared" si="48"/>
        <v>1348_1407</v>
      </c>
      <c r="F1090" s="65">
        <v>0.36134783687720101</v>
      </c>
      <c r="G1090" s="63" t="str">
        <f t="shared" si="49"/>
        <v>1407_1348</v>
      </c>
      <c r="H1090" s="59">
        <f t="shared" si="50"/>
        <v>0.63865216312279904</v>
      </c>
    </row>
    <row r="1091" spans="1:8" x14ac:dyDescent="0.4">
      <c r="A1091" s="55" t="s">
        <v>282</v>
      </c>
      <c r="B1091" s="55" t="s">
        <v>311</v>
      </c>
      <c r="C1091" s="55">
        <v>1348</v>
      </c>
      <c r="D1091" s="55">
        <v>1377</v>
      </c>
      <c r="E1091" s="58" t="str">
        <f t="shared" ref="E1091:E1154" si="51">C1091&amp;"_"&amp;D1091</f>
        <v>1348_1377</v>
      </c>
      <c r="F1091" s="65">
        <v>0.24547277946179999</v>
      </c>
      <c r="G1091" s="63" t="str">
        <f t="shared" ref="G1091:G1154" si="52">D1091&amp;"_"&amp;C1091</f>
        <v>1377_1348</v>
      </c>
      <c r="H1091" s="59">
        <f t="shared" ref="H1091:H1154" si="53">1-F1091</f>
        <v>0.75452722053819998</v>
      </c>
    </row>
    <row r="1092" spans="1:8" x14ac:dyDescent="0.4">
      <c r="A1092" s="55" t="s">
        <v>282</v>
      </c>
      <c r="B1092" s="55" t="s">
        <v>369</v>
      </c>
      <c r="C1092" s="55">
        <v>1348</v>
      </c>
      <c r="D1092" s="55">
        <v>1435</v>
      </c>
      <c r="E1092" s="58" t="str">
        <f t="shared" si="51"/>
        <v>1348_1435</v>
      </c>
      <c r="F1092" s="65">
        <v>3.3133238890701397E-2</v>
      </c>
      <c r="G1092" s="63" t="str">
        <f t="shared" si="52"/>
        <v>1435_1348</v>
      </c>
      <c r="H1092" s="59">
        <f t="shared" si="53"/>
        <v>0.96686676110929859</v>
      </c>
    </row>
    <row r="1093" spans="1:8" x14ac:dyDescent="0.4">
      <c r="A1093" s="55" t="s">
        <v>282</v>
      </c>
      <c r="B1093" s="55" t="s">
        <v>277</v>
      </c>
      <c r="C1093" s="55">
        <v>1348</v>
      </c>
      <c r="D1093" s="55">
        <v>1343</v>
      </c>
      <c r="E1093" s="58" t="str">
        <f t="shared" si="51"/>
        <v>1348_1343</v>
      </c>
      <c r="F1093" s="65">
        <v>0.105995075224682</v>
      </c>
      <c r="G1093" s="63" t="str">
        <f t="shared" si="52"/>
        <v>1343_1348</v>
      </c>
      <c r="H1093" s="59">
        <f t="shared" si="53"/>
        <v>0.89400492477531801</v>
      </c>
    </row>
    <row r="1094" spans="1:8" x14ac:dyDescent="0.4">
      <c r="A1094" s="55" t="s">
        <v>282</v>
      </c>
      <c r="B1094" s="55" t="s">
        <v>71</v>
      </c>
      <c r="C1094" s="55">
        <v>1348</v>
      </c>
      <c r="D1094" s="55">
        <v>1137</v>
      </c>
      <c r="E1094" s="58" t="str">
        <f t="shared" si="51"/>
        <v>1348_1137</v>
      </c>
      <c r="F1094" s="65">
        <v>0.26518759298240702</v>
      </c>
      <c r="G1094" s="63" t="str">
        <f t="shared" si="52"/>
        <v>1137_1348</v>
      </c>
      <c r="H1094" s="59">
        <f t="shared" si="53"/>
        <v>0.73481240701759298</v>
      </c>
    </row>
    <row r="1095" spans="1:8" x14ac:dyDescent="0.4">
      <c r="A1095" s="55" t="s">
        <v>282</v>
      </c>
      <c r="B1095" s="55" t="s">
        <v>202</v>
      </c>
      <c r="C1095" s="55">
        <v>1348</v>
      </c>
      <c r="D1095" s="55">
        <v>1268</v>
      </c>
      <c r="E1095" s="58" t="str">
        <f t="shared" si="51"/>
        <v>1348_1268</v>
      </c>
      <c r="F1095" s="65">
        <v>0.109403679237022</v>
      </c>
      <c r="G1095" s="63" t="str">
        <f t="shared" si="52"/>
        <v>1268_1348</v>
      </c>
      <c r="H1095" s="59">
        <f t="shared" si="53"/>
        <v>0.89059632076297801</v>
      </c>
    </row>
    <row r="1096" spans="1:8" x14ac:dyDescent="0.4">
      <c r="A1096" s="55" t="s">
        <v>282</v>
      </c>
      <c r="B1096" s="55" t="s">
        <v>129</v>
      </c>
      <c r="C1096" s="55">
        <v>1348</v>
      </c>
      <c r="D1096" s="55">
        <v>1195</v>
      </c>
      <c r="E1096" s="58" t="str">
        <f t="shared" si="51"/>
        <v>1348_1195</v>
      </c>
      <c r="F1096" s="65">
        <v>0.32508826028702398</v>
      </c>
      <c r="G1096" s="63" t="str">
        <f t="shared" si="52"/>
        <v>1195_1348</v>
      </c>
      <c r="H1096" s="59">
        <f t="shared" si="53"/>
        <v>0.67491173971297602</v>
      </c>
    </row>
    <row r="1097" spans="1:8" x14ac:dyDescent="0.4">
      <c r="A1097" s="55" t="s">
        <v>282</v>
      </c>
      <c r="B1097" s="55" t="s">
        <v>367</v>
      </c>
      <c r="C1097" s="55">
        <v>1348</v>
      </c>
      <c r="D1097" s="55">
        <v>1433</v>
      </c>
      <c r="E1097" s="58" t="str">
        <f t="shared" si="51"/>
        <v>1348_1433</v>
      </c>
      <c r="F1097" s="65">
        <v>0.181328622812053</v>
      </c>
      <c r="G1097" s="63" t="str">
        <f t="shared" si="52"/>
        <v>1433_1348</v>
      </c>
      <c r="H1097" s="59">
        <f t="shared" si="53"/>
        <v>0.81867137718794702</v>
      </c>
    </row>
    <row r="1098" spans="1:8" x14ac:dyDescent="0.4">
      <c r="A1098" s="55" t="s">
        <v>282</v>
      </c>
      <c r="B1098" s="55" t="s">
        <v>249</v>
      </c>
      <c r="C1098" s="55">
        <v>1348</v>
      </c>
      <c r="D1098" s="55">
        <v>1315</v>
      </c>
      <c r="E1098" s="58" t="str">
        <f t="shared" si="51"/>
        <v>1348_1315</v>
      </c>
      <c r="F1098" s="65">
        <v>0.78745522524765699</v>
      </c>
      <c r="G1098" s="63" t="str">
        <f t="shared" si="52"/>
        <v>1315_1348</v>
      </c>
      <c r="H1098" s="59">
        <f t="shared" si="53"/>
        <v>0.21254477475234301</v>
      </c>
    </row>
    <row r="1099" spans="1:8" x14ac:dyDescent="0.4">
      <c r="A1099" s="55" t="s">
        <v>282</v>
      </c>
      <c r="B1099" s="55" t="s">
        <v>347</v>
      </c>
      <c r="C1099" s="55">
        <v>1348</v>
      </c>
      <c r="D1099" s="55">
        <v>1413</v>
      </c>
      <c r="E1099" s="58" t="str">
        <f t="shared" si="51"/>
        <v>1348_1413</v>
      </c>
      <c r="F1099" s="65">
        <v>0.61865922359665404</v>
      </c>
      <c r="G1099" s="63" t="str">
        <f t="shared" si="52"/>
        <v>1413_1348</v>
      </c>
      <c r="H1099" s="59">
        <f t="shared" si="53"/>
        <v>0.38134077640334596</v>
      </c>
    </row>
    <row r="1100" spans="1:8" x14ac:dyDescent="0.4">
      <c r="A1100" s="55" t="s">
        <v>282</v>
      </c>
      <c r="B1100" s="55" t="s">
        <v>208</v>
      </c>
      <c r="C1100" s="55">
        <v>1348</v>
      </c>
      <c r="D1100" s="55">
        <v>1274</v>
      </c>
      <c r="E1100" s="58" t="str">
        <f t="shared" si="51"/>
        <v>1348_1274</v>
      </c>
      <c r="F1100" s="65">
        <v>3.5991989945449498E-2</v>
      </c>
      <c r="G1100" s="63" t="str">
        <f t="shared" si="52"/>
        <v>1274_1348</v>
      </c>
      <c r="H1100" s="59">
        <f t="shared" si="53"/>
        <v>0.9640080100545505</v>
      </c>
    </row>
    <row r="1101" spans="1:8" x14ac:dyDescent="0.4">
      <c r="A1101" s="55" t="s">
        <v>282</v>
      </c>
      <c r="B1101" s="55" t="s">
        <v>239</v>
      </c>
      <c r="C1101" s="55">
        <v>1348</v>
      </c>
      <c r="D1101" s="55">
        <v>1305</v>
      </c>
      <c r="E1101" s="58" t="str">
        <f t="shared" si="51"/>
        <v>1348_1305</v>
      </c>
      <c r="F1101" s="65">
        <v>0.17215141035718701</v>
      </c>
      <c r="G1101" s="63" t="str">
        <f t="shared" si="52"/>
        <v>1305_1348</v>
      </c>
      <c r="H1101" s="59">
        <f t="shared" si="53"/>
        <v>0.82784858964281294</v>
      </c>
    </row>
    <row r="1102" spans="1:8" x14ac:dyDescent="0.4">
      <c r="A1102" s="55" t="s">
        <v>282</v>
      </c>
      <c r="B1102" s="55" t="s">
        <v>370</v>
      </c>
      <c r="C1102" s="55">
        <v>1348</v>
      </c>
      <c r="D1102" s="55">
        <v>1436</v>
      </c>
      <c r="E1102" s="58" t="str">
        <f t="shared" si="51"/>
        <v>1348_1436</v>
      </c>
      <c r="F1102" s="65">
        <v>0.104088128871634</v>
      </c>
      <c r="G1102" s="63" t="str">
        <f t="shared" si="52"/>
        <v>1436_1348</v>
      </c>
      <c r="H1102" s="59">
        <f t="shared" si="53"/>
        <v>0.89591187112836601</v>
      </c>
    </row>
    <row r="1103" spans="1:8" x14ac:dyDescent="0.4">
      <c r="A1103" s="55" t="s">
        <v>282</v>
      </c>
      <c r="B1103" s="55" t="s">
        <v>100</v>
      </c>
      <c r="C1103" s="55">
        <v>1348</v>
      </c>
      <c r="D1103" s="55">
        <v>1166</v>
      </c>
      <c r="E1103" s="58" t="str">
        <f t="shared" si="51"/>
        <v>1348_1166</v>
      </c>
      <c r="F1103" s="65">
        <v>0.17620656513793201</v>
      </c>
      <c r="G1103" s="63" t="str">
        <f t="shared" si="52"/>
        <v>1166_1348</v>
      </c>
      <c r="H1103" s="59">
        <f t="shared" si="53"/>
        <v>0.82379343486206802</v>
      </c>
    </row>
    <row r="1104" spans="1:8" x14ac:dyDescent="0.4">
      <c r="A1104" s="55" t="s">
        <v>282</v>
      </c>
      <c r="B1104" s="55" t="s">
        <v>167</v>
      </c>
      <c r="C1104" s="55">
        <v>1348</v>
      </c>
      <c r="D1104" s="55">
        <v>1233</v>
      </c>
      <c r="E1104" s="58" t="str">
        <f t="shared" si="51"/>
        <v>1348_1233</v>
      </c>
      <c r="F1104" s="65">
        <v>0.77420527591791799</v>
      </c>
      <c r="G1104" s="63" t="str">
        <f t="shared" si="52"/>
        <v>1233_1348</v>
      </c>
      <c r="H1104" s="59">
        <f t="shared" si="53"/>
        <v>0.22579472408208201</v>
      </c>
    </row>
    <row r="1105" spans="1:8" x14ac:dyDescent="0.4">
      <c r="A1105" s="55" t="s">
        <v>282</v>
      </c>
      <c r="B1105" s="55" t="s">
        <v>263</v>
      </c>
      <c r="C1105" s="55">
        <v>1348</v>
      </c>
      <c r="D1105" s="55">
        <v>1329</v>
      </c>
      <c r="E1105" s="58" t="str">
        <f t="shared" si="51"/>
        <v>1348_1329</v>
      </c>
      <c r="F1105" s="65">
        <v>0.28652198972855503</v>
      </c>
      <c r="G1105" s="63" t="str">
        <f t="shared" si="52"/>
        <v>1329_1348</v>
      </c>
      <c r="H1105" s="59">
        <f t="shared" si="53"/>
        <v>0.71347801027144497</v>
      </c>
    </row>
    <row r="1106" spans="1:8" x14ac:dyDescent="0.4">
      <c r="A1106" s="55" t="s">
        <v>282</v>
      </c>
      <c r="B1106" s="55" t="s">
        <v>174</v>
      </c>
      <c r="C1106" s="55">
        <v>1348</v>
      </c>
      <c r="D1106" s="55">
        <v>1240</v>
      </c>
      <c r="E1106" s="58" t="str">
        <f t="shared" si="51"/>
        <v>1348_1240</v>
      </c>
      <c r="F1106" s="65">
        <v>0.71851845435013995</v>
      </c>
      <c r="G1106" s="63" t="str">
        <f t="shared" si="52"/>
        <v>1240_1348</v>
      </c>
      <c r="H1106" s="59">
        <f t="shared" si="53"/>
        <v>0.28148154564986005</v>
      </c>
    </row>
    <row r="1107" spans="1:8" x14ac:dyDescent="0.4">
      <c r="A1107" s="55" t="s">
        <v>282</v>
      </c>
      <c r="B1107" s="55" t="s">
        <v>345</v>
      </c>
      <c r="C1107" s="55">
        <v>1348</v>
      </c>
      <c r="D1107" s="55">
        <v>1411</v>
      </c>
      <c r="E1107" s="58" t="str">
        <f t="shared" si="51"/>
        <v>1348_1411</v>
      </c>
      <c r="F1107" s="65">
        <v>0.49882245033640399</v>
      </c>
      <c r="G1107" s="63" t="str">
        <f t="shared" si="52"/>
        <v>1411_1348</v>
      </c>
      <c r="H1107" s="59">
        <f t="shared" si="53"/>
        <v>0.50117754966359596</v>
      </c>
    </row>
    <row r="1108" spans="1:8" x14ac:dyDescent="0.4">
      <c r="A1108" s="55" t="s">
        <v>282</v>
      </c>
      <c r="B1108" s="55" t="s">
        <v>305</v>
      </c>
      <c r="C1108" s="55">
        <v>1348</v>
      </c>
      <c r="D1108" s="55">
        <v>1371</v>
      </c>
      <c r="E1108" s="58" t="str">
        <f t="shared" si="51"/>
        <v>1348_1371</v>
      </c>
      <c r="F1108" s="65">
        <v>7.4168297720840604E-2</v>
      </c>
      <c r="G1108" s="63" t="str">
        <f t="shared" si="52"/>
        <v>1371_1348</v>
      </c>
      <c r="H1108" s="59">
        <f t="shared" si="53"/>
        <v>0.92583170227915934</v>
      </c>
    </row>
    <row r="1109" spans="1:8" x14ac:dyDescent="0.4">
      <c r="A1109" s="55" t="s">
        <v>282</v>
      </c>
      <c r="B1109" s="55" t="s">
        <v>212</v>
      </c>
      <c r="C1109" s="55">
        <v>1348</v>
      </c>
      <c r="D1109" s="55">
        <v>1278</v>
      </c>
      <c r="E1109" s="58" t="str">
        <f t="shared" si="51"/>
        <v>1348_1278</v>
      </c>
      <c r="F1109" s="65">
        <v>6.5456405743462995E-2</v>
      </c>
      <c r="G1109" s="63" t="str">
        <f t="shared" si="52"/>
        <v>1278_1348</v>
      </c>
      <c r="H1109" s="59">
        <f t="shared" si="53"/>
        <v>0.93454359425653699</v>
      </c>
    </row>
    <row r="1110" spans="1:8" x14ac:dyDescent="0.4">
      <c r="A1110" s="55" t="s">
        <v>282</v>
      </c>
      <c r="B1110" s="55" t="s">
        <v>391</v>
      </c>
      <c r="C1110" s="55">
        <v>1348</v>
      </c>
      <c r="D1110" s="55">
        <v>1457</v>
      </c>
      <c r="E1110" s="58" t="str">
        <f t="shared" si="51"/>
        <v>1348_1457</v>
      </c>
      <c r="F1110" s="65">
        <v>0.204629637868115</v>
      </c>
      <c r="G1110" s="63" t="str">
        <f t="shared" si="52"/>
        <v>1457_1348</v>
      </c>
      <c r="H1110" s="59">
        <f t="shared" si="53"/>
        <v>0.79537036213188506</v>
      </c>
    </row>
    <row r="1111" spans="1:8" x14ac:dyDescent="0.4">
      <c r="A1111" s="55" t="s">
        <v>282</v>
      </c>
      <c r="B1111" s="55" t="s">
        <v>177</v>
      </c>
      <c r="C1111" s="55">
        <v>1348</v>
      </c>
      <c r="D1111" s="55">
        <v>1243</v>
      </c>
      <c r="E1111" s="58" t="str">
        <f t="shared" si="51"/>
        <v>1348_1243</v>
      </c>
      <c r="F1111" s="65">
        <v>0.20456015860013199</v>
      </c>
      <c r="G1111" s="63" t="str">
        <f t="shared" si="52"/>
        <v>1243_1348</v>
      </c>
      <c r="H1111" s="59">
        <f t="shared" si="53"/>
        <v>0.79543984139986801</v>
      </c>
    </row>
    <row r="1112" spans="1:8" x14ac:dyDescent="0.4">
      <c r="A1112" s="55" t="s">
        <v>282</v>
      </c>
      <c r="B1112" s="55" t="s">
        <v>179</v>
      </c>
      <c r="C1112" s="55">
        <v>1348</v>
      </c>
      <c r="D1112" s="55">
        <v>1245</v>
      </c>
      <c r="E1112" s="58" t="str">
        <f t="shared" si="51"/>
        <v>1348_1245</v>
      </c>
      <c r="F1112" s="65">
        <v>0.33370417944786701</v>
      </c>
      <c r="G1112" s="63" t="str">
        <f t="shared" si="52"/>
        <v>1245_1348</v>
      </c>
      <c r="H1112" s="59">
        <f t="shared" si="53"/>
        <v>0.66629582055213299</v>
      </c>
    </row>
    <row r="1113" spans="1:8" x14ac:dyDescent="0.4">
      <c r="A1113" s="55" t="s">
        <v>282</v>
      </c>
      <c r="B1113" s="55" t="s">
        <v>107</v>
      </c>
      <c r="C1113" s="55">
        <v>1348</v>
      </c>
      <c r="D1113" s="55">
        <v>1173</v>
      </c>
      <c r="E1113" s="58" t="str">
        <f t="shared" si="51"/>
        <v>1348_1173</v>
      </c>
      <c r="F1113" s="65">
        <v>0.15338644553908901</v>
      </c>
      <c r="G1113" s="63" t="str">
        <f t="shared" si="52"/>
        <v>1173_1348</v>
      </c>
      <c r="H1113" s="59">
        <f t="shared" si="53"/>
        <v>0.84661355446091102</v>
      </c>
    </row>
    <row r="1114" spans="1:8" x14ac:dyDescent="0.4">
      <c r="A1114" s="55" t="s">
        <v>282</v>
      </c>
      <c r="B1114" s="55" t="s">
        <v>231</v>
      </c>
      <c r="C1114" s="55">
        <v>1348</v>
      </c>
      <c r="D1114" s="55">
        <v>1297</v>
      </c>
      <c r="E1114" s="58" t="str">
        <f t="shared" si="51"/>
        <v>1348_1297</v>
      </c>
      <c r="F1114" s="65">
        <v>0.42471730182906298</v>
      </c>
      <c r="G1114" s="63" t="str">
        <f t="shared" si="52"/>
        <v>1297_1348</v>
      </c>
      <c r="H1114" s="59">
        <f t="shared" si="53"/>
        <v>0.57528269817093702</v>
      </c>
    </row>
    <row r="1115" spans="1:8" x14ac:dyDescent="0.4">
      <c r="A1115" s="55" t="s">
        <v>266</v>
      </c>
      <c r="B1115" s="55" t="s">
        <v>210</v>
      </c>
      <c r="C1115" s="55">
        <v>1332</v>
      </c>
      <c r="D1115" s="55">
        <v>1276</v>
      </c>
      <c r="E1115" s="58" t="str">
        <f t="shared" si="51"/>
        <v>1332_1276</v>
      </c>
      <c r="F1115" s="65">
        <v>0.207548483600449</v>
      </c>
      <c r="G1115" s="63" t="str">
        <f t="shared" si="52"/>
        <v>1276_1332</v>
      </c>
      <c r="H1115" s="59">
        <f t="shared" si="53"/>
        <v>0.79245151639955103</v>
      </c>
    </row>
    <row r="1116" spans="1:8" x14ac:dyDescent="0.4">
      <c r="A1116" s="55" t="s">
        <v>266</v>
      </c>
      <c r="B1116" s="55" t="s">
        <v>191</v>
      </c>
      <c r="C1116" s="55">
        <v>1332</v>
      </c>
      <c r="D1116" s="55">
        <v>1257</v>
      </c>
      <c r="E1116" s="58" t="str">
        <f t="shared" si="51"/>
        <v>1332_1257</v>
      </c>
      <c r="F1116" s="65">
        <v>0.112317493180678</v>
      </c>
      <c r="G1116" s="63" t="str">
        <f t="shared" si="52"/>
        <v>1257_1332</v>
      </c>
      <c r="H1116" s="59">
        <f t="shared" si="53"/>
        <v>0.88768250681932204</v>
      </c>
    </row>
    <row r="1117" spans="1:8" x14ac:dyDescent="0.4">
      <c r="A1117" s="55" t="s">
        <v>266</v>
      </c>
      <c r="B1117" s="55" t="s">
        <v>248</v>
      </c>
      <c r="C1117" s="55">
        <v>1332</v>
      </c>
      <c r="D1117" s="55">
        <v>1314</v>
      </c>
      <c r="E1117" s="58" t="str">
        <f t="shared" si="51"/>
        <v>1332_1314</v>
      </c>
      <c r="F1117" s="65">
        <v>0.41838108128521401</v>
      </c>
      <c r="G1117" s="63" t="str">
        <f t="shared" si="52"/>
        <v>1314_1332</v>
      </c>
      <c r="H1117" s="59">
        <f t="shared" si="53"/>
        <v>0.58161891871478599</v>
      </c>
    </row>
    <row r="1118" spans="1:8" x14ac:dyDescent="0.4">
      <c r="A1118" s="55" t="s">
        <v>266</v>
      </c>
      <c r="B1118" s="55" t="s">
        <v>50</v>
      </c>
      <c r="C1118" s="55">
        <v>1332</v>
      </c>
      <c r="D1118" s="55">
        <v>1116</v>
      </c>
      <c r="E1118" s="58" t="str">
        <f t="shared" si="51"/>
        <v>1332_1116</v>
      </c>
      <c r="F1118" s="65">
        <v>0.72446094214183199</v>
      </c>
      <c r="G1118" s="63" t="str">
        <f t="shared" si="52"/>
        <v>1116_1332</v>
      </c>
      <c r="H1118" s="59">
        <f t="shared" si="53"/>
        <v>0.27553905785816801</v>
      </c>
    </row>
    <row r="1119" spans="1:8" x14ac:dyDescent="0.4">
      <c r="A1119" s="55" t="s">
        <v>266</v>
      </c>
      <c r="B1119" s="55" t="s">
        <v>226</v>
      </c>
      <c r="C1119" s="55">
        <v>1332</v>
      </c>
      <c r="D1119" s="55">
        <v>1292</v>
      </c>
      <c r="E1119" s="58" t="str">
        <f t="shared" si="51"/>
        <v>1332_1292</v>
      </c>
      <c r="F1119" s="65">
        <v>0.60396836866602199</v>
      </c>
      <c r="G1119" s="63" t="str">
        <f t="shared" si="52"/>
        <v>1292_1332</v>
      </c>
      <c r="H1119" s="59">
        <f t="shared" si="53"/>
        <v>0.39603163133397801</v>
      </c>
    </row>
    <row r="1120" spans="1:8" x14ac:dyDescent="0.4">
      <c r="A1120" s="55" t="s">
        <v>266</v>
      </c>
      <c r="B1120" s="55" t="s">
        <v>73</v>
      </c>
      <c r="C1120" s="55">
        <v>1332</v>
      </c>
      <c r="D1120" s="55">
        <v>1139</v>
      </c>
      <c r="E1120" s="58" t="str">
        <f t="shared" si="51"/>
        <v>1332_1139</v>
      </c>
      <c r="F1120" s="65">
        <v>0.21903110433968001</v>
      </c>
      <c r="G1120" s="63" t="str">
        <f t="shared" si="52"/>
        <v>1139_1332</v>
      </c>
      <c r="H1120" s="59">
        <f t="shared" si="53"/>
        <v>0.78096889566032002</v>
      </c>
    </row>
    <row r="1121" spans="1:8" x14ac:dyDescent="0.4">
      <c r="A1121" s="55" t="s">
        <v>266</v>
      </c>
      <c r="B1121" s="55" t="s">
        <v>87</v>
      </c>
      <c r="C1121" s="55">
        <v>1332</v>
      </c>
      <c r="D1121" s="55">
        <v>1153</v>
      </c>
      <c r="E1121" s="58" t="str">
        <f t="shared" si="51"/>
        <v>1332_1153</v>
      </c>
      <c r="F1121" s="65">
        <v>0.33208400550609202</v>
      </c>
      <c r="G1121" s="63" t="str">
        <f t="shared" si="52"/>
        <v>1153_1332</v>
      </c>
      <c r="H1121" s="59">
        <f t="shared" si="53"/>
        <v>0.66791599449390793</v>
      </c>
    </row>
    <row r="1122" spans="1:8" x14ac:dyDescent="0.4">
      <c r="A1122" s="55" t="s">
        <v>266</v>
      </c>
      <c r="B1122" s="55" t="s">
        <v>351</v>
      </c>
      <c r="C1122" s="55">
        <v>1332</v>
      </c>
      <c r="D1122" s="55">
        <v>1417</v>
      </c>
      <c r="E1122" s="58" t="str">
        <f t="shared" si="51"/>
        <v>1332_1417</v>
      </c>
      <c r="F1122" s="65">
        <v>0.82329763629605401</v>
      </c>
      <c r="G1122" s="63" t="str">
        <f t="shared" si="52"/>
        <v>1417_1332</v>
      </c>
      <c r="H1122" s="59">
        <f t="shared" si="53"/>
        <v>0.17670236370394599</v>
      </c>
    </row>
    <row r="1123" spans="1:8" x14ac:dyDescent="0.4">
      <c r="A1123" s="55" t="s">
        <v>266</v>
      </c>
      <c r="B1123" s="55" t="s">
        <v>389</v>
      </c>
      <c r="C1123" s="55">
        <v>1332</v>
      </c>
      <c r="D1123" s="55">
        <v>1455</v>
      </c>
      <c r="E1123" s="58" t="str">
        <f t="shared" si="51"/>
        <v>1332_1455</v>
      </c>
      <c r="F1123" s="65">
        <v>0.14690079603377801</v>
      </c>
      <c r="G1123" s="63" t="str">
        <f t="shared" si="52"/>
        <v>1455_1332</v>
      </c>
      <c r="H1123" s="59">
        <f t="shared" si="53"/>
        <v>0.85309920396622196</v>
      </c>
    </row>
    <row r="1124" spans="1:8" x14ac:dyDescent="0.4">
      <c r="A1124" s="55" t="s">
        <v>266</v>
      </c>
      <c r="B1124" s="55" t="s">
        <v>180</v>
      </c>
      <c r="C1124" s="55">
        <v>1332</v>
      </c>
      <c r="D1124" s="55">
        <v>1246</v>
      </c>
      <c r="E1124" s="58" t="str">
        <f t="shared" si="51"/>
        <v>1332_1246</v>
      </c>
      <c r="F1124" s="65">
        <v>0.12172418272793201</v>
      </c>
      <c r="G1124" s="63" t="str">
        <f t="shared" si="52"/>
        <v>1246_1332</v>
      </c>
      <c r="H1124" s="59">
        <f t="shared" si="53"/>
        <v>0.87827581727206794</v>
      </c>
    </row>
    <row r="1125" spans="1:8" x14ac:dyDescent="0.4">
      <c r="A1125" s="55" t="s">
        <v>266</v>
      </c>
      <c r="B1125" s="55" t="s">
        <v>225</v>
      </c>
      <c r="C1125" s="55">
        <v>1332</v>
      </c>
      <c r="D1125" s="55">
        <v>1291</v>
      </c>
      <c r="E1125" s="58" t="str">
        <f t="shared" si="51"/>
        <v>1332_1291</v>
      </c>
      <c r="F1125" s="65">
        <v>0.90387058750125704</v>
      </c>
      <c r="G1125" s="63" t="str">
        <f t="shared" si="52"/>
        <v>1291_1332</v>
      </c>
      <c r="H1125" s="59">
        <f t="shared" si="53"/>
        <v>9.6129412498742961E-2</v>
      </c>
    </row>
    <row r="1126" spans="1:8" x14ac:dyDescent="0.4">
      <c r="A1126" s="55" t="s">
        <v>266</v>
      </c>
      <c r="B1126" s="55" t="s">
        <v>373</v>
      </c>
      <c r="C1126" s="55">
        <v>1332</v>
      </c>
      <c r="D1126" s="55">
        <v>1439</v>
      </c>
      <c r="E1126" s="58" t="str">
        <f t="shared" si="51"/>
        <v>1332_1439</v>
      </c>
      <c r="F1126" s="65">
        <v>0.64326766220743103</v>
      </c>
      <c r="G1126" s="63" t="str">
        <f t="shared" si="52"/>
        <v>1439_1332</v>
      </c>
      <c r="H1126" s="59">
        <f t="shared" si="53"/>
        <v>0.35673233779256897</v>
      </c>
    </row>
    <row r="1127" spans="1:8" x14ac:dyDescent="0.4">
      <c r="A1127" s="55" t="s">
        <v>266</v>
      </c>
      <c r="B1127" s="55" t="s">
        <v>357</v>
      </c>
      <c r="C1127" s="55">
        <v>1332</v>
      </c>
      <c r="D1127" s="55">
        <v>1423</v>
      </c>
      <c r="E1127" s="58" t="str">
        <f t="shared" si="51"/>
        <v>1332_1423</v>
      </c>
      <c r="F1127" s="65">
        <v>0.86381010689503201</v>
      </c>
      <c r="G1127" s="63" t="str">
        <f t="shared" si="52"/>
        <v>1423_1332</v>
      </c>
      <c r="H1127" s="59">
        <f t="shared" si="53"/>
        <v>0.13618989310496799</v>
      </c>
    </row>
    <row r="1128" spans="1:8" x14ac:dyDescent="0.4">
      <c r="A1128" s="55" t="s">
        <v>266</v>
      </c>
      <c r="B1128" s="55" t="s">
        <v>124</v>
      </c>
      <c r="C1128" s="55">
        <v>1332</v>
      </c>
      <c r="D1128" s="55">
        <v>1190</v>
      </c>
      <c r="E1128" s="58" t="str">
        <f t="shared" si="51"/>
        <v>1332_1190</v>
      </c>
      <c r="F1128" s="65">
        <v>0.85448541768326502</v>
      </c>
      <c r="G1128" s="63" t="str">
        <f t="shared" si="52"/>
        <v>1190_1332</v>
      </c>
      <c r="H1128" s="59">
        <f t="shared" si="53"/>
        <v>0.14551458231673498</v>
      </c>
    </row>
    <row r="1129" spans="1:8" x14ac:dyDescent="0.4">
      <c r="A1129" s="55" t="s">
        <v>266</v>
      </c>
      <c r="B1129" s="55" t="s">
        <v>308</v>
      </c>
      <c r="C1129" s="55">
        <v>1332</v>
      </c>
      <c r="D1129" s="55">
        <v>1374</v>
      </c>
      <c r="E1129" s="58" t="str">
        <f t="shared" si="51"/>
        <v>1332_1374</v>
      </c>
      <c r="F1129" s="65">
        <v>0.31627227650592998</v>
      </c>
      <c r="G1129" s="63" t="str">
        <f t="shared" si="52"/>
        <v>1374_1332</v>
      </c>
      <c r="H1129" s="59">
        <f t="shared" si="53"/>
        <v>0.68372772349406996</v>
      </c>
    </row>
    <row r="1130" spans="1:8" x14ac:dyDescent="0.4">
      <c r="A1130" s="55" t="s">
        <v>266</v>
      </c>
      <c r="B1130" s="55" t="s">
        <v>241</v>
      </c>
      <c r="C1130" s="55">
        <v>1332</v>
      </c>
      <c r="D1130" s="55">
        <v>1307</v>
      </c>
      <c r="E1130" s="58" t="str">
        <f t="shared" si="51"/>
        <v>1332_1307</v>
      </c>
      <c r="F1130" s="65">
        <v>0.82343345466208395</v>
      </c>
      <c r="G1130" s="63" t="str">
        <f t="shared" si="52"/>
        <v>1307_1332</v>
      </c>
      <c r="H1130" s="59">
        <f t="shared" si="53"/>
        <v>0.17656654533791605</v>
      </c>
    </row>
    <row r="1131" spans="1:8" x14ac:dyDescent="0.4">
      <c r="A1131" s="55" t="s">
        <v>266</v>
      </c>
      <c r="B1131" s="55" t="s">
        <v>200</v>
      </c>
      <c r="C1131" s="55">
        <v>1332</v>
      </c>
      <c r="D1131" s="55">
        <v>1266</v>
      </c>
      <c r="E1131" s="58" t="str">
        <f t="shared" si="51"/>
        <v>1332_1266</v>
      </c>
      <c r="F1131" s="65">
        <v>0.90728427583557703</v>
      </c>
      <c r="G1131" s="63" t="str">
        <f t="shared" si="52"/>
        <v>1266_1332</v>
      </c>
      <c r="H1131" s="59">
        <f t="shared" si="53"/>
        <v>9.2715724164422975E-2</v>
      </c>
    </row>
    <row r="1132" spans="1:8" x14ac:dyDescent="0.4">
      <c r="A1132" s="55" t="s">
        <v>266</v>
      </c>
      <c r="B1132" s="55" t="s">
        <v>341</v>
      </c>
      <c r="C1132" s="55">
        <v>1332</v>
      </c>
      <c r="D1132" s="55">
        <v>1407</v>
      </c>
      <c r="E1132" s="58" t="str">
        <f t="shared" si="51"/>
        <v>1332_1407</v>
      </c>
      <c r="F1132" s="65">
        <v>0.838573704993408</v>
      </c>
      <c r="G1132" s="63" t="str">
        <f t="shared" si="52"/>
        <v>1407_1332</v>
      </c>
      <c r="H1132" s="59">
        <f t="shared" si="53"/>
        <v>0.161426295006592</v>
      </c>
    </row>
    <row r="1133" spans="1:8" x14ac:dyDescent="0.4">
      <c r="A1133" s="55" t="s">
        <v>266</v>
      </c>
      <c r="B1133" s="55" t="s">
        <v>311</v>
      </c>
      <c r="C1133" s="55">
        <v>1332</v>
      </c>
      <c r="D1133" s="55">
        <v>1377</v>
      </c>
      <c r="E1133" s="58" t="str">
        <f t="shared" si="51"/>
        <v>1332_1377</v>
      </c>
      <c r="F1133" s="65">
        <v>0.74918445904653397</v>
      </c>
      <c r="G1133" s="63" t="str">
        <f t="shared" si="52"/>
        <v>1377_1332</v>
      </c>
      <c r="H1133" s="59">
        <f t="shared" si="53"/>
        <v>0.25081554095346603</v>
      </c>
    </row>
    <row r="1134" spans="1:8" x14ac:dyDescent="0.4">
      <c r="A1134" s="55" t="s">
        <v>266</v>
      </c>
      <c r="B1134" s="55" t="s">
        <v>369</v>
      </c>
      <c r="C1134" s="55">
        <v>1332</v>
      </c>
      <c r="D1134" s="55">
        <v>1435</v>
      </c>
      <c r="E1134" s="58" t="str">
        <f t="shared" si="51"/>
        <v>1332_1435</v>
      </c>
      <c r="F1134" s="65">
        <v>0.239330963459017</v>
      </c>
      <c r="G1134" s="63" t="str">
        <f t="shared" si="52"/>
        <v>1435_1332</v>
      </c>
      <c r="H1134" s="59">
        <f t="shared" si="53"/>
        <v>0.76066903654098295</v>
      </c>
    </row>
    <row r="1135" spans="1:8" x14ac:dyDescent="0.4">
      <c r="A1135" s="55" t="s">
        <v>266</v>
      </c>
      <c r="B1135" s="55" t="s">
        <v>277</v>
      </c>
      <c r="C1135" s="55">
        <v>1332</v>
      </c>
      <c r="D1135" s="55">
        <v>1343</v>
      </c>
      <c r="E1135" s="58" t="str">
        <f t="shared" si="51"/>
        <v>1332_1343</v>
      </c>
      <c r="F1135" s="65">
        <v>0.52120080456872997</v>
      </c>
      <c r="G1135" s="63" t="str">
        <f t="shared" si="52"/>
        <v>1343_1332</v>
      </c>
      <c r="H1135" s="59">
        <f t="shared" si="53"/>
        <v>0.47879919543127003</v>
      </c>
    </row>
    <row r="1136" spans="1:8" x14ac:dyDescent="0.4">
      <c r="A1136" s="55" t="s">
        <v>266</v>
      </c>
      <c r="B1136" s="55" t="s">
        <v>71</v>
      </c>
      <c r="C1136" s="55">
        <v>1332</v>
      </c>
      <c r="D1136" s="55">
        <v>1137</v>
      </c>
      <c r="E1136" s="58" t="str">
        <f t="shared" si="51"/>
        <v>1332_1137</v>
      </c>
      <c r="F1136" s="65">
        <v>0.76816790994250905</v>
      </c>
      <c r="G1136" s="63" t="str">
        <f t="shared" si="52"/>
        <v>1137_1332</v>
      </c>
      <c r="H1136" s="59">
        <f t="shared" si="53"/>
        <v>0.23183209005749095</v>
      </c>
    </row>
    <row r="1137" spans="1:8" x14ac:dyDescent="0.4">
      <c r="A1137" s="55" t="s">
        <v>266</v>
      </c>
      <c r="B1137" s="55" t="s">
        <v>202</v>
      </c>
      <c r="C1137" s="55">
        <v>1332</v>
      </c>
      <c r="D1137" s="55">
        <v>1268</v>
      </c>
      <c r="E1137" s="58" t="str">
        <f t="shared" si="51"/>
        <v>1332_1268</v>
      </c>
      <c r="F1137" s="65">
        <v>0.53004525961577398</v>
      </c>
      <c r="G1137" s="63" t="str">
        <f t="shared" si="52"/>
        <v>1268_1332</v>
      </c>
      <c r="H1137" s="59">
        <f t="shared" si="53"/>
        <v>0.46995474038422602</v>
      </c>
    </row>
    <row r="1138" spans="1:8" x14ac:dyDescent="0.4">
      <c r="A1138" s="55" t="s">
        <v>266</v>
      </c>
      <c r="B1138" s="55" t="s">
        <v>129</v>
      </c>
      <c r="C1138" s="55">
        <v>1332</v>
      </c>
      <c r="D1138" s="55">
        <v>1195</v>
      </c>
      <c r="E1138" s="58" t="str">
        <f t="shared" si="51"/>
        <v>1332_1195</v>
      </c>
      <c r="F1138" s="65">
        <v>0.81558056920421795</v>
      </c>
      <c r="G1138" s="63" t="str">
        <f t="shared" si="52"/>
        <v>1195_1332</v>
      </c>
      <c r="H1138" s="59">
        <f t="shared" si="53"/>
        <v>0.18441943079578205</v>
      </c>
    </row>
    <row r="1139" spans="1:8" x14ac:dyDescent="0.4">
      <c r="A1139" s="55" t="s">
        <v>266</v>
      </c>
      <c r="B1139" s="55" t="s">
        <v>367</v>
      </c>
      <c r="C1139" s="55">
        <v>1332</v>
      </c>
      <c r="D1139" s="55">
        <v>1433</v>
      </c>
      <c r="E1139" s="58" t="str">
        <f t="shared" si="51"/>
        <v>1332_1433</v>
      </c>
      <c r="F1139" s="65">
        <v>0.670357180590613</v>
      </c>
      <c r="G1139" s="63" t="str">
        <f t="shared" si="52"/>
        <v>1433_1332</v>
      </c>
      <c r="H1139" s="59">
        <f t="shared" si="53"/>
        <v>0.329642819409387</v>
      </c>
    </row>
    <row r="1140" spans="1:8" x14ac:dyDescent="0.4">
      <c r="A1140" s="55" t="s">
        <v>266</v>
      </c>
      <c r="B1140" s="55" t="s">
        <v>249</v>
      </c>
      <c r="C1140" s="55">
        <v>1332</v>
      </c>
      <c r="D1140" s="55">
        <v>1315</v>
      </c>
      <c r="E1140" s="58" t="str">
        <f t="shared" si="51"/>
        <v>1332_1315</v>
      </c>
      <c r="F1140" s="65">
        <v>0.97144150422286002</v>
      </c>
      <c r="G1140" s="63" t="str">
        <f t="shared" si="52"/>
        <v>1315_1332</v>
      </c>
      <c r="H1140" s="59">
        <f t="shared" si="53"/>
        <v>2.8558495777139981E-2</v>
      </c>
    </row>
    <row r="1141" spans="1:8" x14ac:dyDescent="0.4">
      <c r="A1141" s="55" t="s">
        <v>266</v>
      </c>
      <c r="B1141" s="55" t="s">
        <v>347</v>
      </c>
      <c r="C1141" s="55">
        <v>1332</v>
      </c>
      <c r="D1141" s="55">
        <v>1413</v>
      </c>
      <c r="E1141" s="58" t="str">
        <f t="shared" si="51"/>
        <v>1332_1413</v>
      </c>
      <c r="F1141" s="65">
        <v>0.937087626743347</v>
      </c>
      <c r="G1141" s="63" t="str">
        <f t="shared" si="52"/>
        <v>1413_1332</v>
      </c>
      <c r="H1141" s="59">
        <f t="shared" si="53"/>
        <v>6.2912373256652998E-2</v>
      </c>
    </row>
    <row r="1142" spans="1:8" x14ac:dyDescent="0.4">
      <c r="A1142" s="55" t="s">
        <v>266</v>
      </c>
      <c r="B1142" s="55" t="s">
        <v>208</v>
      </c>
      <c r="C1142" s="55">
        <v>1332</v>
      </c>
      <c r="D1142" s="55">
        <v>1274</v>
      </c>
      <c r="E1142" s="58" t="str">
        <f t="shared" si="51"/>
        <v>1332_1274</v>
      </c>
      <c r="F1142" s="65">
        <v>0.25528320946064298</v>
      </c>
      <c r="G1142" s="63" t="str">
        <f t="shared" si="52"/>
        <v>1274_1332</v>
      </c>
      <c r="H1142" s="59">
        <f t="shared" si="53"/>
        <v>0.74471679053935702</v>
      </c>
    </row>
    <row r="1143" spans="1:8" x14ac:dyDescent="0.4">
      <c r="A1143" s="55" t="s">
        <v>266</v>
      </c>
      <c r="B1143" s="55" t="s">
        <v>239</v>
      </c>
      <c r="C1143" s="55">
        <v>1332</v>
      </c>
      <c r="D1143" s="55">
        <v>1305</v>
      </c>
      <c r="E1143" s="58" t="str">
        <f t="shared" si="51"/>
        <v>1332_1305</v>
      </c>
      <c r="F1143" s="65">
        <v>0.65627023232160198</v>
      </c>
      <c r="G1143" s="63" t="str">
        <f t="shared" si="52"/>
        <v>1305_1332</v>
      </c>
      <c r="H1143" s="59">
        <f t="shared" si="53"/>
        <v>0.34372976767839802</v>
      </c>
    </row>
    <row r="1144" spans="1:8" x14ac:dyDescent="0.4">
      <c r="A1144" s="55" t="s">
        <v>266</v>
      </c>
      <c r="B1144" s="55" t="s">
        <v>370</v>
      </c>
      <c r="C1144" s="55">
        <v>1332</v>
      </c>
      <c r="D1144" s="55">
        <v>1436</v>
      </c>
      <c r="E1144" s="58" t="str">
        <f t="shared" si="51"/>
        <v>1332_1436</v>
      </c>
      <c r="F1144" s="65">
        <v>0.51613655160904703</v>
      </c>
      <c r="G1144" s="63" t="str">
        <f t="shared" si="52"/>
        <v>1436_1332</v>
      </c>
      <c r="H1144" s="59">
        <f t="shared" si="53"/>
        <v>0.48386344839095297</v>
      </c>
    </row>
    <row r="1145" spans="1:8" x14ac:dyDescent="0.4">
      <c r="A1145" s="55" t="s">
        <v>266</v>
      </c>
      <c r="B1145" s="55" t="s">
        <v>100</v>
      </c>
      <c r="C1145" s="55">
        <v>1332</v>
      </c>
      <c r="D1145" s="55">
        <v>1166</v>
      </c>
      <c r="E1145" s="58" t="str">
        <f t="shared" si="51"/>
        <v>1332_1166</v>
      </c>
      <c r="F1145" s="65">
        <v>0.66260169606841202</v>
      </c>
      <c r="G1145" s="63" t="str">
        <f t="shared" si="52"/>
        <v>1166_1332</v>
      </c>
      <c r="H1145" s="59">
        <f t="shared" si="53"/>
        <v>0.33739830393158798</v>
      </c>
    </row>
    <row r="1146" spans="1:8" x14ac:dyDescent="0.4">
      <c r="A1146" s="55" t="s">
        <v>266</v>
      </c>
      <c r="B1146" s="55" t="s">
        <v>167</v>
      </c>
      <c r="C1146" s="55">
        <v>1332</v>
      </c>
      <c r="D1146" s="55">
        <v>1233</v>
      </c>
      <c r="E1146" s="58" t="str">
        <f t="shared" si="51"/>
        <v>1332_1233</v>
      </c>
      <c r="F1146" s="65">
        <v>0.96921275037598498</v>
      </c>
      <c r="G1146" s="63" t="str">
        <f t="shared" si="52"/>
        <v>1233_1332</v>
      </c>
      <c r="H1146" s="59">
        <f t="shared" si="53"/>
        <v>3.0787249624015023E-2</v>
      </c>
    </row>
    <row r="1147" spans="1:8" x14ac:dyDescent="0.4">
      <c r="A1147" s="55" t="s">
        <v>266</v>
      </c>
      <c r="B1147" s="55" t="s">
        <v>263</v>
      </c>
      <c r="C1147" s="55">
        <v>1332</v>
      </c>
      <c r="D1147" s="55">
        <v>1329</v>
      </c>
      <c r="E1147" s="58" t="str">
        <f t="shared" si="51"/>
        <v>1332_1329</v>
      </c>
      <c r="F1147" s="65">
        <v>0.78664781865224997</v>
      </c>
      <c r="G1147" s="63" t="str">
        <f t="shared" si="52"/>
        <v>1329_1332</v>
      </c>
      <c r="H1147" s="59">
        <f t="shared" si="53"/>
        <v>0.21335218134775003</v>
      </c>
    </row>
    <row r="1148" spans="1:8" x14ac:dyDescent="0.4">
      <c r="A1148" s="55" t="s">
        <v>266</v>
      </c>
      <c r="B1148" s="55" t="s">
        <v>174</v>
      </c>
      <c r="C1148" s="55">
        <v>1332</v>
      </c>
      <c r="D1148" s="55">
        <v>1240</v>
      </c>
      <c r="E1148" s="58" t="str">
        <f t="shared" si="51"/>
        <v>1332_1240</v>
      </c>
      <c r="F1148" s="65">
        <v>0.95907771182719104</v>
      </c>
      <c r="G1148" s="63" t="str">
        <f t="shared" si="52"/>
        <v>1240_1332</v>
      </c>
      <c r="H1148" s="59">
        <f t="shared" si="53"/>
        <v>4.0922288172808963E-2</v>
      </c>
    </row>
    <row r="1149" spans="1:8" x14ac:dyDescent="0.4">
      <c r="A1149" s="55" t="s">
        <v>266</v>
      </c>
      <c r="B1149" s="55" t="s">
        <v>345</v>
      </c>
      <c r="C1149" s="55">
        <v>1332</v>
      </c>
      <c r="D1149" s="55">
        <v>1411</v>
      </c>
      <c r="E1149" s="58" t="str">
        <f t="shared" si="51"/>
        <v>1332_1411</v>
      </c>
      <c r="F1149" s="65">
        <v>0.90136308196016501</v>
      </c>
      <c r="G1149" s="63" t="str">
        <f t="shared" si="52"/>
        <v>1411_1332</v>
      </c>
      <c r="H1149" s="59">
        <f t="shared" si="53"/>
        <v>9.8636918039834987E-2</v>
      </c>
    </row>
    <row r="1150" spans="1:8" x14ac:dyDescent="0.4">
      <c r="A1150" s="55" t="s">
        <v>266</v>
      </c>
      <c r="B1150" s="55" t="s">
        <v>305</v>
      </c>
      <c r="C1150" s="55">
        <v>1332</v>
      </c>
      <c r="D1150" s="55">
        <v>1371</v>
      </c>
      <c r="E1150" s="58" t="str">
        <f t="shared" si="51"/>
        <v>1332_1371</v>
      </c>
      <c r="F1150" s="65">
        <v>0.42380250462943297</v>
      </c>
      <c r="G1150" s="63" t="str">
        <f t="shared" si="52"/>
        <v>1371_1332</v>
      </c>
      <c r="H1150" s="59">
        <f t="shared" si="53"/>
        <v>0.57619749537056708</v>
      </c>
    </row>
    <row r="1151" spans="1:8" x14ac:dyDescent="0.4">
      <c r="A1151" s="55" t="s">
        <v>266</v>
      </c>
      <c r="B1151" s="55" t="s">
        <v>212</v>
      </c>
      <c r="C1151" s="55">
        <v>1332</v>
      </c>
      <c r="D1151" s="55">
        <v>1278</v>
      </c>
      <c r="E1151" s="58" t="str">
        <f t="shared" si="51"/>
        <v>1332_1278</v>
      </c>
      <c r="F1151" s="65">
        <v>0.39138332888815802</v>
      </c>
      <c r="G1151" s="63" t="str">
        <f t="shared" si="52"/>
        <v>1278_1332</v>
      </c>
      <c r="H1151" s="59">
        <f t="shared" si="53"/>
        <v>0.60861667111184192</v>
      </c>
    </row>
    <row r="1152" spans="1:8" x14ac:dyDescent="0.4">
      <c r="A1152" s="55" t="s">
        <v>266</v>
      </c>
      <c r="B1152" s="55" t="s">
        <v>391</v>
      </c>
      <c r="C1152" s="55">
        <v>1332</v>
      </c>
      <c r="D1152" s="55">
        <v>1457</v>
      </c>
      <c r="E1152" s="58" t="str">
        <f t="shared" si="51"/>
        <v>1332_1457</v>
      </c>
      <c r="F1152" s="65">
        <v>0.70257009185441199</v>
      </c>
      <c r="G1152" s="63" t="str">
        <f t="shared" si="52"/>
        <v>1457_1332</v>
      </c>
      <c r="H1152" s="59">
        <f t="shared" si="53"/>
        <v>0.29742990814558801</v>
      </c>
    </row>
    <row r="1153" spans="1:8" x14ac:dyDescent="0.4">
      <c r="A1153" s="55" t="s">
        <v>266</v>
      </c>
      <c r="B1153" s="55" t="s">
        <v>177</v>
      </c>
      <c r="C1153" s="55">
        <v>1332</v>
      </c>
      <c r="D1153" s="55">
        <v>1243</v>
      </c>
      <c r="E1153" s="58" t="str">
        <f t="shared" si="51"/>
        <v>1332_1243</v>
      </c>
      <c r="F1153" s="65">
        <v>0.70248086739692805</v>
      </c>
      <c r="G1153" s="63" t="str">
        <f t="shared" si="52"/>
        <v>1243_1332</v>
      </c>
      <c r="H1153" s="59">
        <f t="shared" si="53"/>
        <v>0.29751913260307195</v>
      </c>
    </row>
    <row r="1154" spans="1:8" x14ac:dyDescent="0.4">
      <c r="A1154" s="55" t="s">
        <v>266</v>
      </c>
      <c r="B1154" s="55" t="s">
        <v>179</v>
      </c>
      <c r="C1154" s="55">
        <v>1332</v>
      </c>
      <c r="D1154" s="55">
        <v>1245</v>
      </c>
      <c r="E1154" s="58" t="str">
        <f t="shared" si="51"/>
        <v>1332_1245</v>
      </c>
      <c r="F1154" s="65">
        <v>0.821375408016217</v>
      </c>
      <c r="G1154" s="63" t="str">
        <f t="shared" si="52"/>
        <v>1245_1332</v>
      </c>
      <c r="H1154" s="59">
        <f t="shared" si="53"/>
        <v>0.178624591983783</v>
      </c>
    </row>
    <row r="1155" spans="1:8" x14ac:dyDescent="0.4">
      <c r="A1155" s="55" t="s">
        <v>266</v>
      </c>
      <c r="B1155" s="55" t="s">
        <v>107</v>
      </c>
      <c r="C1155" s="55">
        <v>1332</v>
      </c>
      <c r="D1155" s="55">
        <v>1173</v>
      </c>
      <c r="E1155" s="58" t="str">
        <f t="shared" ref="E1155:E1218" si="54">C1155&amp;"_"&amp;D1155</f>
        <v>1332_1173</v>
      </c>
      <c r="F1155" s="65">
        <v>0.62454597832388004</v>
      </c>
      <c r="G1155" s="63" t="str">
        <f t="shared" ref="G1155:G1218" si="55">D1155&amp;"_"&amp;C1155</f>
        <v>1173_1332</v>
      </c>
      <c r="H1155" s="59">
        <f t="shared" ref="H1155:H1218" si="56">1-F1155</f>
        <v>0.37545402167611996</v>
      </c>
    </row>
    <row r="1156" spans="1:8" x14ac:dyDescent="0.4">
      <c r="A1156" s="55" t="s">
        <v>266</v>
      </c>
      <c r="B1156" s="55" t="s">
        <v>231</v>
      </c>
      <c r="C1156" s="55">
        <v>1332</v>
      </c>
      <c r="D1156" s="55">
        <v>1297</v>
      </c>
      <c r="E1156" s="58" t="str">
        <f t="shared" si="54"/>
        <v>1332_1297</v>
      </c>
      <c r="F1156" s="65">
        <v>0.87143816923753403</v>
      </c>
      <c r="G1156" s="63" t="str">
        <f t="shared" si="55"/>
        <v>1297_1332</v>
      </c>
      <c r="H1156" s="59">
        <f t="shared" si="56"/>
        <v>0.12856183076246597</v>
      </c>
    </row>
    <row r="1157" spans="1:8" x14ac:dyDescent="0.4">
      <c r="A1157" s="55" t="s">
        <v>210</v>
      </c>
      <c r="B1157" s="55" t="s">
        <v>191</v>
      </c>
      <c r="C1157" s="55">
        <v>1276</v>
      </c>
      <c r="D1157" s="55">
        <v>1257</v>
      </c>
      <c r="E1157" s="58" t="str">
        <f t="shared" si="54"/>
        <v>1276_1257</v>
      </c>
      <c r="F1157" s="65">
        <v>9.7023664529289497E-2</v>
      </c>
      <c r="G1157" s="63" t="str">
        <f t="shared" si="55"/>
        <v>1257_1276</v>
      </c>
      <c r="H1157" s="59">
        <f t="shared" si="56"/>
        <v>0.90297633547071054</v>
      </c>
    </row>
    <row r="1158" spans="1:8" x14ac:dyDescent="0.4">
      <c r="A1158" s="55" t="s">
        <v>210</v>
      </c>
      <c r="B1158" s="55" t="s">
        <v>248</v>
      </c>
      <c r="C1158" s="55">
        <v>1276</v>
      </c>
      <c r="D1158" s="55">
        <v>1314</v>
      </c>
      <c r="E1158" s="58" t="str">
        <f t="shared" si="54"/>
        <v>1276_1314</v>
      </c>
      <c r="F1158" s="65">
        <v>0.37921542534212499</v>
      </c>
      <c r="G1158" s="63" t="str">
        <f t="shared" si="55"/>
        <v>1314_1276</v>
      </c>
      <c r="H1158" s="59">
        <f t="shared" si="56"/>
        <v>0.62078457465787507</v>
      </c>
    </row>
    <row r="1159" spans="1:8" x14ac:dyDescent="0.4">
      <c r="A1159" s="55" t="s">
        <v>210</v>
      </c>
      <c r="B1159" s="55" t="s">
        <v>50</v>
      </c>
      <c r="C1159" s="55">
        <v>1276</v>
      </c>
      <c r="D1159" s="55">
        <v>1116</v>
      </c>
      <c r="E1159" s="58" t="str">
        <f t="shared" si="54"/>
        <v>1276_1116</v>
      </c>
      <c r="F1159" s="65">
        <v>0.69066745223221204</v>
      </c>
      <c r="G1159" s="63" t="str">
        <f t="shared" si="55"/>
        <v>1116_1276</v>
      </c>
      <c r="H1159" s="59">
        <f t="shared" si="56"/>
        <v>0.30933254776778796</v>
      </c>
    </row>
    <row r="1160" spans="1:8" x14ac:dyDescent="0.4">
      <c r="A1160" s="55" t="s">
        <v>210</v>
      </c>
      <c r="B1160" s="55" t="s">
        <v>226</v>
      </c>
      <c r="C1160" s="55">
        <v>1276</v>
      </c>
      <c r="D1160" s="55">
        <v>1292</v>
      </c>
      <c r="E1160" s="58" t="str">
        <f t="shared" si="54"/>
        <v>1276_1292</v>
      </c>
      <c r="F1160" s="65">
        <v>0.56428493734881402</v>
      </c>
      <c r="G1160" s="63" t="str">
        <f t="shared" si="55"/>
        <v>1292_1276</v>
      </c>
      <c r="H1160" s="59">
        <f t="shared" si="56"/>
        <v>0.43571506265118598</v>
      </c>
    </row>
    <row r="1161" spans="1:8" x14ac:dyDescent="0.4">
      <c r="A1161" s="55" t="s">
        <v>210</v>
      </c>
      <c r="B1161" s="55" t="s">
        <v>73</v>
      </c>
      <c r="C1161" s="55">
        <v>1276</v>
      </c>
      <c r="D1161" s="55">
        <v>1139</v>
      </c>
      <c r="E1161" s="58" t="str">
        <f t="shared" si="54"/>
        <v>1276_1139</v>
      </c>
      <c r="F1161" s="65">
        <v>0.19235523225612999</v>
      </c>
      <c r="G1161" s="63" t="str">
        <f t="shared" si="55"/>
        <v>1139_1276</v>
      </c>
      <c r="H1161" s="59">
        <f t="shared" si="56"/>
        <v>0.80764476774387006</v>
      </c>
    </row>
    <row r="1162" spans="1:8" x14ac:dyDescent="0.4">
      <c r="A1162" s="55" t="s">
        <v>210</v>
      </c>
      <c r="B1162" s="55" t="s">
        <v>87</v>
      </c>
      <c r="C1162" s="55">
        <v>1276</v>
      </c>
      <c r="D1162" s="55">
        <v>1153</v>
      </c>
      <c r="E1162" s="58" t="str">
        <f t="shared" si="54"/>
        <v>1276_1153</v>
      </c>
      <c r="F1162" s="65">
        <v>0.296873362214082</v>
      </c>
      <c r="G1162" s="63" t="str">
        <f t="shared" si="55"/>
        <v>1153_1276</v>
      </c>
      <c r="H1162" s="59">
        <f t="shared" si="56"/>
        <v>0.703126637785918</v>
      </c>
    </row>
    <row r="1163" spans="1:8" x14ac:dyDescent="0.4">
      <c r="A1163" s="55" t="s">
        <v>210</v>
      </c>
      <c r="B1163" s="55" t="s">
        <v>351</v>
      </c>
      <c r="C1163" s="55">
        <v>1276</v>
      </c>
      <c r="D1163" s="55">
        <v>1417</v>
      </c>
      <c r="E1163" s="58" t="str">
        <f t="shared" si="54"/>
        <v>1276_1417</v>
      </c>
      <c r="F1163" s="65">
        <v>0.79825025595994203</v>
      </c>
      <c r="G1163" s="63" t="str">
        <f t="shared" si="55"/>
        <v>1417_1276</v>
      </c>
      <c r="H1163" s="59">
        <f t="shared" si="56"/>
        <v>0.20174974404005797</v>
      </c>
    </row>
    <row r="1164" spans="1:8" x14ac:dyDescent="0.4">
      <c r="A1164" s="55" t="s">
        <v>210</v>
      </c>
      <c r="B1164" s="55" t="s">
        <v>389</v>
      </c>
      <c r="C1164" s="55">
        <v>1276</v>
      </c>
      <c r="D1164" s="55">
        <v>1455</v>
      </c>
      <c r="E1164" s="58" t="str">
        <f t="shared" si="54"/>
        <v>1276_1455</v>
      </c>
      <c r="F1164" s="65">
        <v>0.12757466737724699</v>
      </c>
      <c r="G1164" s="63" t="str">
        <f t="shared" si="55"/>
        <v>1455_1276</v>
      </c>
      <c r="H1164" s="59">
        <f t="shared" si="56"/>
        <v>0.87242533262275301</v>
      </c>
    </row>
    <row r="1165" spans="1:8" x14ac:dyDescent="0.4">
      <c r="A1165" s="55" t="s">
        <v>210</v>
      </c>
      <c r="B1165" s="55" t="s">
        <v>180</v>
      </c>
      <c r="C1165" s="55">
        <v>1276</v>
      </c>
      <c r="D1165" s="55">
        <v>1246</v>
      </c>
      <c r="E1165" s="58" t="str">
        <f t="shared" si="54"/>
        <v>1276_1246</v>
      </c>
      <c r="F1165" s="65">
        <v>0.105301425912206</v>
      </c>
      <c r="G1165" s="63" t="str">
        <f t="shared" si="55"/>
        <v>1246_1276</v>
      </c>
      <c r="H1165" s="59">
        <f t="shared" si="56"/>
        <v>0.89469857408779396</v>
      </c>
    </row>
    <row r="1166" spans="1:8" x14ac:dyDescent="0.4">
      <c r="A1166" s="55" t="s">
        <v>210</v>
      </c>
      <c r="B1166" s="55" t="s">
        <v>225</v>
      </c>
      <c r="C1166" s="55">
        <v>1276</v>
      </c>
      <c r="D1166" s="55">
        <v>1291</v>
      </c>
      <c r="E1166" s="58" t="str">
        <f t="shared" si="54"/>
        <v>1276_1291</v>
      </c>
      <c r="F1166" s="65">
        <v>0.88870034504600404</v>
      </c>
      <c r="G1166" s="63" t="str">
        <f t="shared" si="55"/>
        <v>1291_1276</v>
      </c>
      <c r="H1166" s="59">
        <f t="shared" si="56"/>
        <v>0.11129965495399596</v>
      </c>
    </row>
    <row r="1167" spans="1:8" x14ac:dyDescent="0.4">
      <c r="A1167" s="55" t="s">
        <v>210</v>
      </c>
      <c r="B1167" s="55" t="s">
        <v>373</v>
      </c>
      <c r="C1167" s="55">
        <v>1276</v>
      </c>
      <c r="D1167" s="55">
        <v>1439</v>
      </c>
      <c r="E1167" s="58" t="str">
        <f t="shared" si="54"/>
        <v>1276_1439</v>
      </c>
      <c r="F1167" s="65">
        <v>0.60494636213681896</v>
      </c>
      <c r="G1167" s="63" t="str">
        <f t="shared" si="55"/>
        <v>1439_1276</v>
      </c>
      <c r="H1167" s="59">
        <f t="shared" si="56"/>
        <v>0.39505363786318104</v>
      </c>
    </row>
    <row r="1168" spans="1:8" x14ac:dyDescent="0.4">
      <c r="A1168" s="55" t="s">
        <v>210</v>
      </c>
      <c r="B1168" s="55" t="s">
        <v>357</v>
      </c>
      <c r="C1168" s="55">
        <v>1276</v>
      </c>
      <c r="D1168" s="55">
        <v>1423</v>
      </c>
      <c r="E1168" s="58" t="str">
        <f t="shared" si="54"/>
        <v>1276_1423</v>
      </c>
      <c r="F1168" s="65">
        <v>0.84341311542967101</v>
      </c>
      <c r="G1168" s="63" t="str">
        <f t="shared" si="55"/>
        <v>1423_1276</v>
      </c>
      <c r="H1168" s="59">
        <f t="shared" si="56"/>
        <v>0.15658688457032899</v>
      </c>
    </row>
    <row r="1169" spans="1:8" x14ac:dyDescent="0.4">
      <c r="A1169" s="55" t="s">
        <v>210</v>
      </c>
      <c r="B1169" s="55" t="s">
        <v>124</v>
      </c>
      <c r="C1169" s="55">
        <v>1276</v>
      </c>
      <c r="D1169" s="55">
        <v>1190</v>
      </c>
      <c r="E1169" s="58" t="str">
        <f t="shared" si="54"/>
        <v>1276_1190</v>
      </c>
      <c r="F1169" s="65">
        <v>0.83296193441535804</v>
      </c>
      <c r="G1169" s="63" t="str">
        <f t="shared" si="55"/>
        <v>1190_1276</v>
      </c>
      <c r="H1169" s="59">
        <f t="shared" si="56"/>
        <v>0.16703806558464196</v>
      </c>
    </row>
    <row r="1170" spans="1:8" x14ac:dyDescent="0.4">
      <c r="A1170" s="55" t="s">
        <v>210</v>
      </c>
      <c r="B1170" s="55" t="s">
        <v>308</v>
      </c>
      <c r="C1170" s="55">
        <v>1276</v>
      </c>
      <c r="D1170" s="55">
        <v>1374</v>
      </c>
      <c r="E1170" s="58" t="str">
        <f t="shared" si="54"/>
        <v>1276_1374</v>
      </c>
      <c r="F1170" s="65">
        <v>0.28203022833917601</v>
      </c>
      <c r="G1170" s="63" t="str">
        <f t="shared" si="55"/>
        <v>1374_1276</v>
      </c>
      <c r="H1170" s="59">
        <f t="shared" si="56"/>
        <v>0.71796977166082399</v>
      </c>
    </row>
    <row r="1171" spans="1:8" x14ac:dyDescent="0.4">
      <c r="A1171" s="55" t="s">
        <v>210</v>
      </c>
      <c r="B1171" s="55" t="s">
        <v>241</v>
      </c>
      <c r="C1171" s="55">
        <v>1276</v>
      </c>
      <c r="D1171" s="55">
        <v>1307</v>
      </c>
      <c r="E1171" s="58" t="str">
        <f t="shared" si="54"/>
        <v>1276_1307</v>
      </c>
      <c r="F1171" s="65">
        <v>0.79840061221093905</v>
      </c>
      <c r="G1171" s="63" t="str">
        <f t="shared" si="55"/>
        <v>1307_1276</v>
      </c>
      <c r="H1171" s="59">
        <f t="shared" si="56"/>
        <v>0.20159938778906095</v>
      </c>
    </row>
    <row r="1172" spans="1:8" x14ac:dyDescent="0.4">
      <c r="A1172" s="55" t="s">
        <v>210</v>
      </c>
      <c r="B1172" s="55" t="s">
        <v>200</v>
      </c>
      <c r="C1172" s="55">
        <v>1276</v>
      </c>
      <c r="D1172" s="55">
        <v>1266</v>
      </c>
      <c r="E1172" s="58" t="str">
        <f t="shared" si="54"/>
        <v>1276_1266</v>
      </c>
      <c r="F1172" s="65">
        <v>0.892588731427855</v>
      </c>
      <c r="G1172" s="63" t="str">
        <f t="shared" si="55"/>
        <v>1266_1276</v>
      </c>
      <c r="H1172" s="59">
        <f t="shared" si="56"/>
        <v>0.107411268572145</v>
      </c>
    </row>
    <row r="1173" spans="1:8" x14ac:dyDescent="0.4">
      <c r="A1173" s="55" t="s">
        <v>210</v>
      </c>
      <c r="B1173" s="55" t="s">
        <v>341</v>
      </c>
      <c r="C1173" s="55">
        <v>1276</v>
      </c>
      <c r="D1173" s="55">
        <v>1407</v>
      </c>
      <c r="E1173" s="58" t="str">
        <f t="shared" si="54"/>
        <v>1276_1407</v>
      </c>
      <c r="F1173" s="65">
        <v>0.81520566155557395</v>
      </c>
      <c r="G1173" s="63" t="str">
        <f t="shared" si="55"/>
        <v>1407_1276</v>
      </c>
      <c r="H1173" s="59">
        <f t="shared" si="56"/>
        <v>0.18479433844442605</v>
      </c>
    </row>
    <row r="1174" spans="1:8" x14ac:dyDescent="0.4">
      <c r="A1174" s="55" t="s">
        <v>210</v>
      </c>
      <c r="B1174" s="55" t="s">
        <v>311</v>
      </c>
      <c r="C1174" s="55">
        <v>1276</v>
      </c>
      <c r="D1174" s="55">
        <v>1377</v>
      </c>
      <c r="E1174" s="58" t="str">
        <f t="shared" si="54"/>
        <v>1276_1377</v>
      </c>
      <c r="F1174" s="65">
        <v>0.71723969780728203</v>
      </c>
      <c r="G1174" s="63" t="str">
        <f t="shared" si="55"/>
        <v>1377_1276</v>
      </c>
      <c r="H1174" s="59">
        <f t="shared" si="56"/>
        <v>0.28276030219271797</v>
      </c>
    </row>
    <row r="1175" spans="1:8" x14ac:dyDescent="0.4">
      <c r="A1175" s="55" t="s">
        <v>210</v>
      </c>
      <c r="B1175" s="55" t="s">
        <v>369</v>
      </c>
      <c r="C1175" s="55">
        <v>1276</v>
      </c>
      <c r="D1175" s="55">
        <v>1435</v>
      </c>
      <c r="E1175" s="58" t="str">
        <f t="shared" si="54"/>
        <v>1276_1435</v>
      </c>
      <c r="F1175" s="65">
        <v>0.210850256977234</v>
      </c>
      <c r="G1175" s="63" t="str">
        <f t="shared" si="55"/>
        <v>1435_1276</v>
      </c>
      <c r="H1175" s="59">
        <f t="shared" si="56"/>
        <v>0.78914974302276597</v>
      </c>
    </row>
    <row r="1176" spans="1:8" x14ac:dyDescent="0.4">
      <c r="A1176" s="55" t="s">
        <v>210</v>
      </c>
      <c r="B1176" s="55" t="s">
        <v>277</v>
      </c>
      <c r="C1176" s="55">
        <v>1276</v>
      </c>
      <c r="D1176" s="55">
        <v>1343</v>
      </c>
      <c r="E1176" s="58" t="str">
        <f t="shared" si="54"/>
        <v>1276_1343</v>
      </c>
      <c r="F1176" s="65">
        <v>0.48035940682882999</v>
      </c>
      <c r="G1176" s="63" t="str">
        <f t="shared" si="55"/>
        <v>1343_1276</v>
      </c>
      <c r="H1176" s="59">
        <f t="shared" si="56"/>
        <v>0.51964059317117006</v>
      </c>
    </row>
    <row r="1177" spans="1:8" x14ac:dyDescent="0.4">
      <c r="A1177" s="55" t="s">
        <v>210</v>
      </c>
      <c r="B1177" s="55" t="s">
        <v>71</v>
      </c>
      <c r="C1177" s="55">
        <v>1276</v>
      </c>
      <c r="D1177" s="55">
        <v>1137</v>
      </c>
      <c r="E1177" s="58" t="str">
        <f t="shared" si="54"/>
        <v>1276_1137</v>
      </c>
      <c r="F1177" s="65">
        <v>0.73779474872476702</v>
      </c>
      <c r="G1177" s="63" t="str">
        <f t="shared" si="55"/>
        <v>1137_1276</v>
      </c>
      <c r="H1177" s="59">
        <f t="shared" si="56"/>
        <v>0.26220525127523298</v>
      </c>
    </row>
    <row r="1178" spans="1:8" x14ac:dyDescent="0.4">
      <c r="A1178" s="55" t="s">
        <v>210</v>
      </c>
      <c r="B1178" s="55" t="s">
        <v>202</v>
      </c>
      <c r="C1178" s="55">
        <v>1276</v>
      </c>
      <c r="D1178" s="55">
        <v>1268</v>
      </c>
      <c r="E1178" s="58" t="str">
        <f t="shared" si="54"/>
        <v>1276_1268</v>
      </c>
      <c r="F1178" s="65">
        <v>0.48921894427527401</v>
      </c>
      <c r="G1178" s="63" t="str">
        <f t="shared" si="55"/>
        <v>1268_1276</v>
      </c>
      <c r="H1178" s="59">
        <f t="shared" si="56"/>
        <v>0.51078105572472599</v>
      </c>
    </row>
    <row r="1179" spans="1:8" x14ac:dyDescent="0.4">
      <c r="A1179" s="55" t="s">
        <v>210</v>
      </c>
      <c r="B1179" s="55" t="s">
        <v>129</v>
      </c>
      <c r="C1179" s="55">
        <v>1276</v>
      </c>
      <c r="D1179" s="55">
        <v>1195</v>
      </c>
      <c r="E1179" s="58" t="str">
        <f t="shared" si="54"/>
        <v>1276_1195</v>
      </c>
      <c r="F1179" s="65">
        <v>0.78971869577824905</v>
      </c>
      <c r="G1179" s="63" t="str">
        <f t="shared" si="55"/>
        <v>1195_1276</v>
      </c>
      <c r="H1179" s="59">
        <f t="shared" si="56"/>
        <v>0.21028130422175095</v>
      </c>
    </row>
    <row r="1180" spans="1:8" x14ac:dyDescent="0.4">
      <c r="A1180" s="55" t="s">
        <v>210</v>
      </c>
      <c r="B1180" s="55" t="s">
        <v>367</v>
      </c>
      <c r="C1180" s="55">
        <v>1276</v>
      </c>
      <c r="D1180" s="55">
        <v>1433</v>
      </c>
      <c r="E1180" s="58" t="str">
        <f t="shared" si="54"/>
        <v>1276_1433</v>
      </c>
      <c r="F1180" s="65">
        <v>0.63328696966354903</v>
      </c>
      <c r="G1180" s="63" t="str">
        <f t="shared" si="55"/>
        <v>1433_1276</v>
      </c>
      <c r="H1180" s="59">
        <f t="shared" si="56"/>
        <v>0.36671303033645097</v>
      </c>
    </row>
    <row r="1181" spans="1:8" x14ac:dyDescent="0.4">
      <c r="A1181" s="55" t="s">
        <v>210</v>
      </c>
      <c r="B1181" s="55" t="s">
        <v>249</v>
      </c>
      <c r="C1181" s="55">
        <v>1276</v>
      </c>
      <c r="D1181" s="55">
        <v>1315</v>
      </c>
      <c r="E1181" s="58" t="str">
        <f t="shared" si="54"/>
        <v>1276_1315</v>
      </c>
      <c r="F1181" s="65">
        <v>0.96653992516321197</v>
      </c>
      <c r="G1181" s="63" t="str">
        <f t="shared" si="55"/>
        <v>1315_1276</v>
      </c>
      <c r="H1181" s="59">
        <f t="shared" si="56"/>
        <v>3.3460074836788034E-2</v>
      </c>
    </row>
    <row r="1182" spans="1:8" x14ac:dyDescent="0.4">
      <c r="A1182" s="55" t="s">
        <v>210</v>
      </c>
      <c r="B1182" s="55" t="s">
        <v>347</v>
      </c>
      <c r="C1182" s="55">
        <v>1276</v>
      </c>
      <c r="D1182" s="55">
        <v>1413</v>
      </c>
      <c r="E1182" s="58" t="str">
        <f t="shared" si="54"/>
        <v>1276_1413</v>
      </c>
      <c r="F1182" s="65">
        <v>0.926734482229297</v>
      </c>
      <c r="G1182" s="63" t="str">
        <f t="shared" si="55"/>
        <v>1413_1276</v>
      </c>
      <c r="H1182" s="59">
        <f t="shared" si="56"/>
        <v>7.3265517770703004E-2</v>
      </c>
    </row>
    <row r="1183" spans="1:8" x14ac:dyDescent="0.4">
      <c r="A1183" s="55" t="s">
        <v>210</v>
      </c>
      <c r="B1183" s="55" t="s">
        <v>208</v>
      </c>
      <c r="C1183" s="55">
        <v>1276</v>
      </c>
      <c r="D1183" s="55">
        <v>1274</v>
      </c>
      <c r="E1183" s="58" t="str">
        <f t="shared" si="54"/>
        <v>1276_1274</v>
      </c>
      <c r="F1183" s="65">
        <v>0.22546684318372101</v>
      </c>
      <c r="G1183" s="63" t="str">
        <f t="shared" si="55"/>
        <v>1274_1276</v>
      </c>
      <c r="H1183" s="59">
        <f t="shared" si="56"/>
        <v>0.77453315681627899</v>
      </c>
    </row>
    <row r="1184" spans="1:8" x14ac:dyDescent="0.4">
      <c r="A1184" s="55" t="s">
        <v>210</v>
      </c>
      <c r="B1184" s="55" t="s">
        <v>239</v>
      </c>
      <c r="C1184" s="55">
        <v>1276</v>
      </c>
      <c r="D1184" s="55">
        <v>1305</v>
      </c>
      <c r="E1184" s="58" t="str">
        <f t="shared" si="54"/>
        <v>1276_1305</v>
      </c>
      <c r="F1184" s="65">
        <v>0.61851736624848297</v>
      </c>
      <c r="G1184" s="63" t="str">
        <f t="shared" si="55"/>
        <v>1305_1276</v>
      </c>
      <c r="H1184" s="59">
        <f t="shared" si="56"/>
        <v>0.38148263375151703</v>
      </c>
    </row>
    <row r="1185" spans="1:8" x14ac:dyDescent="0.4">
      <c r="A1185" s="55" t="s">
        <v>210</v>
      </c>
      <c r="B1185" s="55" t="s">
        <v>370</v>
      </c>
      <c r="C1185" s="55">
        <v>1276</v>
      </c>
      <c r="D1185" s="55">
        <v>1436</v>
      </c>
      <c r="E1185" s="58" t="str">
        <f t="shared" si="54"/>
        <v>1276_1436</v>
      </c>
      <c r="F1185" s="65">
        <v>0.47529805566560401</v>
      </c>
      <c r="G1185" s="63" t="str">
        <f t="shared" si="55"/>
        <v>1436_1276</v>
      </c>
      <c r="H1185" s="59">
        <f t="shared" si="56"/>
        <v>0.52470194433439599</v>
      </c>
    </row>
    <row r="1186" spans="1:8" x14ac:dyDescent="0.4">
      <c r="A1186" s="55" t="s">
        <v>210</v>
      </c>
      <c r="B1186" s="55" t="s">
        <v>100</v>
      </c>
      <c r="C1186" s="55">
        <v>1276</v>
      </c>
      <c r="D1186" s="55">
        <v>1166</v>
      </c>
      <c r="E1186" s="58" t="str">
        <f t="shared" si="54"/>
        <v>1276_1166</v>
      </c>
      <c r="F1186" s="65">
        <v>0.62514702813702505</v>
      </c>
      <c r="G1186" s="63" t="str">
        <f t="shared" si="55"/>
        <v>1166_1276</v>
      </c>
      <c r="H1186" s="59">
        <f t="shared" si="56"/>
        <v>0.37485297186297495</v>
      </c>
    </row>
    <row r="1187" spans="1:8" x14ac:dyDescent="0.4">
      <c r="A1187" s="55" t="s">
        <v>210</v>
      </c>
      <c r="B1187" s="55" t="s">
        <v>167</v>
      </c>
      <c r="C1187" s="55">
        <v>1276</v>
      </c>
      <c r="D1187" s="55">
        <v>1233</v>
      </c>
      <c r="E1187" s="58" t="str">
        <f t="shared" si="54"/>
        <v>1276_1233</v>
      </c>
      <c r="F1187" s="65">
        <v>0.96394284204638503</v>
      </c>
      <c r="G1187" s="63" t="str">
        <f t="shared" si="55"/>
        <v>1233_1276</v>
      </c>
      <c r="H1187" s="59">
        <f t="shared" si="56"/>
        <v>3.6057157953614971E-2</v>
      </c>
    </row>
    <row r="1188" spans="1:8" x14ac:dyDescent="0.4">
      <c r="A1188" s="55" t="s">
        <v>210</v>
      </c>
      <c r="B1188" s="55" t="s">
        <v>263</v>
      </c>
      <c r="C1188" s="55">
        <v>1276</v>
      </c>
      <c r="D1188" s="55">
        <v>1329</v>
      </c>
      <c r="E1188" s="58" t="str">
        <f t="shared" si="54"/>
        <v>1276_1329</v>
      </c>
      <c r="F1188" s="65">
        <v>0.75793282729123301</v>
      </c>
      <c r="G1188" s="63" t="str">
        <f t="shared" si="55"/>
        <v>1329_1276</v>
      </c>
      <c r="H1188" s="59">
        <f t="shared" si="56"/>
        <v>0.24206717270876699</v>
      </c>
    </row>
    <row r="1189" spans="1:8" x14ac:dyDescent="0.4">
      <c r="A1189" s="55" t="s">
        <v>210</v>
      </c>
      <c r="B1189" s="55" t="s">
        <v>174</v>
      </c>
      <c r="C1189" s="55">
        <v>1276</v>
      </c>
      <c r="D1189" s="55">
        <v>1240</v>
      </c>
      <c r="E1189" s="58" t="str">
        <f t="shared" si="54"/>
        <v>1276_1240</v>
      </c>
      <c r="F1189" s="65">
        <v>0.95215860412974196</v>
      </c>
      <c r="G1189" s="63" t="str">
        <f t="shared" si="55"/>
        <v>1240_1276</v>
      </c>
      <c r="H1189" s="59">
        <f t="shared" si="56"/>
        <v>4.7841395870258041E-2</v>
      </c>
    </row>
    <row r="1190" spans="1:8" x14ac:dyDescent="0.4">
      <c r="A1190" s="55" t="s">
        <v>210</v>
      </c>
      <c r="B1190" s="55" t="s">
        <v>345</v>
      </c>
      <c r="C1190" s="55">
        <v>1276</v>
      </c>
      <c r="D1190" s="55">
        <v>1411</v>
      </c>
      <c r="E1190" s="58" t="str">
        <f t="shared" si="54"/>
        <v>1276_1411</v>
      </c>
      <c r="F1190" s="65">
        <v>0.88584710418551804</v>
      </c>
      <c r="G1190" s="63" t="str">
        <f t="shared" si="55"/>
        <v>1411_1276</v>
      </c>
      <c r="H1190" s="59">
        <f t="shared" si="56"/>
        <v>0.11415289581448196</v>
      </c>
    </row>
    <row r="1191" spans="1:8" x14ac:dyDescent="0.4">
      <c r="A1191" s="55" t="s">
        <v>210</v>
      </c>
      <c r="B1191" s="55" t="s">
        <v>305</v>
      </c>
      <c r="C1191" s="55">
        <v>1276</v>
      </c>
      <c r="D1191" s="55">
        <v>1371</v>
      </c>
      <c r="E1191" s="58" t="str">
        <f t="shared" si="54"/>
        <v>1276_1371</v>
      </c>
      <c r="F1191" s="65">
        <v>0.38446481480613098</v>
      </c>
      <c r="G1191" s="63" t="str">
        <f t="shared" si="55"/>
        <v>1371_1276</v>
      </c>
      <c r="H1191" s="59">
        <f t="shared" si="56"/>
        <v>0.61553518519386907</v>
      </c>
    </row>
    <row r="1192" spans="1:8" x14ac:dyDescent="0.4">
      <c r="A1192" s="55" t="s">
        <v>210</v>
      </c>
      <c r="B1192" s="55" t="s">
        <v>212</v>
      </c>
      <c r="C1192" s="55">
        <v>1276</v>
      </c>
      <c r="D1192" s="55">
        <v>1278</v>
      </c>
      <c r="E1192" s="58" t="str">
        <f t="shared" si="54"/>
        <v>1276_1278</v>
      </c>
      <c r="F1192" s="65">
        <v>0.35321018356087602</v>
      </c>
      <c r="G1192" s="63" t="str">
        <f t="shared" si="55"/>
        <v>1278_1276</v>
      </c>
      <c r="H1192" s="59">
        <f t="shared" si="56"/>
        <v>0.64678981643912392</v>
      </c>
    </row>
    <row r="1193" spans="1:8" x14ac:dyDescent="0.4">
      <c r="A1193" s="55" t="s">
        <v>210</v>
      </c>
      <c r="B1193" s="55" t="s">
        <v>391</v>
      </c>
      <c r="C1193" s="55">
        <v>1276</v>
      </c>
      <c r="D1193" s="55">
        <v>1457</v>
      </c>
      <c r="E1193" s="58" t="str">
        <f t="shared" si="54"/>
        <v>1276_1457</v>
      </c>
      <c r="F1193" s="65">
        <v>0.66732467082509495</v>
      </c>
      <c r="G1193" s="63" t="str">
        <f t="shared" si="55"/>
        <v>1457_1276</v>
      </c>
      <c r="H1193" s="59">
        <f t="shared" si="56"/>
        <v>0.33267532917490505</v>
      </c>
    </row>
    <row r="1194" spans="1:8" x14ac:dyDescent="0.4">
      <c r="A1194" s="55" t="s">
        <v>210</v>
      </c>
      <c r="B1194" s="55" t="s">
        <v>177</v>
      </c>
      <c r="C1194" s="55">
        <v>1276</v>
      </c>
      <c r="D1194" s="55">
        <v>1243</v>
      </c>
      <c r="E1194" s="58" t="str">
        <f t="shared" si="54"/>
        <v>1276_1243</v>
      </c>
      <c r="F1194" s="65">
        <v>0.667229881187826</v>
      </c>
      <c r="G1194" s="63" t="str">
        <f t="shared" si="55"/>
        <v>1243_1276</v>
      </c>
      <c r="H1194" s="59">
        <f t="shared" si="56"/>
        <v>0.332770118812174</v>
      </c>
    </row>
    <row r="1195" spans="1:8" x14ac:dyDescent="0.4">
      <c r="A1195" s="55" t="s">
        <v>210</v>
      </c>
      <c r="B1195" s="55" t="s">
        <v>179</v>
      </c>
      <c r="C1195" s="55">
        <v>1276</v>
      </c>
      <c r="D1195" s="55">
        <v>1245</v>
      </c>
      <c r="E1195" s="58" t="str">
        <f t="shared" si="54"/>
        <v>1276_1245</v>
      </c>
      <c r="F1195" s="65">
        <v>0.79612302773977495</v>
      </c>
      <c r="G1195" s="63" t="str">
        <f t="shared" si="55"/>
        <v>1245_1276</v>
      </c>
      <c r="H1195" s="59">
        <f t="shared" si="56"/>
        <v>0.20387697226022505</v>
      </c>
    </row>
    <row r="1196" spans="1:8" x14ac:dyDescent="0.4">
      <c r="A1196" s="55" t="s">
        <v>210</v>
      </c>
      <c r="B1196" s="55" t="s">
        <v>107</v>
      </c>
      <c r="C1196" s="55">
        <v>1276</v>
      </c>
      <c r="D1196" s="55">
        <v>1173</v>
      </c>
      <c r="E1196" s="58" t="str">
        <f t="shared" si="54"/>
        <v>1276_1173</v>
      </c>
      <c r="F1196" s="65">
        <v>0.58550941904478704</v>
      </c>
      <c r="G1196" s="63" t="str">
        <f t="shared" si="55"/>
        <v>1173_1276</v>
      </c>
      <c r="H1196" s="59">
        <f t="shared" si="56"/>
        <v>0.41449058095521296</v>
      </c>
    </row>
    <row r="1197" spans="1:8" x14ac:dyDescent="0.4">
      <c r="A1197" s="55" t="s">
        <v>210</v>
      </c>
      <c r="B1197" s="55" t="s">
        <v>231</v>
      </c>
      <c r="C1197" s="55">
        <v>1276</v>
      </c>
      <c r="D1197" s="55">
        <v>1297</v>
      </c>
      <c r="E1197" s="58" t="str">
        <f t="shared" si="54"/>
        <v>1276_1297</v>
      </c>
      <c r="F1197" s="65">
        <v>0.85198786747401301</v>
      </c>
      <c r="G1197" s="63" t="str">
        <f t="shared" si="55"/>
        <v>1297_1276</v>
      </c>
      <c r="H1197" s="59">
        <f t="shared" si="56"/>
        <v>0.14801213252598699</v>
      </c>
    </row>
    <row r="1198" spans="1:8" x14ac:dyDescent="0.4">
      <c r="A1198" s="55" t="s">
        <v>191</v>
      </c>
      <c r="B1198" s="55" t="s">
        <v>248</v>
      </c>
      <c r="C1198" s="55">
        <v>1257</v>
      </c>
      <c r="D1198" s="55">
        <v>1314</v>
      </c>
      <c r="E1198" s="58" t="str">
        <f t="shared" si="54"/>
        <v>1257_1314</v>
      </c>
      <c r="F1198" s="65">
        <v>0.34674321885523202</v>
      </c>
      <c r="G1198" s="63" t="str">
        <f t="shared" si="55"/>
        <v>1314_1257</v>
      </c>
      <c r="H1198" s="59">
        <f t="shared" si="56"/>
        <v>0.65325678114476804</v>
      </c>
    </row>
    <row r="1199" spans="1:8" x14ac:dyDescent="0.4">
      <c r="A1199" s="55" t="s">
        <v>191</v>
      </c>
      <c r="B1199" s="55" t="s">
        <v>50</v>
      </c>
      <c r="C1199" s="55">
        <v>1257</v>
      </c>
      <c r="D1199" s="55">
        <v>1116</v>
      </c>
      <c r="E1199" s="58" t="str">
        <f t="shared" si="54"/>
        <v>1257_1116</v>
      </c>
      <c r="F1199" s="65">
        <v>0.65987459871832199</v>
      </c>
      <c r="G1199" s="63" t="str">
        <f t="shared" si="55"/>
        <v>1116_1257</v>
      </c>
      <c r="H1199" s="59">
        <f t="shared" si="56"/>
        <v>0.34012540128167801</v>
      </c>
    </row>
    <row r="1200" spans="1:8" x14ac:dyDescent="0.4">
      <c r="A1200" s="55" t="s">
        <v>191</v>
      </c>
      <c r="B1200" s="55" t="s">
        <v>226</v>
      </c>
      <c r="C1200" s="55">
        <v>1257</v>
      </c>
      <c r="D1200" s="55">
        <v>1292</v>
      </c>
      <c r="E1200" s="58" t="str">
        <f t="shared" si="54"/>
        <v>1257_1292</v>
      </c>
      <c r="F1200" s="65">
        <v>0.52948194126070403</v>
      </c>
      <c r="G1200" s="63" t="str">
        <f t="shared" si="55"/>
        <v>1292_1257</v>
      </c>
      <c r="H1200" s="59">
        <f t="shared" si="56"/>
        <v>0.47051805873929597</v>
      </c>
    </row>
    <row r="1201" spans="1:8" x14ac:dyDescent="0.4">
      <c r="A1201" s="55" t="s">
        <v>191</v>
      </c>
      <c r="B1201" s="55" t="s">
        <v>73</v>
      </c>
      <c r="C1201" s="55">
        <v>1257</v>
      </c>
      <c r="D1201" s="55">
        <v>1139</v>
      </c>
      <c r="E1201" s="58" t="str">
        <f t="shared" si="54"/>
        <v>1257_1139</v>
      </c>
      <c r="F1201" s="65">
        <v>0.171464335142618</v>
      </c>
      <c r="G1201" s="63" t="str">
        <f t="shared" si="55"/>
        <v>1139_1257</v>
      </c>
      <c r="H1201" s="59">
        <f t="shared" si="56"/>
        <v>0.82853566485738206</v>
      </c>
    </row>
    <row r="1202" spans="1:8" x14ac:dyDescent="0.4">
      <c r="A1202" s="55" t="s">
        <v>191</v>
      </c>
      <c r="B1202" s="55" t="s">
        <v>87</v>
      </c>
      <c r="C1202" s="55">
        <v>1257</v>
      </c>
      <c r="D1202" s="55">
        <v>1153</v>
      </c>
      <c r="E1202" s="58" t="str">
        <f t="shared" si="54"/>
        <v>1257_1153</v>
      </c>
      <c r="F1202" s="65">
        <v>0.26840354342179401</v>
      </c>
      <c r="G1202" s="63" t="str">
        <f t="shared" si="55"/>
        <v>1153_1257</v>
      </c>
      <c r="H1202" s="59">
        <f t="shared" si="56"/>
        <v>0.73159645657820604</v>
      </c>
    </row>
    <row r="1203" spans="1:8" x14ac:dyDescent="0.4">
      <c r="A1203" s="55" t="s">
        <v>191</v>
      </c>
      <c r="B1203" s="55" t="s">
        <v>351</v>
      </c>
      <c r="C1203" s="55">
        <v>1257</v>
      </c>
      <c r="D1203" s="55">
        <v>1417</v>
      </c>
      <c r="E1203" s="58" t="str">
        <f t="shared" si="54"/>
        <v>1257_1417</v>
      </c>
      <c r="F1203" s="65">
        <v>0.77467294414460097</v>
      </c>
      <c r="G1203" s="63" t="str">
        <f t="shared" si="55"/>
        <v>1417_1257</v>
      </c>
      <c r="H1203" s="59">
        <f t="shared" si="56"/>
        <v>0.22532705585539903</v>
      </c>
    </row>
    <row r="1204" spans="1:8" x14ac:dyDescent="0.4">
      <c r="A1204" s="55" t="s">
        <v>191</v>
      </c>
      <c r="B1204" s="55" t="s">
        <v>389</v>
      </c>
      <c r="C1204" s="55">
        <v>1257</v>
      </c>
      <c r="D1204" s="55">
        <v>1455</v>
      </c>
      <c r="E1204" s="58" t="str">
        <f t="shared" si="54"/>
        <v>1257_1455</v>
      </c>
      <c r="F1204" s="65">
        <v>0.11273724101862</v>
      </c>
      <c r="G1204" s="63" t="str">
        <f t="shared" si="55"/>
        <v>1455_1257</v>
      </c>
      <c r="H1204" s="59">
        <f t="shared" si="56"/>
        <v>0.88726275898137996</v>
      </c>
    </row>
    <row r="1205" spans="1:8" x14ac:dyDescent="0.4">
      <c r="A1205" s="55" t="s">
        <v>191</v>
      </c>
      <c r="B1205" s="55" t="s">
        <v>180</v>
      </c>
      <c r="C1205" s="55">
        <v>1257</v>
      </c>
      <c r="D1205" s="55">
        <v>1246</v>
      </c>
      <c r="E1205" s="58" t="str">
        <f t="shared" si="54"/>
        <v>1257_1246</v>
      </c>
      <c r="F1205" s="65">
        <v>9.2778977947445704E-2</v>
      </c>
      <c r="G1205" s="63" t="str">
        <f t="shared" si="55"/>
        <v>1246_1257</v>
      </c>
      <c r="H1205" s="59">
        <f t="shared" si="56"/>
        <v>0.90722102205255428</v>
      </c>
    </row>
    <row r="1206" spans="1:8" x14ac:dyDescent="0.4">
      <c r="A1206" s="55" t="s">
        <v>191</v>
      </c>
      <c r="B1206" s="55" t="s">
        <v>225</v>
      </c>
      <c r="C1206" s="55">
        <v>1257</v>
      </c>
      <c r="D1206" s="55">
        <v>1291</v>
      </c>
      <c r="E1206" s="58" t="str">
        <f t="shared" si="54"/>
        <v>1257_1291</v>
      </c>
      <c r="F1206" s="65">
        <v>0.87402525727701796</v>
      </c>
      <c r="G1206" s="63" t="str">
        <f t="shared" si="55"/>
        <v>1291_1257</v>
      </c>
      <c r="H1206" s="59">
        <f t="shared" si="56"/>
        <v>0.12597474272298204</v>
      </c>
    </row>
    <row r="1207" spans="1:8" x14ac:dyDescent="0.4">
      <c r="A1207" s="55" t="s">
        <v>191</v>
      </c>
      <c r="B1207" s="55" t="s">
        <v>373</v>
      </c>
      <c r="C1207" s="55">
        <v>1257</v>
      </c>
      <c r="D1207" s="55">
        <v>1439</v>
      </c>
      <c r="E1207" s="58" t="str">
        <f t="shared" si="54"/>
        <v>1257_1439</v>
      </c>
      <c r="F1207" s="65">
        <v>0.57092157424675105</v>
      </c>
      <c r="G1207" s="63" t="str">
        <f t="shared" si="55"/>
        <v>1439_1257</v>
      </c>
      <c r="H1207" s="59">
        <f t="shared" si="56"/>
        <v>0.42907842575324895</v>
      </c>
    </row>
    <row r="1208" spans="1:8" x14ac:dyDescent="0.4">
      <c r="A1208" s="55" t="s">
        <v>191</v>
      </c>
      <c r="B1208" s="55" t="s">
        <v>357</v>
      </c>
      <c r="C1208" s="55">
        <v>1257</v>
      </c>
      <c r="D1208" s="55">
        <v>1423</v>
      </c>
      <c r="E1208" s="58" t="str">
        <f t="shared" si="54"/>
        <v>1257_1423</v>
      </c>
      <c r="F1208" s="65">
        <v>0.82394970273176804</v>
      </c>
      <c r="G1208" s="63" t="str">
        <f t="shared" si="55"/>
        <v>1423_1257</v>
      </c>
      <c r="H1208" s="59">
        <f t="shared" si="56"/>
        <v>0.17605029726823196</v>
      </c>
    </row>
    <row r="1209" spans="1:8" x14ac:dyDescent="0.4">
      <c r="A1209" s="55" t="s">
        <v>191</v>
      </c>
      <c r="B1209" s="55" t="s">
        <v>124</v>
      </c>
      <c r="C1209" s="55">
        <v>1257</v>
      </c>
      <c r="D1209" s="55">
        <v>1190</v>
      </c>
      <c r="E1209" s="58" t="str">
        <f t="shared" si="54"/>
        <v>1257_1190</v>
      </c>
      <c r="F1209" s="65">
        <v>0.81248827562467996</v>
      </c>
      <c r="G1209" s="63" t="str">
        <f t="shared" si="55"/>
        <v>1190_1257</v>
      </c>
      <c r="H1209" s="59">
        <f t="shared" si="56"/>
        <v>0.18751172437532004</v>
      </c>
    </row>
    <row r="1210" spans="1:8" x14ac:dyDescent="0.4">
      <c r="A1210" s="55" t="s">
        <v>191</v>
      </c>
      <c r="B1210" s="55" t="s">
        <v>308</v>
      </c>
      <c r="C1210" s="55">
        <v>1257</v>
      </c>
      <c r="D1210" s="55">
        <v>1374</v>
      </c>
      <c r="E1210" s="58" t="str">
        <f t="shared" si="54"/>
        <v>1257_1374</v>
      </c>
      <c r="F1210" s="65">
        <v>0.25446869192545502</v>
      </c>
      <c r="G1210" s="63" t="str">
        <f t="shared" si="55"/>
        <v>1374_1257</v>
      </c>
      <c r="H1210" s="59">
        <f t="shared" si="56"/>
        <v>0.74553130807454493</v>
      </c>
    </row>
    <row r="1211" spans="1:8" x14ac:dyDescent="0.4">
      <c r="A1211" s="55" t="s">
        <v>191</v>
      </c>
      <c r="B1211" s="55" t="s">
        <v>241</v>
      </c>
      <c r="C1211" s="55">
        <v>1257</v>
      </c>
      <c r="D1211" s="55">
        <v>1307</v>
      </c>
      <c r="E1211" s="58" t="str">
        <f t="shared" si="54"/>
        <v>1257_1307</v>
      </c>
      <c r="F1211" s="65">
        <v>0.77483591529076101</v>
      </c>
      <c r="G1211" s="63" t="str">
        <f t="shared" si="55"/>
        <v>1307_1257</v>
      </c>
      <c r="H1211" s="59">
        <f t="shared" si="56"/>
        <v>0.22516408470923899</v>
      </c>
    </row>
    <row r="1212" spans="1:8" x14ac:dyDescent="0.4">
      <c r="A1212" s="55" t="s">
        <v>191</v>
      </c>
      <c r="B1212" s="55" t="s">
        <v>200</v>
      </c>
      <c r="C1212" s="55">
        <v>1257</v>
      </c>
      <c r="D1212" s="55">
        <v>1266</v>
      </c>
      <c r="E1212" s="58" t="str">
        <f t="shared" si="54"/>
        <v>1257_1266</v>
      </c>
      <c r="F1212" s="65">
        <v>0.87835615897900698</v>
      </c>
      <c r="G1212" s="63" t="str">
        <f t="shared" si="55"/>
        <v>1266_1257</v>
      </c>
      <c r="H1212" s="59">
        <f t="shared" si="56"/>
        <v>0.12164384102099302</v>
      </c>
    </row>
    <row r="1213" spans="1:8" x14ac:dyDescent="0.4">
      <c r="A1213" s="55" t="s">
        <v>191</v>
      </c>
      <c r="B1213" s="55" t="s">
        <v>341</v>
      </c>
      <c r="C1213" s="55">
        <v>1257</v>
      </c>
      <c r="D1213" s="55">
        <v>1407</v>
      </c>
      <c r="E1213" s="58" t="str">
        <f t="shared" si="54"/>
        <v>1257_1407</v>
      </c>
      <c r="F1213" s="65">
        <v>0.79309623610493096</v>
      </c>
      <c r="G1213" s="63" t="str">
        <f t="shared" si="55"/>
        <v>1407_1257</v>
      </c>
      <c r="H1213" s="59">
        <f t="shared" si="56"/>
        <v>0.20690376389506904</v>
      </c>
    </row>
    <row r="1214" spans="1:8" x14ac:dyDescent="0.4">
      <c r="A1214" s="55" t="s">
        <v>191</v>
      </c>
      <c r="B1214" s="55" t="s">
        <v>311</v>
      </c>
      <c r="C1214" s="55">
        <v>1257</v>
      </c>
      <c r="D1214" s="55">
        <v>1377</v>
      </c>
      <c r="E1214" s="58" t="str">
        <f t="shared" si="54"/>
        <v>1257_1377</v>
      </c>
      <c r="F1214" s="65">
        <v>0.68789669426512601</v>
      </c>
      <c r="G1214" s="63" t="str">
        <f t="shared" si="55"/>
        <v>1377_1257</v>
      </c>
      <c r="H1214" s="59">
        <f t="shared" si="56"/>
        <v>0.31210330573487399</v>
      </c>
    </row>
    <row r="1215" spans="1:8" x14ac:dyDescent="0.4">
      <c r="A1215" s="55" t="s">
        <v>191</v>
      </c>
      <c r="B1215" s="55" t="s">
        <v>369</v>
      </c>
      <c r="C1215" s="55">
        <v>1257</v>
      </c>
      <c r="D1215" s="55">
        <v>1435</v>
      </c>
      <c r="E1215" s="58" t="str">
        <f t="shared" si="54"/>
        <v>1257_1435</v>
      </c>
      <c r="F1215" s="65">
        <v>0.18841930417477301</v>
      </c>
      <c r="G1215" s="63" t="str">
        <f t="shared" si="55"/>
        <v>1435_1257</v>
      </c>
      <c r="H1215" s="59">
        <f t="shared" si="56"/>
        <v>0.81158069582522696</v>
      </c>
    </row>
    <row r="1216" spans="1:8" x14ac:dyDescent="0.4">
      <c r="A1216" s="55" t="s">
        <v>191</v>
      </c>
      <c r="B1216" s="55" t="s">
        <v>277</v>
      </c>
      <c r="C1216" s="55">
        <v>1257</v>
      </c>
      <c r="D1216" s="55">
        <v>1343</v>
      </c>
      <c r="E1216" s="58" t="str">
        <f t="shared" si="54"/>
        <v>1257_1343</v>
      </c>
      <c r="F1216" s="65">
        <v>0.44544086994430898</v>
      </c>
      <c r="G1216" s="63" t="str">
        <f t="shared" si="55"/>
        <v>1343_1257</v>
      </c>
      <c r="H1216" s="59">
        <f t="shared" si="56"/>
        <v>0.55455913005569102</v>
      </c>
    </row>
    <row r="1217" spans="1:8" x14ac:dyDescent="0.4">
      <c r="A1217" s="55" t="s">
        <v>191</v>
      </c>
      <c r="B1217" s="55" t="s">
        <v>71</v>
      </c>
      <c r="C1217" s="55">
        <v>1257</v>
      </c>
      <c r="D1217" s="55">
        <v>1137</v>
      </c>
      <c r="E1217" s="58" t="str">
        <f t="shared" si="54"/>
        <v>1257_1137</v>
      </c>
      <c r="F1217" s="65">
        <v>0.70972152611634698</v>
      </c>
      <c r="G1217" s="63" t="str">
        <f t="shared" si="55"/>
        <v>1137_1257</v>
      </c>
      <c r="H1217" s="59">
        <f t="shared" si="56"/>
        <v>0.29027847388365302</v>
      </c>
    </row>
    <row r="1218" spans="1:8" x14ac:dyDescent="0.4">
      <c r="A1218" s="55" t="s">
        <v>191</v>
      </c>
      <c r="B1218" s="55" t="s">
        <v>202</v>
      </c>
      <c r="C1218" s="55">
        <v>1257</v>
      </c>
      <c r="D1218" s="55">
        <v>1268</v>
      </c>
      <c r="E1218" s="58" t="str">
        <f t="shared" si="54"/>
        <v>1257_1268</v>
      </c>
      <c r="F1218" s="65">
        <v>0.45421932684508698</v>
      </c>
      <c r="G1218" s="63" t="str">
        <f t="shared" si="55"/>
        <v>1268_1257</v>
      </c>
      <c r="H1218" s="59">
        <f t="shared" si="56"/>
        <v>0.54578067315491308</v>
      </c>
    </row>
    <row r="1219" spans="1:8" x14ac:dyDescent="0.4">
      <c r="A1219" s="55" t="s">
        <v>191</v>
      </c>
      <c r="B1219" s="55" t="s">
        <v>129</v>
      </c>
      <c r="C1219" s="55">
        <v>1257</v>
      </c>
      <c r="D1219" s="55">
        <v>1195</v>
      </c>
      <c r="E1219" s="58" t="str">
        <f t="shared" ref="E1219:E1282" si="57">C1219&amp;"_"&amp;D1219</f>
        <v>1257_1195</v>
      </c>
      <c r="F1219" s="65">
        <v>0.76543732480244697</v>
      </c>
      <c r="G1219" s="63" t="str">
        <f t="shared" ref="G1219:G1282" si="58">D1219&amp;"_"&amp;C1219</f>
        <v>1195_1257</v>
      </c>
      <c r="H1219" s="59">
        <f t="shared" ref="H1219:H1282" si="59">1-F1219</f>
        <v>0.23456267519755303</v>
      </c>
    </row>
    <row r="1220" spans="1:8" x14ac:dyDescent="0.4">
      <c r="A1220" s="55" t="s">
        <v>191</v>
      </c>
      <c r="B1220" s="55" t="s">
        <v>367</v>
      </c>
      <c r="C1220" s="55">
        <v>1257</v>
      </c>
      <c r="D1220" s="55">
        <v>1433</v>
      </c>
      <c r="E1220" s="58" t="str">
        <f t="shared" si="57"/>
        <v>1257_1433</v>
      </c>
      <c r="F1220" s="65">
        <v>0.60008947873865903</v>
      </c>
      <c r="G1220" s="63" t="str">
        <f t="shared" si="58"/>
        <v>1433_1257</v>
      </c>
      <c r="H1220" s="59">
        <f t="shared" si="59"/>
        <v>0.39991052126134097</v>
      </c>
    </row>
    <row r="1221" spans="1:8" x14ac:dyDescent="0.4">
      <c r="A1221" s="55" t="s">
        <v>191</v>
      </c>
      <c r="B1221" s="55" t="s">
        <v>249</v>
      </c>
      <c r="C1221" s="55">
        <v>1257</v>
      </c>
      <c r="D1221" s="55">
        <v>1315</v>
      </c>
      <c r="E1221" s="58" t="str">
        <f t="shared" si="57"/>
        <v>1257_1315</v>
      </c>
      <c r="F1221" s="65">
        <v>0.96168566601910999</v>
      </c>
      <c r="G1221" s="63" t="str">
        <f t="shared" si="58"/>
        <v>1315_1257</v>
      </c>
      <c r="H1221" s="59">
        <f t="shared" si="59"/>
        <v>3.8314333980890014E-2</v>
      </c>
    </row>
    <row r="1222" spans="1:8" x14ac:dyDescent="0.4">
      <c r="A1222" s="55" t="s">
        <v>191</v>
      </c>
      <c r="B1222" s="55" t="s">
        <v>347</v>
      </c>
      <c r="C1222" s="55">
        <v>1257</v>
      </c>
      <c r="D1222" s="55">
        <v>1413</v>
      </c>
      <c r="E1222" s="58" t="str">
        <f t="shared" si="57"/>
        <v>1257_1413</v>
      </c>
      <c r="F1222" s="65">
        <v>0.91660367333451698</v>
      </c>
      <c r="G1222" s="63" t="str">
        <f t="shared" si="58"/>
        <v>1413_1257</v>
      </c>
      <c r="H1222" s="59">
        <f t="shared" si="59"/>
        <v>8.3396326665483023E-2</v>
      </c>
    </row>
    <row r="1223" spans="1:8" x14ac:dyDescent="0.4">
      <c r="A1223" s="55" t="s">
        <v>191</v>
      </c>
      <c r="B1223" s="55" t="s">
        <v>208</v>
      </c>
      <c r="C1223" s="55">
        <v>1257</v>
      </c>
      <c r="D1223" s="55">
        <v>1274</v>
      </c>
      <c r="E1223" s="58" t="str">
        <f t="shared" si="57"/>
        <v>1257_1274</v>
      </c>
      <c r="F1223" s="65">
        <v>0.20187871630686299</v>
      </c>
      <c r="G1223" s="63" t="str">
        <f t="shared" si="58"/>
        <v>1274_1257</v>
      </c>
      <c r="H1223" s="59">
        <f t="shared" si="59"/>
        <v>0.79812128369313706</v>
      </c>
    </row>
    <row r="1224" spans="1:8" x14ac:dyDescent="0.4">
      <c r="A1224" s="55" t="s">
        <v>191</v>
      </c>
      <c r="B1224" s="55" t="s">
        <v>239</v>
      </c>
      <c r="C1224" s="55">
        <v>1257</v>
      </c>
      <c r="D1224" s="55">
        <v>1305</v>
      </c>
      <c r="E1224" s="58" t="str">
        <f t="shared" si="57"/>
        <v>1257_1305</v>
      </c>
      <c r="F1224" s="65">
        <v>0.58485930600490599</v>
      </c>
      <c r="G1224" s="63" t="str">
        <f t="shared" si="58"/>
        <v>1305_1257</v>
      </c>
      <c r="H1224" s="59">
        <f t="shared" si="59"/>
        <v>0.41514069399509401</v>
      </c>
    </row>
    <row r="1225" spans="1:8" x14ac:dyDescent="0.4">
      <c r="A1225" s="55" t="s">
        <v>191</v>
      </c>
      <c r="B1225" s="55" t="s">
        <v>370</v>
      </c>
      <c r="C1225" s="55">
        <v>1257</v>
      </c>
      <c r="D1225" s="55">
        <v>1436</v>
      </c>
      <c r="E1225" s="58" t="str">
        <f t="shared" si="57"/>
        <v>1257_1436</v>
      </c>
      <c r="F1225" s="65">
        <v>0.44043559848446001</v>
      </c>
      <c r="G1225" s="63" t="str">
        <f t="shared" si="58"/>
        <v>1436_1257</v>
      </c>
      <c r="H1225" s="59">
        <f t="shared" si="59"/>
        <v>0.55956440151553999</v>
      </c>
    </row>
    <row r="1226" spans="1:8" x14ac:dyDescent="0.4">
      <c r="A1226" s="55" t="s">
        <v>191</v>
      </c>
      <c r="B1226" s="55" t="s">
        <v>100</v>
      </c>
      <c r="C1226" s="55">
        <v>1257</v>
      </c>
      <c r="D1226" s="55">
        <v>1166</v>
      </c>
      <c r="E1226" s="58" t="str">
        <f t="shared" si="57"/>
        <v>1257_1166</v>
      </c>
      <c r="F1226" s="65">
        <v>0.59168775906545801</v>
      </c>
      <c r="G1226" s="63" t="str">
        <f t="shared" si="58"/>
        <v>1166_1257</v>
      </c>
      <c r="H1226" s="59">
        <f t="shared" si="59"/>
        <v>0.40831224093454199</v>
      </c>
    </row>
    <row r="1227" spans="1:8" x14ac:dyDescent="0.4">
      <c r="A1227" s="55" t="s">
        <v>191</v>
      </c>
      <c r="B1227" s="55" t="s">
        <v>167</v>
      </c>
      <c r="C1227" s="55">
        <v>1257</v>
      </c>
      <c r="D1227" s="55">
        <v>1233</v>
      </c>
      <c r="E1227" s="58" t="str">
        <f t="shared" si="57"/>
        <v>1257_1233</v>
      </c>
      <c r="F1227" s="65">
        <v>0.95872789667514802</v>
      </c>
      <c r="G1227" s="63" t="str">
        <f t="shared" si="58"/>
        <v>1233_1257</v>
      </c>
      <c r="H1227" s="59">
        <f t="shared" si="59"/>
        <v>4.1272103324851983E-2</v>
      </c>
    </row>
    <row r="1228" spans="1:8" x14ac:dyDescent="0.4">
      <c r="A1228" s="55" t="s">
        <v>191</v>
      </c>
      <c r="B1228" s="55" t="s">
        <v>263</v>
      </c>
      <c r="C1228" s="55">
        <v>1257</v>
      </c>
      <c r="D1228" s="55">
        <v>1329</v>
      </c>
      <c r="E1228" s="58" t="str">
        <f t="shared" si="57"/>
        <v>1257_1329</v>
      </c>
      <c r="F1228" s="65">
        <v>0.73123026348290798</v>
      </c>
      <c r="G1228" s="63" t="str">
        <f t="shared" si="58"/>
        <v>1329_1257</v>
      </c>
      <c r="H1228" s="59">
        <f t="shared" si="59"/>
        <v>0.26876973651709202</v>
      </c>
    </row>
    <row r="1229" spans="1:8" x14ac:dyDescent="0.4">
      <c r="A1229" s="55" t="s">
        <v>191</v>
      </c>
      <c r="B1229" s="55" t="s">
        <v>174</v>
      </c>
      <c r="C1229" s="55">
        <v>1257</v>
      </c>
      <c r="D1229" s="55">
        <v>1240</v>
      </c>
      <c r="E1229" s="58" t="str">
        <f t="shared" si="57"/>
        <v>1257_1240</v>
      </c>
      <c r="F1229" s="65">
        <v>0.94533595674648496</v>
      </c>
      <c r="G1229" s="63" t="str">
        <f t="shared" si="58"/>
        <v>1240_1257</v>
      </c>
      <c r="H1229" s="59">
        <f t="shared" si="59"/>
        <v>5.4664043253515038E-2</v>
      </c>
    </row>
    <row r="1230" spans="1:8" x14ac:dyDescent="0.4">
      <c r="A1230" s="55" t="s">
        <v>191</v>
      </c>
      <c r="B1230" s="55" t="s">
        <v>345</v>
      </c>
      <c r="C1230" s="55">
        <v>1257</v>
      </c>
      <c r="D1230" s="55">
        <v>1411</v>
      </c>
      <c r="E1230" s="58" t="str">
        <f t="shared" si="57"/>
        <v>1257_1411</v>
      </c>
      <c r="F1230" s="65">
        <v>0.87085048248069996</v>
      </c>
      <c r="G1230" s="63" t="str">
        <f t="shared" si="58"/>
        <v>1411_1257</v>
      </c>
      <c r="H1230" s="59">
        <f t="shared" si="59"/>
        <v>0.12914951751930004</v>
      </c>
    </row>
    <row r="1231" spans="1:8" x14ac:dyDescent="0.4">
      <c r="A1231" s="55" t="s">
        <v>191</v>
      </c>
      <c r="B1231" s="55" t="s">
        <v>305</v>
      </c>
      <c r="C1231" s="55">
        <v>1257</v>
      </c>
      <c r="D1231" s="55">
        <v>1371</v>
      </c>
      <c r="E1231" s="58" t="str">
        <f t="shared" si="57"/>
        <v>1257_1371</v>
      </c>
      <c r="F1231" s="65">
        <v>0.35179783720408803</v>
      </c>
      <c r="G1231" s="63" t="str">
        <f t="shared" si="58"/>
        <v>1371_1257</v>
      </c>
      <c r="H1231" s="59">
        <f t="shared" si="59"/>
        <v>0.64820216279591203</v>
      </c>
    </row>
    <row r="1232" spans="1:8" x14ac:dyDescent="0.4">
      <c r="A1232" s="55" t="s">
        <v>191</v>
      </c>
      <c r="B1232" s="55" t="s">
        <v>212</v>
      </c>
      <c r="C1232" s="55">
        <v>1257</v>
      </c>
      <c r="D1232" s="55">
        <v>1278</v>
      </c>
      <c r="E1232" s="58" t="str">
        <f t="shared" si="57"/>
        <v>1257_1278</v>
      </c>
      <c r="F1232" s="65">
        <v>0.32181043289786398</v>
      </c>
      <c r="G1232" s="63" t="str">
        <f t="shared" si="58"/>
        <v>1278_1257</v>
      </c>
      <c r="H1232" s="59">
        <f t="shared" si="59"/>
        <v>0.67818956710213607</v>
      </c>
    </row>
    <row r="1233" spans="1:8" x14ac:dyDescent="0.4">
      <c r="A1233" s="55" t="s">
        <v>191</v>
      </c>
      <c r="B1233" s="55" t="s">
        <v>391</v>
      </c>
      <c r="C1233" s="55">
        <v>1257</v>
      </c>
      <c r="D1233" s="55">
        <v>1457</v>
      </c>
      <c r="E1233" s="58" t="str">
        <f t="shared" si="57"/>
        <v>1257_1457</v>
      </c>
      <c r="F1233" s="65">
        <v>0.63543467852969904</v>
      </c>
      <c r="G1233" s="63" t="str">
        <f t="shared" si="58"/>
        <v>1457_1257</v>
      </c>
      <c r="H1233" s="59">
        <f t="shared" si="59"/>
        <v>0.36456532147030096</v>
      </c>
    </row>
    <row r="1234" spans="1:8" x14ac:dyDescent="0.4">
      <c r="A1234" s="55" t="s">
        <v>191</v>
      </c>
      <c r="B1234" s="55" t="s">
        <v>177</v>
      </c>
      <c r="C1234" s="55">
        <v>1257</v>
      </c>
      <c r="D1234" s="55">
        <v>1243</v>
      </c>
      <c r="E1234" s="58" t="str">
        <f t="shared" si="57"/>
        <v>1257_1243</v>
      </c>
      <c r="F1234" s="65">
        <v>0.63533576779239498</v>
      </c>
      <c r="G1234" s="63" t="str">
        <f t="shared" si="58"/>
        <v>1243_1257</v>
      </c>
      <c r="H1234" s="59">
        <f t="shared" si="59"/>
        <v>0.36466423220760502</v>
      </c>
    </row>
    <row r="1235" spans="1:8" x14ac:dyDescent="0.4">
      <c r="A1235" s="55" t="s">
        <v>191</v>
      </c>
      <c r="B1235" s="55" t="s">
        <v>179</v>
      </c>
      <c r="C1235" s="55">
        <v>1257</v>
      </c>
      <c r="D1235" s="55">
        <v>1245</v>
      </c>
      <c r="E1235" s="58" t="str">
        <f t="shared" si="57"/>
        <v>1257_1245</v>
      </c>
      <c r="F1235" s="65">
        <v>0.77236800996849497</v>
      </c>
      <c r="G1235" s="63" t="str">
        <f t="shared" si="58"/>
        <v>1245_1257</v>
      </c>
      <c r="H1235" s="59">
        <f t="shared" si="59"/>
        <v>0.22763199003150503</v>
      </c>
    </row>
    <row r="1236" spans="1:8" x14ac:dyDescent="0.4">
      <c r="A1236" s="55" t="s">
        <v>191</v>
      </c>
      <c r="B1236" s="55" t="s">
        <v>107</v>
      </c>
      <c r="C1236" s="55">
        <v>1257</v>
      </c>
      <c r="D1236" s="55">
        <v>1173</v>
      </c>
      <c r="E1236" s="58" t="str">
        <f t="shared" si="57"/>
        <v>1257_1173</v>
      </c>
      <c r="F1236" s="65">
        <v>0.55105294003940097</v>
      </c>
      <c r="G1236" s="63" t="str">
        <f t="shared" si="58"/>
        <v>1173_1257</v>
      </c>
      <c r="H1236" s="59">
        <f t="shared" si="59"/>
        <v>0.44894705996059903</v>
      </c>
    </row>
    <row r="1237" spans="1:8" x14ac:dyDescent="0.4">
      <c r="A1237" s="55" t="s">
        <v>191</v>
      </c>
      <c r="B1237" s="55" t="s">
        <v>231</v>
      </c>
      <c r="C1237" s="55">
        <v>1257</v>
      </c>
      <c r="D1237" s="55">
        <v>1297</v>
      </c>
      <c r="E1237" s="58" t="str">
        <f t="shared" si="57"/>
        <v>1257_1297</v>
      </c>
      <c r="F1237" s="65">
        <v>0.83337971954107004</v>
      </c>
      <c r="G1237" s="63" t="str">
        <f t="shared" si="58"/>
        <v>1297_1257</v>
      </c>
      <c r="H1237" s="59">
        <f t="shared" si="59"/>
        <v>0.16662028045892996</v>
      </c>
    </row>
    <row r="1238" spans="1:8" x14ac:dyDescent="0.4">
      <c r="A1238" s="55" t="s">
        <v>248</v>
      </c>
      <c r="B1238" s="55" t="s">
        <v>50</v>
      </c>
      <c r="C1238" s="55">
        <v>1314</v>
      </c>
      <c r="D1238" s="55">
        <v>1116</v>
      </c>
      <c r="E1238" s="58" t="str">
        <f t="shared" si="57"/>
        <v>1314_1116</v>
      </c>
      <c r="F1238" s="65">
        <v>0.95715553060259795</v>
      </c>
      <c r="G1238" s="63" t="str">
        <f t="shared" si="58"/>
        <v>1116_1314</v>
      </c>
      <c r="H1238" s="59">
        <f t="shared" si="59"/>
        <v>4.2844469397402052E-2</v>
      </c>
    </row>
    <row r="1239" spans="1:8" x14ac:dyDescent="0.4">
      <c r="A1239" s="55" t="s">
        <v>248</v>
      </c>
      <c r="B1239" s="55" t="s">
        <v>226</v>
      </c>
      <c r="C1239" s="55">
        <v>1314</v>
      </c>
      <c r="D1239" s="55">
        <v>1292</v>
      </c>
      <c r="E1239" s="58" t="str">
        <f t="shared" si="57"/>
        <v>1314_1292</v>
      </c>
      <c r="F1239" s="65">
        <v>0.92835684738554602</v>
      </c>
      <c r="G1239" s="63" t="str">
        <f t="shared" si="58"/>
        <v>1292_1314</v>
      </c>
      <c r="H1239" s="59">
        <f t="shared" si="59"/>
        <v>7.1643152614453975E-2</v>
      </c>
    </row>
    <row r="1240" spans="1:8" x14ac:dyDescent="0.4">
      <c r="A1240" s="55" t="s">
        <v>248</v>
      </c>
      <c r="B1240" s="55" t="s">
        <v>73</v>
      </c>
      <c r="C1240" s="55">
        <v>1314</v>
      </c>
      <c r="D1240" s="55">
        <v>1139</v>
      </c>
      <c r="E1240" s="58" t="str">
        <f t="shared" si="57"/>
        <v>1314_1139</v>
      </c>
      <c r="F1240" s="65">
        <v>0.70440626883406199</v>
      </c>
      <c r="G1240" s="63" t="str">
        <f t="shared" si="58"/>
        <v>1139_1314</v>
      </c>
      <c r="H1240" s="59">
        <f t="shared" si="59"/>
        <v>0.29559373116593801</v>
      </c>
    </row>
    <row r="1241" spans="1:8" x14ac:dyDescent="0.4">
      <c r="A1241" s="55" t="s">
        <v>248</v>
      </c>
      <c r="B1241" s="55" t="s">
        <v>87</v>
      </c>
      <c r="C1241" s="55">
        <v>1314</v>
      </c>
      <c r="D1241" s="55">
        <v>1153</v>
      </c>
      <c r="E1241" s="58" t="str">
        <f t="shared" si="57"/>
        <v>1314_1153</v>
      </c>
      <c r="F1241" s="65">
        <v>0.80859652500818202</v>
      </c>
      <c r="G1241" s="63" t="str">
        <f t="shared" si="58"/>
        <v>1153_1314</v>
      </c>
      <c r="H1241" s="59">
        <f t="shared" si="59"/>
        <v>0.19140347499181798</v>
      </c>
    </row>
    <row r="1242" spans="1:8" x14ac:dyDescent="0.4">
      <c r="A1242" s="55" t="s">
        <v>248</v>
      </c>
      <c r="B1242" s="55" t="s">
        <v>351</v>
      </c>
      <c r="C1242" s="55">
        <v>1314</v>
      </c>
      <c r="D1242" s="55">
        <v>1417</v>
      </c>
      <c r="E1242" s="58" t="str">
        <f t="shared" si="57"/>
        <v>1314_1417</v>
      </c>
      <c r="F1242" s="65">
        <v>0.97536255698387397</v>
      </c>
      <c r="G1242" s="63" t="str">
        <f t="shared" si="58"/>
        <v>1417_1314</v>
      </c>
      <c r="H1242" s="59">
        <f t="shared" si="59"/>
        <v>2.4637443016126026E-2</v>
      </c>
    </row>
    <row r="1243" spans="1:8" x14ac:dyDescent="0.4">
      <c r="A1243" s="55" t="s">
        <v>248</v>
      </c>
      <c r="B1243" s="55" t="s">
        <v>389</v>
      </c>
      <c r="C1243" s="55">
        <v>1314</v>
      </c>
      <c r="D1243" s="55">
        <v>1455</v>
      </c>
      <c r="E1243" s="58" t="str">
        <f t="shared" si="57"/>
        <v>1314_1455</v>
      </c>
      <c r="F1243" s="65">
        <v>0.59401118271855402</v>
      </c>
      <c r="G1243" s="63" t="str">
        <f t="shared" si="58"/>
        <v>1455_1314</v>
      </c>
      <c r="H1243" s="59">
        <f t="shared" si="59"/>
        <v>0.40598881728144598</v>
      </c>
    </row>
    <row r="1244" spans="1:8" x14ac:dyDescent="0.4">
      <c r="A1244" s="55" t="s">
        <v>248</v>
      </c>
      <c r="B1244" s="55" t="s">
        <v>180</v>
      </c>
      <c r="C1244" s="55">
        <v>1314</v>
      </c>
      <c r="D1244" s="55">
        <v>1246</v>
      </c>
      <c r="E1244" s="58" t="str">
        <f t="shared" si="57"/>
        <v>1314_1246</v>
      </c>
      <c r="F1244" s="65">
        <v>0.54078117357500199</v>
      </c>
      <c r="G1244" s="63" t="str">
        <f t="shared" si="58"/>
        <v>1246_1314</v>
      </c>
      <c r="H1244" s="59">
        <f t="shared" si="59"/>
        <v>0.45921882642499801</v>
      </c>
    </row>
    <row r="1245" spans="1:8" x14ac:dyDescent="0.4">
      <c r="A1245" s="55" t="s">
        <v>248</v>
      </c>
      <c r="B1245" s="55" t="s">
        <v>225</v>
      </c>
      <c r="C1245" s="55">
        <v>1314</v>
      </c>
      <c r="D1245" s="55">
        <v>1291</v>
      </c>
      <c r="E1245" s="58" t="str">
        <f t="shared" si="57"/>
        <v>1314_1291</v>
      </c>
      <c r="F1245" s="65">
        <v>0.98763791148404401</v>
      </c>
      <c r="G1245" s="63" t="str">
        <f t="shared" si="58"/>
        <v>1291_1314</v>
      </c>
      <c r="H1245" s="59">
        <f t="shared" si="59"/>
        <v>1.2362088515955993E-2</v>
      </c>
    </row>
    <row r="1246" spans="1:8" x14ac:dyDescent="0.4">
      <c r="A1246" s="55" t="s">
        <v>248</v>
      </c>
      <c r="B1246" s="55" t="s">
        <v>373</v>
      </c>
      <c r="C1246" s="55">
        <v>1314</v>
      </c>
      <c r="D1246" s="55">
        <v>1439</v>
      </c>
      <c r="E1246" s="58" t="str">
        <f t="shared" si="57"/>
        <v>1314_1439</v>
      </c>
      <c r="F1246" s="65">
        <v>0.93873163684785998</v>
      </c>
      <c r="G1246" s="63" t="str">
        <f t="shared" si="58"/>
        <v>1439_1314</v>
      </c>
      <c r="H1246" s="59">
        <f t="shared" si="59"/>
        <v>6.1268363152140015E-2</v>
      </c>
    </row>
    <row r="1247" spans="1:8" x14ac:dyDescent="0.4">
      <c r="A1247" s="55" t="s">
        <v>248</v>
      </c>
      <c r="B1247" s="55" t="s">
        <v>357</v>
      </c>
      <c r="C1247" s="55">
        <v>1314</v>
      </c>
      <c r="D1247" s="55">
        <v>1423</v>
      </c>
      <c r="E1247" s="58" t="str">
        <f t="shared" si="57"/>
        <v>1314_1423</v>
      </c>
      <c r="F1247" s="65">
        <v>0.98178261658293298</v>
      </c>
      <c r="G1247" s="63" t="str">
        <f t="shared" si="58"/>
        <v>1423_1314</v>
      </c>
      <c r="H1247" s="59">
        <f t="shared" si="59"/>
        <v>1.8217383417067023E-2</v>
      </c>
    </row>
    <row r="1248" spans="1:8" x14ac:dyDescent="0.4">
      <c r="A1248" s="55" t="s">
        <v>248</v>
      </c>
      <c r="B1248" s="55" t="s">
        <v>124</v>
      </c>
      <c r="C1248" s="55">
        <v>1314</v>
      </c>
      <c r="D1248" s="55">
        <v>1190</v>
      </c>
      <c r="E1248" s="58" t="str">
        <f t="shared" si="57"/>
        <v>1314_1190</v>
      </c>
      <c r="F1248" s="65">
        <v>0.98035157359352498</v>
      </c>
      <c r="G1248" s="63" t="str">
        <f t="shared" si="58"/>
        <v>1190_1314</v>
      </c>
      <c r="H1248" s="59">
        <f t="shared" si="59"/>
        <v>1.9648426406475017E-2</v>
      </c>
    </row>
    <row r="1249" spans="1:8" x14ac:dyDescent="0.4">
      <c r="A1249" s="55" t="s">
        <v>248</v>
      </c>
      <c r="B1249" s="55" t="s">
        <v>308</v>
      </c>
      <c r="C1249" s="55">
        <v>1314</v>
      </c>
      <c r="D1249" s="55">
        <v>1374</v>
      </c>
      <c r="E1249" s="58" t="str">
        <f t="shared" si="57"/>
        <v>1314_1374</v>
      </c>
      <c r="F1249" s="65">
        <v>0.79717562774628103</v>
      </c>
      <c r="G1249" s="63" t="str">
        <f t="shared" si="58"/>
        <v>1374_1314</v>
      </c>
      <c r="H1249" s="59">
        <f t="shared" si="59"/>
        <v>0.20282437225371897</v>
      </c>
    </row>
    <row r="1250" spans="1:8" x14ac:dyDescent="0.4">
      <c r="A1250" s="55" t="s">
        <v>248</v>
      </c>
      <c r="B1250" s="55" t="s">
        <v>241</v>
      </c>
      <c r="C1250" s="55">
        <v>1314</v>
      </c>
      <c r="D1250" s="55">
        <v>1307</v>
      </c>
      <c r="E1250" s="58" t="str">
        <f t="shared" si="57"/>
        <v>1314_1307</v>
      </c>
      <c r="F1250" s="65">
        <v>0.97538498853650502</v>
      </c>
      <c r="G1250" s="63" t="str">
        <f t="shared" si="58"/>
        <v>1307_1314</v>
      </c>
      <c r="H1250" s="59">
        <f t="shared" si="59"/>
        <v>2.4615011463494985E-2</v>
      </c>
    </row>
    <row r="1251" spans="1:8" x14ac:dyDescent="0.4">
      <c r="A1251" s="55" t="s">
        <v>248</v>
      </c>
      <c r="B1251" s="55" t="s">
        <v>200</v>
      </c>
      <c r="C1251" s="55">
        <v>1314</v>
      </c>
      <c r="D1251" s="55">
        <v>1266</v>
      </c>
      <c r="E1251" s="58" t="str">
        <f t="shared" si="57"/>
        <v>1314_1266</v>
      </c>
      <c r="F1251" s="65">
        <v>0.98811601725283804</v>
      </c>
      <c r="G1251" s="63" t="str">
        <f t="shared" si="58"/>
        <v>1266_1314</v>
      </c>
      <c r="H1251" s="59">
        <f t="shared" si="59"/>
        <v>1.1883982747161959E-2</v>
      </c>
    </row>
    <row r="1252" spans="1:8" x14ac:dyDescent="0.4">
      <c r="A1252" s="55" t="s">
        <v>248</v>
      </c>
      <c r="B1252" s="55" t="s">
        <v>341</v>
      </c>
      <c r="C1252" s="55">
        <v>1314</v>
      </c>
      <c r="D1252" s="55">
        <v>1407</v>
      </c>
      <c r="E1252" s="58" t="str">
        <f t="shared" si="57"/>
        <v>1314_1407</v>
      </c>
      <c r="F1252" s="65">
        <v>0.97784622875671501</v>
      </c>
      <c r="G1252" s="63" t="str">
        <f t="shared" si="58"/>
        <v>1407_1314</v>
      </c>
      <c r="H1252" s="59">
        <f t="shared" si="59"/>
        <v>2.2153771243284992E-2</v>
      </c>
    </row>
    <row r="1253" spans="1:8" x14ac:dyDescent="0.4">
      <c r="A1253" s="55" t="s">
        <v>248</v>
      </c>
      <c r="B1253" s="55" t="s">
        <v>311</v>
      </c>
      <c r="C1253" s="55">
        <v>1314</v>
      </c>
      <c r="D1253" s="55">
        <v>1377</v>
      </c>
      <c r="E1253" s="58" t="str">
        <f t="shared" si="57"/>
        <v>1314_1377</v>
      </c>
      <c r="F1253" s="65">
        <v>0.96209237982535201</v>
      </c>
      <c r="G1253" s="63" t="str">
        <f t="shared" si="58"/>
        <v>1377_1314</v>
      </c>
      <c r="H1253" s="59">
        <f t="shared" si="59"/>
        <v>3.7907620174647993E-2</v>
      </c>
    </row>
    <row r="1254" spans="1:8" x14ac:dyDescent="0.4">
      <c r="A1254" s="55" t="s">
        <v>248</v>
      </c>
      <c r="B1254" s="55" t="s">
        <v>369</v>
      </c>
      <c r="C1254" s="55">
        <v>1314</v>
      </c>
      <c r="D1254" s="55">
        <v>1435</v>
      </c>
      <c r="E1254" s="58" t="str">
        <f t="shared" si="57"/>
        <v>1314_1435</v>
      </c>
      <c r="F1254" s="65">
        <v>0.72777042052658703</v>
      </c>
      <c r="G1254" s="63" t="str">
        <f t="shared" si="58"/>
        <v>1435_1314</v>
      </c>
      <c r="H1254" s="59">
        <f t="shared" si="59"/>
        <v>0.27222957947341297</v>
      </c>
    </row>
    <row r="1255" spans="1:8" x14ac:dyDescent="0.4">
      <c r="A1255" s="55" t="s">
        <v>248</v>
      </c>
      <c r="B1255" s="55" t="s">
        <v>277</v>
      </c>
      <c r="C1255" s="55">
        <v>1314</v>
      </c>
      <c r="D1255" s="55">
        <v>1343</v>
      </c>
      <c r="E1255" s="58" t="str">
        <f t="shared" si="57"/>
        <v>1314_1343</v>
      </c>
      <c r="F1255" s="65">
        <v>0.90243210511452499</v>
      </c>
      <c r="G1255" s="63" t="str">
        <f t="shared" si="58"/>
        <v>1343_1314</v>
      </c>
      <c r="H1255" s="59">
        <f t="shared" si="59"/>
        <v>9.7567894885475015E-2</v>
      </c>
    </row>
    <row r="1256" spans="1:8" x14ac:dyDescent="0.4">
      <c r="A1256" s="55" t="s">
        <v>248</v>
      </c>
      <c r="B1256" s="55" t="s">
        <v>71</v>
      </c>
      <c r="C1256" s="55">
        <v>1314</v>
      </c>
      <c r="D1256" s="55">
        <v>1137</v>
      </c>
      <c r="E1256" s="58" t="str">
        <f t="shared" si="57"/>
        <v>1314_1137</v>
      </c>
      <c r="F1256" s="65">
        <v>0.96569927053985505</v>
      </c>
      <c r="G1256" s="63" t="str">
        <f t="shared" si="58"/>
        <v>1137_1314</v>
      </c>
      <c r="H1256" s="59">
        <f t="shared" si="59"/>
        <v>3.4300729460144952E-2</v>
      </c>
    </row>
    <row r="1257" spans="1:8" x14ac:dyDescent="0.4">
      <c r="A1257" s="55" t="s">
        <v>248</v>
      </c>
      <c r="B1257" s="55" t="s">
        <v>202</v>
      </c>
      <c r="C1257" s="55">
        <v>1314</v>
      </c>
      <c r="D1257" s="55">
        <v>1268</v>
      </c>
      <c r="E1257" s="58" t="str">
        <f t="shared" si="57"/>
        <v>1314_1268</v>
      </c>
      <c r="F1257" s="65">
        <v>0.90551107480179505</v>
      </c>
      <c r="G1257" s="63" t="str">
        <f t="shared" si="58"/>
        <v>1268_1314</v>
      </c>
      <c r="H1257" s="59">
        <f t="shared" si="59"/>
        <v>9.4488925198204954E-2</v>
      </c>
    </row>
    <row r="1258" spans="1:8" x14ac:dyDescent="0.4">
      <c r="A1258" s="55" t="s">
        <v>248</v>
      </c>
      <c r="B1258" s="55" t="s">
        <v>129</v>
      </c>
      <c r="C1258" s="55">
        <v>1314</v>
      </c>
      <c r="D1258" s="55">
        <v>1195</v>
      </c>
      <c r="E1258" s="58" t="str">
        <f t="shared" si="57"/>
        <v>1314_1195</v>
      </c>
      <c r="F1258" s="65">
        <v>0.97407747102533404</v>
      </c>
      <c r="G1258" s="63" t="str">
        <f t="shared" si="58"/>
        <v>1195_1314</v>
      </c>
      <c r="H1258" s="59">
        <f t="shared" si="59"/>
        <v>2.5922528974665959E-2</v>
      </c>
    </row>
    <row r="1259" spans="1:8" x14ac:dyDescent="0.4">
      <c r="A1259" s="55" t="s">
        <v>248</v>
      </c>
      <c r="B1259" s="55" t="s">
        <v>367</v>
      </c>
      <c r="C1259" s="55">
        <v>1314</v>
      </c>
      <c r="D1259" s="55">
        <v>1433</v>
      </c>
      <c r="E1259" s="58" t="str">
        <f t="shared" si="57"/>
        <v>1314_1433</v>
      </c>
      <c r="F1259" s="65">
        <v>0.94529240947177096</v>
      </c>
      <c r="G1259" s="63" t="str">
        <f t="shared" si="58"/>
        <v>1433_1314</v>
      </c>
      <c r="H1259" s="59">
        <f t="shared" si="59"/>
        <v>5.4707590528229044E-2</v>
      </c>
    </row>
    <row r="1260" spans="1:8" x14ac:dyDescent="0.4">
      <c r="A1260" s="55" t="s">
        <v>248</v>
      </c>
      <c r="B1260" s="55" t="s">
        <v>249</v>
      </c>
      <c r="C1260" s="55">
        <v>1314</v>
      </c>
      <c r="D1260" s="55">
        <v>1315</v>
      </c>
      <c r="E1260" s="58" t="str">
        <f t="shared" si="57"/>
        <v>1314_1315</v>
      </c>
      <c r="F1260" s="65">
        <v>0.99655203603889897</v>
      </c>
      <c r="G1260" s="63" t="str">
        <f t="shared" si="58"/>
        <v>1315_1314</v>
      </c>
      <c r="H1260" s="59">
        <f t="shared" si="59"/>
        <v>3.4479639611010304E-3</v>
      </c>
    </row>
    <row r="1261" spans="1:8" x14ac:dyDescent="0.4">
      <c r="A1261" s="55" t="s">
        <v>248</v>
      </c>
      <c r="B1261" s="55" t="s">
        <v>347</v>
      </c>
      <c r="C1261" s="55">
        <v>1314</v>
      </c>
      <c r="D1261" s="55">
        <v>1413</v>
      </c>
      <c r="E1261" s="58" t="str">
        <f t="shared" si="57"/>
        <v>1314_1413</v>
      </c>
      <c r="F1261" s="65">
        <v>0.99216061647937903</v>
      </c>
      <c r="G1261" s="63" t="str">
        <f t="shared" si="58"/>
        <v>1413_1314</v>
      </c>
      <c r="H1261" s="59">
        <f t="shared" si="59"/>
        <v>7.8393835206209683E-3</v>
      </c>
    </row>
    <row r="1262" spans="1:8" x14ac:dyDescent="0.4">
      <c r="A1262" s="55" t="s">
        <v>248</v>
      </c>
      <c r="B1262" s="55" t="s">
        <v>208</v>
      </c>
      <c r="C1262" s="55">
        <v>1314</v>
      </c>
      <c r="D1262" s="55">
        <v>1274</v>
      </c>
      <c r="E1262" s="58" t="str">
        <f t="shared" si="57"/>
        <v>1314_1274</v>
      </c>
      <c r="F1262" s="65">
        <v>0.74441819330061598</v>
      </c>
      <c r="G1262" s="63" t="str">
        <f t="shared" si="58"/>
        <v>1274_1314</v>
      </c>
      <c r="H1262" s="59">
        <f t="shared" si="59"/>
        <v>0.25558180669938402</v>
      </c>
    </row>
    <row r="1263" spans="1:8" x14ac:dyDescent="0.4">
      <c r="A1263" s="55" t="s">
        <v>248</v>
      </c>
      <c r="B1263" s="55" t="s">
        <v>239</v>
      </c>
      <c r="C1263" s="55">
        <v>1314</v>
      </c>
      <c r="D1263" s="55">
        <v>1305</v>
      </c>
      <c r="E1263" s="58" t="str">
        <f t="shared" si="57"/>
        <v>1314_1305</v>
      </c>
      <c r="F1263" s="65">
        <v>0.94193688827174604</v>
      </c>
      <c r="G1263" s="63" t="str">
        <f t="shared" si="58"/>
        <v>1305_1314</v>
      </c>
      <c r="H1263" s="59">
        <f t="shared" si="59"/>
        <v>5.8063111728253958E-2</v>
      </c>
    </row>
    <row r="1264" spans="1:8" x14ac:dyDescent="0.4">
      <c r="A1264" s="55" t="s">
        <v>248</v>
      </c>
      <c r="B1264" s="55" t="s">
        <v>370</v>
      </c>
      <c r="C1264" s="55">
        <v>1314</v>
      </c>
      <c r="D1264" s="55">
        <v>1436</v>
      </c>
      <c r="E1264" s="58" t="str">
        <f t="shared" si="57"/>
        <v>1314_1436</v>
      </c>
      <c r="F1264" s="65">
        <v>0.90063136365242402</v>
      </c>
      <c r="G1264" s="63" t="str">
        <f t="shared" si="58"/>
        <v>1436_1314</v>
      </c>
      <c r="H1264" s="59">
        <f t="shared" si="59"/>
        <v>9.9368636347575978E-2</v>
      </c>
    </row>
    <row r="1265" spans="1:8" x14ac:dyDescent="0.4">
      <c r="A1265" s="55" t="s">
        <v>248</v>
      </c>
      <c r="B1265" s="55" t="s">
        <v>100</v>
      </c>
      <c r="C1265" s="55">
        <v>1314</v>
      </c>
      <c r="D1265" s="55">
        <v>1166</v>
      </c>
      <c r="E1265" s="58" t="str">
        <f t="shared" si="57"/>
        <v>1314_1166</v>
      </c>
      <c r="F1265" s="65">
        <v>0.94345974174031899</v>
      </c>
      <c r="G1265" s="63" t="str">
        <f t="shared" si="58"/>
        <v>1166_1314</v>
      </c>
      <c r="H1265" s="59">
        <f t="shared" si="59"/>
        <v>5.6540258259681009E-2</v>
      </c>
    </row>
    <row r="1266" spans="1:8" x14ac:dyDescent="0.4">
      <c r="A1266" s="55" t="s">
        <v>248</v>
      </c>
      <c r="B1266" s="55" t="s">
        <v>167</v>
      </c>
      <c r="C1266" s="55">
        <v>1314</v>
      </c>
      <c r="D1266" s="55">
        <v>1233</v>
      </c>
      <c r="E1266" s="58" t="str">
        <f t="shared" si="57"/>
        <v>1314_1233</v>
      </c>
      <c r="F1266" s="65">
        <v>0.99627543755243897</v>
      </c>
      <c r="G1266" s="63" t="str">
        <f t="shared" si="58"/>
        <v>1233_1314</v>
      </c>
      <c r="H1266" s="59">
        <f t="shared" si="59"/>
        <v>3.7245624475610306E-3</v>
      </c>
    </row>
    <row r="1267" spans="1:8" x14ac:dyDescent="0.4">
      <c r="A1267" s="55" t="s">
        <v>248</v>
      </c>
      <c r="B1267" s="55" t="s">
        <v>263</v>
      </c>
      <c r="C1267" s="55">
        <v>1314</v>
      </c>
      <c r="D1267" s="55">
        <v>1329</v>
      </c>
      <c r="E1267" s="58" t="str">
        <f t="shared" si="57"/>
        <v>1314_1329</v>
      </c>
      <c r="F1267" s="65">
        <v>0.96906751278649195</v>
      </c>
      <c r="G1267" s="63" t="str">
        <f t="shared" si="58"/>
        <v>1329_1314</v>
      </c>
      <c r="H1267" s="59">
        <f t="shared" si="59"/>
        <v>3.0932487213508053E-2</v>
      </c>
    </row>
    <row r="1268" spans="1:8" x14ac:dyDescent="0.4">
      <c r="A1268" s="55" t="s">
        <v>248</v>
      </c>
      <c r="B1268" s="55" t="s">
        <v>174</v>
      </c>
      <c r="C1268" s="55">
        <v>1314</v>
      </c>
      <c r="D1268" s="55">
        <v>1240</v>
      </c>
      <c r="E1268" s="58" t="str">
        <f t="shared" si="57"/>
        <v>1314_1240</v>
      </c>
      <c r="F1268" s="65">
        <v>0.99500339822756501</v>
      </c>
      <c r="G1268" s="63" t="str">
        <f t="shared" si="58"/>
        <v>1240_1314</v>
      </c>
      <c r="H1268" s="59">
        <f t="shared" si="59"/>
        <v>4.9966017724349943E-3</v>
      </c>
    </row>
    <row r="1269" spans="1:8" x14ac:dyDescent="0.4">
      <c r="A1269" s="55" t="s">
        <v>248</v>
      </c>
      <c r="B1269" s="55" t="s">
        <v>345</v>
      </c>
      <c r="C1269" s="55">
        <v>1314</v>
      </c>
      <c r="D1269" s="55">
        <v>1411</v>
      </c>
      <c r="E1269" s="58" t="str">
        <f t="shared" si="57"/>
        <v>1314_1411</v>
      </c>
      <c r="F1269" s="65">
        <v>0.98728471196134504</v>
      </c>
      <c r="G1269" s="63" t="str">
        <f t="shared" si="58"/>
        <v>1411_1314</v>
      </c>
      <c r="H1269" s="59">
        <f t="shared" si="59"/>
        <v>1.2715288038654959E-2</v>
      </c>
    </row>
    <row r="1270" spans="1:8" x14ac:dyDescent="0.4">
      <c r="A1270" s="55" t="s">
        <v>248</v>
      </c>
      <c r="B1270" s="55" t="s">
        <v>305</v>
      </c>
      <c r="C1270" s="55">
        <v>1314</v>
      </c>
      <c r="D1270" s="55">
        <v>1371</v>
      </c>
      <c r="E1270" s="58" t="str">
        <f t="shared" si="57"/>
        <v>1314_1371</v>
      </c>
      <c r="F1270" s="65">
        <v>0.86206022386432302</v>
      </c>
      <c r="G1270" s="63" t="str">
        <f t="shared" si="58"/>
        <v>1371_1314</v>
      </c>
      <c r="H1270" s="59">
        <f t="shared" si="59"/>
        <v>0.13793977613567698</v>
      </c>
    </row>
    <row r="1271" spans="1:8" x14ac:dyDescent="0.4">
      <c r="A1271" s="55" t="s">
        <v>248</v>
      </c>
      <c r="B1271" s="55" t="s">
        <v>212</v>
      </c>
      <c r="C1271" s="55">
        <v>1314</v>
      </c>
      <c r="D1271" s="55">
        <v>1278</v>
      </c>
      <c r="E1271" s="58" t="str">
        <f t="shared" si="57"/>
        <v>1314_1278</v>
      </c>
      <c r="F1271" s="65">
        <v>0.84529815132514896</v>
      </c>
      <c r="G1271" s="63" t="str">
        <f t="shared" si="58"/>
        <v>1278_1314</v>
      </c>
      <c r="H1271" s="59">
        <f t="shared" si="59"/>
        <v>0.15470184867485104</v>
      </c>
    </row>
    <row r="1272" spans="1:8" x14ac:dyDescent="0.4">
      <c r="A1272" s="55" t="s">
        <v>248</v>
      </c>
      <c r="B1272" s="55" t="s">
        <v>391</v>
      </c>
      <c r="C1272" s="55">
        <v>1314</v>
      </c>
      <c r="D1272" s="55">
        <v>1457</v>
      </c>
      <c r="E1272" s="58" t="str">
        <f t="shared" si="57"/>
        <v>1314_1457</v>
      </c>
      <c r="F1272" s="65">
        <v>0.95254056940324805</v>
      </c>
      <c r="G1272" s="63" t="str">
        <f t="shared" si="58"/>
        <v>1457_1314</v>
      </c>
      <c r="H1272" s="59">
        <f t="shared" si="59"/>
        <v>4.745943059675195E-2</v>
      </c>
    </row>
    <row r="1273" spans="1:8" x14ac:dyDescent="0.4">
      <c r="A1273" s="55" t="s">
        <v>248</v>
      </c>
      <c r="B1273" s="55" t="s">
        <v>177</v>
      </c>
      <c r="C1273" s="55">
        <v>1314</v>
      </c>
      <c r="D1273" s="55">
        <v>1243</v>
      </c>
      <c r="E1273" s="58" t="str">
        <f t="shared" si="57"/>
        <v>1314_1243</v>
      </c>
      <c r="F1273" s="65">
        <v>0.95252126475103405</v>
      </c>
      <c r="G1273" s="63" t="str">
        <f t="shared" si="58"/>
        <v>1243_1314</v>
      </c>
      <c r="H1273" s="59">
        <f t="shared" si="59"/>
        <v>4.7478735248965953E-2</v>
      </c>
    </row>
    <row r="1274" spans="1:8" x14ac:dyDescent="0.4">
      <c r="A1274" s="55" t="s">
        <v>248</v>
      </c>
      <c r="B1274" s="55" t="s">
        <v>179</v>
      </c>
      <c r="C1274" s="55">
        <v>1314</v>
      </c>
      <c r="D1274" s="55">
        <v>1245</v>
      </c>
      <c r="E1274" s="58" t="str">
        <f t="shared" si="57"/>
        <v>1314_1245</v>
      </c>
      <c r="F1274" s="65">
        <v>0.97504440038693496</v>
      </c>
      <c r="G1274" s="63" t="str">
        <f t="shared" si="58"/>
        <v>1245_1314</v>
      </c>
      <c r="H1274" s="59">
        <f t="shared" si="59"/>
        <v>2.4955599613065038E-2</v>
      </c>
    </row>
    <row r="1275" spans="1:8" x14ac:dyDescent="0.4">
      <c r="A1275" s="55" t="s">
        <v>248</v>
      </c>
      <c r="B1275" s="55" t="s">
        <v>107</v>
      </c>
      <c r="C1275" s="55">
        <v>1314</v>
      </c>
      <c r="D1275" s="55">
        <v>1173</v>
      </c>
      <c r="E1275" s="58" t="str">
        <f t="shared" si="57"/>
        <v>1314_1173</v>
      </c>
      <c r="F1275" s="65">
        <v>0.93392340336604396</v>
      </c>
      <c r="G1275" s="63" t="str">
        <f t="shared" si="58"/>
        <v>1173_1314</v>
      </c>
      <c r="H1275" s="59">
        <f t="shared" si="59"/>
        <v>6.6076596633956042E-2</v>
      </c>
    </row>
    <row r="1276" spans="1:8" x14ac:dyDescent="0.4">
      <c r="A1276" s="55" t="s">
        <v>248</v>
      </c>
      <c r="B1276" s="55" t="s">
        <v>231</v>
      </c>
      <c r="C1276" s="55">
        <v>1314</v>
      </c>
      <c r="D1276" s="55">
        <v>1297</v>
      </c>
      <c r="E1276" s="58" t="str">
        <f t="shared" si="57"/>
        <v>1314_1297</v>
      </c>
      <c r="F1276" s="65">
        <v>0.98293353072304401</v>
      </c>
      <c r="G1276" s="63" t="str">
        <f t="shared" si="58"/>
        <v>1297_1314</v>
      </c>
      <c r="H1276" s="59">
        <f t="shared" si="59"/>
        <v>1.7066469276955987E-2</v>
      </c>
    </row>
    <row r="1277" spans="1:8" x14ac:dyDescent="0.4">
      <c r="A1277" s="55" t="s">
        <v>50</v>
      </c>
      <c r="B1277" s="55" t="s">
        <v>226</v>
      </c>
      <c r="C1277" s="55">
        <v>1116</v>
      </c>
      <c r="D1277" s="55">
        <v>1292</v>
      </c>
      <c r="E1277" s="58" t="str">
        <f t="shared" si="57"/>
        <v>1116_1292</v>
      </c>
      <c r="F1277" s="65">
        <v>0.42990926928461598</v>
      </c>
      <c r="G1277" s="63" t="str">
        <f t="shared" si="58"/>
        <v>1292_1116</v>
      </c>
      <c r="H1277" s="59">
        <f t="shared" si="59"/>
        <v>0.57009073071538396</v>
      </c>
    </row>
    <row r="1278" spans="1:8" x14ac:dyDescent="0.4">
      <c r="A1278" s="55" t="s">
        <v>50</v>
      </c>
      <c r="B1278" s="55" t="s">
        <v>73</v>
      </c>
      <c r="C1278" s="55">
        <v>1116</v>
      </c>
      <c r="D1278" s="55">
        <v>1139</v>
      </c>
      <c r="E1278" s="58" t="str">
        <f t="shared" si="57"/>
        <v>1116_1139</v>
      </c>
      <c r="F1278" s="65">
        <v>0.121791801073751</v>
      </c>
      <c r="G1278" s="63" t="str">
        <f t="shared" si="58"/>
        <v>1139_1116</v>
      </c>
      <c r="H1278" s="59">
        <f t="shared" si="59"/>
        <v>0.87820819892624902</v>
      </c>
    </row>
    <row r="1279" spans="1:8" x14ac:dyDescent="0.4">
      <c r="A1279" s="55" t="s">
        <v>50</v>
      </c>
      <c r="B1279" s="55" t="s">
        <v>87</v>
      </c>
      <c r="C1279" s="55">
        <v>1116</v>
      </c>
      <c r="D1279" s="55">
        <v>1153</v>
      </c>
      <c r="E1279" s="58" t="str">
        <f t="shared" si="57"/>
        <v>1116_1153</v>
      </c>
      <c r="F1279" s="65">
        <v>0.19733676200349201</v>
      </c>
      <c r="G1279" s="63" t="str">
        <f t="shared" si="58"/>
        <v>1153_1116</v>
      </c>
      <c r="H1279" s="59">
        <f t="shared" si="59"/>
        <v>0.80266323799650796</v>
      </c>
    </row>
    <row r="1280" spans="1:8" x14ac:dyDescent="0.4">
      <c r="A1280" s="55" t="s">
        <v>50</v>
      </c>
      <c r="B1280" s="55" t="s">
        <v>351</v>
      </c>
      <c r="C1280" s="55">
        <v>1116</v>
      </c>
      <c r="D1280" s="55">
        <v>1417</v>
      </c>
      <c r="E1280" s="58" t="str">
        <f t="shared" si="57"/>
        <v>1116_1417</v>
      </c>
      <c r="F1280" s="65">
        <v>0.69732710678833798</v>
      </c>
      <c r="G1280" s="63" t="str">
        <f t="shared" si="58"/>
        <v>1417_1116</v>
      </c>
      <c r="H1280" s="59">
        <f t="shared" si="59"/>
        <v>0.30267289321166202</v>
      </c>
    </row>
    <row r="1281" spans="1:8" x14ac:dyDescent="0.4">
      <c r="A1281" s="55" t="s">
        <v>50</v>
      </c>
      <c r="B1281" s="55" t="s">
        <v>389</v>
      </c>
      <c r="C1281" s="55">
        <v>1116</v>
      </c>
      <c r="D1281" s="55">
        <v>1455</v>
      </c>
      <c r="E1281" s="58" t="str">
        <f t="shared" si="57"/>
        <v>1116_1455</v>
      </c>
      <c r="F1281" s="65">
        <v>7.8466494766161493E-2</v>
      </c>
      <c r="G1281" s="63" t="str">
        <f t="shared" si="58"/>
        <v>1455_1116</v>
      </c>
      <c r="H1281" s="59">
        <f t="shared" si="59"/>
        <v>0.92153350523383848</v>
      </c>
    </row>
    <row r="1282" spans="1:8" x14ac:dyDescent="0.4">
      <c r="A1282" s="55" t="s">
        <v>50</v>
      </c>
      <c r="B1282" s="55" t="s">
        <v>180</v>
      </c>
      <c r="C1282" s="55">
        <v>1116</v>
      </c>
      <c r="D1282" s="55">
        <v>1246</v>
      </c>
      <c r="E1282" s="58" t="str">
        <f t="shared" si="57"/>
        <v>1116_1246</v>
      </c>
      <c r="F1282" s="65">
        <v>6.4136735717661E-2</v>
      </c>
      <c r="G1282" s="63" t="str">
        <f t="shared" si="58"/>
        <v>1246_1116</v>
      </c>
      <c r="H1282" s="59">
        <f t="shared" si="59"/>
        <v>0.93586326428233901</v>
      </c>
    </row>
    <row r="1283" spans="1:8" x14ac:dyDescent="0.4">
      <c r="A1283" s="55" t="s">
        <v>50</v>
      </c>
      <c r="B1283" s="55" t="s">
        <v>225</v>
      </c>
      <c r="C1283" s="55">
        <v>1116</v>
      </c>
      <c r="D1283" s="55">
        <v>1291</v>
      </c>
      <c r="E1283" s="58" t="str">
        <f t="shared" ref="E1283:E1346" si="60">C1283&amp;"_"&amp;D1283</f>
        <v>1116_1291</v>
      </c>
      <c r="F1283" s="65">
        <v>0.82299057698157196</v>
      </c>
      <c r="G1283" s="63" t="str">
        <f t="shared" ref="G1283:G1346" si="61">D1283&amp;"_"&amp;C1283</f>
        <v>1291_1116</v>
      </c>
      <c r="H1283" s="59">
        <f t="shared" ref="H1283:H1346" si="62">1-F1283</f>
        <v>0.17700942301842804</v>
      </c>
    </row>
    <row r="1284" spans="1:8" x14ac:dyDescent="0.4">
      <c r="A1284" s="55" t="s">
        <v>50</v>
      </c>
      <c r="B1284" s="55" t="s">
        <v>373</v>
      </c>
      <c r="C1284" s="55">
        <v>1116</v>
      </c>
      <c r="D1284" s="55">
        <v>1439</v>
      </c>
      <c r="E1284" s="58" t="str">
        <f t="shared" si="60"/>
        <v>1116_1439</v>
      </c>
      <c r="F1284" s="65">
        <v>0.47136289495822198</v>
      </c>
      <c r="G1284" s="63" t="str">
        <f t="shared" si="61"/>
        <v>1439_1116</v>
      </c>
      <c r="H1284" s="59">
        <f t="shared" si="62"/>
        <v>0.52863710504177797</v>
      </c>
    </row>
    <row r="1285" spans="1:8" x14ac:dyDescent="0.4">
      <c r="A1285" s="55" t="s">
        <v>50</v>
      </c>
      <c r="B1285" s="55" t="s">
        <v>357</v>
      </c>
      <c r="C1285" s="55">
        <v>1116</v>
      </c>
      <c r="D1285" s="55">
        <v>1423</v>
      </c>
      <c r="E1285" s="58" t="str">
        <f t="shared" si="60"/>
        <v>1116_1423</v>
      </c>
      <c r="F1285" s="65">
        <v>0.75823985973925101</v>
      </c>
      <c r="G1285" s="63" t="str">
        <f t="shared" si="61"/>
        <v>1423_1116</v>
      </c>
      <c r="H1285" s="59">
        <f t="shared" si="62"/>
        <v>0.24176014026074899</v>
      </c>
    </row>
    <row r="1286" spans="1:8" x14ac:dyDescent="0.4">
      <c r="A1286" s="55" t="s">
        <v>50</v>
      </c>
      <c r="B1286" s="55" t="s">
        <v>124</v>
      </c>
      <c r="C1286" s="55">
        <v>1116</v>
      </c>
      <c r="D1286" s="55">
        <v>1190</v>
      </c>
      <c r="E1286" s="58" t="str">
        <f t="shared" si="60"/>
        <v>1116_1190</v>
      </c>
      <c r="F1286" s="65">
        <v>0.74383053813247402</v>
      </c>
      <c r="G1286" s="63" t="str">
        <f t="shared" si="61"/>
        <v>1190_1116</v>
      </c>
      <c r="H1286" s="59">
        <f t="shared" si="62"/>
        <v>0.25616946186752598</v>
      </c>
    </row>
    <row r="1287" spans="1:8" x14ac:dyDescent="0.4">
      <c r="A1287" s="55" t="s">
        <v>50</v>
      </c>
      <c r="B1287" s="55" t="s">
        <v>308</v>
      </c>
      <c r="C1287" s="55">
        <v>1116</v>
      </c>
      <c r="D1287" s="55">
        <v>1374</v>
      </c>
      <c r="E1287" s="58" t="str">
        <f t="shared" si="60"/>
        <v>1116_1374</v>
      </c>
      <c r="F1287" s="65">
        <v>0.186152711164186</v>
      </c>
      <c r="G1287" s="63" t="str">
        <f t="shared" si="61"/>
        <v>1374_1116</v>
      </c>
      <c r="H1287" s="59">
        <f t="shared" si="62"/>
        <v>0.81384728883581403</v>
      </c>
    </row>
    <row r="1288" spans="1:8" x14ac:dyDescent="0.4">
      <c r="A1288" s="55" t="s">
        <v>50</v>
      </c>
      <c r="B1288" s="55" t="s">
        <v>241</v>
      </c>
      <c r="C1288" s="55">
        <v>1116</v>
      </c>
      <c r="D1288" s="55">
        <v>1307</v>
      </c>
      <c r="E1288" s="58" t="str">
        <f t="shared" si="60"/>
        <v>1116_1307</v>
      </c>
      <c r="F1288" s="65">
        <v>0.69752417674816802</v>
      </c>
      <c r="G1288" s="63" t="str">
        <f t="shared" si="61"/>
        <v>1307_1116</v>
      </c>
      <c r="H1288" s="59">
        <f t="shared" si="62"/>
        <v>0.30247582325183198</v>
      </c>
    </row>
    <row r="1289" spans="1:8" x14ac:dyDescent="0.4">
      <c r="A1289" s="55" t="s">
        <v>50</v>
      </c>
      <c r="B1289" s="55" t="s">
        <v>200</v>
      </c>
      <c r="C1289" s="55">
        <v>1116</v>
      </c>
      <c r="D1289" s="55">
        <v>1266</v>
      </c>
      <c r="E1289" s="58" t="str">
        <f t="shared" si="60"/>
        <v>1116_1266</v>
      </c>
      <c r="F1289" s="65">
        <v>0.82873220161539296</v>
      </c>
      <c r="G1289" s="63" t="str">
        <f t="shared" si="61"/>
        <v>1266_1116</v>
      </c>
      <c r="H1289" s="59">
        <f t="shared" si="62"/>
        <v>0.17126779838460704</v>
      </c>
    </row>
    <row r="1290" spans="1:8" x14ac:dyDescent="0.4">
      <c r="A1290" s="55" t="s">
        <v>50</v>
      </c>
      <c r="B1290" s="55" t="s">
        <v>341</v>
      </c>
      <c r="C1290" s="55">
        <v>1116</v>
      </c>
      <c r="D1290" s="55">
        <v>1407</v>
      </c>
      <c r="E1290" s="58" t="str">
        <f t="shared" si="60"/>
        <v>1116_1407</v>
      </c>
      <c r="F1290" s="65">
        <v>0.71978688487378895</v>
      </c>
      <c r="G1290" s="63" t="str">
        <f t="shared" si="61"/>
        <v>1407_1116</v>
      </c>
      <c r="H1290" s="59">
        <f t="shared" si="62"/>
        <v>0.28021311512621105</v>
      </c>
    </row>
    <row r="1291" spans="1:8" x14ac:dyDescent="0.4">
      <c r="A1291" s="55" t="s">
        <v>50</v>
      </c>
      <c r="B1291" s="55" t="s">
        <v>311</v>
      </c>
      <c r="C1291" s="55">
        <v>1116</v>
      </c>
      <c r="D1291" s="55">
        <v>1377</v>
      </c>
      <c r="E1291" s="58" t="str">
        <f t="shared" si="60"/>
        <v>1116_1377</v>
      </c>
      <c r="F1291" s="65">
        <v>0.59628712218199198</v>
      </c>
      <c r="G1291" s="63" t="str">
        <f t="shared" si="61"/>
        <v>1377_1116</v>
      </c>
      <c r="H1291" s="59">
        <f t="shared" si="62"/>
        <v>0.40371287781800802</v>
      </c>
    </row>
    <row r="1292" spans="1:8" x14ac:dyDescent="0.4">
      <c r="A1292" s="55" t="s">
        <v>50</v>
      </c>
      <c r="B1292" s="55" t="s">
        <v>369</v>
      </c>
      <c r="C1292" s="55">
        <v>1116</v>
      </c>
      <c r="D1292" s="55">
        <v>1435</v>
      </c>
      <c r="E1292" s="58" t="str">
        <f t="shared" si="60"/>
        <v>1116_1435</v>
      </c>
      <c r="F1292" s="65">
        <v>0.13463312532869101</v>
      </c>
      <c r="G1292" s="63" t="str">
        <f t="shared" si="61"/>
        <v>1435_1116</v>
      </c>
      <c r="H1292" s="59">
        <f t="shared" si="62"/>
        <v>0.86536687467130902</v>
      </c>
    </row>
    <row r="1293" spans="1:8" x14ac:dyDescent="0.4">
      <c r="A1293" s="55" t="s">
        <v>50</v>
      </c>
      <c r="B1293" s="55" t="s">
        <v>277</v>
      </c>
      <c r="C1293" s="55">
        <v>1116</v>
      </c>
      <c r="D1293" s="55">
        <v>1343</v>
      </c>
      <c r="E1293" s="58" t="str">
        <f t="shared" si="60"/>
        <v>1116_1343</v>
      </c>
      <c r="F1293" s="65">
        <v>0.34991906489664898</v>
      </c>
      <c r="G1293" s="63" t="str">
        <f t="shared" si="61"/>
        <v>1343_1116</v>
      </c>
      <c r="H1293" s="59">
        <f t="shared" si="62"/>
        <v>0.65008093510335097</v>
      </c>
    </row>
    <row r="1294" spans="1:8" x14ac:dyDescent="0.4">
      <c r="A1294" s="55" t="s">
        <v>50</v>
      </c>
      <c r="B1294" s="55" t="s">
        <v>71</v>
      </c>
      <c r="C1294" s="55">
        <v>1116</v>
      </c>
      <c r="D1294" s="55">
        <v>1137</v>
      </c>
      <c r="E1294" s="58" t="str">
        <f t="shared" si="60"/>
        <v>1116_1137</v>
      </c>
      <c r="F1294" s="65">
        <v>0.62098847287797998</v>
      </c>
      <c r="G1294" s="63" t="str">
        <f t="shared" si="61"/>
        <v>1137_1116</v>
      </c>
      <c r="H1294" s="59">
        <f t="shared" si="62"/>
        <v>0.37901152712202002</v>
      </c>
    </row>
    <row r="1295" spans="1:8" x14ac:dyDescent="0.4">
      <c r="A1295" s="55" t="s">
        <v>50</v>
      </c>
      <c r="B1295" s="55" t="s">
        <v>202</v>
      </c>
      <c r="C1295" s="55">
        <v>1116</v>
      </c>
      <c r="D1295" s="55">
        <v>1268</v>
      </c>
      <c r="E1295" s="58" t="str">
        <f t="shared" si="60"/>
        <v>1116_1268</v>
      </c>
      <c r="F1295" s="65">
        <v>0.358030394301391</v>
      </c>
      <c r="G1295" s="63" t="str">
        <f t="shared" si="61"/>
        <v>1268_1116</v>
      </c>
      <c r="H1295" s="59">
        <f t="shared" si="62"/>
        <v>0.64196960569860906</v>
      </c>
    </row>
    <row r="1296" spans="1:8" x14ac:dyDescent="0.4">
      <c r="A1296" s="55" t="s">
        <v>50</v>
      </c>
      <c r="B1296" s="55" t="s">
        <v>129</v>
      </c>
      <c r="C1296" s="55">
        <v>1116</v>
      </c>
      <c r="D1296" s="55">
        <v>1195</v>
      </c>
      <c r="E1296" s="58" t="str">
        <f t="shared" si="60"/>
        <v>1116_1195</v>
      </c>
      <c r="F1296" s="65">
        <v>0.68620541852398598</v>
      </c>
      <c r="G1296" s="63" t="str">
        <f t="shared" si="61"/>
        <v>1195_1116</v>
      </c>
      <c r="H1296" s="59">
        <f t="shared" si="62"/>
        <v>0.31379458147601402</v>
      </c>
    </row>
    <row r="1297" spans="1:8" x14ac:dyDescent="0.4">
      <c r="A1297" s="55" t="s">
        <v>50</v>
      </c>
      <c r="B1297" s="55" t="s">
        <v>367</v>
      </c>
      <c r="C1297" s="55">
        <v>1116</v>
      </c>
      <c r="D1297" s="55">
        <v>1433</v>
      </c>
      <c r="E1297" s="58" t="str">
        <f t="shared" si="60"/>
        <v>1116_1433</v>
      </c>
      <c r="F1297" s="65">
        <v>0.50138796921238105</v>
      </c>
      <c r="G1297" s="63" t="str">
        <f t="shared" si="61"/>
        <v>1433_1116</v>
      </c>
      <c r="H1297" s="59">
        <f t="shared" si="62"/>
        <v>0.49861203078761895</v>
      </c>
    </row>
    <row r="1298" spans="1:8" x14ac:dyDescent="0.4">
      <c r="A1298" s="55" t="s">
        <v>50</v>
      </c>
      <c r="B1298" s="55" t="s">
        <v>249</v>
      </c>
      <c r="C1298" s="55">
        <v>1116</v>
      </c>
      <c r="D1298" s="55">
        <v>1315</v>
      </c>
      <c r="E1298" s="58" t="str">
        <f t="shared" si="60"/>
        <v>1116_1315</v>
      </c>
      <c r="F1298" s="65">
        <v>0.943883746068371</v>
      </c>
      <c r="G1298" s="63" t="str">
        <f t="shared" si="61"/>
        <v>1315_1116</v>
      </c>
      <c r="H1298" s="59">
        <f t="shared" si="62"/>
        <v>5.6116253931629001E-2</v>
      </c>
    </row>
    <row r="1299" spans="1:8" x14ac:dyDescent="0.4">
      <c r="A1299" s="55" t="s">
        <v>50</v>
      </c>
      <c r="B1299" s="55" t="s">
        <v>347</v>
      </c>
      <c r="C1299" s="55">
        <v>1116</v>
      </c>
      <c r="D1299" s="55">
        <v>1413</v>
      </c>
      <c r="E1299" s="58" t="str">
        <f t="shared" si="60"/>
        <v>1116_1413</v>
      </c>
      <c r="F1299" s="65">
        <v>0.88045909508338804</v>
      </c>
      <c r="G1299" s="63" t="str">
        <f t="shared" si="61"/>
        <v>1413_1116</v>
      </c>
      <c r="H1299" s="59">
        <f t="shared" si="62"/>
        <v>0.11954090491661196</v>
      </c>
    </row>
    <row r="1300" spans="1:8" x14ac:dyDescent="0.4">
      <c r="A1300" s="55" t="s">
        <v>50</v>
      </c>
      <c r="B1300" s="55" t="s">
        <v>208</v>
      </c>
      <c r="C1300" s="55">
        <v>1116</v>
      </c>
      <c r="D1300" s="55">
        <v>1274</v>
      </c>
      <c r="E1300" s="58" t="str">
        <f t="shared" si="60"/>
        <v>1116_1274</v>
      </c>
      <c r="F1300" s="65">
        <v>0.144936561099512</v>
      </c>
      <c r="G1300" s="63" t="str">
        <f t="shared" si="61"/>
        <v>1274_1116</v>
      </c>
      <c r="H1300" s="59">
        <f t="shared" si="62"/>
        <v>0.85506343890048797</v>
      </c>
    </row>
    <row r="1301" spans="1:8" x14ac:dyDescent="0.4">
      <c r="A1301" s="55" t="s">
        <v>50</v>
      </c>
      <c r="B1301" s="55" t="s">
        <v>239</v>
      </c>
      <c r="C1301" s="55">
        <v>1116</v>
      </c>
      <c r="D1301" s="55">
        <v>1305</v>
      </c>
      <c r="E1301" s="58" t="str">
        <f t="shared" si="60"/>
        <v>1116_1305</v>
      </c>
      <c r="F1301" s="65">
        <v>0.48562090904239502</v>
      </c>
      <c r="G1301" s="63" t="str">
        <f t="shared" si="61"/>
        <v>1305_1116</v>
      </c>
      <c r="H1301" s="59">
        <f t="shared" si="62"/>
        <v>0.51437909095760492</v>
      </c>
    </row>
    <row r="1302" spans="1:8" x14ac:dyDescent="0.4">
      <c r="A1302" s="55" t="s">
        <v>50</v>
      </c>
      <c r="B1302" s="55" t="s">
        <v>370</v>
      </c>
      <c r="C1302" s="55">
        <v>1116</v>
      </c>
      <c r="D1302" s="55">
        <v>1436</v>
      </c>
      <c r="E1302" s="58" t="str">
        <f t="shared" si="60"/>
        <v>1116_1436</v>
      </c>
      <c r="F1302" s="65">
        <v>0.345318777262835</v>
      </c>
      <c r="G1302" s="63" t="str">
        <f t="shared" si="61"/>
        <v>1436_1116</v>
      </c>
      <c r="H1302" s="59">
        <f t="shared" si="62"/>
        <v>0.654681222737165</v>
      </c>
    </row>
    <row r="1303" spans="1:8" x14ac:dyDescent="0.4">
      <c r="A1303" s="55" t="s">
        <v>50</v>
      </c>
      <c r="B1303" s="55" t="s">
        <v>100</v>
      </c>
      <c r="C1303" s="55">
        <v>1116</v>
      </c>
      <c r="D1303" s="55">
        <v>1166</v>
      </c>
      <c r="E1303" s="58" t="str">
        <f t="shared" si="60"/>
        <v>1116_1166</v>
      </c>
      <c r="F1303" s="65">
        <v>0.492665732253038</v>
      </c>
      <c r="G1303" s="63" t="str">
        <f t="shared" si="61"/>
        <v>1166_1116</v>
      </c>
      <c r="H1303" s="59">
        <f t="shared" si="62"/>
        <v>0.507334267746962</v>
      </c>
    </row>
    <row r="1304" spans="1:8" x14ac:dyDescent="0.4">
      <c r="A1304" s="55" t="s">
        <v>50</v>
      </c>
      <c r="B1304" s="55" t="s">
        <v>167</v>
      </c>
      <c r="C1304" s="55">
        <v>1116</v>
      </c>
      <c r="D1304" s="55">
        <v>1233</v>
      </c>
      <c r="E1304" s="58" t="str">
        <f t="shared" si="60"/>
        <v>1116_1233</v>
      </c>
      <c r="F1304" s="65">
        <v>0.939637971915249</v>
      </c>
      <c r="G1304" s="63" t="str">
        <f t="shared" si="61"/>
        <v>1233_1116</v>
      </c>
      <c r="H1304" s="59">
        <f t="shared" si="62"/>
        <v>6.0362028084750996E-2</v>
      </c>
    </row>
    <row r="1305" spans="1:8" x14ac:dyDescent="0.4">
      <c r="A1305" s="55" t="s">
        <v>50</v>
      </c>
      <c r="B1305" s="55" t="s">
        <v>263</v>
      </c>
      <c r="C1305" s="55">
        <v>1116</v>
      </c>
      <c r="D1305" s="55">
        <v>1329</v>
      </c>
      <c r="E1305" s="58" t="str">
        <f t="shared" si="60"/>
        <v>1116_1329</v>
      </c>
      <c r="F1305" s="65">
        <v>0.64579066752345504</v>
      </c>
      <c r="G1305" s="63" t="str">
        <f t="shared" si="61"/>
        <v>1329_1116</v>
      </c>
      <c r="H1305" s="59">
        <f t="shared" si="62"/>
        <v>0.35420933247654496</v>
      </c>
    </row>
    <row r="1306" spans="1:8" x14ac:dyDescent="0.4">
      <c r="A1306" s="55" t="s">
        <v>50</v>
      </c>
      <c r="B1306" s="55" t="s">
        <v>174</v>
      </c>
      <c r="C1306" s="55">
        <v>1116</v>
      </c>
      <c r="D1306" s="55">
        <v>1240</v>
      </c>
      <c r="E1306" s="58" t="str">
        <f t="shared" si="60"/>
        <v>1116_1240</v>
      </c>
      <c r="F1306" s="65">
        <v>0.92056497305885698</v>
      </c>
      <c r="G1306" s="63" t="str">
        <f t="shared" si="61"/>
        <v>1240_1116</v>
      </c>
      <c r="H1306" s="59">
        <f t="shared" si="62"/>
        <v>7.9435026941143017E-2</v>
      </c>
    </row>
    <row r="1307" spans="1:8" x14ac:dyDescent="0.4">
      <c r="A1307" s="55" t="s">
        <v>50</v>
      </c>
      <c r="B1307" s="55" t="s">
        <v>345</v>
      </c>
      <c r="C1307" s="55">
        <v>1116</v>
      </c>
      <c r="D1307" s="55">
        <v>1411</v>
      </c>
      <c r="E1307" s="58" t="str">
        <f t="shared" si="60"/>
        <v>1116_1411</v>
      </c>
      <c r="F1307" s="65">
        <v>0.81879629041097701</v>
      </c>
      <c r="G1307" s="63" t="str">
        <f t="shared" si="61"/>
        <v>1411_1116</v>
      </c>
      <c r="H1307" s="59">
        <f t="shared" si="62"/>
        <v>0.18120370958902299</v>
      </c>
    </row>
    <row r="1308" spans="1:8" x14ac:dyDescent="0.4">
      <c r="A1308" s="55" t="s">
        <v>50</v>
      </c>
      <c r="B1308" s="55" t="s">
        <v>305</v>
      </c>
      <c r="C1308" s="55">
        <v>1116</v>
      </c>
      <c r="D1308" s="55">
        <v>1371</v>
      </c>
      <c r="E1308" s="58" t="str">
        <f t="shared" si="60"/>
        <v>1116_1371</v>
      </c>
      <c r="F1308" s="65">
        <v>0.26669969923051901</v>
      </c>
      <c r="G1308" s="63" t="str">
        <f t="shared" si="61"/>
        <v>1371_1116</v>
      </c>
      <c r="H1308" s="59">
        <f t="shared" si="62"/>
        <v>0.73330030076948094</v>
      </c>
    </row>
    <row r="1309" spans="1:8" x14ac:dyDescent="0.4">
      <c r="A1309" s="55" t="s">
        <v>50</v>
      </c>
      <c r="B1309" s="55" t="s">
        <v>212</v>
      </c>
      <c r="C1309" s="55">
        <v>1116</v>
      </c>
      <c r="D1309" s="55">
        <v>1278</v>
      </c>
      <c r="E1309" s="58" t="str">
        <f t="shared" si="60"/>
        <v>1116_1278</v>
      </c>
      <c r="F1309" s="65">
        <v>0.24126617293558</v>
      </c>
      <c r="G1309" s="63" t="str">
        <f t="shared" si="61"/>
        <v>1278_1116</v>
      </c>
      <c r="H1309" s="59">
        <f t="shared" si="62"/>
        <v>0.75873382706441994</v>
      </c>
    </row>
    <row r="1310" spans="1:8" x14ac:dyDescent="0.4">
      <c r="A1310" s="55" t="s">
        <v>50</v>
      </c>
      <c r="B1310" s="55" t="s">
        <v>391</v>
      </c>
      <c r="C1310" s="55">
        <v>1116</v>
      </c>
      <c r="D1310" s="55">
        <v>1457</v>
      </c>
      <c r="E1310" s="58" t="str">
        <f t="shared" si="60"/>
        <v>1116_1457</v>
      </c>
      <c r="F1310" s="65">
        <v>0.53875150315785802</v>
      </c>
      <c r="G1310" s="63" t="str">
        <f t="shared" si="61"/>
        <v>1457_1116</v>
      </c>
      <c r="H1310" s="59">
        <f t="shared" si="62"/>
        <v>0.46124849684214198</v>
      </c>
    </row>
    <row r="1311" spans="1:8" x14ac:dyDescent="0.4">
      <c r="A1311" s="55" t="s">
        <v>50</v>
      </c>
      <c r="B1311" s="55" t="s">
        <v>177</v>
      </c>
      <c r="C1311" s="55">
        <v>1116</v>
      </c>
      <c r="D1311" s="55">
        <v>1243</v>
      </c>
      <c r="E1311" s="58" t="str">
        <f t="shared" si="60"/>
        <v>1116_1243</v>
      </c>
      <c r="F1311" s="65">
        <v>0.538645406255851</v>
      </c>
      <c r="G1311" s="63" t="str">
        <f t="shared" si="61"/>
        <v>1243_1116</v>
      </c>
      <c r="H1311" s="59">
        <f t="shared" si="62"/>
        <v>0.461354593744149</v>
      </c>
    </row>
    <row r="1312" spans="1:8" x14ac:dyDescent="0.4">
      <c r="A1312" s="55" t="s">
        <v>50</v>
      </c>
      <c r="B1312" s="55" t="s">
        <v>179</v>
      </c>
      <c r="C1312" s="55">
        <v>1116</v>
      </c>
      <c r="D1312" s="55">
        <v>1245</v>
      </c>
      <c r="E1312" s="58" t="str">
        <f t="shared" si="60"/>
        <v>1116_1245</v>
      </c>
      <c r="F1312" s="65">
        <v>0.69454295093120499</v>
      </c>
      <c r="G1312" s="63" t="str">
        <f t="shared" si="61"/>
        <v>1245_1116</v>
      </c>
      <c r="H1312" s="59">
        <f t="shared" si="62"/>
        <v>0.30545704906879501</v>
      </c>
    </row>
    <row r="1313" spans="1:8" x14ac:dyDescent="0.4">
      <c r="A1313" s="55" t="s">
        <v>50</v>
      </c>
      <c r="B1313" s="55" t="s">
        <v>107</v>
      </c>
      <c r="C1313" s="55">
        <v>1116</v>
      </c>
      <c r="D1313" s="55">
        <v>1173</v>
      </c>
      <c r="E1313" s="58" t="str">
        <f t="shared" si="60"/>
        <v>1116_1173</v>
      </c>
      <c r="F1313" s="65">
        <v>0.45131470630924297</v>
      </c>
      <c r="G1313" s="63" t="str">
        <f t="shared" si="61"/>
        <v>1173_1116</v>
      </c>
      <c r="H1313" s="59">
        <f t="shared" si="62"/>
        <v>0.54868529369075703</v>
      </c>
    </row>
    <row r="1314" spans="1:8" x14ac:dyDescent="0.4">
      <c r="A1314" s="55" t="s">
        <v>50</v>
      </c>
      <c r="B1314" s="55" t="s">
        <v>231</v>
      </c>
      <c r="C1314" s="55">
        <v>1116</v>
      </c>
      <c r="D1314" s="55">
        <v>1297</v>
      </c>
      <c r="E1314" s="58" t="str">
        <f t="shared" si="60"/>
        <v>1116_1297</v>
      </c>
      <c r="F1314" s="65">
        <v>0.77020796726189</v>
      </c>
      <c r="G1314" s="63" t="str">
        <f t="shared" si="61"/>
        <v>1297_1116</v>
      </c>
      <c r="H1314" s="59">
        <f t="shared" si="62"/>
        <v>0.22979203273811</v>
      </c>
    </row>
    <row r="1315" spans="1:8" x14ac:dyDescent="0.4">
      <c r="A1315" s="55" t="s">
        <v>226</v>
      </c>
      <c r="B1315" s="55" t="s">
        <v>73</v>
      </c>
      <c r="C1315" s="55">
        <v>1292</v>
      </c>
      <c r="D1315" s="55">
        <v>1139</v>
      </c>
      <c r="E1315" s="58" t="str">
        <f t="shared" si="60"/>
        <v>1292_1139</v>
      </c>
      <c r="F1315" s="65">
        <v>9.4455418003451905E-2</v>
      </c>
      <c r="G1315" s="63" t="str">
        <f t="shared" si="61"/>
        <v>1139_1292</v>
      </c>
      <c r="H1315" s="59">
        <f t="shared" si="62"/>
        <v>0.90554458199654808</v>
      </c>
    </row>
    <row r="1316" spans="1:8" x14ac:dyDescent="0.4">
      <c r="A1316" s="55" t="s">
        <v>226</v>
      </c>
      <c r="B1316" s="55" t="s">
        <v>87</v>
      </c>
      <c r="C1316" s="55">
        <v>1292</v>
      </c>
      <c r="D1316" s="55">
        <v>1153</v>
      </c>
      <c r="E1316" s="58" t="str">
        <f t="shared" si="60"/>
        <v>1292_1153</v>
      </c>
      <c r="F1316" s="65">
        <v>0.15605729074935201</v>
      </c>
      <c r="G1316" s="63" t="str">
        <f t="shared" si="61"/>
        <v>1153_1292</v>
      </c>
      <c r="H1316" s="59">
        <f t="shared" si="62"/>
        <v>0.84394270925064796</v>
      </c>
    </row>
    <row r="1317" spans="1:8" x14ac:dyDescent="0.4">
      <c r="A1317" s="55" t="s">
        <v>226</v>
      </c>
      <c r="B1317" s="55" t="s">
        <v>351</v>
      </c>
      <c r="C1317" s="55">
        <v>1292</v>
      </c>
      <c r="D1317" s="55">
        <v>1417</v>
      </c>
      <c r="E1317" s="58" t="str">
        <f t="shared" si="60"/>
        <v>1292_1417</v>
      </c>
      <c r="F1317" s="65">
        <v>0.63408084624587902</v>
      </c>
      <c r="G1317" s="63" t="str">
        <f t="shared" si="61"/>
        <v>1417_1292</v>
      </c>
      <c r="H1317" s="59">
        <f t="shared" si="62"/>
        <v>0.36591915375412098</v>
      </c>
    </row>
    <row r="1318" spans="1:8" x14ac:dyDescent="0.4">
      <c r="A1318" s="55" t="s">
        <v>226</v>
      </c>
      <c r="B1318" s="55" t="s">
        <v>389</v>
      </c>
      <c r="C1318" s="55">
        <v>1292</v>
      </c>
      <c r="D1318" s="55">
        <v>1455</v>
      </c>
      <c r="E1318" s="58" t="str">
        <f t="shared" si="60"/>
        <v>1292_1455</v>
      </c>
      <c r="F1318" s="65">
        <v>6.0188087049205599E-2</v>
      </c>
      <c r="G1318" s="63" t="str">
        <f t="shared" si="61"/>
        <v>1455_1292</v>
      </c>
      <c r="H1318" s="59">
        <f t="shared" si="62"/>
        <v>0.93981191295079436</v>
      </c>
    </row>
    <row r="1319" spans="1:8" x14ac:dyDescent="0.4">
      <c r="A1319" s="55" t="s">
        <v>226</v>
      </c>
      <c r="B1319" s="55" t="s">
        <v>180</v>
      </c>
      <c r="C1319" s="55">
        <v>1292</v>
      </c>
      <c r="D1319" s="55">
        <v>1246</v>
      </c>
      <c r="E1319" s="58" t="str">
        <f t="shared" si="60"/>
        <v>1292_1246</v>
      </c>
      <c r="F1319" s="65">
        <v>4.9018819391065803E-2</v>
      </c>
      <c r="G1319" s="63" t="str">
        <f t="shared" si="61"/>
        <v>1246_1292</v>
      </c>
      <c r="H1319" s="59">
        <f t="shared" si="62"/>
        <v>0.95098118060893422</v>
      </c>
    </row>
    <row r="1320" spans="1:8" x14ac:dyDescent="0.4">
      <c r="A1320" s="55" t="s">
        <v>226</v>
      </c>
      <c r="B1320" s="55" t="s">
        <v>225</v>
      </c>
      <c r="C1320" s="55">
        <v>1292</v>
      </c>
      <c r="D1320" s="55">
        <v>1291</v>
      </c>
      <c r="E1320" s="58" t="str">
        <f t="shared" si="60"/>
        <v>1292_1291</v>
      </c>
      <c r="F1320" s="65">
        <v>0.77762925851897602</v>
      </c>
      <c r="G1320" s="63" t="str">
        <f t="shared" si="61"/>
        <v>1291_1292</v>
      </c>
      <c r="H1320" s="59">
        <f t="shared" si="62"/>
        <v>0.22237074148102398</v>
      </c>
    </row>
    <row r="1321" spans="1:8" x14ac:dyDescent="0.4">
      <c r="A1321" s="55" t="s">
        <v>226</v>
      </c>
      <c r="B1321" s="55" t="s">
        <v>373</v>
      </c>
      <c r="C1321" s="55">
        <v>1292</v>
      </c>
      <c r="D1321" s="55">
        <v>1439</v>
      </c>
      <c r="E1321" s="58" t="str">
        <f t="shared" si="60"/>
        <v>1292_1439</v>
      </c>
      <c r="F1321" s="65">
        <v>0.40142963635517798</v>
      </c>
      <c r="G1321" s="63" t="str">
        <f t="shared" si="61"/>
        <v>1439_1292</v>
      </c>
      <c r="H1321" s="59">
        <f t="shared" si="62"/>
        <v>0.59857036364482208</v>
      </c>
    </row>
    <row r="1322" spans="1:8" x14ac:dyDescent="0.4">
      <c r="A1322" s="55" t="s">
        <v>226</v>
      </c>
      <c r="B1322" s="55" t="s">
        <v>357</v>
      </c>
      <c r="C1322" s="55">
        <v>1292</v>
      </c>
      <c r="D1322" s="55">
        <v>1423</v>
      </c>
      <c r="E1322" s="58" t="str">
        <f t="shared" si="60"/>
        <v>1292_1423</v>
      </c>
      <c r="F1322" s="65">
        <v>0.70228774816890005</v>
      </c>
      <c r="G1322" s="63" t="str">
        <f t="shared" si="61"/>
        <v>1423_1292</v>
      </c>
      <c r="H1322" s="59">
        <f t="shared" si="62"/>
        <v>0.29771225183109995</v>
      </c>
    </row>
    <row r="1323" spans="1:8" x14ac:dyDescent="0.4">
      <c r="A1323" s="55" t="s">
        <v>226</v>
      </c>
      <c r="B1323" s="55" t="s">
        <v>124</v>
      </c>
      <c r="C1323" s="55">
        <v>1292</v>
      </c>
      <c r="D1323" s="55">
        <v>1190</v>
      </c>
      <c r="E1323" s="58" t="str">
        <f t="shared" si="60"/>
        <v>1292_1190</v>
      </c>
      <c r="F1323" s="65">
        <v>0.68592492918436099</v>
      </c>
      <c r="G1323" s="63" t="str">
        <f t="shared" si="61"/>
        <v>1190_1292</v>
      </c>
      <c r="H1323" s="59">
        <f t="shared" si="62"/>
        <v>0.31407507081563901</v>
      </c>
    </row>
    <row r="1324" spans="1:8" x14ac:dyDescent="0.4">
      <c r="A1324" s="55" t="s">
        <v>226</v>
      </c>
      <c r="B1324" s="55" t="s">
        <v>308</v>
      </c>
      <c r="C1324" s="55">
        <v>1292</v>
      </c>
      <c r="D1324" s="55">
        <v>1374</v>
      </c>
      <c r="E1324" s="58" t="str">
        <f t="shared" si="60"/>
        <v>1292_1374</v>
      </c>
      <c r="F1324" s="65">
        <v>0.14678491975889099</v>
      </c>
      <c r="G1324" s="63" t="str">
        <f t="shared" si="61"/>
        <v>1374_1292</v>
      </c>
      <c r="H1324" s="59">
        <f t="shared" si="62"/>
        <v>0.85321508024110904</v>
      </c>
    </row>
    <row r="1325" spans="1:8" x14ac:dyDescent="0.4">
      <c r="A1325" s="55" t="s">
        <v>226</v>
      </c>
      <c r="B1325" s="55" t="s">
        <v>241</v>
      </c>
      <c r="C1325" s="55">
        <v>1292</v>
      </c>
      <c r="D1325" s="55">
        <v>1307</v>
      </c>
      <c r="E1325" s="58" t="str">
        <f t="shared" si="60"/>
        <v>1292_1307</v>
      </c>
      <c r="F1325" s="65">
        <v>0.63429749977968497</v>
      </c>
      <c r="G1325" s="63" t="str">
        <f t="shared" si="61"/>
        <v>1307_1292</v>
      </c>
      <c r="H1325" s="59">
        <f t="shared" si="62"/>
        <v>0.36570250022031503</v>
      </c>
    </row>
    <row r="1326" spans="1:8" x14ac:dyDescent="0.4">
      <c r="A1326" s="55" t="s">
        <v>226</v>
      </c>
      <c r="B1326" s="55" t="s">
        <v>200</v>
      </c>
      <c r="C1326" s="55">
        <v>1292</v>
      </c>
      <c r="D1326" s="55">
        <v>1266</v>
      </c>
      <c r="E1326" s="58" t="str">
        <f t="shared" si="60"/>
        <v>1292_1266</v>
      </c>
      <c r="F1326" s="65">
        <v>0.78445690347383301</v>
      </c>
      <c r="G1326" s="63" t="str">
        <f t="shared" si="61"/>
        <v>1266_1292</v>
      </c>
      <c r="H1326" s="59">
        <f t="shared" si="62"/>
        <v>0.21554309652616699</v>
      </c>
    </row>
    <row r="1327" spans="1:8" x14ac:dyDescent="0.4">
      <c r="A1327" s="55" t="s">
        <v>226</v>
      </c>
      <c r="B1327" s="55" t="s">
        <v>341</v>
      </c>
      <c r="C1327" s="55">
        <v>1292</v>
      </c>
      <c r="D1327" s="55">
        <v>1407</v>
      </c>
      <c r="E1327" s="58" t="str">
        <f t="shared" si="60"/>
        <v>1292_1407</v>
      </c>
      <c r="F1327" s="65">
        <v>0.65893837479533002</v>
      </c>
      <c r="G1327" s="63" t="str">
        <f t="shared" si="61"/>
        <v>1407_1292</v>
      </c>
      <c r="H1327" s="59">
        <f t="shared" si="62"/>
        <v>0.34106162520466998</v>
      </c>
    </row>
    <row r="1328" spans="1:8" x14ac:dyDescent="0.4">
      <c r="A1328" s="55" t="s">
        <v>226</v>
      </c>
      <c r="B1328" s="55" t="s">
        <v>311</v>
      </c>
      <c r="C1328" s="55">
        <v>1292</v>
      </c>
      <c r="D1328" s="55">
        <v>1377</v>
      </c>
      <c r="E1328" s="58" t="str">
        <f t="shared" si="60"/>
        <v>1292_1377</v>
      </c>
      <c r="F1328" s="65">
        <v>0.52627090350445105</v>
      </c>
      <c r="G1328" s="63" t="str">
        <f t="shared" si="61"/>
        <v>1377_1292</v>
      </c>
      <c r="H1328" s="59">
        <f t="shared" si="62"/>
        <v>0.47372909649554895</v>
      </c>
    </row>
    <row r="1329" spans="1:8" x14ac:dyDescent="0.4">
      <c r="A1329" s="55" t="s">
        <v>226</v>
      </c>
      <c r="B1329" s="55" t="s">
        <v>369</v>
      </c>
      <c r="C1329" s="55">
        <v>1292</v>
      </c>
      <c r="D1329" s="55">
        <v>1435</v>
      </c>
      <c r="E1329" s="58" t="str">
        <f t="shared" si="60"/>
        <v>1292_1435</v>
      </c>
      <c r="F1329" s="65">
        <v>0.104758298698845</v>
      </c>
      <c r="G1329" s="63" t="str">
        <f t="shared" si="61"/>
        <v>1435_1292</v>
      </c>
      <c r="H1329" s="59">
        <f t="shared" si="62"/>
        <v>0.89524170130115499</v>
      </c>
    </row>
    <row r="1330" spans="1:8" x14ac:dyDescent="0.4">
      <c r="A1330" s="55" t="s">
        <v>226</v>
      </c>
      <c r="B1330" s="55" t="s">
        <v>277</v>
      </c>
      <c r="C1330" s="55">
        <v>1292</v>
      </c>
      <c r="D1330" s="55">
        <v>1343</v>
      </c>
      <c r="E1330" s="58" t="str">
        <f t="shared" si="60"/>
        <v>1292_1343</v>
      </c>
      <c r="F1330" s="65">
        <v>0.28818141551770199</v>
      </c>
      <c r="G1330" s="63" t="str">
        <f t="shared" si="61"/>
        <v>1343_1292</v>
      </c>
      <c r="H1330" s="59">
        <f t="shared" si="62"/>
        <v>0.71181858448229796</v>
      </c>
    </row>
    <row r="1331" spans="1:8" x14ac:dyDescent="0.4">
      <c r="A1331" s="55" t="s">
        <v>226</v>
      </c>
      <c r="B1331" s="55" t="s">
        <v>71</v>
      </c>
      <c r="C1331" s="55">
        <v>1292</v>
      </c>
      <c r="D1331" s="55">
        <v>1137</v>
      </c>
      <c r="E1331" s="58" t="str">
        <f t="shared" si="60"/>
        <v>1292_1137</v>
      </c>
      <c r="F1331" s="65">
        <v>0.55203788236705797</v>
      </c>
      <c r="G1331" s="63" t="str">
        <f t="shared" si="61"/>
        <v>1137_1292</v>
      </c>
      <c r="H1331" s="59">
        <f t="shared" si="62"/>
        <v>0.44796211763294203</v>
      </c>
    </row>
    <row r="1332" spans="1:8" x14ac:dyDescent="0.4">
      <c r="A1332" s="55" t="s">
        <v>226</v>
      </c>
      <c r="B1332" s="55" t="s">
        <v>202</v>
      </c>
      <c r="C1332" s="55">
        <v>1292</v>
      </c>
      <c r="D1332" s="55">
        <v>1268</v>
      </c>
      <c r="E1332" s="58" t="str">
        <f t="shared" si="60"/>
        <v>1292_1268</v>
      </c>
      <c r="F1332" s="65">
        <v>0.29551218265576401</v>
      </c>
      <c r="G1332" s="63" t="str">
        <f t="shared" si="61"/>
        <v>1268_1292</v>
      </c>
      <c r="H1332" s="59">
        <f t="shared" si="62"/>
        <v>0.70448781734423593</v>
      </c>
    </row>
    <row r="1333" spans="1:8" x14ac:dyDescent="0.4">
      <c r="A1333" s="55" t="s">
        <v>226</v>
      </c>
      <c r="B1333" s="55" t="s">
        <v>129</v>
      </c>
      <c r="C1333" s="55">
        <v>1292</v>
      </c>
      <c r="D1333" s="55">
        <v>1195</v>
      </c>
      <c r="E1333" s="58" t="str">
        <f t="shared" si="60"/>
        <v>1292_1195</v>
      </c>
      <c r="F1333" s="65">
        <v>0.62189528728870902</v>
      </c>
      <c r="G1333" s="63" t="str">
        <f t="shared" si="61"/>
        <v>1195_1292</v>
      </c>
      <c r="H1333" s="59">
        <f t="shared" si="62"/>
        <v>0.37810471271129098</v>
      </c>
    </row>
    <row r="1334" spans="1:8" x14ac:dyDescent="0.4">
      <c r="A1334" s="55" t="s">
        <v>226</v>
      </c>
      <c r="B1334" s="55" t="s">
        <v>367</v>
      </c>
      <c r="C1334" s="55">
        <v>1292</v>
      </c>
      <c r="D1334" s="55">
        <v>1433</v>
      </c>
      <c r="E1334" s="58" t="str">
        <f t="shared" si="60"/>
        <v>1292_1433</v>
      </c>
      <c r="F1334" s="65">
        <v>0.43062882943271102</v>
      </c>
      <c r="G1334" s="63" t="str">
        <f t="shared" si="61"/>
        <v>1433_1292</v>
      </c>
      <c r="H1334" s="59">
        <f t="shared" si="62"/>
        <v>0.56937117056728903</v>
      </c>
    </row>
    <row r="1335" spans="1:8" x14ac:dyDescent="0.4">
      <c r="A1335" s="55" t="s">
        <v>226</v>
      </c>
      <c r="B1335" s="55" t="s">
        <v>249</v>
      </c>
      <c r="C1335" s="55">
        <v>1292</v>
      </c>
      <c r="D1335" s="55">
        <v>1315</v>
      </c>
      <c r="E1335" s="58" t="str">
        <f t="shared" si="60"/>
        <v>1292_1315</v>
      </c>
      <c r="F1335" s="65">
        <v>0.92674552039345304</v>
      </c>
      <c r="G1335" s="63" t="str">
        <f t="shared" si="61"/>
        <v>1315_1292</v>
      </c>
      <c r="H1335" s="59">
        <f t="shared" si="62"/>
        <v>7.3254479606546963E-2</v>
      </c>
    </row>
    <row r="1336" spans="1:8" x14ac:dyDescent="0.4">
      <c r="A1336" s="55" t="s">
        <v>226</v>
      </c>
      <c r="B1336" s="55" t="s">
        <v>347</v>
      </c>
      <c r="C1336" s="55">
        <v>1292</v>
      </c>
      <c r="D1336" s="55">
        <v>1413</v>
      </c>
      <c r="E1336" s="58" t="str">
        <f t="shared" si="60"/>
        <v>1292_1413</v>
      </c>
      <c r="F1336" s="65">
        <v>0.84708864314557197</v>
      </c>
      <c r="G1336" s="63" t="str">
        <f t="shared" si="61"/>
        <v>1413_1292</v>
      </c>
      <c r="H1336" s="59">
        <f t="shared" si="62"/>
        <v>0.15291135685442803</v>
      </c>
    </row>
    <row r="1337" spans="1:8" x14ac:dyDescent="0.4">
      <c r="A1337" s="55" t="s">
        <v>226</v>
      </c>
      <c r="B1337" s="55" t="s">
        <v>208</v>
      </c>
      <c r="C1337" s="55">
        <v>1292</v>
      </c>
      <c r="D1337" s="55">
        <v>1274</v>
      </c>
      <c r="E1337" s="58" t="str">
        <f t="shared" si="60"/>
        <v>1292_1274</v>
      </c>
      <c r="F1337" s="65">
        <v>0.11307416590134101</v>
      </c>
      <c r="G1337" s="63" t="str">
        <f t="shared" si="61"/>
        <v>1274_1292</v>
      </c>
      <c r="H1337" s="59">
        <f t="shared" si="62"/>
        <v>0.88692583409865899</v>
      </c>
    </row>
    <row r="1338" spans="1:8" x14ac:dyDescent="0.4">
      <c r="A1338" s="55" t="s">
        <v>226</v>
      </c>
      <c r="B1338" s="55" t="s">
        <v>239</v>
      </c>
      <c r="C1338" s="55">
        <v>1292</v>
      </c>
      <c r="D1338" s="55">
        <v>1305</v>
      </c>
      <c r="E1338" s="58" t="str">
        <f t="shared" si="60"/>
        <v>1292_1305</v>
      </c>
      <c r="F1338" s="65">
        <v>0.41523386009513003</v>
      </c>
      <c r="G1338" s="63" t="str">
        <f t="shared" si="61"/>
        <v>1305_1292</v>
      </c>
      <c r="H1338" s="59">
        <f t="shared" si="62"/>
        <v>0.58476613990487003</v>
      </c>
    </row>
    <row r="1339" spans="1:8" x14ac:dyDescent="0.4">
      <c r="A1339" s="55" t="s">
        <v>226</v>
      </c>
      <c r="B1339" s="55" t="s">
        <v>370</v>
      </c>
      <c r="C1339" s="55">
        <v>1292</v>
      </c>
      <c r="D1339" s="55">
        <v>1436</v>
      </c>
      <c r="E1339" s="58" t="str">
        <f t="shared" si="60"/>
        <v>1292_1436</v>
      </c>
      <c r="F1339" s="65">
        <v>0.28403814440470698</v>
      </c>
      <c r="G1339" s="63" t="str">
        <f t="shared" si="61"/>
        <v>1436_1292</v>
      </c>
      <c r="H1339" s="59">
        <f t="shared" si="62"/>
        <v>0.71596185559529302</v>
      </c>
    </row>
    <row r="1340" spans="1:8" x14ac:dyDescent="0.4">
      <c r="A1340" s="55" t="s">
        <v>226</v>
      </c>
      <c r="B1340" s="55" t="s">
        <v>100</v>
      </c>
      <c r="C1340" s="55">
        <v>1292</v>
      </c>
      <c r="D1340" s="55">
        <v>1166</v>
      </c>
      <c r="E1340" s="58" t="str">
        <f t="shared" si="60"/>
        <v>1292_1166</v>
      </c>
      <c r="F1340" s="65">
        <v>0.42209549122357398</v>
      </c>
      <c r="G1340" s="63" t="str">
        <f t="shared" si="61"/>
        <v>1166_1292</v>
      </c>
      <c r="H1340" s="59">
        <f t="shared" si="62"/>
        <v>0.57790450877642607</v>
      </c>
    </row>
    <row r="1341" spans="1:8" x14ac:dyDescent="0.4">
      <c r="A1341" s="55" t="s">
        <v>226</v>
      </c>
      <c r="B1341" s="55" t="s">
        <v>167</v>
      </c>
      <c r="C1341" s="55">
        <v>1292</v>
      </c>
      <c r="D1341" s="55">
        <v>1233</v>
      </c>
      <c r="E1341" s="58" t="str">
        <f t="shared" si="60"/>
        <v>1292_1233</v>
      </c>
      <c r="F1341" s="65">
        <v>0.92131116321852602</v>
      </c>
      <c r="G1341" s="63" t="str">
        <f t="shared" si="61"/>
        <v>1233_1292</v>
      </c>
      <c r="H1341" s="59">
        <f t="shared" si="62"/>
        <v>7.8688836781473981E-2</v>
      </c>
    </row>
    <row r="1342" spans="1:8" x14ac:dyDescent="0.4">
      <c r="A1342" s="55" t="s">
        <v>226</v>
      </c>
      <c r="B1342" s="55" t="s">
        <v>263</v>
      </c>
      <c r="C1342" s="55">
        <v>1292</v>
      </c>
      <c r="D1342" s="55">
        <v>1329</v>
      </c>
      <c r="E1342" s="58" t="str">
        <f t="shared" si="60"/>
        <v>1292_1329</v>
      </c>
      <c r="F1342" s="65">
        <v>0.578288009097078</v>
      </c>
      <c r="G1342" s="63" t="str">
        <f t="shared" si="61"/>
        <v>1329_1292</v>
      </c>
      <c r="H1342" s="59">
        <f t="shared" si="62"/>
        <v>0.421711990902922</v>
      </c>
    </row>
    <row r="1343" spans="1:8" x14ac:dyDescent="0.4">
      <c r="A1343" s="55" t="s">
        <v>226</v>
      </c>
      <c r="B1343" s="55" t="s">
        <v>174</v>
      </c>
      <c r="C1343" s="55">
        <v>1292</v>
      </c>
      <c r="D1343" s="55">
        <v>1240</v>
      </c>
      <c r="E1343" s="58" t="str">
        <f t="shared" si="60"/>
        <v>1292_1240</v>
      </c>
      <c r="F1343" s="65">
        <v>0.89708158899769896</v>
      </c>
      <c r="G1343" s="63" t="str">
        <f t="shared" si="61"/>
        <v>1240_1292</v>
      </c>
      <c r="H1343" s="59">
        <f t="shared" si="62"/>
        <v>0.10291841100230104</v>
      </c>
    </row>
    <row r="1344" spans="1:8" x14ac:dyDescent="0.4">
      <c r="A1344" s="55" t="s">
        <v>226</v>
      </c>
      <c r="B1344" s="55" t="s">
        <v>345</v>
      </c>
      <c r="C1344" s="55">
        <v>1292</v>
      </c>
      <c r="D1344" s="55">
        <v>1411</v>
      </c>
      <c r="E1344" s="58" t="str">
        <f t="shared" si="60"/>
        <v>1292_1411</v>
      </c>
      <c r="F1344" s="65">
        <v>0.77265703942583197</v>
      </c>
      <c r="G1344" s="63" t="str">
        <f t="shared" si="61"/>
        <v>1411_1292</v>
      </c>
      <c r="H1344" s="59">
        <f t="shared" si="62"/>
        <v>0.22734296057416803</v>
      </c>
    </row>
    <row r="1345" spans="1:8" x14ac:dyDescent="0.4">
      <c r="A1345" s="55" t="s">
        <v>226</v>
      </c>
      <c r="B1345" s="55" t="s">
        <v>305</v>
      </c>
      <c r="C1345" s="55">
        <v>1292</v>
      </c>
      <c r="D1345" s="55">
        <v>1371</v>
      </c>
      <c r="E1345" s="58" t="str">
        <f t="shared" si="60"/>
        <v>1292_1371</v>
      </c>
      <c r="F1345" s="65">
        <v>0.21479345585649201</v>
      </c>
      <c r="G1345" s="63" t="str">
        <f t="shared" si="61"/>
        <v>1371_1292</v>
      </c>
      <c r="H1345" s="59">
        <f t="shared" si="62"/>
        <v>0.78520654414350799</v>
      </c>
    </row>
    <row r="1346" spans="1:8" x14ac:dyDescent="0.4">
      <c r="A1346" s="55" t="s">
        <v>226</v>
      </c>
      <c r="B1346" s="55" t="s">
        <v>212</v>
      </c>
      <c r="C1346" s="55">
        <v>1292</v>
      </c>
      <c r="D1346" s="55">
        <v>1278</v>
      </c>
      <c r="E1346" s="58" t="str">
        <f t="shared" si="60"/>
        <v>1292_1278</v>
      </c>
      <c r="F1346" s="65">
        <v>0.19300706021915001</v>
      </c>
      <c r="G1346" s="63" t="str">
        <f t="shared" si="61"/>
        <v>1278_1292</v>
      </c>
      <c r="H1346" s="59">
        <f t="shared" si="62"/>
        <v>0.80699293978084996</v>
      </c>
    </row>
    <row r="1347" spans="1:8" x14ac:dyDescent="0.4">
      <c r="A1347" s="55" t="s">
        <v>226</v>
      </c>
      <c r="B1347" s="55" t="s">
        <v>391</v>
      </c>
      <c r="C1347" s="55">
        <v>1292</v>
      </c>
      <c r="D1347" s="55">
        <v>1457</v>
      </c>
      <c r="E1347" s="58" t="str">
        <f t="shared" ref="E1347:E1410" si="63">C1347&amp;"_"&amp;D1347</f>
        <v>1292_1457</v>
      </c>
      <c r="F1347" s="65">
        <v>0.46766508933484402</v>
      </c>
      <c r="G1347" s="63" t="str">
        <f t="shared" ref="G1347:G1410" si="64">D1347&amp;"_"&amp;C1347</f>
        <v>1457_1292</v>
      </c>
      <c r="H1347" s="59">
        <f t="shared" ref="H1347:H1410" si="65">1-F1347</f>
        <v>0.53233491066515604</v>
      </c>
    </row>
    <row r="1348" spans="1:8" x14ac:dyDescent="0.4">
      <c r="A1348" s="55" t="s">
        <v>226</v>
      </c>
      <c r="B1348" s="55" t="s">
        <v>177</v>
      </c>
      <c r="C1348" s="55">
        <v>1292</v>
      </c>
      <c r="D1348" s="55">
        <v>1243</v>
      </c>
      <c r="E1348" s="58" t="str">
        <f t="shared" si="63"/>
        <v>1292_1243</v>
      </c>
      <c r="F1348" s="65">
        <v>0.46755880091195401</v>
      </c>
      <c r="G1348" s="63" t="str">
        <f t="shared" si="64"/>
        <v>1243_1292</v>
      </c>
      <c r="H1348" s="59">
        <f t="shared" si="65"/>
        <v>0.53244119908804599</v>
      </c>
    </row>
    <row r="1349" spans="1:8" x14ac:dyDescent="0.4">
      <c r="A1349" s="55" t="s">
        <v>226</v>
      </c>
      <c r="B1349" s="55" t="s">
        <v>179</v>
      </c>
      <c r="C1349" s="55">
        <v>1292</v>
      </c>
      <c r="D1349" s="55">
        <v>1245</v>
      </c>
      <c r="E1349" s="58" t="str">
        <f t="shared" si="63"/>
        <v>1292_1245</v>
      </c>
      <c r="F1349" s="65">
        <v>0.63102275057733104</v>
      </c>
      <c r="G1349" s="63" t="str">
        <f t="shared" si="64"/>
        <v>1245_1292</v>
      </c>
      <c r="H1349" s="59">
        <f t="shared" si="65"/>
        <v>0.36897724942266896</v>
      </c>
    </row>
    <row r="1350" spans="1:8" x14ac:dyDescent="0.4">
      <c r="A1350" s="55" t="s">
        <v>226</v>
      </c>
      <c r="B1350" s="55" t="s">
        <v>107</v>
      </c>
      <c r="C1350" s="55">
        <v>1292</v>
      </c>
      <c r="D1350" s="55">
        <v>1173</v>
      </c>
      <c r="E1350" s="58" t="str">
        <f t="shared" si="63"/>
        <v>1292_1173</v>
      </c>
      <c r="F1350" s="65">
        <v>0.382205360235225</v>
      </c>
      <c r="G1350" s="63" t="str">
        <f t="shared" si="64"/>
        <v>1173_1292</v>
      </c>
      <c r="H1350" s="59">
        <f t="shared" si="65"/>
        <v>0.617794639764775</v>
      </c>
    </row>
    <row r="1351" spans="1:8" x14ac:dyDescent="0.4">
      <c r="A1351" s="55" t="s">
        <v>226</v>
      </c>
      <c r="B1351" s="55" t="s">
        <v>231</v>
      </c>
      <c r="C1351" s="55">
        <v>1292</v>
      </c>
      <c r="D1351" s="55">
        <v>1297</v>
      </c>
      <c r="E1351" s="58" t="str">
        <f t="shared" si="63"/>
        <v>1292_1297</v>
      </c>
      <c r="F1351" s="65">
        <v>0.71598821476102703</v>
      </c>
      <c r="G1351" s="63" t="str">
        <f t="shared" si="64"/>
        <v>1297_1292</v>
      </c>
      <c r="H1351" s="59">
        <f t="shared" si="65"/>
        <v>0.28401178523897297</v>
      </c>
    </row>
    <row r="1352" spans="1:8" x14ac:dyDescent="0.4">
      <c r="A1352" s="55" t="s">
        <v>73</v>
      </c>
      <c r="B1352" s="55" t="s">
        <v>87</v>
      </c>
      <c r="C1352" s="55">
        <v>1139</v>
      </c>
      <c r="D1352" s="55">
        <v>1153</v>
      </c>
      <c r="E1352" s="58" t="str">
        <f t="shared" si="63"/>
        <v>1139_1153</v>
      </c>
      <c r="F1352" s="65">
        <v>0.20475768920760101</v>
      </c>
      <c r="G1352" s="63" t="str">
        <f t="shared" si="64"/>
        <v>1153_1139</v>
      </c>
      <c r="H1352" s="59">
        <f t="shared" si="65"/>
        <v>0.79524231079239893</v>
      </c>
    </row>
    <row r="1353" spans="1:8" x14ac:dyDescent="0.4">
      <c r="A1353" s="55" t="s">
        <v>73</v>
      </c>
      <c r="B1353" s="55" t="s">
        <v>351</v>
      </c>
      <c r="C1353" s="55">
        <v>1139</v>
      </c>
      <c r="D1353" s="55">
        <v>1417</v>
      </c>
      <c r="E1353" s="58" t="str">
        <f t="shared" si="63"/>
        <v>1139_1417</v>
      </c>
      <c r="F1353" s="65">
        <v>0.706989192416274</v>
      </c>
      <c r="G1353" s="63" t="str">
        <f t="shared" si="64"/>
        <v>1417_1139</v>
      </c>
      <c r="H1353" s="59">
        <f t="shared" si="65"/>
        <v>0.293010807583726</v>
      </c>
    </row>
    <row r="1354" spans="1:8" x14ac:dyDescent="0.4">
      <c r="A1354" s="55" t="s">
        <v>73</v>
      </c>
      <c r="B1354" s="55" t="s">
        <v>389</v>
      </c>
      <c r="C1354" s="55">
        <v>1139</v>
      </c>
      <c r="D1354" s="55">
        <v>1455</v>
      </c>
      <c r="E1354" s="58" t="str">
        <f t="shared" si="63"/>
        <v>1139_1455</v>
      </c>
      <c r="F1354" s="65">
        <v>8.1873223869073905E-2</v>
      </c>
      <c r="G1354" s="63" t="str">
        <f t="shared" si="64"/>
        <v>1455_1139</v>
      </c>
      <c r="H1354" s="59">
        <f t="shared" si="65"/>
        <v>0.91812677613092608</v>
      </c>
    </row>
    <row r="1355" spans="1:8" x14ac:dyDescent="0.4">
      <c r="A1355" s="55" t="s">
        <v>73</v>
      </c>
      <c r="B1355" s="55" t="s">
        <v>180</v>
      </c>
      <c r="C1355" s="55">
        <v>1139</v>
      </c>
      <c r="D1355" s="55">
        <v>1246</v>
      </c>
      <c r="E1355" s="58" t="str">
        <f t="shared" si="63"/>
        <v>1139_1246</v>
      </c>
      <c r="F1355" s="65">
        <v>6.6966529388089696E-2</v>
      </c>
      <c r="G1355" s="63" t="str">
        <f t="shared" si="64"/>
        <v>1246_1139</v>
      </c>
      <c r="H1355" s="59">
        <f t="shared" si="65"/>
        <v>0.93303347061191033</v>
      </c>
    </row>
    <row r="1356" spans="1:8" x14ac:dyDescent="0.4">
      <c r="A1356" s="55" t="s">
        <v>73</v>
      </c>
      <c r="B1356" s="55" t="s">
        <v>225</v>
      </c>
      <c r="C1356" s="55">
        <v>1139</v>
      </c>
      <c r="D1356" s="55">
        <v>1291</v>
      </c>
      <c r="E1356" s="58" t="str">
        <f t="shared" si="63"/>
        <v>1139_1291</v>
      </c>
      <c r="F1356" s="65">
        <v>0.82962129957582897</v>
      </c>
      <c r="G1356" s="63" t="str">
        <f t="shared" si="64"/>
        <v>1291_1139</v>
      </c>
      <c r="H1356" s="59">
        <f t="shared" si="65"/>
        <v>0.17037870042417103</v>
      </c>
    </row>
    <row r="1357" spans="1:8" x14ac:dyDescent="0.4">
      <c r="A1357" s="55" t="s">
        <v>73</v>
      </c>
      <c r="B1357" s="55" t="s">
        <v>373</v>
      </c>
      <c r="C1357" s="55">
        <v>1139</v>
      </c>
      <c r="D1357" s="55">
        <v>1439</v>
      </c>
      <c r="E1357" s="58" t="str">
        <f t="shared" si="63"/>
        <v>1139_1439</v>
      </c>
      <c r="F1357" s="65">
        <v>0.48288918927083302</v>
      </c>
      <c r="G1357" s="63" t="str">
        <f t="shared" si="64"/>
        <v>1439_1139</v>
      </c>
      <c r="H1357" s="59">
        <f t="shared" si="65"/>
        <v>0.51711081072916698</v>
      </c>
    </row>
    <row r="1358" spans="1:8" x14ac:dyDescent="0.4">
      <c r="A1358" s="55" t="s">
        <v>73</v>
      </c>
      <c r="B1358" s="55" t="s">
        <v>357</v>
      </c>
      <c r="C1358" s="55">
        <v>1139</v>
      </c>
      <c r="D1358" s="55">
        <v>1423</v>
      </c>
      <c r="E1358" s="58" t="str">
        <f t="shared" si="63"/>
        <v>1139_1423</v>
      </c>
      <c r="F1358" s="65">
        <v>0.76660826638896495</v>
      </c>
      <c r="G1358" s="63" t="str">
        <f t="shared" si="64"/>
        <v>1423_1139</v>
      </c>
      <c r="H1358" s="59">
        <f t="shared" si="65"/>
        <v>0.23339173361103505</v>
      </c>
    </row>
    <row r="1359" spans="1:8" x14ac:dyDescent="0.4">
      <c r="A1359" s="55" t="s">
        <v>73</v>
      </c>
      <c r="B1359" s="55" t="s">
        <v>124</v>
      </c>
      <c r="C1359" s="55">
        <v>1139</v>
      </c>
      <c r="D1359" s="55">
        <v>1190</v>
      </c>
      <c r="E1359" s="58" t="str">
        <f t="shared" si="63"/>
        <v>1139_1190</v>
      </c>
      <c r="F1359" s="65">
        <v>0.752534933316372</v>
      </c>
      <c r="G1359" s="63" t="str">
        <f t="shared" si="64"/>
        <v>1190_1139</v>
      </c>
      <c r="H1359" s="59">
        <f t="shared" si="65"/>
        <v>0.247465066683628</v>
      </c>
    </row>
    <row r="1360" spans="1:8" x14ac:dyDescent="0.4">
      <c r="A1360" s="55" t="s">
        <v>73</v>
      </c>
      <c r="B1360" s="55" t="s">
        <v>308</v>
      </c>
      <c r="C1360" s="55">
        <v>1139</v>
      </c>
      <c r="D1360" s="55">
        <v>1374</v>
      </c>
      <c r="E1360" s="58" t="str">
        <f t="shared" si="63"/>
        <v>1139_1374</v>
      </c>
      <c r="F1360" s="65">
        <v>0.19325431938399301</v>
      </c>
      <c r="G1360" s="63" t="str">
        <f t="shared" si="64"/>
        <v>1374_1139</v>
      </c>
      <c r="H1360" s="59">
        <f t="shared" si="65"/>
        <v>0.80674568061600693</v>
      </c>
    </row>
    <row r="1361" spans="1:8" x14ac:dyDescent="0.4">
      <c r="A1361" s="55" t="s">
        <v>73</v>
      </c>
      <c r="B1361" s="55" t="s">
        <v>241</v>
      </c>
      <c r="C1361" s="55">
        <v>1139</v>
      </c>
      <c r="D1361" s="55">
        <v>1307</v>
      </c>
      <c r="E1361" s="58" t="str">
        <f t="shared" si="63"/>
        <v>1139_1307</v>
      </c>
      <c r="F1361" s="65">
        <v>0.70718261307081898</v>
      </c>
      <c r="G1361" s="63" t="str">
        <f t="shared" si="64"/>
        <v>1307_1139</v>
      </c>
      <c r="H1361" s="59">
        <f t="shared" si="65"/>
        <v>0.29281738692918102</v>
      </c>
    </row>
    <row r="1362" spans="1:8" x14ac:dyDescent="0.4">
      <c r="A1362" s="55" t="s">
        <v>73</v>
      </c>
      <c r="B1362" s="55" t="s">
        <v>200</v>
      </c>
      <c r="C1362" s="55">
        <v>1139</v>
      </c>
      <c r="D1362" s="55">
        <v>1266</v>
      </c>
      <c r="E1362" s="58" t="str">
        <f t="shared" si="63"/>
        <v>1139_1266</v>
      </c>
      <c r="F1362" s="65">
        <v>0.83519091564470804</v>
      </c>
      <c r="G1362" s="63" t="str">
        <f t="shared" si="64"/>
        <v>1266_1139</v>
      </c>
      <c r="H1362" s="59">
        <f t="shared" si="65"/>
        <v>0.16480908435529196</v>
      </c>
    </row>
    <row r="1363" spans="1:8" x14ac:dyDescent="0.4">
      <c r="A1363" s="55" t="s">
        <v>73</v>
      </c>
      <c r="B1363" s="55" t="s">
        <v>341</v>
      </c>
      <c r="C1363" s="55">
        <v>1139</v>
      </c>
      <c r="D1363" s="55">
        <v>1407</v>
      </c>
      <c r="E1363" s="58" t="str">
        <f t="shared" si="63"/>
        <v>1139_1407</v>
      </c>
      <c r="F1363" s="65">
        <v>0.72901062148785101</v>
      </c>
      <c r="G1363" s="63" t="str">
        <f t="shared" si="64"/>
        <v>1407_1139</v>
      </c>
      <c r="H1363" s="59">
        <f t="shared" si="65"/>
        <v>0.27098937851214899</v>
      </c>
    </row>
    <row r="1364" spans="1:8" x14ac:dyDescent="0.4">
      <c r="A1364" s="55" t="s">
        <v>73</v>
      </c>
      <c r="B1364" s="55" t="s">
        <v>311</v>
      </c>
      <c r="C1364" s="55">
        <v>1139</v>
      </c>
      <c r="D1364" s="55">
        <v>1377</v>
      </c>
      <c r="E1364" s="58" t="str">
        <f t="shared" si="63"/>
        <v>1139_1377</v>
      </c>
      <c r="F1364" s="65">
        <v>0.60735851620691705</v>
      </c>
      <c r="G1364" s="63" t="str">
        <f t="shared" si="64"/>
        <v>1377_1139</v>
      </c>
      <c r="H1364" s="59">
        <f t="shared" si="65"/>
        <v>0.39264148379308295</v>
      </c>
    </row>
    <row r="1365" spans="1:8" x14ac:dyDescent="0.4">
      <c r="A1365" s="55" t="s">
        <v>73</v>
      </c>
      <c r="B1365" s="55" t="s">
        <v>369</v>
      </c>
      <c r="C1365" s="55">
        <v>1139</v>
      </c>
      <c r="D1365" s="55">
        <v>1435</v>
      </c>
      <c r="E1365" s="58" t="str">
        <f t="shared" si="63"/>
        <v>1139_1435</v>
      </c>
      <c r="F1365" s="65">
        <v>0.14010765363800101</v>
      </c>
      <c r="G1365" s="63" t="str">
        <f t="shared" si="64"/>
        <v>1435_1139</v>
      </c>
      <c r="H1365" s="59">
        <f t="shared" si="65"/>
        <v>0.85989234636199896</v>
      </c>
    </row>
    <row r="1366" spans="1:8" x14ac:dyDescent="0.4">
      <c r="A1366" s="55" t="s">
        <v>73</v>
      </c>
      <c r="B1366" s="55" t="s">
        <v>277</v>
      </c>
      <c r="C1366" s="55">
        <v>1139</v>
      </c>
      <c r="D1366" s="55">
        <v>1343</v>
      </c>
      <c r="E1366" s="58" t="str">
        <f t="shared" si="63"/>
        <v>1139_1343</v>
      </c>
      <c r="F1366" s="65">
        <v>0.36050083403876698</v>
      </c>
      <c r="G1366" s="63" t="str">
        <f t="shared" si="64"/>
        <v>1343_1139</v>
      </c>
      <c r="H1366" s="59">
        <f t="shared" si="65"/>
        <v>0.63949916596123302</v>
      </c>
    </row>
    <row r="1367" spans="1:8" x14ac:dyDescent="0.4">
      <c r="A1367" s="55" t="s">
        <v>73</v>
      </c>
      <c r="B1367" s="55" t="s">
        <v>71</v>
      </c>
      <c r="C1367" s="55">
        <v>1139</v>
      </c>
      <c r="D1367" s="55">
        <v>1137</v>
      </c>
      <c r="E1367" s="58" t="str">
        <f t="shared" si="63"/>
        <v>1139_1137</v>
      </c>
      <c r="F1367" s="65">
        <v>0.631800749150489</v>
      </c>
      <c r="G1367" s="63" t="str">
        <f t="shared" si="64"/>
        <v>1137_1139</v>
      </c>
      <c r="H1367" s="59">
        <f t="shared" si="65"/>
        <v>0.368199250849511</v>
      </c>
    </row>
    <row r="1368" spans="1:8" x14ac:dyDescent="0.4">
      <c r="A1368" s="55" t="s">
        <v>73</v>
      </c>
      <c r="B1368" s="55" t="s">
        <v>202</v>
      </c>
      <c r="C1368" s="55">
        <v>1139</v>
      </c>
      <c r="D1368" s="55">
        <v>1268</v>
      </c>
      <c r="E1368" s="58" t="str">
        <f t="shared" si="63"/>
        <v>1139_1268</v>
      </c>
      <c r="F1368" s="65">
        <v>0.36871832851707698</v>
      </c>
      <c r="G1368" s="63" t="str">
        <f t="shared" si="64"/>
        <v>1268_1139</v>
      </c>
      <c r="H1368" s="59">
        <f t="shared" si="65"/>
        <v>0.63128167148292302</v>
      </c>
    </row>
    <row r="1369" spans="1:8" x14ac:dyDescent="0.4">
      <c r="A1369" s="55" t="s">
        <v>73</v>
      </c>
      <c r="B1369" s="55" t="s">
        <v>129</v>
      </c>
      <c r="C1369" s="55">
        <v>1139</v>
      </c>
      <c r="D1369" s="55">
        <v>1195</v>
      </c>
      <c r="E1369" s="58" t="str">
        <f t="shared" si="63"/>
        <v>1139_1195</v>
      </c>
      <c r="F1369" s="65">
        <v>0.69606779460594803</v>
      </c>
      <c r="G1369" s="63" t="str">
        <f t="shared" si="64"/>
        <v>1195_1139</v>
      </c>
      <c r="H1369" s="59">
        <f t="shared" si="65"/>
        <v>0.30393220539405197</v>
      </c>
    </row>
    <row r="1370" spans="1:8" x14ac:dyDescent="0.4">
      <c r="A1370" s="55" t="s">
        <v>73</v>
      </c>
      <c r="B1370" s="55" t="s">
        <v>367</v>
      </c>
      <c r="C1370" s="55">
        <v>1139</v>
      </c>
      <c r="D1370" s="55">
        <v>1433</v>
      </c>
      <c r="E1370" s="58" t="str">
        <f t="shared" si="63"/>
        <v>1139_1433</v>
      </c>
      <c r="F1370" s="65">
        <v>0.51293607017921405</v>
      </c>
      <c r="G1370" s="63" t="str">
        <f t="shared" si="64"/>
        <v>1433_1139</v>
      </c>
      <c r="H1370" s="59">
        <f t="shared" si="65"/>
        <v>0.48706392982078595</v>
      </c>
    </row>
    <row r="1371" spans="1:8" x14ac:dyDescent="0.4">
      <c r="A1371" s="55" t="s">
        <v>73</v>
      </c>
      <c r="B1371" s="55" t="s">
        <v>249</v>
      </c>
      <c r="C1371" s="55">
        <v>1139</v>
      </c>
      <c r="D1371" s="55">
        <v>1315</v>
      </c>
      <c r="E1371" s="58" t="str">
        <f t="shared" si="63"/>
        <v>1139_1315</v>
      </c>
      <c r="F1371" s="65">
        <v>0.94628143905203299</v>
      </c>
      <c r="G1371" s="63" t="str">
        <f t="shared" si="64"/>
        <v>1315_1139</v>
      </c>
      <c r="H1371" s="59">
        <f t="shared" si="65"/>
        <v>5.3718560947967009E-2</v>
      </c>
    </row>
    <row r="1372" spans="1:8" x14ac:dyDescent="0.4">
      <c r="A1372" s="55" t="s">
        <v>73</v>
      </c>
      <c r="B1372" s="55" t="s">
        <v>347</v>
      </c>
      <c r="C1372" s="55">
        <v>1139</v>
      </c>
      <c r="D1372" s="55">
        <v>1413</v>
      </c>
      <c r="E1372" s="58" t="str">
        <f t="shared" si="63"/>
        <v>1139_1413</v>
      </c>
      <c r="F1372" s="65">
        <v>0.88523725632911998</v>
      </c>
      <c r="G1372" s="63" t="str">
        <f t="shared" si="64"/>
        <v>1413_1139</v>
      </c>
      <c r="H1372" s="59">
        <f t="shared" si="65"/>
        <v>0.11476274367088002</v>
      </c>
    </row>
    <row r="1373" spans="1:8" x14ac:dyDescent="0.4">
      <c r="A1373" s="55" t="s">
        <v>73</v>
      </c>
      <c r="B1373" s="55" t="s">
        <v>208</v>
      </c>
      <c r="C1373" s="55">
        <v>1139</v>
      </c>
      <c r="D1373" s="55">
        <v>1274</v>
      </c>
      <c r="E1373" s="58" t="str">
        <f t="shared" si="63"/>
        <v>1139_1274</v>
      </c>
      <c r="F1373" s="65">
        <v>0.15075706507423201</v>
      </c>
      <c r="G1373" s="63" t="str">
        <f t="shared" si="64"/>
        <v>1274_1139</v>
      </c>
      <c r="H1373" s="59">
        <f t="shared" si="65"/>
        <v>0.84924293492576797</v>
      </c>
    </row>
    <row r="1374" spans="1:8" x14ac:dyDescent="0.4">
      <c r="A1374" s="55" t="s">
        <v>73</v>
      </c>
      <c r="B1374" s="55" t="s">
        <v>239</v>
      </c>
      <c r="C1374" s="55">
        <v>1139</v>
      </c>
      <c r="D1374" s="55">
        <v>1305</v>
      </c>
      <c r="E1374" s="58" t="str">
        <f t="shared" si="63"/>
        <v>1139_1305</v>
      </c>
      <c r="F1374" s="65">
        <v>0.497167958256512</v>
      </c>
      <c r="G1374" s="63" t="str">
        <f t="shared" si="64"/>
        <v>1305_1139</v>
      </c>
      <c r="H1374" s="59">
        <f t="shared" si="65"/>
        <v>0.50283204174348795</v>
      </c>
    </row>
    <row r="1375" spans="1:8" x14ac:dyDescent="0.4">
      <c r="A1375" s="55" t="s">
        <v>73</v>
      </c>
      <c r="B1375" s="55" t="s">
        <v>370</v>
      </c>
      <c r="C1375" s="55">
        <v>1139</v>
      </c>
      <c r="D1375" s="55">
        <v>1436</v>
      </c>
      <c r="E1375" s="58" t="str">
        <f t="shared" si="63"/>
        <v>1139_1436</v>
      </c>
      <c r="F1375" s="65">
        <v>0.35583757912983499</v>
      </c>
      <c r="G1375" s="63" t="str">
        <f t="shared" si="64"/>
        <v>1436_1139</v>
      </c>
      <c r="H1375" s="59">
        <f t="shared" si="65"/>
        <v>0.64416242087016506</v>
      </c>
    </row>
    <row r="1376" spans="1:8" x14ac:dyDescent="0.4">
      <c r="A1376" s="55" t="s">
        <v>73</v>
      </c>
      <c r="B1376" s="55" t="s">
        <v>100</v>
      </c>
      <c r="C1376" s="55">
        <v>1139</v>
      </c>
      <c r="D1376" s="55">
        <v>1166</v>
      </c>
      <c r="E1376" s="58" t="str">
        <f t="shared" si="63"/>
        <v>1139_1166</v>
      </c>
      <c r="F1376" s="65">
        <v>0.50421609111929899</v>
      </c>
      <c r="G1376" s="63" t="str">
        <f t="shared" si="64"/>
        <v>1166_1139</v>
      </c>
      <c r="H1376" s="59">
        <f t="shared" si="65"/>
        <v>0.49578390888070101</v>
      </c>
    </row>
    <row r="1377" spans="1:8" x14ac:dyDescent="0.4">
      <c r="A1377" s="55" t="s">
        <v>73</v>
      </c>
      <c r="B1377" s="55" t="s">
        <v>167</v>
      </c>
      <c r="C1377" s="55">
        <v>1139</v>
      </c>
      <c r="D1377" s="55">
        <v>1233</v>
      </c>
      <c r="E1377" s="58" t="str">
        <f t="shared" si="63"/>
        <v>1139_1233</v>
      </c>
      <c r="F1377" s="65">
        <v>0.94220596738069995</v>
      </c>
      <c r="G1377" s="63" t="str">
        <f t="shared" si="64"/>
        <v>1233_1139</v>
      </c>
      <c r="H1377" s="59">
        <f t="shared" si="65"/>
        <v>5.7794032619300051E-2</v>
      </c>
    </row>
    <row r="1378" spans="1:8" x14ac:dyDescent="0.4">
      <c r="A1378" s="55" t="s">
        <v>73</v>
      </c>
      <c r="B1378" s="55" t="s">
        <v>263</v>
      </c>
      <c r="C1378" s="55">
        <v>1139</v>
      </c>
      <c r="D1378" s="55">
        <v>1329</v>
      </c>
      <c r="E1378" s="58" t="str">
        <f t="shared" si="63"/>
        <v>1139_1329</v>
      </c>
      <c r="F1378" s="65">
        <v>0.65628701968370695</v>
      </c>
      <c r="G1378" s="63" t="str">
        <f t="shared" si="64"/>
        <v>1329_1139</v>
      </c>
      <c r="H1378" s="59">
        <f t="shared" si="65"/>
        <v>0.34371298031629305</v>
      </c>
    </row>
    <row r="1379" spans="1:8" x14ac:dyDescent="0.4">
      <c r="A1379" s="55" t="s">
        <v>73</v>
      </c>
      <c r="B1379" s="55" t="s">
        <v>174</v>
      </c>
      <c r="C1379" s="55">
        <v>1139</v>
      </c>
      <c r="D1379" s="55">
        <v>1240</v>
      </c>
      <c r="E1379" s="58" t="str">
        <f t="shared" si="63"/>
        <v>1139_1240</v>
      </c>
      <c r="F1379" s="65">
        <v>0.92387866065583102</v>
      </c>
      <c r="G1379" s="63" t="str">
        <f t="shared" si="64"/>
        <v>1240_1139</v>
      </c>
      <c r="H1379" s="59">
        <f t="shared" si="65"/>
        <v>7.6121339344168981E-2</v>
      </c>
    </row>
    <row r="1380" spans="1:8" x14ac:dyDescent="0.4">
      <c r="A1380" s="55" t="s">
        <v>73</v>
      </c>
      <c r="B1380" s="55" t="s">
        <v>345</v>
      </c>
      <c r="C1380" s="55">
        <v>1139</v>
      </c>
      <c r="D1380" s="55">
        <v>1411</v>
      </c>
      <c r="E1380" s="58" t="str">
        <f t="shared" si="63"/>
        <v>1139_1411</v>
      </c>
      <c r="F1380" s="65">
        <v>0.82555082576848804</v>
      </c>
      <c r="G1380" s="63" t="str">
        <f t="shared" si="64"/>
        <v>1411_1139</v>
      </c>
      <c r="H1380" s="59">
        <f t="shared" si="65"/>
        <v>0.17444917423151196</v>
      </c>
    </row>
    <row r="1381" spans="1:8" x14ac:dyDescent="0.4">
      <c r="A1381" s="55" t="s">
        <v>73</v>
      </c>
      <c r="B1381" s="55" t="s">
        <v>305</v>
      </c>
      <c r="C1381" s="55">
        <v>1139</v>
      </c>
      <c r="D1381" s="55">
        <v>1371</v>
      </c>
      <c r="E1381" s="58" t="str">
        <f t="shared" si="63"/>
        <v>1139_1371</v>
      </c>
      <c r="F1381" s="65">
        <v>0.27583267169103098</v>
      </c>
      <c r="G1381" s="63" t="str">
        <f t="shared" si="64"/>
        <v>1371_1139</v>
      </c>
      <c r="H1381" s="59">
        <f t="shared" si="65"/>
        <v>0.72416732830896902</v>
      </c>
    </row>
    <row r="1382" spans="1:8" x14ac:dyDescent="0.4">
      <c r="A1382" s="55" t="s">
        <v>73</v>
      </c>
      <c r="B1382" s="55" t="s">
        <v>212</v>
      </c>
      <c r="C1382" s="55">
        <v>1139</v>
      </c>
      <c r="D1382" s="55">
        <v>1278</v>
      </c>
      <c r="E1382" s="58" t="str">
        <f t="shared" si="63"/>
        <v>1139_1278</v>
      </c>
      <c r="F1382" s="65">
        <v>0.249824911653072</v>
      </c>
      <c r="G1382" s="63" t="str">
        <f t="shared" si="64"/>
        <v>1278_1139</v>
      </c>
      <c r="H1382" s="59">
        <f t="shared" si="65"/>
        <v>0.75017508834692803</v>
      </c>
    </row>
    <row r="1383" spans="1:8" x14ac:dyDescent="0.4">
      <c r="A1383" s="55" t="s">
        <v>73</v>
      </c>
      <c r="B1383" s="55" t="s">
        <v>391</v>
      </c>
      <c r="C1383" s="55">
        <v>1139</v>
      </c>
      <c r="D1383" s="55">
        <v>1457</v>
      </c>
      <c r="E1383" s="58" t="str">
        <f t="shared" si="63"/>
        <v>1139_1457</v>
      </c>
      <c r="F1383" s="65">
        <v>0.550210548965125</v>
      </c>
      <c r="G1383" s="63" t="str">
        <f t="shared" si="64"/>
        <v>1457_1139</v>
      </c>
      <c r="H1383" s="59">
        <f t="shared" si="65"/>
        <v>0.449789451034875</v>
      </c>
    </row>
    <row r="1384" spans="1:8" x14ac:dyDescent="0.4">
      <c r="A1384" s="55" t="s">
        <v>73</v>
      </c>
      <c r="B1384" s="55" t="s">
        <v>177</v>
      </c>
      <c r="C1384" s="55">
        <v>1139</v>
      </c>
      <c r="D1384" s="55">
        <v>1243</v>
      </c>
      <c r="E1384" s="58" t="str">
        <f t="shared" si="63"/>
        <v>1139_1243</v>
      </c>
      <c r="F1384" s="65">
        <v>0.55010488678986802</v>
      </c>
      <c r="G1384" s="63" t="str">
        <f t="shared" si="64"/>
        <v>1243_1139</v>
      </c>
      <c r="H1384" s="59">
        <f t="shared" si="65"/>
        <v>0.44989511321013198</v>
      </c>
    </row>
    <row r="1385" spans="1:8" x14ac:dyDescent="0.4">
      <c r="A1385" s="55" t="s">
        <v>73</v>
      </c>
      <c r="B1385" s="55" t="s">
        <v>179</v>
      </c>
      <c r="C1385" s="55">
        <v>1139</v>
      </c>
      <c r="D1385" s="55">
        <v>1245</v>
      </c>
      <c r="E1385" s="58" t="str">
        <f t="shared" si="63"/>
        <v>1139_1245</v>
      </c>
      <c r="F1385" s="65">
        <v>0.70425622006417299</v>
      </c>
      <c r="G1385" s="63" t="str">
        <f t="shared" si="64"/>
        <v>1245_1139</v>
      </c>
      <c r="H1385" s="59">
        <f t="shared" si="65"/>
        <v>0.29574377993582701</v>
      </c>
    </row>
    <row r="1386" spans="1:8" x14ac:dyDescent="0.4">
      <c r="A1386" s="55" t="s">
        <v>73</v>
      </c>
      <c r="B1386" s="55" t="s">
        <v>107</v>
      </c>
      <c r="C1386" s="55">
        <v>1139</v>
      </c>
      <c r="D1386" s="55">
        <v>1173</v>
      </c>
      <c r="E1386" s="58" t="str">
        <f t="shared" si="63"/>
        <v>1139_1173</v>
      </c>
      <c r="F1386" s="65">
        <v>0.46277992682389302</v>
      </c>
      <c r="G1386" s="63" t="str">
        <f t="shared" si="64"/>
        <v>1173_1139</v>
      </c>
      <c r="H1386" s="59">
        <f t="shared" si="65"/>
        <v>0.53722007317610698</v>
      </c>
    </row>
    <row r="1387" spans="1:8" x14ac:dyDescent="0.4">
      <c r="A1387" s="55" t="s">
        <v>73</v>
      </c>
      <c r="B1387" s="55" t="s">
        <v>231</v>
      </c>
      <c r="C1387" s="55">
        <v>1139</v>
      </c>
      <c r="D1387" s="55">
        <v>1297</v>
      </c>
      <c r="E1387" s="58" t="str">
        <f t="shared" si="63"/>
        <v>1139_1297</v>
      </c>
      <c r="F1387" s="65">
        <v>0.77828324046551101</v>
      </c>
      <c r="G1387" s="63" t="str">
        <f t="shared" si="64"/>
        <v>1297_1139</v>
      </c>
      <c r="H1387" s="59">
        <f t="shared" si="65"/>
        <v>0.22171675953448899</v>
      </c>
    </row>
    <row r="1388" spans="1:8" x14ac:dyDescent="0.4">
      <c r="A1388" s="55" t="s">
        <v>87</v>
      </c>
      <c r="B1388" s="55" t="s">
        <v>351</v>
      </c>
      <c r="C1388" s="55">
        <v>1153</v>
      </c>
      <c r="D1388" s="55">
        <v>1417</v>
      </c>
      <c r="E1388" s="58" t="str">
        <f t="shared" si="63"/>
        <v>1153_1417</v>
      </c>
      <c r="F1388" s="65">
        <v>0.87305047755658705</v>
      </c>
      <c r="G1388" s="63" t="str">
        <f t="shared" si="64"/>
        <v>1417_1153</v>
      </c>
      <c r="H1388" s="59">
        <f t="shared" si="65"/>
        <v>0.12694952244341295</v>
      </c>
    </row>
    <row r="1389" spans="1:8" x14ac:dyDescent="0.4">
      <c r="A1389" s="55" t="s">
        <v>87</v>
      </c>
      <c r="B1389" s="55" t="s">
        <v>389</v>
      </c>
      <c r="C1389" s="55">
        <v>1153</v>
      </c>
      <c r="D1389" s="55">
        <v>1455</v>
      </c>
      <c r="E1389" s="58" t="str">
        <f t="shared" si="63"/>
        <v>1153_1455</v>
      </c>
      <c r="F1389" s="65">
        <v>0.20265773005076801</v>
      </c>
      <c r="G1389" s="63" t="str">
        <f t="shared" si="64"/>
        <v>1455_1153</v>
      </c>
      <c r="H1389" s="59">
        <f t="shared" si="65"/>
        <v>0.79734226994923196</v>
      </c>
    </row>
    <row r="1390" spans="1:8" x14ac:dyDescent="0.4">
      <c r="A1390" s="55" t="s">
        <v>87</v>
      </c>
      <c r="B1390" s="55" t="s">
        <v>180</v>
      </c>
      <c r="C1390" s="55">
        <v>1153</v>
      </c>
      <c r="D1390" s="55">
        <v>1246</v>
      </c>
      <c r="E1390" s="58" t="str">
        <f t="shared" si="63"/>
        <v>1153_1246</v>
      </c>
      <c r="F1390" s="65">
        <v>0.169827513671027</v>
      </c>
      <c r="G1390" s="63" t="str">
        <f t="shared" si="64"/>
        <v>1246_1153</v>
      </c>
      <c r="H1390" s="59">
        <f t="shared" si="65"/>
        <v>0.830172486328973</v>
      </c>
    </row>
    <row r="1391" spans="1:8" x14ac:dyDescent="0.4">
      <c r="A1391" s="55" t="s">
        <v>87</v>
      </c>
      <c r="B1391" s="55" t="s">
        <v>225</v>
      </c>
      <c r="C1391" s="55">
        <v>1153</v>
      </c>
      <c r="D1391" s="55">
        <v>1291</v>
      </c>
      <c r="E1391" s="58" t="str">
        <f t="shared" si="63"/>
        <v>1153_1291</v>
      </c>
      <c r="F1391" s="65">
        <v>0.932789098253611</v>
      </c>
      <c r="G1391" s="63" t="str">
        <f t="shared" si="64"/>
        <v>1291_1153</v>
      </c>
      <c r="H1391" s="59">
        <f t="shared" si="65"/>
        <v>6.7210901746388996E-2</v>
      </c>
    </row>
    <row r="1392" spans="1:8" x14ac:dyDescent="0.4">
      <c r="A1392" s="55" t="s">
        <v>87</v>
      </c>
      <c r="B1392" s="55" t="s">
        <v>373</v>
      </c>
      <c r="C1392" s="55">
        <v>1153</v>
      </c>
      <c r="D1392" s="55">
        <v>1439</v>
      </c>
      <c r="E1392" s="58" t="str">
        <f t="shared" si="63"/>
        <v>1153_1439</v>
      </c>
      <c r="F1392" s="65">
        <v>0.72689544909121995</v>
      </c>
      <c r="G1392" s="63" t="str">
        <f t="shared" si="64"/>
        <v>1439_1153</v>
      </c>
      <c r="H1392" s="59">
        <f t="shared" si="65"/>
        <v>0.27310455090878005</v>
      </c>
    </row>
    <row r="1393" spans="1:8" x14ac:dyDescent="0.4">
      <c r="A1393" s="55" t="s">
        <v>87</v>
      </c>
      <c r="B1393" s="55" t="s">
        <v>357</v>
      </c>
      <c r="C1393" s="55">
        <v>1153</v>
      </c>
      <c r="D1393" s="55">
        <v>1423</v>
      </c>
      <c r="E1393" s="58" t="str">
        <f t="shared" si="63"/>
        <v>1153_1423</v>
      </c>
      <c r="F1393" s="65">
        <v>0.90349324065080905</v>
      </c>
      <c r="G1393" s="63" t="str">
        <f t="shared" si="64"/>
        <v>1423_1153</v>
      </c>
      <c r="H1393" s="59">
        <f t="shared" si="65"/>
        <v>9.6506759349190951E-2</v>
      </c>
    </row>
    <row r="1394" spans="1:8" x14ac:dyDescent="0.4">
      <c r="A1394" s="55" t="s">
        <v>87</v>
      </c>
      <c r="B1394" s="55" t="s">
        <v>124</v>
      </c>
      <c r="C1394" s="55">
        <v>1153</v>
      </c>
      <c r="D1394" s="55">
        <v>1190</v>
      </c>
      <c r="E1394" s="58" t="str">
        <f t="shared" si="63"/>
        <v>1153_1190</v>
      </c>
      <c r="F1394" s="65">
        <v>0.896560227359956</v>
      </c>
      <c r="G1394" s="63" t="str">
        <f t="shared" si="64"/>
        <v>1190_1153</v>
      </c>
      <c r="H1394" s="59">
        <f t="shared" si="65"/>
        <v>0.103439772640044</v>
      </c>
    </row>
    <row r="1395" spans="1:8" x14ac:dyDescent="0.4">
      <c r="A1395" s="55" t="s">
        <v>87</v>
      </c>
      <c r="B1395" s="55" t="s">
        <v>308</v>
      </c>
      <c r="C1395" s="55">
        <v>1153</v>
      </c>
      <c r="D1395" s="55">
        <v>1374</v>
      </c>
      <c r="E1395" s="58" t="str">
        <f t="shared" si="63"/>
        <v>1153_1374</v>
      </c>
      <c r="F1395" s="65">
        <v>0.40574021192334397</v>
      </c>
      <c r="G1395" s="63" t="str">
        <f t="shared" si="64"/>
        <v>1374_1153</v>
      </c>
      <c r="H1395" s="59">
        <f t="shared" si="65"/>
        <v>0.59425978807665603</v>
      </c>
    </row>
    <row r="1396" spans="1:8" x14ac:dyDescent="0.4">
      <c r="A1396" s="55" t="s">
        <v>87</v>
      </c>
      <c r="B1396" s="55" t="s">
        <v>241</v>
      </c>
      <c r="C1396" s="55">
        <v>1153</v>
      </c>
      <c r="D1396" s="55">
        <v>1307</v>
      </c>
      <c r="E1396" s="58" t="str">
        <f t="shared" si="63"/>
        <v>1153_1307</v>
      </c>
      <c r="F1396" s="65">
        <v>0.873153946384017</v>
      </c>
      <c r="G1396" s="63" t="str">
        <f t="shared" si="64"/>
        <v>1307_1153</v>
      </c>
      <c r="H1396" s="59">
        <f t="shared" si="65"/>
        <v>0.126846053615983</v>
      </c>
    </row>
    <row r="1397" spans="1:8" x14ac:dyDescent="0.4">
      <c r="A1397" s="55" t="s">
        <v>87</v>
      </c>
      <c r="B1397" s="55" t="s">
        <v>200</v>
      </c>
      <c r="C1397" s="55">
        <v>1153</v>
      </c>
      <c r="D1397" s="55">
        <v>1266</v>
      </c>
      <c r="E1397" s="58" t="str">
        <f t="shared" si="63"/>
        <v>1153_1266</v>
      </c>
      <c r="F1397" s="65">
        <v>0.93524941693401098</v>
      </c>
      <c r="G1397" s="63" t="str">
        <f t="shared" si="64"/>
        <v>1266_1153</v>
      </c>
      <c r="H1397" s="59">
        <f t="shared" si="65"/>
        <v>6.475058306598902E-2</v>
      </c>
    </row>
    <row r="1398" spans="1:8" x14ac:dyDescent="0.4">
      <c r="A1398" s="55" t="s">
        <v>87</v>
      </c>
      <c r="B1398" s="55" t="s">
        <v>341</v>
      </c>
      <c r="C1398" s="55">
        <v>1153</v>
      </c>
      <c r="D1398" s="55">
        <v>1407</v>
      </c>
      <c r="E1398" s="58" t="str">
        <f t="shared" si="63"/>
        <v>1153_1407</v>
      </c>
      <c r="F1398" s="65">
        <v>0.88462811142184306</v>
      </c>
      <c r="G1398" s="63" t="str">
        <f t="shared" si="64"/>
        <v>1407_1153</v>
      </c>
      <c r="H1398" s="59">
        <f t="shared" si="65"/>
        <v>0.11537188857815694</v>
      </c>
    </row>
    <row r="1399" spans="1:8" x14ac:dyDescent="0.4">
      <c r="A1399" s="55" t="s">
        <v>87</v>
      </c>
      <c r="B1399" s="55" t="s">
        <v>311</v>
      </c>
      <c r="C1399" s="55">
        <v>1153</v>
      </c>
      <c r="D1399" s="55">
        <v>1377</v>
      </c>
      <c r="E1399" s="58" t="str">
        <f t="shared" si="63"/>
        <v>1153_1377</v>
      </c>
      <c r="F1399" s="65">
        <v>0.81511877637295005</v>
      </c>
      <c r="G1399" s="63" t="str">
        <f t="shared" si="64"/>
        <v>1377_1153</v>
      </c>
      <c r="H1399" s="59">
        <f t="shared" si="65"/>
        <v>0.18488122362704995</v>
      </c>
    </row>
    <row r="1400" spans="1:8" x14ac:dyDescent="0.4">
      <c r="A1400" s="55" t="s">
        <v>87</v>
      </c>
      <c r="B1400" s="55" t="s">
        <v>369</v>
      </c>
      <c r="C1400" s="55">
        <v>1153</v>
      </c>
      <c r="D1400" s="55">
        <v>1435</v>
      </c>
      <c r="E1400" s="58" t="str">
        <f t="shared" si="63"/>
        <v>1153_1435</v>
      </c>
      <c r="F1400" s="65">
        <v>0.31712881819887601</v>
      </c>
      <c r="G1400" s="63" t="str">
        <f t="shared" si="64"/>
        <v>1435_1153</v>
      </c>
      <c r="H1400" s="59">
        <f t="shared" si="65"/>
        <v>0.68287118180112394</v>
      </c>
    </row>
    <row r="1401" spans="1:8" x14ac:dyDescent="0.4">
      <c r="A1401" s="55" t="s">
        <v>87</v>
      </c>
      <c r="B1401" s="55" t="s">
        <v>277</v>
      </c>
      <c r="C1401" s="55">
        <v>1153</v>
      </c>
      <c r="D1401" s="55">
        <v>1343</v>
      </c>
      <c r="E1401" s="58" t="str">
        <f t="shared" si="63"/>
        <v>1153_1343</v>
      </c>
      <c r="F1401" s="65">
        <v>0.61637898795655699</v>
      </c>
      <c r="G1401" s="63" t="str">
        <f t="shared" si="64"/>
        <v>1343_1153</v>
      </c>
      <c r="H1401" s="59">
        <f t="shared" si="65"/>
        <v>0.38362101204344301</v>
      </c>
    </row>
    <row r="1402" spans="1:8" x14ac:dyDescent="0.4">
      <c r="A1402" s="55" t="s">
        <v>87</v>
      </c>
      <c r="B1402" s="55" t="s">
        <v>71</v>
      </c>
      <c r="C1402" s="55">
        <v>1153</v>
      </c>
      <c r="D1402" s="55">
        <v>1137</v>
      </c>
      <c r="E1402" s="58" t="str">
        <f t="shared" si="63"/>
        <v>1153_1137</v>
      </c>
      <c r="F1402" s="65">
        <v>0.83024262753240696</v>
      </c>
      <c r="G1402" s="63" t="str">
        <f t="shared" si="64"/>
        <v>1137_1153</v>
      </c>
      <c r="H1402" s="59">
        <f t="shared" si="65"/>
        <v>0.16975737246759304</v>
      </c>
    </row>
    <row r="1403" spans="1:8" x14ac:dyDescent="0.4">
      <c r="A1403" s="55" t="s">
        <v>87</v>
      </c>
      <c r="B1403" s="55" t="s">
        <v>202</v>
      </c>
      <c r="C1403" s="55">
        <v>1153</v>
      </c>
      <c r="D1403" s="55">
        <v>1268</v>
      </c>
      <c r="E1403" s="58" t="str">
        <f t="shared" si="63"/>
        <v>1153_1268</v>
      </c>
      <c r="F1403" s="65">
        <v>0.62473117628083197</v>
      </c>
      <c r="G1403" s="63" t="str">
        <f t="shared" si="64"/>
        <v>1268_1153</v>
      </c>
      <c r="H1403" s="59">
        <f t="shared" si="65"/>
        <v>0.37526882371916803</v>
      </c>
    </row>
    <row r="1404" spans="1:8" x14ac:dyDescent="0.4">
      <c r="A1404" s="55" t="s">
        <v>87</v>
      </c>
      <c r="B1404" s="55" t="s">
        <v>129</v>
      </c>
      <c r="C1404" s="55">
        <v>1153</v>
      </c>
      <c r="D1404" s="55">
        <v>1195</v>
      </c>
      <c r="E1404" s="58" t="str">
        <f t="shared" si="63"/>
        <v>1153_1195</v>
      </c>
      <c r="F1404" s="65">
        <v>0.86715564904045195</v>
      </c>
      <c r="G1404" s="63" t="str">
        <f t="shared" si="64"/>
        <v>1195_1153</v>
      </c>
      <c r="H1404" s="59">
        <f t="shared" si="65"/>
        <v>0.13284435095954805</v>
      </c>
    </row>
    <row r="1405" spans="1:8" x14ac:dyDescent="0.4">
      <c r="A1405" s="55" t="s">
        <v>87</v>
      </c>
      <c r="B1405" s="55" t="s">
        <v>367</v>
      </c>
      <c r="C1405" s="55">
        <v>1153</v>
      </c>
      <c r="D1405" s="55">
        <v>1433</v>
      </c>
      <c r="E1405" s="58" t="str">
        <f t="shared" si="63"/>
        <v>1153_1433</v>
      </c>
      <c r="F1405" s="65">
        <v>0.75010151481344201</v>
      </c>
      <c r="G1405" s="63" t="str">
        <f t="shared" si="64"/>
        <v>1433_1153</v>
      </c>
      <c r="H1405" s="59">
        <f t="shared" si="65"/>
        <v>0.24989848518655799</v>
      </c>
    </row>
    <row r="1406" spans="1:8" x14ac:dyDescent="0.4">
      <c r="A1406" s="55" t="s">
        <v>87</v>
      </c>
      <c r="B1406" s="55" t="s">
        <v>249</v>
      </c>
      <c r="C1406" s="55">
        <v>1153</v>
      </c>
      <c r="D1406" s="55">
        <v>1315</v>
      </c>
      <c r="E1406" s="58" t="str">
        <f t="shared" si="63"/>
        <v>1153_1315</v>
      </c>
      <c r="F1406" s="65">
        <v>0.98047189726195805</v>
      </c>
      <c r="G1406" s="63" t="str">
        <f t="shared" si="64"/>
        <v>1315_1153</v>
      </c>
      <c r="H1406" s="59">
        <f t="shared" si="65"/>
        <v>1.9528102738041953E-2</v>
      </c>
    </row>
    <row r="1407" spans="1:8" x14ac:dyDescent="0.4">
      <c r="A1407" s="55" t="s">
        <v>87</v>
      </c>
      <c r="B1407" s="55" t="s">
        <v>347</v>
      </c>
      <c r="C1407" s="55">
        <v>1153</v>
      </c>
      <c r="D1407" s="55">
        <v>1413</v>
      </c>
      <c r="E1407" s="58" t="str">
        <f t="shared" si="63"/>
        <v>1153_1413</v>
      </c>
      <c r="F1407" s="65">
        <v>0.95649446123300497</v>
      </c>
      <c r="G1407" s="63" t="str">
        <f t="shared" si="64"/>
        <v>1413_1153</v>
      </c>
      <c r="H1407" s="59">
        <f t="shared" si="65"/>
        <v>4.3505538766995033E-2</v>
      </c>
    </row>
    <row r="1408" spans="1:8" x14ac:dyDescent="0.4">
      <c r="A1408" s="55" t="s">
        <v>87</v>
      </c>
      <c r="B1408" s="55" t="s">
        <v>208</v>
      </c>
      <c r="C1408" s="55">
        <v>1153</v>
      </c>
      <c r="D1408" s="55">
        <v>1274</v>
      </c>
      <c r="E1408" s="58" t="str">
        <f t="shared" si="63"/>
        <v>1153_1274</v>
      </c>
      <c r="F1408" s="65">
        <v>0.33597620548500201</v>
      </c>
      <c r="G1408" s="63" t="str">
        <f t="shared" si="64"/>
        <v>1274_1153</v>
      </c>
      <c r="H1408" s="59">
        <f t="shared" si="65"/>
        <v>0.66402379451499804</v>
      </c>
    </row>
    <row r="1409" spans="1:8" x14ac:dyDescent="0.4">
      <c r="A1409" s="55" t="s">
        <v>87</v>
      </c>
      <c r="B1409" s="55" t="s">
        <v>239</v>
      </c>
      <c r="C1409" s="55">
        <v>1153</v>
      </c>
      <c r="D1409" s="55">
        <v>1305</v>
      </c>
      <c r="E1409" s="58" t="str">
        <f t="shared" si="63"/>
        <v>1153_1305</v>
      </c>
      <c r="F1409" s="65">
        <v>0.73809093185207097</v>
      </c>
      <c r="G1409" s="63" t="str">
        <f t="shared" si="64"/>
        <v>1305_1153</v>
      </c>
      <c r="H1409" s="59">
        <f t="shared" si="65"/>
        <v>0.26190906814792903</v>
      </c>
    </row>
    <row r="1410" spans="1:8" x14ac:dyDescent="0.4">
      <c r="A1410" s="55" t="s">
        <v>87</v>
      </c>
      <c r="B1410" s="55" t="s">
        <v>370</v>
      </c>
      <c r="C1410" s="55">
        <v>1153</v>
      </c>
      <c r="D1410" s="55">
        <v>1436</v>
      </c>
      <c r="E1410" s="58" t="str">
        <f t="shared" si="63"/>
        <v>1153_1436</v>
      </c>
      <c r="F1410" s="65">
        <v>0.61157118385637999</v>
      </c>
      <c r="G1410" s="63" t="str">
        <f t="shared" si="64"/>
        <v>1436_1153</v>
      </c>
      <c r="H1410" s="59">
        <f t="shared" si="65"/>
        <v>0.38842881614362001</v>
      </c>
    </row>
    <row r="1411" spans="1:8" x14ac:dyDescent="0.4">
      <c r="A1411" s="55" t="s">
        <v>87</v>
      </c>
      <c r="B1411" s="55" t="s">
        <v>100</v>
      </c>
      <c r="C1411" s="55">
        <v>1153</v>
      </c>
      <c r="D1411" s="55">
        <v>1166</v>
      </c>
      <c r="E1411" s="58" t="str">
        <f t="shared" ref="E1411:E1474" si="66">C1411&amp;"_"&amp;D1411</f>
        <v>1153_1166</v>
      </c>
      <c r="F1411" s="65">
        <v>0.74350431121856397</v>
      </c>
      <c r="G1411" s="63" t="str">
        <f t="shared" ref="G1411:G1474" si="67">D1411&amp;"_"&amp;C1411</f>
        <v>1166_1153</v>
      </c>
      <c r="H1411" s="59">
        <f t="shared" ref="H1411:H1474" si="68">1-F1411</f>
        <v>0.25649568878143603</v>
      </c>
    </row>
    <row r="1412" spans="1:8" x14ac:dyDescent="0.4">
      <c r="A1412" s="55" t="s">
        <v>87</v>
      </c>
      <c r="B1412" s="55" t="s">
        <v>167</v>
      </c>
      <c r="C1412" s="55">
        <v>1153</v>
      </c>
      <c r="D1412" s="55">
        <v>1233</v>
      </c>
      <c r="E1412" s="58" t="str">
        <f t="shared" si="66"/>
        <v>1153_1233</v>
      </c>
      <c r="F1412" s="65">
        <v>0.97893260706311502</v>
      </c>
      <c r="G1412" s="63" t="str">
        <f t="shared" si="67"/>
        <v>1233_1153</v>
      </c>
      <c r="H1412" s="59">
        <f t="shared" si="68"/>
        <v>2.1067392936884977E-2</v>
      </c>
    </row>
    <row r="1413" spans="1:8" x14ac:dyDescent="0.4">
      <c r="A1413" s="55" t="s">
        <v>87</v>
      </c>
      <c r="B1413" s="55" t="s">
        <v>263</v>
      </c>
      <c r="C1413" s="55">
        <v>1153</v>
      </c>
      <c r="D1413" s="55">
        <v>1329</v>
      </c>
      <c r="E1413" s="58" t="str">
        <f t="shared" si="66"/>
        <v>1153_1329</v>
      </c>
      <c r="F1413" s="65">
        <v>0.84477428860224602</v>
      </c>
      <c r="G1413" s="63" t="str">
        <f t="shared" si="67"/>
        <v>1329_1153</v>
      </c>
      <c r="H1413" s="59">
        <f t="shared" si="68"/>
        <v>0.15522571139775398</v>
      </c>
    </row>
    <row r="1414" spans="1:8" x14ac:dyDescent="0.4">
      <c r="A1414" s="55" t="s">
        <v>87</v>
      </c>
      <c r="B1414" s="55" t="s">
        <v>174</v>
      </c>
      <c r="C1414" s="55">
        <v>1153</v>
      </c>
      <c r="D1414" s="55">
        <v>1240</v>
      </c>
      <c r="E1414" s="58" t="str">
        <f t="shared" si="66"/>
        <v>1153_1240</v>
      </c>
      <c r="F1414" s="65">
        <v>0.97190455248626095</v>
      </c>
      <c r="G1414" s="63" t="str">
        <f t="shared" si="67"/>
        <v>1240_1153</v>
      </c>
      <c r="H1414" s="59">
        <f t="shared" si="68"/>
        <v>2.8095447513739047E-2</v>
      </c>
    </row>
    <row r="1415" spans="1:8" x14ac:dyDescent="0.4">
      <c r="A1415" s="55" t="s">
        <v>87</v>
      </c>
      <c r="B1415" s="55" t="s">
        <v>345</v>
      </c>
      <c r="C1415" s="55">
        <v>1153</v>
      </c>
      <c r="D1415" s="55">
        <v>1411</v>
      </c>
      <c r="E1415" s="58" t="str">
        <f t="shared" si="66"/>
        <v>1153_1411</v>
      </c>
      <c r="F1415" s="65">
        <v>0.93097832055524998</v>
      </c>
      <c r="G1415" s="63" t="str">
        <f t="shared" si="67"/>
        <v>1411_1153</v>
      </c>
      <c r="H1415" s="59">
        <f t="shared" si="68"/>
        <v>6.9021679444750017E-2</v>
      </c>
    </row>
    <row r="1416" spans="1:8" x14ac:dyDescent="0.4">
      <c r="A1416" s="55" t="s">
        <v>87</v>
      </c>
      <c r="B1416" s="55" t="s">
        <v>305</v>
      </c>
      <c r="C1416" s="55">
        <v>1153</v>
      </c>
      <c r="D1416" s="55">
        <v>1371</v>
      </c>
      <c r="E1416" s="58" t="str">
        <f t="shared" si="66"/>
        <v>1153_1371</v>
      </c>
      <c r="F1416" s="65">
        <v>0.52053091977113297</v>
      </c>
      <c r="G1416" s="63" t="str">
        <f t="shared" si="67"/>
        <v>1371_1153</v>
      </c>
      <c r="H1416" s="59">
        <f t="shared" si="68"/>
        <v>0.47946908022886703</v>
      </c>
    </row>
    <row r="1417" spans="1:8" x14ac:dyDescent="0.4">
      <c r="A1417" s="55" t="s">
        <v>87</v>
      </c>
      <c r="B1417" s="55" t="s">
        <v>212</v>
      </c>
      <c r="C1417" s="55">
        <v>1153</v>
      </c>
      <c r="D1417" s="55">
        <v>1278</v>
      </c>
      <c r="E1417" s="58" t="str">
        <f t="shared" si="66"/>
        <v>1153_1278</v>
      </c>
      <c r="F1417" s="65">
        <v>0.48696586176037798</v>
      </c>
      <c r="G1417" s="63" t="str">
        <f t="shared" si="67"/>
        <v>1278_1153</v>
      </c>
      <c r="H1417" s="59">
        <f t="shared" si="68"/>
        <v>0.51303413823962196</v>
      </c>
    </row>
    <row r="1418" spans="1:8" x14ac:dyDescent="0.4">
      <c r="A1418" s="55" t="s">
        <v>87</v>
      </c>
      <c r="B1418" s="55" t="s">
        <v>391</v>
      </c>
      <c r="C1418" s="55">
        <v>1153</v>
      </c>
      <c r="D1418" s="55">
        <v>1457</v>
      </c>
      <c r="E1418" s="58" t="str">
        <f t="shared" si="66"/>
        <v>1153_1457</v>
      </c>
      <c r="F1418" s="65">
        <v>0.77711274432065502</v>
      </c>
      <c r="G1418" s="63" t="str">
        <f t="shared" si="67"/>
        <v>1457_1153</v>
      </c>
      <c r="H1418" s="59">
        <f t="shared" si="68"/>
        <v>0.22288725567934498</v>
      </c>
    </row>
    <row r="1419" spans="1:8" x14ac:dyDescent="0.4">
      <c r="A1419" s="55" t="s">
        <v>87</v>
      </c>
      <c r="B1419" s="55" t="s">
        <v>177</v>
      </c>
      <c r="C1419" s="55">
        <v>1153</v>
      </c>
      <c r="D1419" s="55">
        <v>1243</v>
      </c>
      <c r="E1419" s="58" t="str">
        <f t="shared" si="66"/>
        <v>1153_1243</v>
      </c>
      <c r="F1419" s="65">
        <v>0.77703878503424995</v>
      </c>
      <c r="G1419" s="63" t="str">
        <f t="shared" si="67"/>
        <v>1243_1153</v>
      </c>
      <c r="H1419" s="59">
        <f t="shared" si="68"/>
        <v>0.22296121496575005</v>
      </c>
    </row>
    <row r="1420" spans="1:8" x14ac:dyDescent="0.4">
      <c r="A1420" s="55" t="s">
        <v>87</v>
      </c>
      <c r="B1420" s="55" t="s">
        <v>179</v>
      </c>
      <c r="C1420" s="55">
        <v>1153</v>
      </c>
      <c r="D1420" s="55">
        <v>1245</v>
      </c>
      <c r="E1420" s="58" t="str">
        <f t="shared" si="66"/>
        <v>1153_1245</v>
      </c>
      <c r="F1420" s="65">
        <v>0.87158505876763703</v>
      </c>
      <c r="G1420" s="63" t="str">
        <f t="shared" si="67"/>
        <v>1245_1153</v>
      </c>
      <c r="H1420" s="59">
        <f t="shared" si="68"/>
        <v>0.12841494123236297</v>
      </c>
    </row>
    <row r="1421" spans="1:8" x14ac:dyDescent="0.4">
      <c r="A1421" s="55" t="s">
        <v>87</v>
      </c>
      <c r="B1421" s="55" t="s">
        <v>107</v>
      </c>
      <c r="C1421" s="55">
        <v>1153</v>
      </c>
      <c r="D1421" s="55">
        <v>1173</v>
      </c>
      <c r="E1421" s="58" t="str">
        <f t="shared" si="66"/>
        <v>1153_1173</v>
      </c>
      <c r="F1421" s="65">
        <v>0.71058804453851399</v>
      </c>
      <c r="G1421" s="63" t="str">
        <f t="shared" si="67"/>
        <v>1173_1153</v>
      </c>
      <c r="H1421" s="59">
        <f t="shared" si="68"/>
        <v>0.28941195546148601</v>
      </c>
    </row>
    <row r="1422" spans="1:8" x14ac:dyDescent="0.4">
      <c r="A1422" s="55" t="s">
        <v>87</v>
      </c>
      <c r="B1422" s="55" t="s">
        <v>231</v>
      </c>
      <c r="C1422" s="55">
        <v>1153</v>
      </c>
      <c r="D1422" s="55">
        <v>1297</v>
      </c>
      <c r="E1422" s="58" t="str">
        <f t="shared" si="66"/>
        <v>1153_1297</v>
      </c>
      <c r="F1422" s="65">
        <v>0.90913244282569405</v>
      </c>
      <c r="G1422" s="63" t="str">
        <f t="shared" si="67"/>
        <v>1297_1153</v>
      </c>
      <c r="H1422" s="59">
        <f t="shared" si="68"/>
        <v>9.0867557174305946E-2</v>
      </c>
    </row>
    <row r="1423" spans="1:8" x14ac:dyDescent="0.4">
      <c r="A1423" s="55" t="s">
        <v>351</v>
      </c>
      <c r="B1423" s="55" t="s">
        <v>389</v>
      </c>
      <c r="C1423" s="55">
        <v>1417</v>
      </c>
      <c r="D1423" s="55">
        <v>1455</v>
      </c>
      <c r="E1423" s="58" t="str">
        <f t="shared" si="66"/>
        <v>1417_1455</v>
      </c>
      <c r="F1423" s="65">
        <v>0.17120294062455901</v>
      </c>
      <c r="G1423" s="63" t="str">
        <f t="shared" si="67"/>
        <v>1455_1417</v>
      </c>
      <c r="H1423" s="59">
        <f t="shared" si="68"/>
        <v>0.82879705937544101</v>
      </c>
    </row>
    <row r="1424" spans="1:8" x14ac:dyDescent="0.4">
      <c r="A1424" s="55" t="s">
        <v>351</v>
      </c>
      <c r="B1424" s="55" t="s">
        <v>180</v>
      </c>
      <c r="C1424" s="55">
        <v>1417</v>
      </c>
      <c r="D1424" s="55">
        <v>1246</v>
      </c>
      <c r="E1424" s="58" t="str">
        <f t="shared" si="66"/>
        <v>1417_1246</v>
      </c>
      <c r="F1424" s="65">
        <v>0.14255729839835901</v>
      </c>
      <c r="G1424" s="63" t="str">
        <f t="shared" si="67"/>
        <v>1246_1417</v>
      </c>
      <c r="H1424" s="59">
        <f t="shared" si="68"/>
        <v>0.85744270160164104</v>
      </c>
    </row>
    <row r="1425" spans="1:8" x14ac:dyDescent="0.4">
      <c r="A1425" s="55" t="s">
        <v>351</v>
      </c>
      <c r="B1425" s="55" t="s">
        <v>225</v>
      </c>
      <c r="C1425" s="55">
        <v>1417</v>
      </c>
      <c r="D1425" s="55">
        <v>1291</v>
      </c>
      <c r="E1425" s="58" t="str">
        <f t="shared" si="66"/>
        <v>1417_1291</v>
      </c>
      <c r="F1425" s="65">
        <v>0.91856320514543699</v>
      </c>
      <c r="G1425" s="63" t="str">
        <f t="shared" si="67"/>
        <v>1291_1417</v>
      </c>
      <c r="H1425" s="59">
        <f t="shared" si="68"/>
        <v>8.143679485456301E-2</v>
      </c>
    </row>
    <row r="1426" spans="1:8" x14ac:dyDescent="0.4">
      <c r="A1426" s="55" t="s">
        <v>351</v>
      </c>
      <c r="B1426" s="55" t="s">
        <v>373</v>
      </c>
      <c r="C1426" s="55">
        <v>1417</v>
      </c>
      <c r="D1426" s="55">
        <v>1439</v>
      </c>
      <c r="E1426" s="58" t="str">
        <f t="shared" si="66"/>
        <v>1417_1439</v>
      </c>
      <c r="F1426" s="65">
        <v>0.68385994651644999</v>
      </c>
      <c r="G1426" s="63" t="str">
        <f t="shared" si="67"/>
        <v>1439_1417</v>
      </c>
      <c r="H1426" s="59">
        <f t="shared" si="68"/>
        <v>0.31614005348355001</v>
      </c>
    </row>
    <row r="1427" spans="1:8" x14ac:dyDescent="0.4">
      <c r="A1427" s="55" t="s">
        <v>351</v>
      </c>
      <c r="B1427" s="55" t="s">
        <v>357</v>
      </c>
      <c r="C1427" s="55">
        <v>1417</v>
      </c>
      <c r="D1427" s="55">
        <v>1423</v>
      </c>
      <c r="E1427" s="58" t="str">
        <f t="shared" si="66"/>
        <v>1417_1423</v>
      </c>
      <c r="F1427" s="65">
        <v>0.88383876100966696</v>
      </c>
      <c r="G1427" s="63" t="str">
        <f t="shared" si="67"/>
        <v>1423_1417</v>
      </c>
      <c r="H1427" s="59">
        <f t="shared" si="68"/>
        <v>0.11616123899033304</v>
      </c>
    </row>
    <row r="1428" spans="1:8" x14ac:dyDescent="0.4">
      <c r="A1428" s="55" t="s">
        <v>351</v>
      </c>
      <c r="B1428" s="55" t="s">
        <v>124</v>
      </c>
      <c r="C1428" s="55">
        <v>1417</v>
      </c>
      <c r="D1428" s="55">
        <v>1190</v>
      </c>
      <c r="E1428" s="58" t="str">
        <f t="shared" si="66"/>
        <v>1417_1190</v>
      </c>
      <c r="F1428" s="65">
        <v>0.87568805009468798</v>
      </c>
      <c r="G1428" s="63" t="str">
        <f t="shared" si="67"/>
        <v>1190_1417</v>
      </c>
      <c r="H1428" s="59">
        <f t="shared" si="68"/>
        <v>0.12431194990531202</v>
      </c>
    </row>
    <row r="1429" spans="1:8" x14ac:dyDescent="0.4">
      <c r="A1429" s="55" t="s">
        <v>351</v>
      </c>
      <c r="B1429" s="55" t="s">
        <v>308</v>
      </c>
      <c r="C1429" s="55">
        <v>1417</v>
      </c>
      <c r="D1429" s="55">
        <v>1374</v>
      </c>
      <c r="E1429" s="58" t="str">
        <f t="shared" si="66"/>
        <v>1417_1374</v>
      </c>
      <c r="F1429" s="65">
        <v>0.35687267854722499</v>
      </c>
      <c r="G1429" s="63" t="str">
        <f t="shared" si="67"/>
        <v>1374_1417</v>
      </c>
      <c r="H1429" s="59">
        <f t="shared" si="68"/>
        <v>0.64312732145277507</v>
      </c>
    </row>
    <row r="1430" spans="1:8" x14ac:dyDescent="0.4">
      <c r="A1430" s="55" t="s">
        <v>351</v>
      </c>
      <c r="B1430" s="55" t="s">
        <v>241</v>
      </c>
      <c r="C1430" s="55">
        <v>1417</v>
      </c>
      <c r="D1430" s="55">
        <v>1307</v>
      </c>
      <c r="E1430" s="58" t="str">
        <f t="shared" si="66"/>
        <v>1417_1307</v>
      </c>
      <c r="F1430" s="65">
        <v>0.84835765577744804</v>
      </c>
      <c r="G1430" s="63" t="str">
        <f t="shared" si="67"/>
        <v>1307_1417</v>
      </c>
      <c r="H1430" s="59">
        <f t="shared" si="68"/>
        <v>0.15164234422255196</v>
      </c>
    </row>
    <row r="1431" spans="1:8" x14ac:dyDescent="0.4">
      <c r="A1431" s="55" t="s">
        <v>351</v>
      </c>
      <c r="B1431" s="55" t="s">
        <v>200</v>
      </c>
      <c r="C1431" s="55">
        <v>1417</v>
      </c>
      <c r="D1431" s="55">
        <v>1266</v>
      </c>
      <c r="E1431" s="58" t="str">
        <f t="shared" si="66"/>
        <v>1417_1266</v>
      </c>
      <c r="F1431" s="65">
        <v>0.92150045182037599</v>
      </c>
      <c r="G1431" s="63" t="str">
        <f t="shared" si="67"/>
        <v>1266_1417</v>
      </c>
      <c r="H1431" s="59">
        <f t="shared" si="68"/>
        <v>7.8499548179624012E-2</v>
      </c>
    </row>
    <row r="1432" spans="1:8" x14ac:dyDescent="0.4">
      <c r="A1432" s="55" t="s">
        <v>351</v>
      </c>
      <c r="B1432" s="55" t="s">
        <v>341</v>
      </c>
      <c r="C1432" s="55">
        <v>1417</v>
      </c>
      <c r="D1432" s="55">
        <v>1407</v>
      </c>
      <c r="E1432" s="58" t="str">
        <f t="shared" si="66"/>
        <v>1417_1407</v>
      </c>
      <c r="F1432" s="65">
        <v>0.86171960631651501</v>
      </c>
      <c r="G1432" s="63" t="str">
        <f t="shared" si="67"/>
        <v>1407_1417</v>
      </c>
      <c r="H1432" s="59">
        <f t="shared" si="68"/>
        <v>0.13828039368348499</v>
      </c>
    </row>
    <row r="1433" spans="1:8" x14ac:dyDescent="0.4">
      <c r="A1433" s="55" t="s">
        <v>351</v>
      </c>
      <c r="B1433" s="55" t="s">
        <v>311</v>
      </c>
      <c r="C1433" s="55">
        <v>1417</v>
      </c>
      <c r="D1433" s="55">
        <v>1377</v>
      </c>
      <c r="E1433" s="58" t="str">
        <f t="shared" si="66"/>
        <v>1417_1377</v>
      </c>
      <c r="F1433" s="65">
        <v>0.78181249196585201</v>
      </c>
      <c r="G1433" s="63" t="str">
        <f t="shared" si="67"/>
        <v>1377_1417</v>
      </c>
      <c r="H1433" s="59">
        <f t="shared" si="68"/>
        <v>0.21818750803414799</v>
      </c>
    </row>
    <row r="1434" spans="1:8" x14ac:dyDescent="0.4">
      <c r="A1434" s="55" t="s">
        <v>351</v>
      </c>
      <c r="B1434" s="55" t="s">
        <v>369</v>
      </c>
      <c r="C1434" s="55">
        <v>1417</v>
      </c>
      <c r="D1434" s="55">
        <v>1435</v>
      </c>
      <c r="E1434" s="58" t="str">
        <f t="shared" si="66"/>
        <v>1417_1435</v>
      </c>
      <c r="F1434" s="65">
        <v>0.27401264875063602</v>
      </c>
      <c r="G1434" s="63" t="str">
        <f t="shared" si="67"/>
        <v>1435_1417</v>
      </c>
      <c r="H1434" s="59">
        <f t="shared" si="68"/>
        <v>0.72598735124936398</v>
      </c>
    </row>
    <row r="1435" spans="1:8" x14ac:dyDescent="0.4">
      <c r="A1435" s="55" t="s">
        <v>351</v>
      </c>
      <c r="B1435" s="55" t="s">
        <v>277</v>
      </c>
      <c r="C1435" s="55">
        <v>1417</v>
      </c>
      <c r="D1435" s="55">
        <v>1343</v>
      </c>
      <c r="E1435" s="58" t="str">
        <f t="shared" si="66"/>
        <v>1417_1343</v>
      </c>
      <c r="F1435" s="65">
        <v>0.56631862378077003</v>
      </c>
      <c r="G1435" s="63" t="str">
        <f t="shared" si="67"/>
        <v>1343_1417</v>
      </c>
      <c r="H1435" s="59">
        <f t="shared" si="68"/>
        <v>0.43368137621922997</v>
      </c>
    </row>
    <row r="1436" spans="1:8" x14ac:dyDescent="0.4">
      <c r="A1436" s="55" t="s">
        <v>351</v>
      </c>
      <c r="B1436" s="55" t="s">
        <v>71</v>
      </c>
      <c r="C1436" s="55">
        <v>1417</v>
      </c>
      <c r="D1436" s="55">
        <v>1137</v>
      </c>
      <c r="E1436" s="58" t="str">
        <f t="shared" si="66"/>
        <v>1417_1137</v>
      </c>
      <c r="F1436" s="65">
        <v>0.79898901477447304</v>
      </c>
      <c r="G1436" s="63" t="str">
        <f t="shared" si="67"/>
        <v>1137_1417</v>
      </c>
      <c r="H1436" s="59">
        <f t="shared" si="68"/>
        <v>0.20101098522552696</v>
      </c>
    </row>
    <row r="1437" spans="1:8" x14ac:dyDescent="0.4">
      <c r="A1437" s="55" t="s">
        <v>351</v>
      </c>
      <c r="B1437" s="55" t="s">
        <v>202</v>
      </c>
      <c r="C1437" s="55">
        <v>1417</v>
      </c>
      <c r="D1437" s="55">
        <v>1268</v>
      </c>
      <c r="E1437" s="58" t="str">
        <f t="shared" si="66"/>
        <v>1417_1268</v>
      </c>
      <c r="F1437" s="65">
        <v>0.57500923464443598</v>
      </c>
      <c r="G1437" s="63" t="str">
        <f t="shared" si="67"/>
        <v>1268_1417</v>
      </c>
      <c r="H1437" s="59">
        <f t="shared" si="68"/>
        <v>0.42499076535556402</v>
      </c>
    </row>
    <row r="1438" spans="1:8" x14ac:dyDescent="0.4">
      <c r="A1438" s="55" t="s">
        <v>351</v>
      </c>
      <c r="B1438" s="55" t="s">
        <v>129</v>
      </c>
      <c r="C1438" s="55">
        <v>1417</v>
      </c>
      <c r="D1438" s="55">
        <v>1195</v>
      </c>
      <c r="E1438" s="58" t="str">
        <f t="shared" si="66"/>
        <v>1417_1195</v>
      </c>
      <c r="F1438" s="65">
        <v>0.84139977705152302</v>
      </c>
      <c r="G1438" s="63" t="str">
        <f t="shared" si="67"/>
        <v>1195_1417</v>
      </c>
      <c r="H1438" s="59">
        <f t="shared" si="68"/>
        <v>0.15860022294847698</v>
      </c>
    </row>
    <row r="1439" spans="1:8" x14ac:dyDescent="0.4">
      <c r="A1439" s="55" t="s">
        <v>351</v>
      </c>
      <c r="B1439" s="55" t="s">
        <v>367</v>
      </c>
      <c r="C1439" s="55">
        <v>1417</v>
      </c>
      <c r="D1439" s="55">
        <v>1433</v>
      </c>
      <c r="E1439" s="58" t="str">
        <f t="shared" si="66"/>
        <v>1417_1433</v>
      </c>
      <c r="F1439" s="65">
        <v>0.70926017574574496</v>
      </c>
      <c r="G1439" s="63" t="str">
        <f t="shared" si="67"/>
        <v>1433_1417</v>
      </c>
      <c r="H1439" s="59">
        <f t="shared" si="68"/>
        <v>0.29073982425425504</v>
      </c>
    </row>
    <row r="1440" spans="1:8" x14ac:dyDescent="0.4">
      <c r="A1440" s="55" t="s">
        <v>351</v>
      </c>
      <c r="B1440" s="55" t="s">
        <v>249</v>
      </c>
      <c r="C1440" s="55">
        <v>1417</v>
      </c>
      <c r="D1440" s="55">
        <v>1315</v>
      </c>
      <c r="E1440" s="58" t="str">
        <f t="shared" si="66"/>
        <v>1417_1315</v>
      </c>
      <c r="F1440" s="65">
        <v>0.97607975769981103</v>
      </c>
      <c r="G1440" s="63" t="str">
        <f t="shared" si="67"/>
        <v>1315_1417</v>
      </c>
      <c r="H1440" s="59">
        <f t="shared" si="68"/>
        <v>2.3920242300188965E-2</v>
      </c>
    </row>
    <row r="1441" spans="1:8" x14ac:dyDescent="0.4">
      <c r="A1441" s="55" t="s">
        <v>351</v>
      </c>
      <c r="B1441" s="55" t="s">
        <v>347</v>
      </c>
      <c r="C1441" s="55">
        <v>1417</v>
      </c>
      <c r="D1441" s="55">
        <v>1413</v>
      </c>
      <c r="E1441" s="58" t="str">
        <f t="shared" si="66"/>
        <v>1417_1413</v>
      </c>
      <c r="F1441" s="65">
        <v>0.94700097442714803</v>
      </c>
      <c r="G1441" s="63" t="str">
        <f t="shared" si="67"/>
        <v>1413_1417</v>
      </c>
      <c r="H1441" s="59">
        <f t="shared" si="68"/>
        <v>5.2999025572851965E-2</v>
      </c>
    </row>
    <row r="1442" spans="1:8" x14ac:dyDescent="0.4">
      <c r="A1442" s="55" t="s">
        <v>351</v>
      </c>
      <c r="B1442" s="55" t="s">
        <v>208</v>
      </c>
      <c r="C1442" s="55">
        <v>1417</v>
      </c>
      <c r="D1442" s="55">
        <v>1274</v>
      </c>
      <c r="E1442" s="58" t="str">
        <f t="shared" si="66"/>
        <v>1417_1274</v>
      </c>
      <c r="F1442" s="65">
        <v>0.29139101982090898</v>
      </c>
      <c r="G1442" s="63" t="str">
        <f t="shared" si="67"/>
        <v>1274_1417</v>
      </c>
      <c r="H1442" s="59">
        <f t="shared" si="68"/>
        <v>0.70860898017909102</v>
      </c>
    </row>
    <row r="1443" spans="1:8" x14ac:dyDescent="0.4">
      <c r="A1443" s="55" t="s">
        <v>351</v>
      </c>
      <c r="B1443" s="55" t="s">
        <v>239</v>
      </c>
      <c r="C1443" s="55">
        <v>1417</v>
      </c>
      <c r="D1443" s="55">
        <v>1305</v>
      </c>
      <c r="E1443" s="58" t="str">
        <f t="shared" si="66"/>
        <v>1417_1305</v>
      </c>
      <c r="F1443" s="65">
        <v>0.69608199326383102</v>
      </c>
      <c r="G1443" s="63" t="str">
        <f t="shared" si="67"/>
        <v>1305_1417</v>
      </c>
      <c r="H1443" s="59">
        <f t="shared" si="68"/>
        <v>0.30391800673616898</v>
      </c>
    </row>
    <row r="1444" spans="1:8" x14ac:dyDescent="0.4">
      <c r="A1444" s="55" t="s">
        <v>351</v>
      </c>
      <c r="B1444" s="55" t="s">
        <v>370</v>
      </c>
      <c r="C1444" s="55">
        <v>1417</v>
      </c>
      <c r="D1444" s="55">
        <v>1436</v>
      </c>
      <c r="E1444" s="58" t="str">
        <f t="shared" si="66"/>
        <v>1417_1436</v>
      </c>
      <c r="F1444" s="65">
        <v>0.56132993583073298</v>
      </c>
      <c r="G1444" s="63" t="str">
        <f t="shared" si="67"/>
        <v>1436_1417</v>
      </c>
      <c r="H1444" s="59">
        <f t="shared" si="68"/>
        <v>0.43867006416926702</v>
      </c>
    </row>
    <row r="1445" spans="1:8" x14ac:dyDescent="0.4">
      <c r="A1445" s="55" t="s">
        <v>351</v>
      </c>
      <c r="B1445" s="55" t="s">
        <v>100</v>
      </c>
      <c r="C1445" s="55">
        <v>1417</v>
      </c>
      <c r="D1445" s="55">
        <v>1166</v>
      </c>
      <c r="E1445" s="58" t="str">
        <f t="shared" si="66"/>
        <v>1417_1166</v>
      </c>
      <c r="F1445" s="65">
        <v>0.70201310476157697</v>
      </c>
      <c r="G1445" s="63" t="str">
        <f t="shared" si="67"/>
        <v>1166_1417</v>
      </c>
      <c r="H1445" s="59">
        <f t="shared" si="68"/>
        <v>0.29798689523842303</v>
      </c>
    </row>
    <row r="1446" spans="1:8" x14ac:dyDescent="0.4">
      <c r="A1446" s="55" t="s">
        <v>351</v>
      </c>
      <c r="B1446" s="55" t="s">
        <v>167</v>
      </c>
      <c r="C1446" s="55">
        <v>1417</v>
      </c>
      <c r="D1446" s="55">
        <v>1233</v>
      </c>
      <c r="E1446" s="58" t="str">
        <f t="shared" si="66"/>
        <v>1417_1233</v>
      </c>
      <c r="F1446" s="65">
        <v>0.97420336877972302</v>
      </c>
      <c r="G1446" s="63" t="str">
        <f t="shared" si="67"/>
        <v>1233_1417</v>
      </c>
      <c r="H1446" s="59">
        <f t="shared" si="68"/>
        <v>2.5796631220276978E-2</v>
      </c>
    </row>
    <row r="1447" spans="1:8" x14ac:dyDescent="0.4">
      <c r="A1447" s="55" t="s">
        <v>351</v>
      </c>
      <c r="B1447" s="55" t="s">
        <v>263</v>
      </c>
      <c r="C1447" s="55">
        <v>1417</v>
      </c>
      <c r="D1447" s="55">
        <v>1329</v>
      </c>
      <c r="E1447" s="58" t="str">
        <f t="shared" si="66"/>
        <v>1417_1329</v>
      </c>
      <c r="F1447" s="65">
        <v>0.81560185644571903</v>
      </c>
      <c r="G1447" s="63" t="str">
        <f t="shared" si="67"/>
        <v>1329_1417</v>
      </c>
      <c r="H1447" s="59">
        <f t="shared" si="68"/>
        <v>0.18439814355428097</v>
      </c>
    </row>
    <row r="1448" spans="1:8" x14ac:dyDescent="0.4">
      <c r="A1448" s="55" t="s">
        <v>351</v>
      </c>
      <c r="B1448" s="55" t="s">
        <v>174</v>
      </c>
      <c r="C1448" s="55">
        <v>1417</v>
      </c>
      <c r="D1448" s="55">
        <v>1240</v>
      </c>
      <c r="E1448" s="58" t="str">
        <f t="shared" si="66"/>
        <v>1417_1240</v>
      </c>
      <c r="F1448" s="65">
        <v>0.96565300085262495</v>
      </c>
      <c r="G1448" s="63" t="str">
        <f t="shared" si="67"/>
        <v>1240_1417</v>
      </c>
      <c r="H1448" s="59">
        <f t="shared" si="68"/>
        <v>3.4346999147375046E-2</v>
      </c>
    </row>
    <row r="1449" spans="1:8" x14ac:dyDescent="0.4">
      <c r="A1449" s="55" t="s">
        <v>351</v>
      </c>
      <c r="B1449" s="55" t="s">
        <v>345</v>
      </c>
      <c r="C1449" s="55">
        <v>1417</v>
      </c>
      <c r="D1449" s="55">
        <v>1411</v>
      </c>
      <c r="E1449" s="58" t="str">
        <f t="shared" si="66"/>
        <v>1417_1411</v>
      </c>
      <c r="F1449" s="65">
        <v>0.91640350597393305</v>
      </c>
      <c r="G1449" s="63" t="str">
        <f t="shared" si="67"/>
        <v>1411_1417</v>
      </c>
      <c r="H1449" s="59">
        <f t="shared" si="68"/>
        <v>8.3596494026066948E-2</v>
      </c>
    </row>
    <row r="1450" spans="1:8" x14ac:dyDescent="0.4">
      <c r="A1450" s="55" t="s">
        <v>351</v>
      </c>
      <c r="B1450" s="55" t="s">
        <v>305</v>
      </c>
      <c r="C1450" s="55">
        <v>1417</v>
      </c>
      <c r="D1450" s="55">
        <v>1371</v>
      </c>
      <c r="E1450" s="58" t="str">
        <f t="shared" si="66"/>
        <v>1417_1371</v>
      </c>
      <c r="F1450" s="65">
        <v>0.468743246063068</v>
      </c>
      <c r="G1450" s="63" t="str">
        <f t="shared" si="67"/>
        <v>1371_1417</v>
      </c>
      <c r="H1450" s="59">
        <f t="shared" si="68"/>
        <v>0.53125675393693195</v>
      </c>
    </row>
    <row r="1451" spans="1:8" x14ac:dyDescent="0.4">
      <c r="A1451" s="55" t="s">
        <v>351</v>
      </c>
      <c r="B1451" s="55" t="s">
        <v>212</v>
      </c>
      <c r="C1451" s="55">
        <v>1417</v>
      </c>
      <c r="D1451" s="55">
        <v>1278</v>
      </c>
      <c r="E1451" s="58" t="str">
        <f t="shared" si="66"/>
        <v>1417_1278</v>
      </c>
      <c r="F1451" s="65">
        <v>0.43548453024767703</v>
      </c>
      <c r="G1451" s="63" t="str">
        <f t="shared" si="67"/>
        <v>1278_1417</v>
      </c>
      <c r="H1451" s="59">
        <f t="shared" si="68"/>
        <v>0.56451546975232292</v>
      </c>
    </row>
    <row r="1452" spans="1:8" x14ac:dyDescent="0.4">
      <c r="A1452" s="55" t="s">
        <v>351</v>
      </c>
      <c r="B1452" s="55" t="s">
        <v>391</v>
      </c>
      <c r="C1452" s="55">
        <v>1417</v>
      </c>
      <c r="D1452" s="55">
        <v>1457</v>
      </c>
      <c r="E1452" s="58" t="str">
        <f t="shared" si="66"/>
        <v>1417_1457</v>
      </c>
      <c r="F1452" s="65">
        <v>0.73915074891982102</v>
      </c>
      <c r="G1452" s="63" t="str">
        <f t="shared" si="67"/>
        <v>1457_1417</v>
      </c>
      <c r="H1452" s="59">
        <f t="shared" si="68"/>
        <v>0.26084925108017898</v>
      </c>
    </row>
    <row r="1453" spans="1:8" x14ac:dyDescent="0.4">
      <c r="A1453" s="55" t="s">
        <v>351</v>
      </c>
      <c r="B1453" s="55" t="s">
        <v>177</v>
      </c>
      <c r="C1453" s="55">
        <v>1417</v>
      </c>
      <c r="D1453" s="55">
        <v>1243</v>
      </c>
      <c r="E1453" s="58" t="str">
        <f t="shared" si="66"/>
        <v>1417_1243</v>
      </c>
      <c r="F1453" s="65">
        <v>0.73906842253973903</v>
      </c>
      <c r="G1453" s="63" t="str">
        <f t="shared" si="67"/>
        <v>1243_1417</v>
      </c>
      <c r="H1453" s="59">
        <f t="shared" si="68"/>
        <v>0.26093157746026097</v>
      </c>
    </row>
    <row r="1454" spans="1:8" x14ac:dyDescent="0.4">
      <c r="A1454" s="55" t="s">
        <v>351</v>
      </c>
      <c r="B1454" s="55" t="s">
        <v>179</v>
      </c>
      <c r="C1454" s="55">
        <v>1417</v>
      </c>
      <c r="D1454" s="55">
        <v>1245</v>
      </c>
      <c r="E1454" s="58" t="str">
        <f t="shared" si="66"/>
        <v>1417_1245</v>
      </c>
      <c r="F1454" s="65">
        <v>0.84653598031163602</v>
      </c>
      <c r="G1454" s="63" t="str">
        <f t="shared" si="67"/>
        <v>1245_1417</v>
      </c>
      <c r="H1454" s="59">
        <f t="shared" si="68"/>
        <v>0.15346401968836398</v>
      </c>
    </row>
    <row r="1455" spans="1:8" x14ac:dyDescent="0.4">
      <c r="A1455" s="55" t="s">
        <v>351</v>
      </c>
      <c r="B1455" s="55" t="s">
        <v>107</v>
      </c>
      <c r="C1455" s="55">
        <v>1417</v>
      </c>
      <c r="D1455" s="55">
        <v>1173</v>
      </c>
      <c r="E1455" s="58" t="str">
        <f t="shared" si="66"/>
        <v>1417_1173</v>
      </c>
      <c r="F1455" s="65">
        <v>0.66616301177512405</v>
      </c>
      <c r="G1455" s="63" t="str">
        <f t="shared" si="67"/>
        <v>1173_1417</v>
      </c>
      <c r="H1455" s="59">
        <f t="shared" si="68"/>
        <v>0.33383698822487595</v>
      </c>
    </row>
    <row r="1456" spans="1:8" x14ac:dyDescent="0.4">
      <c r="A1456" s="55" t="s">
        <v>351</v>
      </c>
      <c r="B1456" s="55" t="s">
        <v>231</v>
      </c>
      <c r="C1456" s="55">
        <v>1417</v>
      </c>
      <c r="D1456" s="55">
        <v>1297</v>
      </c>
      <c r="E1456" s="58" t="str">
        <f t="shared" si="66"/>
        <v>1417_1297</v>
      </c>
      <c r="F1456" s="65">
        <v>0.89048723093396698</v>
      </c>
      <c r="G1456" s="63" t="str">
        <f t="shared" si="67"/>
        <v>1297_1417</v>
      </c>
      <c r="H1456" s="59">
        <f t="shared" si="68"/>
        <v>0.10951276906603302</v>
      </c>
    </row>
    <row r="1457" spans="1:8" x14ac:dyDescent="0.4">
      <c r="A1457" s="55" t="s">
        <v>389</v>
      </c>
      <c r="B1457" s="55" t="s">
        <v>180</v>
      </c>
      <c r="C1457" s="55">
        <v>1455</v>
      </c>
      <c r="D1457" s="55">
        <v>1246</v>
      </c>
      <c r="E1457" s="58" t="str">
        <f t="shared" si="66"/>
        <v>1455_1246</v>
      </c>
      <c r="F1457" s="65">
        <v>4.1789220975763097E-2</v>
      </c>
      <c r="G1457" s="63" t="str">
        <f t="shared" si="67"/>
        <v>1246_1455</v>
      </c>
      <c r="H1457" s="59">
        <f t="shared" si="68"/>
        <v>0.9582107790242369</v>
      </c>
    </row>
    <row r="1458" spans="1:8" x14ac:dyDescent="0.4">
      <c r="A1458" s="55" t="s">
        <v>389</v>
      </c>
      <c r="B1458" s="55" t="s">
        <v>225</v>
      </c>
      <c r="C1458" s="55">
        <v>1455</v>
      </c>
      <c r="D1458" s="55">
        <v>1291</v>
      </c>
      <c r="E1458" s="58" t="str">
        <f t="shared" si="66"/>
        <v>1455_1291</v>
      </c>
      <c r="F1458" s="65">
        <v>0.74739456598885601</v>
      </c>
      <c r="G1458" s="63" t="str">
        <f t="shared" si="67"/>
        <v>1291_1455</v>
      </c>
      <c r="H1458" s="59">
        <f t="shared" si="68"/>
        <v>0.25260543401114399</v>
      </c>
    </row>
    <row r="1459" spans="1:8" x14ac:dyDescent="0.4">
      <c r="A1459" s="55" t="s">
        <v>389</v>
      </c>
      <c r="B1459" s="55" t="s">
        <v>373</v>
      </c>
      <c r="C1459" s="55">
        <v>1455</v>
      </c>
      <c r="D1459" s="55">
        <v>1439</v>
      </c>
      <c r="E1459" s="58" t="str">
        <f t="shared" si="66"/>
        <v>1455_1439</v>
      </c>
      <c r="F1459" s="65">
        <v>0.36200990665147498</v>
      </c>
      <c r="G1459" s="63" t="str">
        <f t="shared" si="67"/>
        <v>1439_1455</v>
      </c>
      <c r="H1459" s="59">
        <f t="shared" si="68"/>
        <v>0.63799009334852497</v>
      </c>
    </row>
    <row r="1460" spans="1:8" x14ac:dyDescent="0.4">
      <c r="A1460" s="55" t="s">
        <v>389</v>
      </c>
      <c r="B1460" s="55" t="s">
        <v>357</v>
      </c>
      <c r="C1460" s="55">
        <v>1455</v>
      </c>
      <c r="D1460" s="55">
        <v>1423</v>
      </c>
      <c r="E1460" s="58" t="str">
        <f t="shared" si="66"/>
        <v>1455_1423</v>
      </c>
      <c r="F1460" s="65">
        <v>0.66620634262741796</v>
      </c>
      <c r="G1460" s="63" t="str">
        <f t="shared" si="67"/>
        <v>1423_1455</v>
      </c>
      <c r="H1460" s="59">
        <f t="shared" si="68"/>
        <v>0.33379365737258204</v>
      </c>
    </row>
    <row r="1461" spans="1:8" x14ac:dyDescent="0.4">
      <c r="A1461" s="55" t="s">
        <v>389</v>
      </c>
      <c r="B1461" s="55" t="s">
        <v>124</v>
      </c>
      <c r="C1461" s="55">
        <v>1455</v>
      </c>
      <c r="D1461" s="55">
        <v>1190</v>
      </c>
      <c r="E1461" s="58" t="str">
        <f t="shared" si="66"/>
        <v>1455_1190</v>
      </c>
      <c r="F1461" s="65">
        <v>0.64885198476388894</v>
      </c>
      <c r="G1461" s="63" t="str">
        <f t="shared" si="67"/>
        <v>1190_1455</v>
      </c>
      <c r="H1461" s="59">
        <f t="shared" si="68"/>
        <v>0.35114801523611106</v>
      </c>
    </row>
    <row r="1462" spans="1:8" x14ac:dyDescent="0.4">
      <c r="A1462" s="55" t="s">
        <v>389</v>
      </c>
      <c r="B1462" s="55" t="s">
        <v>308</v>
      </c>
      <c r="C1462" s="55">
        <v>1455</v>
      </c>
      <c r="D1462" s="55">
        <v>1374</v>
      </c>
      <c r="E1462" s="58" t="str">
        <f t="shared" si="66"/>
        <v>1455_1374</v>
      </c>
      <c r="F1462" s="65">
        <v>0.127062747762652</v>
      </c>
      <c r="G1462" s="63" t="str">
        <f t="shared" si="67"/>
        <v>1374_1455</v>
      </c>
      <c r="H1462" s="59">
        <f t="shared" si="68"/>
        <v>0.87293725223734797</v>
      </c>
    </row>
    <row r="1463" spans="1:8" x14ac:dyDescent="0.4">
      <c r="A1463" s="55" t="s">
        <v>389</v>
      </c>
      <c r="B1463" s="55" t="s">
        <v>241</v>
      </c>
      <c r="C1463" s="55">
        <v>1455</v>
      </c>
      <c r="D1463" s="55">
        <v>1307</v>
      </c>
      <c r="E1463" s="58" t="str">
        <f t="shared" si="66"/>
        <v>1455_1307</v>
      </c>
      <c r="F1463" s="65">
        <v>0.594731098252132</v>
      </c>
      <c r="G1463" s="63" t="str">
        <f t="shared" si="67"/>
        <v>1307_1455</v>
      </c>
      <c r="H1463" s="59">
        <f t="shared" si="68"/>
        <v>0.405268901747868</v>
      </c>
    </row>
    <row r="1464" spans="1:8" x14ac:dyDescent="0.4">
      <c r="A1464" s="55" t="s">
        <v>389</v>
      </c>
      <c r="B1464" s="55" t="s">
        <v>200</v>
      </c>
      <c r="C1464" s="55">
        <v>1455</v>
      </c>
      <c r="D1464" s="55">
        <v>1266</v>
      </c>
      <c r="E1464" s="58" t="str">
        <f t="shared" si="66"/>
        <v>1455_1266</v>
      </c>
      <c r="F1464" s="65">
        <v>0.75485788630184603</v>
      </c>
      <c r="G1464" s="63" t="str">
        <f t="shared" si="67"/>
        <v>1266_1455</v>
      </c>
      <c r="H1464" s="59">
        <f t="shared" si="68"/>
        <v>0.24514211369815397</v>
      </c>
    </row>
    <row r="1465" spans="1:8" x14ac:dyDescent="0.4">
      <c r="A1465" s="55" t="s">
        <v>389</v>
      </c>
      <c r="B1465" s="55" t="s">
        <v>341</v>
      </c>
      <c r="C1465" s="55">
        <v>1455</v>
      </c>
      <c r="D1465" s="55">
        <v>1407</v>
      </c>
      <c r="E1465" s="58" t="str">
        <f t="shared" si="66"/>
        <v>1455_1407</v>
      </c>
      <c r="F1465" s="65">
        <v>0.62044265194564396</v>
      </c>
      <c r="G1465" s="63" t="str">
        <f t="shared" si="67"/>
        <v>1407_1455</v>
      </c>
      <c r="H1465" s="59">
        <f t="shared" si="68"/>
        <v>0.37955734805435604</v>
      </c>
    </row>
    <row r="1466" spans="1:8" x14ac:dyDescent="0.4">
      <c r="A1466" s="55" t="s">
        <v>389</v>
      </c>
      <c r="B1466" s="55" t="s">
        <v>311</v>
      </c>
      <c r="C1466" s="55">
        <v>1455</v>
      </c>
      <c r="D1466" s="55">
        <v>1377</v>
      </c>
      <c r="E1466" s="58" t="str">
        <f t="shared" si="66"/>
        <v>1455_1377</v>
      </c>
      <c r="F1466" s="65">
        <v>0.48451523211120301</v>
      </c>
      <c r="G1466" s="63" t="str">
        <f t="shared" si="67"/>
        <v>1377_1455</v>
      </c>
      <c r="H1466" s="59">
        <f t="shared" si="68"/>
        <v>0.51548476788879705</v>
      </c>
    </row>
    <row r="1467" spans="1:8" x14ac:dyDescent="0.4">
      <c r="A1467" s="55" t="s">
        <v>389</v>
      </c>
      <c r="B1467" s="55" t="s">
        <v>369</v>
      </c>
      <c r="C1467" s="55">
        <v>1455</v>
      </c>
      <c r="D1467" s="55">
        <v>1435</v>
      </c>
      <c r="E1467" s="58" t="str">
        <f t="shared" si="66"/>
        <v>1455_1435</v>
      </c>
      <c r="F1467" s="65">
        <v>9.0086655870369001E-2</v>
      </c>
      <c r="G1467" s="63" t="str">
        <f t="shared" si="67"/>
        <v>1435_1455</v>
      </c>
      <c r="H1467" s="59">
        <f t="shared" si="68"/>
        <v>0.90991334412963099</v>
      </c>
    </row>
    <row r="1468" spans="1:8" x14ac:dyDescent="0.4">
      <c r="A1468" s="55" t="s">
        <v>389</v>
      </c>
      <c r="B1468" s="55" t="s">
        <v>277</v>
      </c>
      <c r="C1468" s="55">
        <v>1455</v>
      </c>
      <c r="D1468" s="55">
        <v>1343</v>
      </c>
      <c r="E1468" s="58" t="str">
        <f t="shared" si="66"/>
        <v>1455_1343</v>
      </c>
      <c r="F1468" s="65">
        <v>0.25514220889439099</v>
      </c>
      <c r="G1468" s="63" t="str">
        <f t="shared" si="67"/>
        <v>1343_1455</v>
      </c>
      <c r="H1468" s="59">
        <f t="shared" si="68"/>
        <v>0.74485779110560901</v>
      </c>
    </row>
    <row r="1469" spans="1:8" x14ac:dyDescent="0.4">
      <c r="A1469" s="55" t="s">
        <v>389</v>
      </c>
      <c r="B1469" s="55" t="s">
        <v>71</v>
      </c>
      <c r="C1469" s="55">
        <v>1455</v>
      </c>
      <c r="D1469" s="55">
        <v>1137</v>
      </c>
      <c r="E1469" s="58" t="str">
        <f t="shared" si="66"/>
        <v>1455_1137</v>
      </c>
      <c r="F1469" s="65">
        <v>0.51044064272757395</v>
      </c>
      <c r="G1469" s="63" t="str">
        <f t="shared" si="67"/>
        <v>1137_1455</v>
      </c>
      <c r="H1469" s="59">
        <f t="shared" si="68"/>
        <v>0.48955935727242605</v>
      </c>
    </row>
    <row r="1470" spans="1:8" x14ac:dyDescent="0.4">
      <c r="A1470" s="55" t="s">
        <v>389</v>
      </c>
      <c r="B1470" s="55" t="s">
        <v>202</v>
      </c>
      <c r="C1470" s="55">
        <v>1455</v>
      </c>
      <c r="D1470" s="55">
        <v>1268</v>
      </c>
      <c r="E1470" s="58" t="str">
        <f t="shared" si="66"/>
        <v>1455_1268</v>
      </c>
      <c r="F1470" s="65">
        <v>0.26194180140434697</v>
      </c>
      <c r="G1470" s="63" t="str">
        <f t="shared" si="67"/>
        <v>1268_1455</v>
      </c>
      <c r="H1470" s="59">
        <f t="shared" si="68"/>
        <v>0.73805819859565303</v>
      </c>
    </row>
    <row r="1471" spans="1:8" x14ac:dyDescent="0.4">
      <c r="A1471" s="55" t="s">
        <v>389</v>
      </c>
      <c r="B1471" s="55" t="s">
        <v>129</v>
      </c>
      <c r="C1471" s="55">
        <v>1455</v>
      </c>
      <c r="D1471" s="55">
        <v>1195</v>
      </c>
      <c r="E1471" s="58" t="str">
        <f t="shared" si="66"/>
        <v>1455_1195</v>
      </c>
      <c r="F1471" s="65">
        <v>0.58187158872751799</v>
      </c>
      <c r="G1471" s="63" t="str">
        <f t="shared" si="67"/>
        <v>1195_1455</v>
      </c>
      <c r="H1471" s="59">
        <f t="shared" si="68"/>
        <v>0.41812841127248201</v>
      </c>
    </row>
    <row r="1472" spans="1:8" x14ac:dyDescent="0.4">
      <c r="A1472" s="55" t="s">
        <v>389</v>
      </c>
      <c r="B1472" s="55" t="s">
        <v>367</v>
      </c>
      <c r="C1472" s="55">
        <v>1455</v>
      </c>
      <c r="D1472" s="55">
        <v>1433</v>
      </c>
      <c r="E1472" s="58" t="str">
        <f t="shared" si="66"/>
        <v>1455_1433</v>
      </c>
      <c r="F1472" s="65">
        <v>0.390211002460993</v>
      </c>
      <c r="G1472" s="63" t="str">
        <f t="shared" si="67"/>
        <v>1433_1455</v>
      </c>
      <c r="H1472" s="59">
        <f t="shared" si="68"/>
        <v>0.60978899753900695</v>
      </c>
    </row>
    <row r="1473" spans="1:8" x14ac:dyDescent="0.4">
      <c r="A1473" s="55" t="s">
        <v>389</v>
      </c>
      <c r="B1473" s="55" t="s">
        <v>249</v>
      </c>
      <c r="C1473" s="55">
        <v>1455</v>
      </c>
      <c r="D1473" s="55">
        <v>1315</v>
      </c>
      <c r="E1473" s="58" t="str">
        <f t="shared" si="66"/>
        <v>1455_1315</v>
      </c>
      <c r="F1473" s="65">
        <v>0.91455777674682603</v>
      </c>
      <c r="G1473" s="63" t="str">
        <f t="shared" si="67"/>
        <v>1315_1455</v>
      </c>
      <c r="H1473" s="59">
        <f t="shared" si="68"/>
        <v>8.5442223253173966E-2</v>
      </c>
    </row>
    <row r="1474" spans="1:8" x14ac:dyDescent="0.4">
      <c r="A1474" s="55" t="s">
        <v>389</v>
      </c>
      <c r="B1474" s="55" t="s">
        <v>347</v>
      </c>
      <c r="C1474" s="55">
        <v>1455</v>
      </c>
      <c r="D1474" s="55">
        <v>1413</v>
      </c>
      <c r="E1474" s="58" t="str">
        <f t="shared" si="66"/>
        <v>1455_1413</v>
      </c>
      <c r="F1474" s="65">
        <v>0.82416252216102104</v>
      </c>
      <c r="G1474" s="63" t="str">
        <f t="shared" si="67"/>
        <v>1413_1455</v>
      </c>
      <c r="H1474" s="59">
        <f t="shared" si="68"/>
        <v>0.17583747783897896</v>
      </c>
    </row>
    <row r="1475" spans="1:8" x14ac:dyDescent="0.4">
      <c r="A1475" s="55" t="s">
        <v>389</v>
      </c>
      <c r="B1475" s="55" t="s">
        <v>208</v>
      </c>
      <c r="C1475" s="55">
        <v>1455</v>
      </c>
      <c r="D1475" s="55">
        <v>1274</v>
      </c>
      <c r="E1475" s="58" t="str">
        <f t="shared" ref="E1475:E1538" si="69">C1475&amp;"_"&amp;D1475</f>
        <v>1455_1274</v>
      </c>
      <c r="F1475" s="65">
        <v>9.7364532070883206E-2</v>
      </c>
      <c r="G1475" s="63" t="str">
        <f t="shared" ref="G1475:G1538" si="70">D1475&amp;"_"&amp;C1475</f>
        <v>1274_1455</v>
      </c>
      <c r="H1475" s="59">
        <f t="shared" ref="H1475:H1538" si="71">1-F1475</f>
        <v>0.90263546792911675</v>
      </c>
    </row>
    <row r="1476" spans="1:8" x14ac:dyDescent="0.4">
      <c r="A1476" s="55" t="s">
        <v>389</v>
      </c>
      <c r="B1476" s="55" t="s">
        <v>239</v>
      </c>
      <c r="C1476" s="55">
        <v>1455</v>
      </c>
      <c r="D1476" s="55">
        <v>1305</v>
      </c>
      <c r="E1476" s="58" t="str">
        <f t="shared" si="69"/>
        <v>1455_1305</v>
      </c>
      <c r="F1476" s="65">
        <v>0.37530852057742697</v>
      </c>
      <c r="G1476" s="63" t="str">
        <f t="shared" si="70"/>
        <v>1305_1455</v>
      </c>
      <c r="H1476" s="59">
        <f t="shared" si="71"/>
        <v>0.62469147942257308</v>
      </c>
    </row>
    <row r="1477" spans="1:8" x14ac:dyDescent="0.4">
      <c r="A1477" s="55" t="s">
        <v>389</v>
      </c>
      <c r="B1477" s="55" t="s">
        <v>370</v>
      </c>
      <c r="C1477" s="55">
        <v>1455</v>
      </c>
      <c r="D1477" s="55">
        <v>1436</v>
      </c>
      <c r="E1477" s="58" t="str">
        <f t="shared" si="69"/>
        <v>1455_1436</v>
      </c>
      <c r="F1477" s="65">
        <v>0.251306249369395</v>
      </c>
      <c r="G1477" s="63" t="str">
        <f t="shared" si="70"/>
        <v>1436_1455</v>
      </c>
      <c r="H1477" s="59">
        <f t="shared" si="71"/>
        <v>0.74869375063060506</v>
      </c>
    </row>
    <row r="1478" spans="1:8" x14ac:dyDescent="0.4">
      <c r="A1478" s="55" t="s">
        <v>389</v>
      </c>
      <c r="B1478" s="55" t="s">
        <v>100</v>
      </c>
      <c r="C1478" s="55">
        <v>1455</v>
      </c>
      <c r="D1478" s="55">
        <v>1166</v>
      </c>
      <c r="E1478" s="58" t="str">
        <f t="shared" si="69"/>
        <v>1455_1166</v>
      </c>
      <c r="F1478" s="65">
        <v>0.38194131688348398</v>
      </c>
      <c r="G1478" s="63" t="str">
        <f t="shared" si="70"/>
        <v>1166_1455</v>
      </c>
      <c r="H1478" s="59">
        <f t="shared" si="71"/>
        <v>0.61805868311651602</v>
      </c>
    </row>
    <row r="1479" spans="1:8" x14ac:dyDescent="0.4">
      <c r="A1479" s="55" t="s">
        <v>389</v>
      </c>
      <c r="B1479" s="55" t="s">
        <v>167</v>
      </c>
      <c r="C1479" s="55">
        <v>1455</v>
      </c>
      <c r="D1479" s="55">
        <v>1233</v>
      </c>
      <c r="E1479" s="58" t="str">
        <f t="shared" si="69"/>
        <v>1455_1233</v>
      </c>
      <c r="F1479" s="65">
        <v>0.90830873123575895</v>
      </c>
      <c r="G1479" s="63" t="str">
        <f t="shared" si="70"/>
        <v>1233_1455</v>
      </c>
      <c r="H1479" s="59">
        <f t="shared" si="71"/>
        <v>9.1691268764241052E-2</v>
      </c>
    </row>
    <row r="1480" spans="1:8" x14ac:dyDescent="0.4">
      <c r="A1480" s="55" t="s">
        <v>389</v>
      </c>
      <c r="B1480" s="55" t="s">
        <v>263</v>
      </c>
      <c r="C1480" s="55">
        <v>1455</v>
      </c>
      <c r="D1480" s="55">
        <v>1329</v>
      </c>
      <c r="E1480" s="58" t="str">
        <f t="shared" si="69"/>
        <v>1455_1329</v>
      </c>
      <c r="F1480" s="65">
        <v>0.53708429373349598</v>
      </c>
      <c r="G1480" s="63" t="str">
        <f t="shared" si="70"/>
        <v>1329_1455</v>
      </c>
      <c r="H1480" s="59">
        <f t="shared" si="71"/>
        <v>0.46291570626650402</v>
      </c>
    </row>
    <row r="1481" spans="1:8" x14ac:dyDescent="0.4">
      <c r="A1481" s="55" t="s">
        <v>389</v>
      </c>
      <c r="B1481" s="55" t="s">
        <v>174</v>
      </c>
      <c r="C1481" s="55">
        <v>1455</v>
      </c>
      <c r="D1481" s="55">
        <v>1240</v>
      </c>
      <c r="E1481" s="58" t="str">
        <f t="shared" si="69"/>
        <v>1455_1240</v>
      </c>
      <c r="F1481" s="65">
        <v>0.88059438690015801</v>
      </c>
      <c r="G1481" s="63" t="str">
        <f t="shared" si="70"/>
        <v>1240_1455</v>
      </c>
      <c r="H1481" s="59">
        <f t="shared" si="71"/>
        <v>0.11940561309984199</v>
      </c>
    </row>
    <row r="1482" spans="1:8" x14ac:dyDescent="0.4">
      <c r="A1482" s="55" t="s">
        <v>389</v>
      </c>
      <c r="B1482" s="55" t="s">
        <v>345</v>
      </c>
      <c r="C1482" s="55">
        <v>1455</v>
      </c>
      <c r="D1482" s="55">
        <v>1411</v>
      </c>
      <c r="E1482" s="58" t="str">
        <f t="shared" si="69"/>
        <v>1455_1411</v>
      </c>
      <c r="F1482" s="65">
        <v>0.74197062138404701</v>
      </c>
      <c r="G1482" s="63" t="str">
        <f t="shared" si="70"/>
        <v>1411_1455</v>
      </c>
      <c r="H1482" s="59">
        <f t="shared" si="71"/>
        <v>0.25802937861595299</v>
      </c>
    </row>
    <row r="1483" spans="1:8" x14ac:dyDescent="0.4">
      <c r="A1483" s="55" t="s">
        <v>389</v>
      </c>
      <c r="B1483" s="55" t="s">
        <v>305</v>
      </c>
      <c r="C1483" s="55">
        <v>1455</v>
      </c>
      <c r="D1483" s="55">
        <v>1371</v>
      </c>
      <c r="E1483" s="58" t="str">
        <f t="shared" si="69"/>
        <v>1455_1371</v>
      </c>
      <c r="F1483" s="65">
        <v>0.187946441548205</v>
      </c>
      <c r="G1483" s="63" t="str">
        <f t="shared" si="70"/>
        <v>1371_1455</v>
      </c>
      <c r="H1483" s="59">
        <f t="shared" si="71"/>
        <v>0.81205355845179494</v>
      </c>
    </row>
    <row r="1484" spans="1:8" x14ac:dyDescent="0.4">
      <c r="A1484" s="55" t="s">
        <v>389</v>
      </c>
      <c r="B1484" s="55" t="s">
        <v>212</v>
      </c>
      <c r="C1484" s="55">
        <v>1455</v>
      </c>
      <c r="D1484" s="55">
        <v>1278</v>
      </c>
      <c r="E1484" s="58" t="str">
        <f t="shared" si="69"/>
        <v>1455_1278</v>
      </c>
      <c r="F1484" s="65">
        <v>0.168299466530347</v>
      </c>
      <c r="G1484" s="63" t="str">
        <f t="shared" si="70"/>
        <v>1278_1455</v>
      </c>
      <c r="H1484" s="59">
        <f t="shared" si="71"/>
        <v>0.831700533469653</v>
      </c>
    </row>
    <row r="1485" spans="1:8" x14ac:dyDescent="0.4">
      <c r="A1485" s="55" t="s">
        <v>389</v>
      </c>
      <c r="B1485" s="55" t="s">
        <v>391</v>
      </c>
      <c r="C1485" s="55">
        <v>1455</v>
      </c>
      <c r="D1485" s="55">
        <v>1457</v>
      </c>
      <c r="E1485" s="58" t="str">
        <f t="shared" si="69"/>
        <v>1455_1457</v>
      </c>
      <c r="F1485" s="65">
        <v>0.42637423422443899</v>
      </c>
      <c r="G1485" s="63" t="str">
        <f t="shared" si="70"/>
        <v>1457_1455</v>
      </c>
      <c r="H1485" s="59">
        <f t="shared" si="71"/>
        <v>0.57362576577556101</v>
      </c>
    </row>
    <row r="1486" spans="1:8" x14ac:dyDescent="0.4">
      <c r="A1486" s="55" t="s">
        <v>389</v>
      </c>
      <c r="B1486" s="55" t="s">
        <v>177</v>
      </c>
      <c r="C1486" s="55">
        <v>1455</v>
      </c>
      <c r="D1486" s="55">
        <v>1243</v>
      </c>
      <c r="E1486" s="58" t="str">
        <f t="shared" si="69"/>
        <v>1455_1243</v>
      </c>
      <c r="F1486" s="65">
        <v>0.42626981558979599</v>
      </c>
      <c r="G1486" s="63" t="str">
        <f t="shared" si="70"/>
        <v>1243_1455</v>
      </c>
      <c r="H1486" s="59">
        <f t="shared" si="71"/>
        <v>0.57373018441020407</v>
      </c>
    </row>
    <row r="1487" spans="1:8" x14ac:dyDescent="0.4">
      <c r="A1487" s="55" t="s">
        <v>389</v>
      </c>
      <c r="B1487" s="55" t="s">
        <v>179</v>
      </c>
      <c r="C1487" s="55">
        <v>1455</v>
      </c>
      <c r="D1487" s="55">
        <v>1245</v>
      </c>
      <c r="E1487" s="58" t="str">
        <f t="shared" si="69"/>
        <v>1455_1245</v>
      </c>
      <c r="F1487" s="65">
        <v>0.59133031835986105</v>
      </c>
      <c r="G1487" s="63" t="str">
        <f t="shared" si="70"/>
        <v>1245_1455</v>
      </c>
      <c r="H1487" s="59">
        <f t="shared" si="71"/>
        <v>0.40866968164013895</v>
      </c>
    </row>
    <row r="1488" spans="1:8" x14ac:dyDescent="0.4">
      <c r="A1488" s="55" t="s">
        <v>389</v>
      </c>
      <c r="B1488" s="55" t="s">
        <v>107</v>
      </c>
      <c r="C1488" s="55">
        <v>1455</v>
      </c>
      <c r="D1488" s="55">
        <v>1173</v>
      </c>
      <c r="E1488" s="58" t="str">
        <f t="shared" si="69"/>
        <v>1455_1173</v>
      </c>
      <c r="F1488" s="65">
        <v>0.34358979721607702</v>
      </c>
      <c r="G1488" s="63" t="str">
        <f t="shared" si="70"/>
        <v>1173_1455</v>
      </c>
      <c r="H1488" s="59">
        <f t="shared" si="71"/>
        <v>0.65641020278392292</v>
      </c>
    </row>
    <row r="1489" spans="1:8" x14ac:dyDescent="0.4">
      <c r="A1489" s="55" t="s">
        <v>389</v>
      </c>
      <c r="B1489" s="55" t="s">
        <v>231</v>
      </c>
      <c r="C1489" s="55">
        <v>1455</v>
      </c>
      <c r="D1489" s="55">
        <v>1297</v>
      </c>
      <c r="E1489" s="58" t="str">
        <f t="shared" si="69"/>
        <v>1455_1297</v>
      </c>
      <c r="F1489" s="65">
        <v>0.68081258255659405</v>
      </c>
      <c r="G1489" s="63" t="str">
        <f t="shared" si="70"/>
        <v>1297_1455</v>
      </c>
      <c r="H1489" s="59">
        <f t="shared" si="71"/>
        <v>0.31918741744340595</v>
      </c>
    </row>
    <row r="1490" spans="1:8" x14ac:dyDescent="0.4">
      <c r="A1490" s="55" t="s">
        <v>180</v>
      </c>
      <c r="B1490" s="55" t="s">
        <v>225</v>
      </c>
      <c r="C1490" s="55">
        <v>1246</v>
      </c>
      <c r="D1490" s="55">
        <v>1291</v>
      </c>
      <c r="E1490" s="58" t="str">
        <f t="shared" si="69"/>
        <v>1246_1291</v>
      </c>
      <c r="F1490" s="65">
        <v>0.88377769703152398</v>
      </c>
      <c r="G1490" s="63" t="str">
        <f t="shared" si="70"/>
        <v>1291_1246</v>
      </c>
      <c r="H1490" s="59">
        <f t="shared" si="71"/>
        <v>0.11622230296847602</v>
      </c>
    </row>
    <row r="1491" spans="1:8" x14ac:dyDescent="0.4">
      <c r="A1491" s="55" t="s">
        <v>180</v>
      </c>
      <c r="B1491" s="55" t="s">
        <v>373</v>
      </c>
      <c r="C1491" s="55">
        <v>1246</v>
      </c>
      <c r="D1491" s="55">
        <v>1439</v>
      </c>
      <c r="E1491" s="58" t="str">
        <f t="shared" si="69"/>
        <v>1246_1439</v>
      </c>
      <c r="F1491" s="65">
        <v>0.59321813382867195</v>
      </c>
      <c r="G1491" s="63" t="str">
        <f t="shared" si="70"/>
        <v>1439_1246</v>
      </c>
      <c r="H1491" s="59">
        <f t="shared" si="71"/>
        <v>0.40678186617132805</v>
      </c>
    </row>
    <row r="1492" spans="1:8" x14ac:dyDescent="0.4">
      <c r="A1492" s="55" t="s">
        <v>180</v>
      </c>
      <c r="B1492" s="55" t="s">
        <v>357</v>
      </c>
      <c r="C1492" s="55">
        <v>1246</v>
      </c>
      <c r="D1492" s="55">
        <v>1423</v>
      </c>
      <c r="E1492" s="58" t="str">
        <f t="shared" si="69"/>
        <v>1246_1423</v>
      </c>
      <c r="F1492" s="65">
        <v>0.83685517274975296</v>
      </c>
      <c r="G1492" s="63" t="str">
        <f t="shared" si="70"/>
        <v>1423_1246</v>
      </c>
      <c r="H1492" s="59">
        <f t="shared" si="71"/>
        <v>0.16314482725024704</v>
      </c>
    </row>
    <row r="1493" spans="1:8" x14ac:dyDescent="0.4">
      <c r="A1493" s="55" t="s">
        <v>180</v>
      </c>
      <c r="B1493" s="55" t="s">
        <v>124</v>
      </c>
      <c r="C1493" s="55">
        <v>1246</v>
      </c>
      <c r="D1493" s="55">
        <v>1190</v>
      </c>
      <c r="E1493" s="58" t="str">
        <f t="shared" si="69"/>
        <v>1246_1190</v>
      </c>
      <c r="F1493" s="65">
        <v>0.82605656105817904</v>
      </c>
      <c r="G1493" s="63" t="str">
        <f t="shared" si="70"/>
        <v>1190_1246</v>
      </c>
      <c r="H1493" s="59">
        <f t="shared" si="71"/>
        <v>0.17394343894182096</v>
      </c>
    </row>
    <row r="1494" spans="1:8" x14ac:dyDescent="0.4">
      <c r="A1494" s="55" t="s">
        <v>180</v>
      </c>
      <c r="B1494" s="55" t="s">
        <v>308</v>
      </c>
      <c r="C1494" s="55">
        <v>1246</v>
      </c>
      <c r="D1494" s="55">
        <v>1374</v>
      </c>
      <c r="E1494" s="58" t="str">
        <f t="shared" si="69"/>
        <v>1246_1374</v>
      </c>
      <c r="F1494" s="65">
        <v>0.27224810894046297</v>
      </c>
      <c r="G1494" s="63" t="str">
        <f t="shared" si="70"/>
        <v>1374_1246</v>
      </c>
      <c r="H1494" s="59">
        <f t="shared" si="71"/>
        <v>0.72775189105953708</v>
      </c>
    </row>
    <row r="1495" spans="1:8" x14ac:dyDescent="0.4">
      <c r="A1495" s="55" t="s">
        <v>180</v>
      </c>
      <c r="B1495" s="55" t="s">
        <v>241</v>
      </c>
      <c r="C1495" s="55">
        <v>1246</v>
      </c>
      <c r="D1495" s="55">
        <v>1307</v>
      </c>
      <c r="E1495" s="58" t="str">
        <f t="shared" si="69"/>
        <v>1246_1307</v>
      </c>
      <c r="F1495" s="65">
        <v>0.79042594944837397</v>
      </c>
      <c r="G1495" s="63" t="str">
        <f t="shared" si="70"/>
        <v>1307_1246</v>
      </c>
      <c r="H1495" s="59">
        <f t="shared" si="71"/>
        <v>0.20957405055162603</v>
      </c>
    </row>
    <row r="1496" spans="1:8" x14ac:dyDescent="0.4">
      <c r="A1496" s="55" t="s">
        <v>180</v>
      </c>
      <c r="B1496" s="55" t="s">
        <v>200</v>
      </c>
      <c r="C1496" s="55">
        <v>1246</v>
      </c>
      <c r="D1496" s="55">
        <v>1266</v>
      </c>
      <c r="E1496" s="58" t="str">
        <f t="shared" si="69"/>
        <v>1246_1266</v>
      </c>
      <c r="F1496" s="65">
        <v>0.88781635256308999</v>
      </c>
      <c r="G1496" s="63" t="str">
        <f t="shared" si="70"/>
        <v>1266_1246</v>
      </c>
      <c r="H1496" s="59">
        <f t="shared" si="71"/>
        <v>0.11218364743691001</v>
      </c>
    </row>
    <row r="1497" spans="1:8" x14ac:dyDescent="0.4">
      <c r="A1497" s="55" t="s">
        <v>180</v>
      </c>
      <c r="B1497" s="55" t="s">
        <v>341</v>
      </c>
      <c r="C1497" s="55">
        <v>1246</v>
      </c>
      <c r="D1497" s="55">
        <v>1407</v>
      </c>
      <c r="E1497" s="58" t="str">
        <f t="shared" si="69"/>
        <v>1246_1407</v>
      </c>
      <c r="F1497" s="65">
        <v>0.80773567442115801</v>
      </c>
      <c r="G1497" s="63" t="str">
        <f t="shared" si="70"/>
        <v>1407_1246</v>
      </c>
      <c r="H1497" s="59">
        <f t="shared" si="71"/>
        <v>0.19226432557884199</v>
      </c>
    </row>
    <row r="1498" spans="1:8" x14ac:dyDescent="0.4">
      <c r="A1498" s="55" t="s">
        <v>180</v>
      </c>
      <c r="B1498" s="55" t="s">
        <v>311</v>
      </c>
      <c r="C1498" s="55">
        <v>1246</v>
      </c>
      <c r="D1498" s="55">
        <v>1377</v>
      </c>
      <c r="E1498" s="58" t="str">
        <f t="shared" si="69"/>
        <v>1246_1377</v>
      </c>
      <c r="F1498" s="65">
        <v>0.70723181629012399</v>
      </c>
      <c r="G1498" s="63" t="str">
        <f t="shared" si="70"/>
        <v>1377_1246</v>
      </c>
      <c r="H1498" s="59">
        <f t="shared" si="71"/>
        <v>0.29276818370987601</v>
      </c>
    </row>
    <row r="1499" spans="1:8" x14ac:dyDescent="0.4">
      <c r="A1499" s="55" t="s">
        <v>180</v>
      </c>
      <c r="B1499" s="55" t="s">
        <v>369</v>
      </c>
      <c r="C1499" s="55">
        <v>1246</v>
      </c>
      <c r="D1499" s="55">
        <v>1435</v>
      </c>
      <c r="E1499" s="58" t="str">
        <f t="shared" si="69"/>
        <v>1246_1435</v>
      </c>
      <c r="F1499" s="65">
        <v>0.20283949428693901</v>
      </c>
      <c r="G1499" s="63" t="str">
        <f t="shared" si="70"/>
        <v>1435_1246</v>
      </c>
      <c r="H1499" s="59">
        <f t="shared" si="71"/>
        <v>0.79716050571306096</v>
      </c>
    </row>
    <row r="1500" spans="1:8" x14ac:dyDescent="0.4">
      <c r="A1500" s="55" t="s">
        <v>180</v>
      </c>
      <c r="B1500" s="55" t="s">
        <v>277</v>
      </c>
      <c r="C1500" s="55">
        <v>1246</v>
      </c>
      <c r="D1500" s="55">
        <v>1343</v>
      </c>
      <c r="E1500" s="58" t="str">
        <f t="shared" si="69"/>
        <v>1246_1343</v>
      </c>
      <c r="F1500" s="65">
        <v>0.46818405235612198</v>
      </c>
      <c r="G1500" s="63" t="str">
        <f t="shared" si="70"/>
        <v>1343_1246</v>
      </c>
      <c r="H1500" s="59">
        <f t="shared" si="71"/>
        <v>0.53181594764387796</v>
      </c>
    </row>
    <row r="1501" spans="1:8" x14ac:dyDescent="0.4">
      <c r="A1501" s="55" t="s">
        <v>180</v>
      </c>
      <c r="B1501" s="55" t="s">
        <v>71</v>
      </c>
      <c r="C1501" s="55">
        <v>1246</v>
      </c>
      <c r="D1501" s="55">
        <v>1137</v>
      </c>
      <c r="E1501" s="58" t="str">
        <f t="shared" si="69"/>
        <v>1246_1137</v>
      </c>
      <c r="F1501" s="65">
        <v>0.72823872797163003</v>
      </c>
      <c r="G1501" s="63" t="str">
        <f t="shared" si="70"/>
        <v>1137_1246</v>
      </c>
      <c r="H1501" s="59">
        <f t="shared" si="71"/>
        <v>0.27176127202836997</v>
      </c>
    </row>
    <row r="1502" spans="1:8" x14ac:dyDescent="0.4">
      <c r="A1502" s="55" t="s">
        <v>180</v>
      </c>
      <c r="B1502" s="55" t="s">
        <v>202</v>
      </c>
      <c r="C1502" s="55">
        <v>1246</v>
      </c>
      <c r="D1502" s="55">
        <v>1268</v>
      </c>
      <c r="E1502" s="58" t="str">
        <f t="shared" si="69"/>
        <v>1246_1268</v>
      </c>
      <c r="F1502" s="65">
        <v>0.47702517402516498</v>
      </c>
      <c r="G1502" s="63" t="str">
        <f t="shared" si="70"/>
        <v>1268_1246</v>
      </c>
      <c r="H1502" s="59">
        <f t="shared" si="71"/>
        <v>0.52297482597483502</v>
      </c>
    </row>
    <row r="1503" spans="1:8" x14ac:dyDescent="0.4">
      <c r="A1503" s="55" t="s">
        <v>180</v>
      </c>
      <c r="B1503" s="55" t="s">
        <v>129</v>
      </c>
      <c r="C1503" s="55">
        <v>1246</v>
      </c>
      <c r="D1503" s="55">
        <v>1195</v>
      </c>
      <c r="E1503" s="58" t="str">
        <f t="shared" si="69"/>
        <v>1246_1195</v>
      </c>
      <c r="F1503" s="65">
        <v>0.78149459228228302</v>
      </c>
      <c r="G1503" s="63" t="str">
        <f t="shared" si="70"/>
        <v>1195_1246</v>
      </c>
      <c r="H1503" s="59">
        <f t="shared" si="71"/>
        <v>0.21850540771771698</v>
      </c>
    </row>
    <row r="1504" spans="1:8" x14ac:dyDescent="0.4">
      <c r="A1504" s="55" t="s">
        <v>180</v>
      </c>
      <c r="B1504" s="55" t="s">
        <v>367</v>
      </c>
      <c r="C1504" s="55">
        <v>1246</v>
      </c>
      <c r="D1504" s="55">
        <v>1433</v>
      </c>
      <c r="E1504" s="58" t="str">
        <f t="shared" si="69"/>
        <v>1246_1433</v>
      </c>
      <c r="F1504" s="65">
        <v>0.62187420627159096</v>
      </c>
      <c r="G1504" s="63" t="str">
        <f t="shared" si="70"/>
        <v>1433_1246</v>
      </c>
      <c r="H1504" s="59">
        <f t="shared" si="71"/>
        <v>0.37812579372840904</v>
      </c>
    </row>
    <row r="1505" spans="1:8" x14ac:dyDescent="0.4">
      <c r="A1505" s="55" t="s">
        <v>180</v>
      </c>
      <c r="B1505" s="55" t="s">
        <v>249</v>
      </c>
      <c r="C1505" s="55">
        <v>1246</v>
      </c>
      <c r="D1505" s="55">
        <v>1315</v>
      </c>
      <c r="E1505" s="58" t="str">
        <f t="shared" si="69"/>
        <v>1246_1315</v>
      </c>
      <c r="F1505" s="65">
        <v>0.96492414597460896</v>
      </c>
      <c r="G1505" s="63" t="str">
        <f t="shared" si="70"/>
        <v>1315_1246</v>
      </c>
      <c r="H1505" s="59">
        <f t="shared" si="71"/>
        <v>3.507585402539104E-2</v>
      </c>
    </row>
    <row r="1506" spans="1:8" x14ac:dyDescent="0.4">
      <c r="A1506" s="55" t="s">
        <v>180</v>
      </c>
      <c r="B1506" s="55" t="s">
        <v>347</v>
      </c>
      <c r="C1506" s="55">
        <v>1246</v>
      </c>
      <c r="D1506" s="55">
        <v>1413</v>
      </c>
      <c r="E1506" s="58" t="str">
        <f t="shared" si="69"/>
        <v>1246_1413</v>
      </c>
      <c r="F1506" s="65">
        <v>0.92334894644121002</v>
      </c>
      <c r="G1506" s="63" t="str">
        <f t="shared" si="70"/>
        <v>1413_1246</v>
      </c>
      <c r="H1506" s="59">
        <f t="shared" si="71"/>
        <v>7.6651053558789983E-2</v>
      </c>
    </row>
    <row r="1507" spans="1:8" x14ac:dyDescent="0.4">
      <c r="A1507" s="55" t="s">
        <v>180</v>
      </c>
      <c r="B1507" s="55" t="s">
        <v>208</v>
      </c>
      <c r="C1507" s="55">
        <v>1246</v>
      </c>
      <c r="D1507" s="55">
        <v>1274</v>
      </c>
      <c r="E1507" s="58" t="str">
        <f t="shared" si="69"/>
        <v>1246_1274</v>
      </c>
      <c r="F1507" s="65">
        <v>0.21705349755791001</v>
      </c>
      <c r="G1507" s="63" t="str">
        <f t="shared" si="70"/>
        <v>1274_1246</v>
      </c>
      <c r="H1507" s="59">
        <f t="shared" si="71"/>
        <v>0.78294650244208996</v>
      </c>
    </row>
    <row r="1508" spans="1:8" x14ac:dyDescent="0.4">
      <c r="A1508" s="55" t="s">
        <v>180</v>
      </c>
      <c r="B1508" s="55" t="s">
        <v>239</v>
      </c>
      <c r="C1508" s="55">
        <v>1246</v>
      </c>
      <c r="D1508" s="55">
        <v>1305</v>
      </c>
      <c r="E1508" s="58" t="str">
        <f t="shared" si="69"/>
        <v>1246_1305</v>
      </c>
      <c r="F1508" s="65">
        <v>0.60693024686181496</v>
      </c>
      <c r="G1508" s="63" t="str">
        <f t="shared" si="70"/>
        <v>1305_1246</v>
      </c>
      <c r="H1508" s="59">
        <f t="shared" si="71"/>
        <v>0.39306975313818504</v>
      </c>
    </row>
    <row r="1509" spans="1:8" x14ac:dyDescent="0.4">
      <c r="A1509" s="55" t="s">
        <v>180</v>
      </c>
      <c r="B1509" s="55" t="s">
        <v>370</v>
      </c>
      <c r="C1509" s="55">
        <v>1246</v>
      </c>
      <c r="D1509" s="55">
        <v>1436</v>
      </c>
      <c r="E1509" s="58" t="str">
        <f t="shared" si="69"/>
        <v>1246_1436</v>
      </c>
      <c r="F1509" s="65">
        <v>0.46313665065515103</v>
      </c>
      <c r="G1509" s="63" t="str">
        <f t="shared" si="70"/>
        <v>1436_1246</v>
      </c>
      <c r="H1509" s="59">
        <f t="shared" si="71"/>
        <v>0.53686334934484892</v>
      </c>
    </row>
    <row r="1510" spans="1:8" x14ac:dyDescent="0.4">
      <c r="A1510" s="55" t="s">
        <v>180</v>
      </c>
      <c r="B1510" s="55" t="s">
        <v>100</v>
      </c>
      <c r="C1510" s="55">
        <v>1246</v>
      </c>
      <c r="D1510" s="55">
        <v>1166</v>
      </c>
      <c r="E1510" s="58" t="str">
        <f t="shared" si="69"/>
        <v>1246_1166</v>
      </c>
      <c r="F1510" s="65">
        <v>0.61363549002691498</v>
      </c>
      <c r="G1510" s="63" t="str">
        <f t="shared" si="70"/>
        <v>1166_1246</v>
      </c>
      <c r="H1510" s="59">
        <f t="shared" si="71"/>
        <v>0.38636450997308502</v>
      </c>
    </row>
    <row r="1511" spans="1:8" x14ac:dyDescent="0.4">
      <c r="A1511" s="55" t="s">
        <v>180</v>
      </c>
      <c r="B1511" s="55" t="s">
        <v>167</v>
      </c>
      <c r="C1511" s="55">
        <v>1246</v>
      </c>
      <c r="D1511" s="55">
        <v>1233</v>
      </c>
      <c r="E1511" s="58" t="str">
        <f t="shared" si="69"/>
        <v>1246_1233</v>
      </c>
      <c r="F1511" s="65">
        <v>0.96220655417670897</v>
      </c>
      <c r="G1511" s="63" t="str">
        <f t="shared" si="70"/>
        <v>1233_1246</v>
      </c>
      <c r="H1511" s="59">
        <f t="shared" si="71"/>
        <v>3.7793445823291028E-2</v>
      </c>
    </row>
    <row r="1512" spans="1:8" x14ac:dyDescent="0.4">
      <c r="A1512" s="55" t="s">
        <v>180</v>
      </c>
      <c r="B1512" s="55" t="s">
        <v>263</v>
      </c>
      <c r="C1512" s="55">
        <v>1246</v>
      </c>
      <c r="D1512" s="55">
        <v>1329</v>
      </c>
      <c r="E1512" s="58" t="str">
        <f t="shared" si="69"/>
        <v>1246_1329</v>
      </c>
      <c r="F1512" s="65">
        <v>0.74886091196311699</v>
      </c>
      <c r="G1512" s="63" t="str">
        <f t="shared" si="70"/>
        <v>1329_1246</v>
      </c>
      <c r="H1512" s="59">
        <f t="shared" si="71"/>
        <v>0.25113908803688301</v>
      </c>
    </row>
    <row r="1513" spans="1:8" x14ac:dyDescent="0.4">
      <c r="A1513" s="55" t="s">
        <v>180</v>
      </c>
      <c r="B1513" s="55" t="s">
        <v>174</v>
      </c>
      <c r="C1513" s="55">
        <v>1246</v>
      </c>
      <c r="D1513" s="55">
        <v>1240</v>
      </c>
      <c r="E1513" s="58" t="str">
        <f t="shared" si="69"/>
        <v>1246_1240</v>
      </c>
      <c r="F1513" s="65">
        <v>0.94988436300325096</v>
      </c>
      <c r="G1513" s="63" t="str">
        <f t="shared" si="70"/>
        <v>1240_1246</v>
      </c>
      <c r="H1513" s="59">
        <f t="shared" si="71"/>
        <v>5.0115636996749036E-2</v>
      </c>
    </row>
    <row r="1514" spans="1:8" x14ac:dyDescent="0.4">
      <c r="A1514" s="55" t="s">
        <v>180</v>
      </c>
      <c r="B1514" s="55" t="s">
        <v>345</v>
      </c>
      <c r="C1514" s="55">
        <v>1246</v>
      </c>
      <c r="D1514" s="55">
        <v>1411</v>
      </c>
      <c r="E1514" s="58" t="str">
        <f t="shared" si="69"/>
        <v>1246_1411</v>
      </c>
      <c r="F1514" s="65">
        <v>0.88081518503946699</v>
      </c>
      <c r="G1514" s="63" t="str">
        <f t="shared" si="70"/>
        <v>1411_1246</v>
      </c>
      <c r="H1514" s="59">
        <f t="shared" si="71"/>
        <v>0.11918481496053301</v>
      </c>
    </row>
    <row r="1515" spans="1:8" x14ac:dyDescent="0.4">
      <c r="A1515" s="55" t="s">
        <v>180</v>
      </c>
      <c r="B1515" s="55" t="s">
        <v>305</v>
      </c>
      <c r="C1515" s="55">
        <v>1246</v>
      </c>
      <c r="D1515" s="55">
        <v>1371</v>
      </c>
      <c r="E1515" s="58" t="str">
        <f t="shared" si="69"/>
        <v>1246_1371</v>
      </c>
      <c r="F1515" s="65">
        <v>0.37297547467916398</v>
      </c>
      <c r="G1515" s="63" t="str">
        <f t="shared" si="70"/>
        <v>1371_1246</v>
      </c>
      <c r="H1515" s="59">
        <f t="shared" si="71"/>
        <v>0.62702452532083597</v>
      </c>
    </row>
    <row r="1516" spans="1:8" x14ac:dyDescent="0.4">
      <c r="A1516" s="55" t="s">
        <v>180</v>
      </c>
      <c r="B1516" s="55" t="s">
        <v>212</v>
      </c>
      <c r="C1516" s="55">
        <v>1246</v>
      </c>
      <c r="D1516" s="55">
        <v>1278</v>
      </c>
      <c r="E1516" s="58" t="str">
        <f t="shared" si="69"/>
        <v>1246_1278</v>
      </c>
      <c r="F1516" s="65">
        <v>0.34213569971986801</v>
      </c>
      <c r="G1516" s="63" t="str">
        <f t="shared" si="70"/>
        <v>1278_1246</v>
      </c>
      <c r="H1516" s="59">
        <f t="shared" si="71"/>
        <v>0.65786430028013199</v>
      </c>
    </row>
    <row r="1517" spans="1:8" x14ac:dyDescent="0.4">
      <c r="A1517" s="55" t="s">
        <v>180</v>
      </c>
      <c r="B1517" s="55" t="s">
        <v>391</v>
      </c>
      <c r="C1517" s="55">
        <v>1246</v>
      </c>
      <c r="D1517" s="55">
        <v>1457</v>
      </c>
      <c r="E1517" s="58" t="str">
        <f t="shared" si="69"/>
        <v>1246_1457</v>
      </c>
      <c r="F1517" s="65">
        <v>0.65639646770650995</v>
      </c>
      <c r="G1517" s="63" t="str">
        <f t="shared" si="70"/>
        <v>1457_1246</v>
      </c>
      <c r="H1517" s="59">
        <f t="shared" si="71"/>
        <v>0.34360353229349005</v>
      </c>
    </row>
    <row r="1518" spans="1:8" x14ac:dyDescent="0.4">
      <c r="A1518" s="55" t="s">
        <v>180</v>
      </c>
      <c r="B1518" s="55" t="s">
        <v>177</v>
      </c>
      <c r="C1518" s="55">
        <v>1246</v>
      </c>
      <c r="D1518" s="55">
        <v>1243</v>
      </c>
      <c r="E1518" s="58" t="str">
        <f t="shared" si="69"/>
        <v>1246_1243</v>
      </c>
      <c r="F1518" s="65">
        <v>0.65630016801102498</v>
      </c>
      <c r="G1518" s="63" t="str">
        <f t="shared" si="70"/>
        <v>1243_1246</v>
      </c>
      <c r="H1518" s="59">
        <f t="shared" si="71"/>
        <v>0.34369983198897502</v>
      </c>
    </row>
    <row r="1519" spans="1:8" x14ac:dyDescent="0.4">
      <c r="A1519" s="55" t="s">
        <v>180</v>
      </c>
      <c r="B1519" s="55" t="s">
        <v>179</v>
      </c>
      <c r="C1519" s="55">
        <v>1246</v>
      </c>
      <c r="D1519" s="55">
        <v>1245</v>
      </c>
      <c r="E1519" s="58" t="str">
        <f t="shared" si="69"/>
        <v>1246_1245</v>
      </c>
      <c r="F1519" s="65">
        <v>0.78808218417509701</v>
      </c>
      <c r="G1519" s="63" t="str">
        <f t="shared" si="70"/>
        <v>1245_1246</v>
      </c>
      <c r="H1519" s="59">
        <f t="shared" si="71"/>
        <v>0.21191781582490299</v>
      </c>
    </row>
    <row r="1520" spans="1:8" x14ac:dyDescent="0.4">
      <c r="A1520" s="55" t="s">
        <v>180</v>
      </c>
      <c r="B1520" s="55" t="s">
        <v>107</v>
      </c>
      <c r="C1520" s="55">
        <v>1246</v>
      </c>
      <c r="D1520" s="55">
        <v>1173</v>
      </c>
      <c r="E1520" s="58" t="str">
        <f t="shared" si="69"/>
        <v>1246_1173</v>
      </c>
      <c r="F1520" s="65">
        <v>0.57361087103500297</v>
      </c>
      <c r="G1520" s="63" t="str">
        <f t="shared" si="70"/>
        <v>1173_1246</v>
      </c>
      <c r="H1520" s="59">
        <f t="shared" si="71"/>
        <v>0.42638912896499703</v>
      </c>
    </row>
    <row r="1521" spans="1:8" x14ac:dyDescent="0.4">
      <c r="A1521" s="55" t="s">
        <v>180</v>
      </c>
      <c r="B1521" s="55" t="s">
        <v>231</v>
      </c>
      <c r="C1521" s="55">
        <v>1246</v>
      </c>
      <c r="D1521" s="55">
        <v>1297</v>
      </c>
      <c r="E1521" s="58" t="str">
        <f t="shared" si="69"/>
        <v>1246_1297</v>
      </c>
      <c r="F1521" s="65">
        <v>0.84572335085580796</v>
      </c>
      <c r="G1521" s="63" t="str">
        <f t="shared" si="70"/>
        <v>1297_1246</v>
      </c>
      <c r="H1521" s="59">
        <f t="shared" si="71"/>
        <v>0.15427664914419204</v>
      </c>
    </row>
    <row r="1522" spans="1:8" x14ac:dyDescent="0.4">
      <c r="A1522" s="55" t="s">
        <v>225</v>
      </c>
      <c r="B1522" s="55" t="s">
        <v>373</v>
      </c>
      <c r="C1522" s="55">
        <v>1291</v>
      </c>
      <c r="D1522" s="55">
        <v>1439</v>
      </c>
      <c r="E1522" s="58" t="str">
        <f t="shared" si="69"/>
        <v>1291_1439</v>
      </c>
      <c r="F1522" s="65">
        <v>2.08846902568579E-2</v>
      </c>
      <c r="G1522" s="63" t="str">
        <f t="shared" si="70"/>
        <v>1439_1291</v>
      </c>
      <c r="H1522" s="59">
        <f t="shared" si="71"/>
        <v>0.97911530974314209</v>
      </c>
    </row>
    <row r="1523" spans="1:8" x14ac:dyDescent="0.4">
      <c r="A1523" s="55" t="s">
        <v>225</v>
      </c>
      <c r="B1523" s="55" t="s">
        <v>357</v>
      </c>
      <c r="C1523" s="55">
        <v>1291</v>
      </c>
      <c r="D1523" s="55">
        <v>1423</v>
      </c>
      <c r="E1523" s="58" t="str">
        <f t="shared" si="69"/>
        <v>1291_1423</v>
      </c>
      <c r="F1523" s="65">
        <v>6.9790921630808606E-2</v>
      </c>
      <c r="G1523" s="63" t="str">
        <f t="shared" si="70"/>
        <v>1423_1291</v>
      </c>
      <c r="H1523" s="59">
        <f t="shared" si="71"/>
        <v>0.93020907836919142</v>
      </c>
    </row>
    <row r="1524" spans="1:8" x14ac:dyDescent="0.4">
      <c r="A1524" s="55" t="s">
        <v>225</v>
      </c>
      <c r="B1524" s="55" t="s">
        <v>124</v>
      </c>
      <c r="C1524" s="55">
        <v>1291</v>
      </c>
      <c r="D1524" s="55">
        <v>1190</v>
      </c>
      <c r="E1524" s="58" t="str">
        <f t="shared" si="69"/>
        <v>1291_1190</v>
      </c>
      <c r="F1524" s="65">
        <v>6.4949828747992197E-2</v>
      </c>
      <c r="G1524" s="63" t="str">
        <f t="shared" si="70"/>
        <v>1190_1291</v>
      </c>
      <c r="H1524" s="59">
        <f t="shared" si="71"/>
        <v>0.93505017125200784</v>
      </c>
    </row>
    <row r="1525" spans="1:8" x14ac:dyDescent="0.4">
      <c r="A1525" s="55" t="s">
        <v>225</v>
      </c>
      <c r="B1525" s="55" t="s">
        <v>308</v>
      </c>
      <c r="C1525" s="55">
        <v>1291</v>
      </c>
      <c r="D1525" s="55">
        <v>1374</v>
      </c>
      <c r="E1525" s="58" t="str">
        <f t="shared" si="69"/>
        <v>1291_1374</v>
      </c>
      <c r="F1525" s="65">
        <v>5.4419310840031496E-3</v>
      </c>
      <c r="G1525" s="63" t="str">
        <f t="shared" si="70"/>
        <v>1374_1291</v>
      </c>
      <c r="H1525" s="59">
        <f t="shared" si="71"/>
        <v>0.99455806891599685</v>
      </c>
    </row>
    <row r="1526" spans="1:8" x14ac:dyDescent="0.4">
      <c r="A1526" s="55" t="s">
        <v>225</v>
      </c>
      <c r="B1526" s="55" t="s">
        <v>241</v>
      </c>
      <c r="C1526" s="55">
        <v>1291</v>
      </c>
      <c r="D1526" s="55">
        <v>1307</v>
      </c>
      <c r="E1526" s="58" t="str">
        <f t="shared" si="69"/>
        <v>1291_1307</v>
      </c>
      <c r="F1526" s="65">
        <v>5.2281085234939198E-2</v>
      </c>
      <c r="G1526" s="63" t="str">
        <f t="shared" si="70"/>
        <v>1307_1291</v>
      </c>
      <c r="H1526" s="59">
        <f t="shared" si="71"/>
        <v>0.94771891476506076</v>
      </c>
    </row>
    <row r="1527" spans="1:8" x14ac:dyDescent="0.4">
      <c r="A1527" s="55" t="s">
        <v>225</v>
      </c>
      <c r="B1527" s="55" t="s">
        <v>200</v>
      </c>
      <c r="C1527" s="55">
        <v>1291</v>
      </c>
      <c r="D1527" s="55">
        <v>1266</v>
      </c>
      <c r="E1527" s="58" t="str">
        <f t="shared" si="69"/>
        <v>1291_1266</v>
      </c>
      <c r="F1527" s="65">
        <v>0.103744863737755</v>
      </c>
      <c r="G1527" s="63" t="str">
        <f t="shared" si="70"/>
        <v>1266_1291</v>
      </c>
      <c r="H1527" s="59">
        <f t="shared" si="71"/>
        <v>0.89625513626224496</v>
      </c>
    </row>
    <row r="1528" spans="1:8" x14ac:dyDescent="0.4">
      <c r="A1528" s="55" t="s">
        <v>225</v>
      </c>
      <c r="B1528" s="55" t="s">
        <v>341</v>
      </c>
      <c r="C1528" s="55">
        <v>1291</v>
      </c>
      <c r="D1528" s="55">
        <v>1407</v>
      </c>
      <c r="E1528" s="58" t="str">
        <f t="shared" si="69"/>
        <v>1291_1407</v>
      </c>
      <c r="F1528" s="65">
        <v>5.7891253650243002E-2</v>
      </c>
      <c r="G1528" s="63" t="str">
        <f t="shared" si="70"/>
        <v>1407_1291</v>
      </c>
      <c r="H1528" s="59">
        <f t="shared" si="71"/>
        <v>0.94210874634975705</v>
      </c>
    </row>
    <row r="1529" spans="1:8" x14ac:dyDescent="0.4">
      <c r="A1529" s="55" t="s">
        <v>225</v>
      </c>
      <c r="B1529" s="55" t="s">
        <v>311</v>
      </c>
      <c r="C1529" s="55">
        <v>1291</v>
      </c>
      <c r="D1529" s="55">
        <v>1377</v>
      </c>
      <c r="E1529" s="58" t="str">
        <f t="shared" si="69"/>
        <v>1291_1377</v>
      </c>
      <c r="F1529" s="65">
        <v>3.4127090199706701E-2</v>
      </c>
      <c r="G1529" s="63" t="str">
        <f t="shared" si="70"/>
        <v>1377_1291</v>
      </c>
      <c r="H1529" s="59">
        <f t="shared" si="71"/>
        <v>0.96587290980029328</v>
      </c>
    </row>
    <row r="1530" spans="1:8" x14ac:dyDescent="0.4">
      <c r="A1530" s="55" t="s">
        <v>225</v>
      </c>
      <c r="B1530" s="55" t="s">
        <v>369</v>
      </c>
      <c r="C1530" s="55">
        <v>1291</v>
      </c>
      <c r="D1530" s="55">
        <v>1435</v>
      </c>
      <c r="E1530" s="58" t="str">
        <f t="shared" si="69"/>
        <v>1291_1435</v>
      </c>
      <c r="F1530" s="65">
        <v>3.7079576892024399E-3</v>
      </c>
      <c r="G1530" s="63" t="str">
        <f t="shared" si="70"/>
        <v>1435_1291</v>
      </c>
      <c r="H1530" s="59">
        <f t="shared" si="71"/>
        <v>0.9962920423107976</v>
      </c>
    </row>
    <row r="1531" spans="1:8" x14ac:dyDescent="0.4">
      <c r="A1531" s="55" t="s">
        <v>225</v>
      </c>
      <c r="B1531" s="55" t="s">
        <v>277</v>
      </c>
      <c r="C1531" s="55">
        <v>1291</v>
      </c>
      <c r="D1531" s="55">
        <v>1343</v>
      </c>
      <c r="E1531" s="58" t="str">
        <f t="shared" si="69"/>
        <v>1291_1343</v>
      </c>
      <c r="F1531" s="65">
        <v>1.27127686435303E-2</v>
      </c>
      <c r="G1531" s="63" t="str">
        <f t="shared" si="70"/>
        <v>1343_1291</v>
      </c>
      <c r="H1531" s="59">
        <f t="shared" si="71"/>
        <v>0.98728723135646967</v>
      </c>
    </row>
    <row r="1532" spans="1:8" x14ac:dyDescent="0.4">
      <c r="A1532" s="55" t="s">
        <v>225</v>
      </c>
      <c r="B1532" s="55" t="s">
        <v>71</v>
      </c>
      <c r="C1532" s="55">
        <v>1291</v>
      </c>
      <c r="D1532" s="55">
        <v>1137</v>
      </c>
      <c r="E1532" s="58" t="str">
        <f t="shared" si="69"/>
        <v>1291_1137</v>
      </c>
      <c r="F1532" s="65">
        <v>3.7716435016420601E-2</v>
      </c>
      <c r="G1532" s="63" t="str">
        <f t="shared" si="70"/>
        <v>1137_1291</v>
      </c>
      <c r="H1532" s="59">
        <f t="shared" si="71"/>
        <v>0.96228356498357936</v>
      </c>
    </row>
    <row r="1533" spans="1:8" x14ac:dyDescent="0.4">
      <c r="A1533" s="55" t="s">
        <v>225</v>
      </c>
      <c r="B1533" s="55" t="s">
        <v>202</v>
      </c>
      <c r="C1533" s="55">
        <v>1291</v>
      </c>
      <c r="D1533" s="55">
        <v>1268</v>
      </c>
      <c r="E1533" s="58" t="str">
        <f t="shared" si="69"/>
        <v>1291_1268</v>
      </c>
      <c r="F1533" s="65">
        <v>1.31657645922114E-2</v>
      </c>
      <c r="G1533" s="63" t="str">
        <f t="shared" si="70"/>
        <v>1268_1291</v>
      </c>
      <c r="H1533" s="59">
        <f t="shared" si="71"/>
        <v>0.98683423540778858</v>
      </c>
    </row>
    <row r="1534" spans="1:8" x14ac:dyDescent="0.4">
      <c r="A1534" s="55" t="s">
        <v>225</v>
      </c>
      <c r="B1534" s="55" t="s">
        <v>129</v>
      </c>
      <c r="C1534" s="55">
        <v>1291</v>
      </c>
      <c r="D1534" s="55">
        <v>1195</v>
      </c>
      <c r="E1534" s="58" t="str">
        <f t="shared" si="69"/>
        <v>1291_1195</v>
      </c>
      <c r="F1534" s="65">
        <v>4.9711908628922899E-2</v>
      </c>
      <c r="G1534" s="63" t="str">
        <f t="shared" si="70"/>
        <v>1195_1291</v>
      </c>
      <c r="H1534" s="59">
        <f t="shared" si="71"/>
        <v>0.95028809137107706</v>
      </c>
    </row>
    <row r="1535" spans="1:8" x14ac:dyDescent="0.4">
      <c r="A1535" s="55" t="s">
        <v>225</v>
      </c>
      <c r="B1535" s="55" t="s">
        <v>367</v>
      </c>
      <c r="C1535" s="55">
        <v>1291</v>
      </c>
      <c r="D1535" s="55">
        <v>1433</v>
      </c>
      <c r="E1535" s="58" t="str">
        <f t="shared" si="69"/>
        <v>1291_1433</v>
      </c>
      <c r="F1535" s="65">
        <v>2.3490067695233801E-2</v>
      </c>
      <c r="G1535" s="63" t="str">
        <f t="shared" si="70"/>
        <v>1433_1291</v>
      </c>
      <c r="H1535" s="59">
        <f t="shared" si="71"/>
        <v>0.97650993230476624</v>
      </c>
    </row>
    <row r="1536" spans="1:8" x14ac:dyDescent="0.4">
      <c r="A1536" s="55" t="s">
        <v>225</v>
      </c>
      <c r="B1536" s="55" t="s">
        <v>249</v>
      </c>
      <c r="C1536" s="55">
        <v>1291</v>
      </c>
      <c r="D1536" s="55">
        <v>1315</v>
      </c>
      <c r="E1536" s="58" t="str">
        <f t="shared" si="69"/>
        <v>1291_1315</v>
      </c>
      <c r="F1536" s="65">
        <v>0.286921751128699</v>
      </c>
      <c r="G1536" s="63" t="str">
        <f t="shared" si="70"/>
        <v>1315_1291</v>
      </c>
      <c r="H1536" s="59">
        <f t="shared" si="71"/>
        <v>0.713078248871301</v>
      </c>
    </row>
    <row r="1537" spans="1:8" x14ac:dyDescent="0.4">
      <c r="A1537" s="55" t="s">
        <v>225</v>
      </c>
      <c r="B1537" s="55" t="s">
        <v>347</v>
      </c>
      <c r="C1537" s="55">
        <v>1291</v>
      </c>
      <c r="D1537" s="55">
        <v>1413</v>
      </c>
      <c r="E1537" s="58" t="str">
        <f t="shared" si="69"/>
        <v>1291_1413</v>
      </c>
      <c r="F1537" s="65">
        <v>0.14979952491130299</v>
      </c>
      <c r="G1537" s="63" t="str">
        <f t="shared" si="70"/>
        <v>1413_1291</v>
      </c>
      <c r="H1537" s="59">
        <f t="shared" si="71"/>
        <v>0.85020047508869701</v>
      </c>
    </row>
    <row r="1538" spans="1:8" x14ac:dyDescent="0.4">
      <c r="A1538" s="55" t="s">
        <v>225</v>
      </c>
      <c r="B1538" s="55" t="s">
        <v>208</v>
      </c>
      <c r="C1538" s="55">
        <v>1291</v>
      </c>
      <c r="D1538" s="55">
        <v>1274</v>
      </c>
      <c r="E1538" s="58" t="str">
        <f t="shared" si="69"/>
        <v>1291_1274</v>
      </c>
      <c r="F1538" s="65">
        <v>4.0384863545480298E-3</v>
      </c>
      <c r="G1538" s="63" t="str">
        <f t="shared" si="70"/>
        <v>1274_1291</v>
      </c>
      <c r="H1538" s="59">
        <f t="shared" si="71"/>
        <v>0.99596151364545193</v>
      </c>
    </row>
    <row r="1539" spans="1:8" x14ac:dyDescent="0.4">
      <c r="A1539" s="55" t="s">
        <v>225</v>
      </c>
      <c r="B1539" s="55" t="s">
        <v>239</v>
      </c>
      <c r="C1539" s="55">
        <v>1291</v>
      </c>
      <c r="D1539" s="55">
        <v>1305</v>
      </c>
      <c r="E1539" s="58" t="str">
        <f t="shared" ref="E1539:E1602" si="72">C1539&amp;"_"&amp;D1539</f>
        <v>1291_1305</v>
      </c>
      <c r="F1539" s="65">
        <v>2.20857073059414E-2</v>
      </c>
      <c r="G1539" s="63" t="str">
        <f t="shared" ref="G1539:G1602" si="73">D1539&amp;"_"&amp;C1539</f>
        <v>1305_1291</v>
      </c>
      <c r="H1539" s="59">
        <f t="shared" ref="H1539:H1602" si="74">1-F1539</f>
        <v>0.97791429269405861</v>
      </c>
    </row>
    <row r="1540" spans="1:8" x14ac:dyDescent="0.4">
      <c r="A1540" s="55" t="s">
        <v>225</v>
      </c>
      <c r="B1540" s="55" t="s">
        <v>370</v>
      </c>
      <c r="C1540" s="55">
        <v>1291</v>
      </c>
      <c r="D1540" s="55">
        <v>1436</v>
      </c>
      <c r="E1540" s="58" t="str">
        <f t="shared" si="72"/>
        <v>1291_1436</v>
      </c>
      <c r="F1540" s="65">
        <v>1.24606633038691E-2</v>
      </c>
      <c r="G1540" s="63" t="str">
        <f t="shared" si="73"/>
        <v>1436_1291</v>
      </c>
      <c r="H1540" s="59">
        <f t="shared" si="74"/>
        <v>0.98753933669613092</v>
      </c>
    </row>
    <row r="1541" spans="1:8" x14ac:dyDescent="0.4">
      <c r="A1541" s="55" t="s">
        <v>225</v>
      </c>
      <c r="B1541" s="55" t="s">
        <v>100</v>
      </c>
      <c r="C1541" s="55">
        <v>1291</v>
      </c>
      <c r="D1541" s="55">
        <v>1166</v>
      </c>
      <c r="E1541" s="58" t="str">
        <f t="shared" si="72"/>
        <v>1291_1166</v>
      </c>
      <c r="F1541" s="65">
        <v>2.2702893849908701E-2</v>
      </c>
      <c r="G1541" s="63" t="str">
        <f t="shared" si="73"/>
        <v>1166_1291</v>
      </c>
      <c r="H1541" s="59">
        <f t="shared" si="74"/>
        <v>0.97729710615009124</v>
      </c>
    </row>
    <row r="1542" spans="1:8" x14ac:dyDescent="0.4">
      <c r="A1542" s="55" t="s">
        <v>225</v>
      </c>
      <c r="B1542" s="55" t="s">
        <v>167</v>
      </c>
      <c r="C1542" s="55">
        <v>1291</v>
      </c>
      <c r="D1542" s="55">
        <v>1233</v>
      </c>
      <c r="E1542" s="58" t="str">
        <f t="shared" si="72"/>
        <v>1291_1233</v>
      </c>
      <c r="F1542" s="65">
        <v>0.27134195408593398</v>
      </c>
      <c r="G1542" s="63" t="str">
        <f t="shared" si="73"/>
        <v>1233_1291</v>
      </c>
      <c r="H1542" s="59">
        <f t="shared" si="74"/>
        <v>0.72865804591406602</v>
      </c>
    </row>
    <row r="1543" spans="1:8" x14ac:dyDescent="0.4">
      <c r="A1543" s="55" t="s">
        <v>225</v>
      </c>
      <c r="B1543" s="55" t="s">
        <v>263</v>
      </c>
      <c r="C1543" s="55">
        <v>1291</v>
      </c>
      <c r="D1543" s="55">
        <v>1329</v>
      </c>
      <c r="E1543" s="58" t="str">
        <f t="shared" si="72"/>
        <v>1291_1329</v>
      </c>
      <c r="F1543" s="65">
        <v>4.1791525132941397E-2</v>
      </c>
      <c r="G1543" s="63" t="str">
        <f t="shared" si="73"/>
        <v>1329_1291</v>
      </c>
      <c r="H1543" s="59">
        <f t="shared" si="74"/>
        <v>0.95820847486705862</v>
      </c>
    </row>
    <row r="1544" spans="1:8" x14ac:dyDescent="0.4">
      <c r="A1544" s="55" t="s">
        <v>225</v>
      </c>
      <c r="B1544" s="55" t="s">
        <v>174</v>
      </c>
      <c r="C1544" s="55">
        <v>1291</v>
      </c>
      <c r="D1544" s="55">
        <v>1240</v>
      </c>
      <c r="E1544" s="58" t="str">
        <f t="shared" si="72"/>
        <v>1291_1240</v>
      </c>
      <c r="F1544" s="65">
        <v>0.21705512022298101</v>
      </c>
      <c r="G1544" s="63" t="str">
        <f t="shared" si="73"/>
        <v>1240_1291</v>
      </c>
      <c r="H1544" s="59">
        <f t="shared" si="74"/>
        <v>0.78294487977701899</v>
      </c>
    </row>
    <row r="1545" spans="1:8" x14ac:dyDescent="0.4">
      <c r="A1545" s="55" t="s">
        <v>225</v>
      </c>
      <c r="B1545" s="55" t="s">
        <v>345</v>
      </c>
      <c r="C1545" s="55">
        <v>1291</v>
      </c>
      <c r="D1545" s="55">
        <v>1411</v>
      </c>
      <c r="E1545" s="58" t="str">
        <f t="shared" si="72"/>
        <v>1291_1411</v>
      </c>
      <c r="F1545" s="65">
        <v>9.75502240721942E-2</v>
      </c>
      <c r="G1545" s="63" t="str">
        <f t="shared" si="73"/>
        <v>1411_1291</v>
      </c>
      <c r="H1545" s="59">
        <f t="shared" si="74"/>
        <v>0.90244977592780584</v>
      </c>
    </row>
    <row r="1546" spans="1:8" x14ac:dyDescent="0.4">
      <c r="A1546" s="55" t="s">
        <v>225</v>
      </c>
      <c r="B1546" s="55" t="s">
        <v>305</v>
      </c>
      <c r="C1546" s="55">
        <v>1291</v>
      </c>
      <c r="D1546" s="55">
        <v>1371</v>
      </c>
      <c r="E1546" s="58" t="str">
        <f t="shared" si="72"/>
        <v>1291_1371</v>
      </c>
      <c r="F1546" s="65">
        <v>8.6253144244589804E-3</v>
      </c>
      <c r="G1546" s="63" t="str">
        <f t="shared" si="73"/>
        <v>1371_1291</v>
      </c>
      <c r="H1546" s="59">
        <f t="shared" si="74"/>
        <v>0.99137468557554098</v>
      </c>
    </row>
    <row r="1547" spans="1:8" x14ac:dyDescent="0.4">
      <c r="A1547" s="55" t="s">
        <v>225</v>
      </c>
      <c r="B1547" s="55" t="s">
        <v>212</v>
      </c>
      <c r="C1547" s="55">
        <v>1291</v>
      </c>
      <c r="D1547" s="55">
        <v>1278</v>
      </c>
      <c r="E1547" s="58" t="str">
        <f t="shared" si="72"/>
        <v>1291_1278</v>
      </c>
      <c r="F1547" s="65">
        <v>7.5493982399621497E-3</v>
      </c>
      <c r="G1547" s="63" t="str">
        <f t="shared" si="73"/>
        <v>1278_1291</v>
      </c>
      <c r="H1547" s="59">
        <f t="shared" si="74"/>
        <v>0.99245060176003785</v>
      </c>
    </row>
    <row r="1548" spans="1:8" x14ac:dyDescent="0.4">
      <c r="A1548" s="55" t="s">
        <v>225</v>
      </c>
      <c r="B1548" s="55" t="s">
        <v>391</v>
      </c>
      <c r="C1548" s="55">
        <v>1291</v>
      </c>
      <c r="D1548" s="55">
        <v>1457</v>
      </c>
      <c r="E1548" s="58" t="str">
        <f t="shared" si="72"/>
        <v>1291_1457</v>
      </c>
      <c r="F1548" s="65">
        <v>2.7182010250940698E-2</v>
      </c>
      <c r="G1548" s="63" t="str">
        <f t="shared" si="73"/>
        <v>1457_1291</v>
      </c>
      <c r="H1548" s="59">
        <f t="shared" si="74"/>
        <v>0.97281798974905931</v>
      </c>
    </row>
    <row r="1549" spans="1:8" x14ac:dyDescent="0.4">
      <c r="A1549" s="55" t="s">
        <v>225</v>
      </c>
      <c r="B1549" s="55" t="s">
        <v>177</v>
      </c>
      <c r="C1549" s="55">
        <v>1291</v>
      </c>
      <c r="D1549" s="55">
        <v>1243</v>
      </c>
      <c r="E1549" s="58" t="str">
        <f t="shared" si="72"/>
        <v>1291_1243</v>
      </c>
      <c r="F1549" s="65">
        <v>2.71707227561525E-2</v>
      </c>
      <c r="G1549" s="63" t="str">
        <f t="shared" si="73"/>
        <v>1243_1291</v>
      </c>
      <c r="H1549" s="59">
        <f t="shared" si="74"/>
        <v>0.97282927724384749</v>
      </c>
    </row>
    <row r="1550" spans="1:8" x14ac:dyDescent="0.4">
      <c r="A1550" s="55" t="s">
        <v>225</v>
      </c>
      <c r="B1550" s="55" t="s">
        <v>179</v>
      </c>
      <c r="C1550" s="55">
        <v>1291</v>
      </c>
      <c r="D1550" s="55">
        <v>1245</v>
      </c>
      <c r="E1550" s="58" t="str">
        <f t="shared" si="72"/>
        <v>1291_1245</v>
      </c>
      <c r="F1550" s="65">
        <v>5.1587296229849998E-2</v>
      </c>
      <c r="G1550" s="63" t="str">
        <f t="shared" si="73"/>
        <v>1245_1291</v>
      </c>
      <c r="H1550" s="59">
        <f t="shared" si="74"/>
        <v>0.94841270377014997</v>
      </c>
    </row>
    <row r="1551" spans="1:8" x14ac:dyDescent="0.4">
      <c r="A1551" s="55" t="s">
        <v>225</v>
      </c>
      <c r="B1551" s="55" t="s">
        <v>107</v>
      </c>
      <c r="C1551" s="55">
        <v>1291</v>
      </c>
      <c r="D1551" s="55">
        <v>1173</v>
      </c>
      <c r="E1551" s="58" t="str">
        <f t="shared" si="72"/>
        <v>1291_1173</v>
      </c>
      <c r="F1551" s="65">
        <v>1.9297013949211801E-2</v>
      </c>
      <c r="G1551" s="63" t="str">
        <f t="shared" si="73"/>
        <v>1173_1291</v>
      </c>
      <c r="H1551" s="59">
        <f t="shared" si="74"/>
        <v>0.98070298605078821</v>
      </c>
    </row>
    <row r="1552" spans="1:8" x14ac:dyDescent="0.4">
      <c r="A1552" s="55" t="s">
        <v>225</v>
      </c>
      <c r="B1552" s="55" t="s">
        <v>231</v>
      </c>
      <c r="C1552" s="55">
        <v>1291</v>
      </c>
      <c r="D1552" s="55">
        <v>1297</v>
      </c>
      <c r="E1552" s="58" t="str">
        <f t="shared" si="72"/>
        <v>1291_1297</v>
      </c>
      <c r="F1552" s="65">
        <v>7.4228912975773706E-2</v>
      </c>
      <c r="G1552" s="63" t="str">
        <f t="shared" si="73"/>
        <v>1297_1291</v>
      </c>
      <c r="H1552" s="59">
        <f t="shared" si="74"/>
        <v>0.92577108702422628</v>
      </c>
    </row>
    <row r="1553" spans="1:8" x14ac:dyDescent="0.4">
      <c r="A1553" s="55" t="s">
        <v>373</v>
      </c>
      <c r="B1553" s="55" t="s">
        <v>357</v>
      </c>
      <c r="C1553" s="55">
        <v>1439</v>
      </c>
      <c r="D1553" s="55">
        <v>1423</v>
      </c>
      <c r="E1553" s="58" t="str">
        <f t="shared" si="72"/>
        <v>1439_1423</v>
      </c>
      <c r="F1553" s="65">
        <v>0.55601165408887798</v>
      </c>
      <c r="G1553" s="63" t="str">
        <f t="shared" si="73"/>
        <v>1423_1439</v>
      </c>
      <c r="H1553" s="59">
        <f t="shared" si="74"/>
        <v>0.44398834591112202</v>
      </c>
    </row>
    <row r="1554" spans="1:8" x14ac:dyDescent="0.4">
      <c r="A1554" s="55" t="s">
        <v>373</v>
      </c>
      <c r="B1554" s="55" t="s">
        <v>124</v>
      </c>
      <c r="C1554" s="55">
        <v>1439</v>
      </c>
      <c r="D1554" s="55">
        <v>1190</v>
      </c>
      <c r="E1554" s="58" t="str">
        <f t="shared" si="72"/>
        <v>1439_1190</v>
      </c>
      <c r="F1554" s="65">
        <v>0.53691055559177603</v>
      </c>
      <c r="G1554" s="63" t="str">
        <f t="shared" si="73"/>
        <v>1190_1439</v>
      </c>
      <c r="H1554" s="59">
        <f t="shared" si="74"/>
        <v>0.46308944440822397</v>
      </c>
    </row>
    <row r="1555" spans="1:8" x14ac:dyDescent="0.4">
      <c r="A1555" s="55" t="s">
        <v>373</v>
      </c>
      <c r="B1555" s="55" t="s">
        <v>308</v>
      </c>
      <c r="C1555" s="55">
        <v>1439</v>
      </c>
      <c r="D1555" s="55">
        <v>1374</v>
      </c>
      <c r="E1555" s="58" t="str">
        <f t="shared" si="72"/>
        <v>1439_1374</v>
      </c>
      <c r="F1555" s="65">
        <v>8.3687477627557794E-2</v>
      </c>
      <c r="G1555" s="63" t="str">
        <f t="shared" si="73"/>
        <v>1374_1439</v>
      </c>
      <c r="H1555" s="59">
        <f t="shared" si="74"/>
        <v>0.91631252237244221</v>
      </c>
    </row>
    <row r="1556" spans="1:8" x14ac:dyDescent="0.4">
      <c r="A1556" s="55" t="s">
        <v>373</v>
      </c>
      <c r="B1556" s="55" t="s">
        <v>241</v>
      </c>
      <c r="C1556" s="55">
        <v>1439</v>
      </c>
      <c r="D1556" s="55">
        <v>1307</v>
      </c>
      <c r="E1556" s="58" t="str">
        <f t="shared" si="72"/>
        <v>1439_1307</v>
      </c>
      <c r="F1556" s="65">
        <v>0.47937996920505399</v>
      </c>
      <c r="G1556" s="63" t="str">
        <f t="shared" si="73"/>
        <v>1307_1439</v>
      </c>
      <c r="H1556" s="59">
        <f t="shared" si="74"/>
        <v>0.52062003079494601</v>
      </c>
    </row>
    <row r="1557" spans="1:8" x14ac:dyDescent="0.4">
      <c r="A1557" s="55" t="s">
        <v>373</v>
      </c>
      <c r="B1557" s="55" t="s">
        <v>200</v>
      </c>
      <c r="C1557" s="55">
        <v>1439</v>
      </c>
      <c r="D1557" s="55">
        <v>1266</v>
      </c>
      <c r="E1557" s="58" t="str">
        <f t="shared" si="72"/>
        <v>1439_1266</v>
      </c>
      <c r="F1557" s="65">
        <v>0.65894715532690196</v>
      </c>
      <c r="G1557" s="63" t="str">
        <f t="shared" si="73"/>
        <v>1266_1439</v>
      </c>
      <c r="H1557" s="59">
        <f t="shared" si="74"/>
        <v>0.34105284467309804</v>
      </c>
    </row>
    <row r="1558" spans="1:8" x14ac:dyDescent="0.4">
      <c r="A1558" s="55" t="s">
        <v>373</v>
      </c>
      <c r="B1558" s="55" t="s">
        <v>341</v>
      </c>
      <c r="C1558" s="55">
        <v>1439</v>
      </c>
      <c r="D1558" s="55">
        <v>1407</v>
      </c>
      <c r="E1558" s="58" t="str">
        <f t="shared" si="72"/>
        <v>1439_1407</v>
      </c>
      <c r="F1558" s="65">
        <v>0.50633515640583904</v>
      </c>
      <c r="G1558" s="63" t="str">
        <f t="shared" si="73"/>
        <v>1407_1439</v>
      </c>
      <c r="H1558" s="59">
        <f t="shared" si="74"/>
        <v>0.49366484359416096</v>
      </c>
    </row>
    <row r="1559" spans="1:8" x14ac:dyDescent="0.4">
      <c r="A1559" s="55" t="s">
        <v>373</v>
      </c>
      <c r="B1559" s="55" t="s">
        <v>311</v>
      </c>
      <c r="C1559" s="55">
        <v>1439</v>
      </c>
      <c r="D1559" s="55">
        <v>1377</v>
      </c>
      <c r="E1559" s="58" t="str">
        <f t="shared" si="72"/>
        <v>1439_1377</v>
      </c>
      <c r="F1559" s="65">
        <v>0.37097312045112102</v>
      </c>
      <c r="G1559" s="63" t="str">
        <f t="shared" si="73"/>
        <v>1377_1439</v>
      </c>
      <c r="H1559" s="59">
        <f t="shared" si="74"/>
        <v>0.62902687954887893</v>
      </c>
    </row>
    <row r="1560" spans="1:8" x14ac:dyDescent="0.4">
      <c r="A1560" s="55" t="s">
        <v>373</v>
      </c>
      <c r="B1560" s="55" t="s">
        <v>369</v>
      </c>
      <c r="C1560" s="55">
        <v>1439</v>
      </c>
      <c r="D1560" s="55">
        <v>1435</v>
      </c>
      <c r="E1560" s="58" t="str">
        <f t="shared" si="72"/>
        <v>1439_1435</v>
      </c>
      <c r="F1560" s="65">
        <v>5.84881472456764E-2</v>
      </c>
      <c r="G1560" s="63" t="str">
        <f t="shared" si="73"/>
        <v>1435_1439</v>
      </c>
      <c r="H1560" s="59">
        <f t="shared" si="74"/>
        <v>0.94151185275432359</v>
      </c>
    </row>
    <row r="1561" spans="1:8" x14ac:dyDescent="0.4">
      <c r="A1561" s="55" t="s">
        <v>373</v>
      </c>
      <c r="B1561" s="55" t="s">
        <v>277</v>
      </c>
      <c r="C1561" s="55">
        <v>1439</v>
      </c>
      <c r="D1561" s="55">
        <v>1343</v>
      </c>
      <c r="E1561" s="58" t="str">
        <f t="shared" si="72"/>
        <v>1439_1343</v>
      </c>
      <c r="F1561" s="65">
        <v>0.17690514850507599</v>
      </c>
      <c r="G1561" s="63" t="str">
        <f t="shared" si="73"/>
        <v>1343_1439</v>
      </c>
      <c r="H1561" s="59">
        <f t="shared" si="74"/>
        <v>0.82309485149492401</v>
      </c>
    </row>
    <row r="1562" spans="1:8" x14ac:dyDescent="0.4">
      <c r="A1562" s="55" t="s">
        <v>373</v>
      </c>
      <c r="B1562" s="55" t="s">
        <v>71</v>
      </c>
      <c r="C1562" s="55">
        <v>1439</v>
      </c>
      <c r="D1562" s="55">
        <v>1137</v>
      </c>
      <c r="E1562" s="58" t="str">
        <f t="shared" si="72"/>
        <v>1439_1137</v>
      </c>
      <c r="F1562" s="65">
        <v>0.39548422781680898</v>
      </c>
      <c r="G1562" s="63" t="str">
        <f t="shared" si="73"/>
        <v>1137_1439</v>
      </c>
      <c r="H1562" s="59">
        <f t="shared" si="74"/>
        <v>0.60451577218319108</v>
      </c>
    </row>
    <row r="1563" spans="1:8" x14ac:dyDescent="0.4">
      <c r="A1563" s="55" t="s">
        <v>373</v>
      </c>
      <c r="B1563" s="55" t="s">
        <v>202</v>
      </c>
      <c r="C1563" s="55">
        <v>1439</v>
      </c>
      <c r="D1563" s="55">
        <v>1268</v>
      </c>
      <c r="E1563" s="58" t="str">
        <f t="shared" si="72"/>
        <v>1439_1268</v>
      </c>
      <c r="F1563" s="65">
        <v>0.18212953101177501</v>
      </c>
      <c r="G1563" s="63" t="str">
        <f t="shared" si="73"/>
        <v>1268_1439</v>
      </c>
      <c r="H1563" s="59">
        <f t="shared" si="74"/>
        <v>0.81787046898822502</v>
      </c>
    </row>
    <row r="1564" spans="1:8" x14ac:dyDescent="0.4">
      <c r="A1564" s="55" t="s">
        <v>373</v>
      </c>
      <c r="B1564" s="55" t="s">
        <v>129</v>
      </c>
      <c r="C1564" s="55">
        <v>1439</v>
      </c>
      <c r="D1564" s="55">
        <v>1195</v>
      </c>
      <c r="E1564" s="58" t="str">
        <f t="shared" si="72"/>
        <v>1439_1195</v>
      </c>
      <c r="F1564" s="65">
        <v>0.46614580181371101</v>
      </c>
      <c r="G1564" s="63" t="str">
        <f t="shared" si="73"/>
        <v>1195_1439</v>
      </c>
      <c r="H1564" s="59">
        <f t="shared" si="74"/>
        <v>0.53385419818628899</v>
      </c>
    </row>
    <row r="1565" spans="1:8" x14ac:dyDescent="0.4">
      <c r="A1565" s="55" t="s">
        <v>373</v>
      </c>
      <c r="B1565" s="55" t="s">
        <v>367</v>
      </c>
      <c r="C1565" s="55">
        <v>1439</v>
      </c>
      <c r="D1565" s="55">
        <v>1433</v>
      </c>
      <c r="E1565" s="58" t="str">
        <f t="shared" si="72"/>
        <v>1439_1433</v>
      </c>
      <c r="F1565" s="65">
        <v>0.28648631193489599</v>
      </c>
      <c r="G1565" s="63" t="str">
        <f t="shared" si="73"/>
        <v>1433_1439</v>
      </c>
      <c r="H1565" s="59">
        <f t="shared" si="74"/>
        <v>0.71351368806510407</v>
      </c>
    </row>
    <row r="1566" spans="1:8" x14ac:dyDescent="0.4">
      <c r="A1566" s="55" t="s">
        <v>373</v>
      </c>
      <c r="B1566" s="55" t="s">
        <v>249</v>
      </c>
      <c r="C1566" s="55">
        <v>1439</v>
      </c>
      <c r="D1566" s="55">
        <v>1315</v>
      </c>
      <c r="E1566" s="58" t="str">
        <f t="shared" si="72"/>
        <v>1439_1315</v>
      </c>
      <c r="F1566" s="65">
        <v>0.87040165369483102</v>
      </c>
      <c r="G1566" s="63" t="str">
        <f t="shared" si="73"/>
        <v>1315_1439</v>
      </c>
      <c r="H1566" s="59">
        <f t="shared" si="74"/>
        <v>0.12959834630516898</v>
      </c>
    </row>
    <row r="1567" spans="1:8" x14ac:dyDescent="0.4">
      <c r="A1567" s="55" t="s">
        <v>373</v>
      </c>
      <c r="B1567" s="55" t="s">
        <v>347</v>
      </c>
      <c r="C1567" s="55">
        <v>1439</v>
      </c>
      <c r="D1567" s="55">
        <v>1413</v>
      </c>
      <c r="E1567" s="58" t="str">
        <f t="shared" si="72"/>
        <v>1439_1413</v>
      </c>
      <c r="F1567" s="65">
        <v>0.74625207702247298</v>
      </c>
      <c r="G1567" s="63" t="str">
        <f t="shared" si="73"/>
        <v>1413_1439</v>
      </c>
      <c r="H1567" s="59">
        <f t="shared" si="74"/>
        <v>0.25374792297752702</v>
      </c>
    </row>
    <row r="1568" spans="1:8" x14ac:dyDescent="0.4">
      <c r="A1568" s="55" t="s">
        <v>373</v>
      </c>
      <c r="B1568" s="55" t="s">
        <v>208</v>
      </c>
      <c r="C1568" s="55">
        <v>1439</v>
      </c>
      <c r="D1568" s="55">
        <v>1274</v>
      </c>
      <c r="E1568" s="58" t="str">
        <f t="shared" si="72"/>
        <v>1439_1274</v>
      </c>
      <c r="F1568" s="65">
        <v>6.3391102692705203E-2</v>
      </c>
      <c r="G1568" s="63" t="str">
        <f t="shared" si="73"/>
        <v>1274_1439</v>
      </c>
      <c r="H1568" s="59">
        <f t="shared" si="74"/>
        <v>0.9366088973072948</v>
      </c>
    </row>
    <row r="1569" spans="1:8" x14ac:dyDescent="0.4">
      <c r="A1569" s="55" t="s">
        <v>373</v>
      </c>
      <c r="B1569" s="55" t="s">
        <v>239</v>
      </c>
      <c r="C1569" s="55">
        <v>1439</v>
      </c>
      <c r="D1569" s="55">
        <v>1305</v>
      </c>
      <c r="E1569" s="58" t="str">
        <f t="shared" si="72"/>
        <v>1439_1305</v>
      </c>
      <c r="F1569" s="65">
        <v>0.27376670944054798</v>
      </c>
      <c r="G1569" s="63" t="str">
        <f t="shared" si="73"/>
        <v>1305_1439</v>
      </c>
      <c r="H1569" s="59">
        <f t="shared" si="74"/>
        <v>0.72623329055945196</v>
      </c>
    </row>
    <row r="1570" spans="1:8" x14ac:dyDescent="0.4">
      <c r="A1570" s="55" t="s">
        <v>373</v>
      </c>
      <c r="B1570" s="55" t="s">
        <v>370</v>
      </c>
      <c r="C1570" s="55">
        <v>1439</v>
      </c>
      <c r="D1570" s="55">
        <v>1436</v>
      </c>
      <c r="E1570" s="58" t="str">
        <f t="shared" si="72"/>
        <v>1439_1436</v>
      </c>
      <c r="F1570" s="65">
        <v>0.17397072082399101</v>
      </c>
      <c r="G1570" s="63" t="str">
        <f t="shared" si="73"/>
        <v>1436_1439</v>
      </c>
      <c r="H1570" s="59">
        <f t="shared" si="74"/>
        <v>0.82602927917600899</v>
      </c>
    </row>
    <row r="1571" spans="1:8" x14ac:dyDescent="0.4">
      <c r="A1571" s="55" t="s">
        <v>373</v>
      </c>
      <c r="B1571" s="55" t="s">
        <v>100</v>
      </c>
      <c r="C1571" s="55">
        <v>1439</v>
      </c>
      <c r="D1571" s="55">
        <v>1166</v>
      </c>
      <c r="E1571" s="58" t="str">
        <f t="shared" si="72"/>
        <v>1439_1166</v>
      </c>
      <c r="F1571" s="65">
        <v>0.27940761499091998</v>
      </c>
      <c r="G1571" s="63" t="str">
        <f t="shared" si="73"/>
        <v>1166_1439</v>
      </c>
      <c r="H1571" s="59">
        <f t="shared" si="74"/>
        <v>0.72059238500908007</v>
      </c>
    </row>
    <row r="1572" spans="1:8" x14ac:dyDescent="0.4">
      <c r="A1572" s="55" t="s">
        <v>373</v>
      </c>
      <c r="B1572" s="55" t="s">
        <v>167</v>
      </c>
      <c r="C1572" s="55">
        <v>1439</v>
      </c>
      <c r="D1572" s="55">
        <v>1233</v>
      </c>
      <c r="E1572" s="58" t="str">
        <f t="shared" si="72"/>
        <v>1439_1233</v>
      </c>
      <c r="F1572" s="65">
        <v>0.86141251061639501</v>
      </c>
      <c r="G1572" s="63" t="str">
        <f t="shared" si="73"/>
        <v>1233_1439</v>
      </c>
      <c r="H1572" s="59">
        <f t="shared" si="74"/>
        <v>0.13858748938360499</v>
      </c>
    </row>
    <row r="1573" spans="1:8" x14ac:dyDescent="0.4">
      <c r="A1573" s="55" t="s">
        <v>373</v>
      </c>
      <c r="B1573" s="55" t="s">
        <v>263</v>
      </c>
      <c r="C1573" s="55">
        <v>1439</v>
      </c>
      <c r="D1573" s="55">
        <v>1329</v>
      </c>
      <c r="E1573" s="58" t="str">
        <f t="shared" si="72"/>
        <v>1439_1329</v>
      </c>
      <c r="F1573" s="65">
        <v>0.42129113027222898</v>
      </c>
      <c r="G1573" s="63" t="str">
        <f t="shared" si="73"/>
        <v>1329_1439</v>
      </c>
      <c r="H1573" s="59">
        <f t="shared" si="74"/>
        <v>0.57870886972777102</v>
      </c>
    </row>
    <row r="1574" spans="1:8" x14ac:dyDescent="0.4">
      <c r="A1574" s="55" t="s">
        <v>373</v>
      </c>
      <c r="B1574" s="55" t="s">
        <v>174</v>
      </c>
      <c r="C1574" s="55">
        <v>1439</v>
      </c>
      <c r="D1574" s="55">
        <v>1240</v>
      </c>
      <c r="E1574" s="58" t="str">
        <f t="shared" si="72"/>
        <v>1439_1240</v>
      </c>
      <c r="F1574" s="65">
        <v>0.82229661803743903</v>
      </c>
      <c r="G1574" s="63" t="str">
        <f t="shared" si="73"/>
        <v>1240_1439</v>
      </c>
      <c r="H1574" s="59">
        <f t="shared" si="74"/>
        <v>0.17770338196256097</v>
      </c>
    </row>
    <row r="1575" spans="1:8" x14ac:dyDescent="0.4">
      <c r="A1575" s="55" t="s">
        <v>373</v>
      </c>
      <c r="B1575" s="55" t="s">
        <v>345</v>
      </c>
      <c r="C1575" s="55">
        <v>1439</v>
      </c>
      <c r="D1575" s="55">
        <v>1411</v>
      </c>
      <c r="E1575" s="58" t="str">
        <f t="shared" si="72"/>
        <v>1439_1411</v>
      </c>
      <c r="F1575" s="65">
        <v>0.64339972331608297</v>
      </c>
      <c r="G1575" s="63" t="str">
        <f t="shared" si="73"/>
        <v>1411_1439</v>
      </c>
      <c r="H1575" s="59">
        <f t="shared" si="74"/>
        <v>0.35660027668391703</v>
      </c>
    </row>
    <row r="1576" spans="1:8" x14ac:dyDescent="0.4">
      <c r="A1576" s="55" t="s">
        <v>373</v>
      </c>
      <c r="B1576" s="55" t="s">
        <v>305</v>
      </c>
      <c r="C1576" s="55">
        <v>1439</v>
      </c>
      <c r="D1576" s="55">
        <v>1371</v>
      </c>
      <c r="E1576" s="58" t="str">
        <f t="shared" si="72"/>
        <v>1439_1371</v>
      </c>
      <c r="F1576" s="65">
        <v>0.12680651354891401</v>
      </c>
      <c r="G1576" s="63" t="str">
        <f t="shared" si="73"/>
        <v>1371_1439</v>
      </c>
      <c r="H1576" s="59">
        <f t="shared" si="74"/>
        <v>0.87319348645108597</v>
      </c>
    </row>
    <row r="1577" spans="1:8" x14ac:dyDescent="0.4">
      <c r="A1577" s="55" t="s">
        <v>373</v>
      </c>
      <c r="B1577" s="55" t="s">
        <v>212</v>
      </c>
      <c r="C1577" s="55">
        <v>1439</v>
      </c>
      <c r="D1577" s="55">
        <v>1278</v>
      </c>
      <c r="E1577" s="58" t="str">
        <f t="shared" si="72"/>
        <v>1439_1278</v>
      </c>
      <c r="F1577" s="65">
        <v>0.11266407724924</v>
      </c>
      <c r="G1577" s="63" t="str">
        <f t="shared" si="73"/>
        <v>1278_1439</v>
      </c>
      <c r="H1577" s="59">
        <f t="shared" si="74"/>
        <v>0.88733592275076001</v>
      </c>
    </row>
    <row r="1578" spans="1:8" x14ac:dyDescent="0.4">
      <c r="A1578" s="55" t="s">
        <v>373</v>
      </c>
      <c r="B1578" s="55" t="s">
        <v>391</v>
      </c>
      <c r="C1578" s="55">
        <v>1439</v>
      </c>
      <c r="D1578" s="55">
        <v>1457</v>
      </c>
      <c r="E1578" s="58" t="str">
        <f t="shared" si="72"/>
        <v>1439_1457</v>
      </c>
      <c r="F1578" s="65">
        <v>0.318050537726628</v>
      </c>
      <c r="G1578" s="63" t="str">
        <f t="shared" si="73"/>
        <v>1457_1439</v>
      </c>
      <c r="H1578" s="59">
        <f t="shared" si="74"/>
        <v>0.68194946227337194</v>
      </c>
    </row>
    <row r="1579" spans="1:8" x14ac:dyDescent="0.4">
      <c r="A1579" s="55" t="s">
        <v>373</v>
      </c>
      <c r="B1579" s="55" t="s">
        <v>177</v>
      </c>
      <c r="C1579" s="55">
        <v>1439</v>
      </c>
      <c r="D1579" s="55">
        <v>1243</v>
      </c>
      <c r="E1579" s="58" t="str">
        <f t="shared" si="72"/>
        <v>1439_1243</v>
      </c>
      <c r="F1579" s="65">
        <v>0.31795794291586699</v>
      </c>
      <c r="G1579" s="63" t="str">
        <f t="shared" si="73"/>
        <v>1243_1439</v>
      </c>
      <c r="H1579" s="59">
        <f t="shared" si="74"/>
        <v>0.68204205708413301</v>
      </c>
    </row>
    <row r="1580" spans="1:8" x14ac:dyDescent="0.4">
      <c r="A1580" s="55" t="s">
        <v>373</v>
      </c>
      <c r="B1580" s="55" t="s">
        <v>179</v>
      </c>
      <c r="C1580" s="55">
        <v>1439</v>
      </c>
      <c r="D1580" s="55">
        <v>1245</v>
      </c>
      <c r="E1580" s="58" t="str">
        <f t="shared" si="72"/>
        <v>1439_1245</v>
      </c>
      <c r="F1580" s="65">
        <v>0.47586429122926699</v>
      </c>
      <c r="G1580" s="63" t="str">
        <f t="shared" si="73"/>
        <v>1245_1439</v>
      </c>
      <c r="H1580" s="59">
        <f t="shared" si="74"/>
        <v>0.52413570877073301</v>
      </c>
    </row>
    <row r="1581" spans="1:8" x14ac:dyDescent="0.4">
      <c r="A1581" s="55" t="s">
        <v>373</v>
      </c>
      <c r="B1581" s="55" t="s">
        <v>107</v>
      </c>
      <c r="C1581" s="55">
        <v>1439</v>
      </c>
      <c r="D1581" s="55">
        <v>1173</v>
      </c>
      <c r="E1581" s="58" t="str">
        <f t="shared" si="72"/>
        <v>1439_1173</v>
      </c>
      <c r="F1581" s="65">
        <v>0.247233304533827</v>
      </c>
      <c r="G1581" s="63" t="str">
        <f t="shared" si="73"/>
        <v>1173_1439</v>
      </c>
      <c r="H1581" s="59">
        <f t="shared" si="74"/>
        <v>0.75276669546617303</v>
      </c>
    </row>
    <row r="1582" spans="1:8" x14ac:dyDescent="0.4">
      <c r="A1582" s="55" t="s">
        <v>373</v>
      </c>
      <c r="B1582" s="55" t="s">
        <v>231</v>
      </c>
      <c r="C1582" s="55">
        <v>1439</v>
      </c>
      <c r="D1582" s="55">
        <v>1297</v>
      </c>
      <c r="E1582" s="58" t="str">
        <f t="shared" si="72"/>
        <v>1439_1297</v>
      </c>
      <c r="F1582" s="65">
        <v>0.57234449985000801</v>
      </c>
      <c r="G1582" s="63" t="str">
        <f t="shared" si="73"/>
        <v>1297_1439</v>
      </c>
      <c r="H1582" s="59">
        <f t="shared" si="74"/>
        <v>0.42765550014999199</v>
      </c>
    </row>
    <row r="1583" spans="1:8" x14ac:dyDescent="0.4">
      <c r="A1583" s="55" t="s">
        <v>357</v>
      </c>
      <c r="B1583" s="55" t="s">
        <v>124</v>
      </c>
      <c r="C1583" s="55">
        <v>1423</v>
      </c>
      <c r="D1583" s="55">
        <v>1190</v>
      </c>
      <c r="E1583" s="58" t="str">
        <f t="shared" si="72"/>
        <v>1423_1190</v>
      </c>
      <c r="F1583" s="65">
        <v>0.83148108268042897</v>
      </c>
      <c r="G1583" s="63" t="str">
        <f t="shared" si="73"/>
        <v>1190_1423</v>
      </c>
      <c r="H1583" s="59">
        <f t="shared" si="74"/>
        <v>0.16851891731957103</v>
      </c>
    </row>
    <row r="1584" spans="1:8" x14ac:dyDescent="0.4">
      <c r="A1584" s="55" t="s">
        <v>357</v>
      </c>
      <c r="B1584" s="55" t="s">
        <v>308</v>
      </c>
      <c r="C1584" s="55">
        <v>1423</v>
      </c>
      <c r="D1584" s="55">
        <v>1374</v>
      </c>
      <c r="E1584" s="58" t="str">
        <f t="shared" si="72"/>
        <v>1423_1374</v>
      </c>
      <c r="F1584" s="65">
        <v>0.27988766498598999</v>
      </c>
      <c r="G1584" s="63" t="str">
        <f t="shared" si="73"/>
        <v>1374_1423</v>
      </c>
      <c r="H1584" s="59">
        <f t="shared" si="74"/>
        <v>0.72011233501400995</v>
      </c>
    </row>
    <row r="1585" spans="1:8" x14ac:dyDescent="0.4">
      <c r="A1585" s="55" t="s">
        <v>357</v>
      </c>
      <c r="B1585" s="55" t="s">
        <v>241</v>
      </c>
      <c r="C1585" s="55">
        <v>1423</v>
      </c>
      <c r="D1585" s="55">
        <v>1307</v>
      </c>
      <c r="E1585" s="58" t="str">
        <f t="shared" si="72"/>
        <v>1423_1307</v>
      </c>
      <c r="F1585" s="65">
        <v>0.79668814872738303</v>
      </c>
      <c r="G1585" s="63" t="str">
        <f t="shared" si="73"/>
        <v>1307_1423</v>
      </c>
      <c r="H1585" s="59">
        <f t="shared" si="74"/>
        <v>0.20331185127261697</v>
      </c>
    </row>
    <row r="1586" spans="1:8" x14ac:dyDescent="0.4">
      <c r="A1586" s="55" t="s">
        <v>357</v>
      </c>
      <c r="B1586" s="55" t="s">
        <v>200</v>
      </c>
      <c r="C1586" s="55">
        <v>1423</v>
      </c>
      <c r="D1586" s="55">
        <v>1266</v>
      </c>
      <c r="E1586" s="58" t="str">
        <f t="shared" si="72"/>
        <v>1423_1266</v>
      </c>
      <c r="F1586" s="65">
        <v>0.89156767929758796</v>
      </c>
      <c r="G1586" s="63" t="str">
        <f t="shared" si="73"/>
        <v>1266_1423</v>
      </c>
      <c r="H1586" s="59">
        <f t="shared" si="74"/>
        <v>0.10843232070241204</v>
      </c>
    </row>
    <row r="1587" spans="1:8" x14ac:dyDescent="0.4">
      <c r="A1587" s="55" t="s">
        <v>357</v>
      </c>
      <c r="B1587" s="55" t="s">
        <v>341</v>
      </c>
      <c r="C1587" s="55">
        <v>1423</v>
      </c>
      <c r="D1587" s="55">
        <v>1407</v>
      </c>
      <c r="E1587" s="58" t="str">
        <f t="shared" si="72"/>
        <v>1423_1407</v>
      </c>
      <c r="F1587" s="65">
        <v>0.813602620099382</v>
      </c>
      <c r="G1587" s="63" t="str">
        <f t="shared" si="73"/>
        <v>1407_1423</v>
      </c>
      <c r="H1587" s="59">
        <f t="shared" si="74"/>
        <v>0.186397379900618</v>
      </c>
    </row>
    <row r="1588" spans="1:8" x14ac:dyDescent="0.4">
      <c r="A1588" s="55" t="s">
        <v>357</v>
      </c>
      <c r="B1588" s="55" t="s">
        <v>311</v>
      </c>
      <c r="C1588" s="55">
        <v>1423</v>
      </c>
      <c r="D1588" s="55">
        <v>1377</v>
      </c>
      <c r="E1588" s="58" t="str">
        <f t="shared" si="72"/>
        <v>1423_1377</v>
      </c>
      <c r="F1588" s="65">
        <v>0.71508384474364395</v>
      </c>
      <c r="G1588" s="63" t="str">
        <f t="shared" si="73"/>
        <v>1377_1423</v>
      </c>
      <c r="H1588" s="59">
        <f t="shared" si="74"/>
        <v>0.28491615525635605</v>
      </c>
    </row>
    <row r="1589" spans="1:8" x14ac:dyDescent="0.4">
      <c r="A1589" s="55" t="s">
        <v>357</v>
      </c>
      <c r="B1589" s="55" t="s">
        <v>369</v>
      </c>
      <c r="C1589" s="55">
        <v>1423</v>
      </c>
      <c r="D1589" s="55">
        <v>1435</v>
      </c>
      <c r="E1589" s="58" t="str">
        <f t="shared" si="72"/>
        <v>1423_1435</v>
      </c>
      <c r="F1589" s="65">
        <v>0.209090962919603</v>
      </c>
      <c r="G1589" s="63" t="str">
        <f t="shared" si="73"/>
        <v>1435_1423</v>
      </c>
      <c r="H1589" s="59">
        <f t="shared" si="74"/>
        <v>0.79090903708039706</v>
      </c>
    </row>
    <row r="1590" spans="1:8" x14ac:dyDescent="0.4">
      <c r="A1590" s="55" t="s">
        <v>357</v>
      </c>
      <c r="B1590" s="55" t="s">
        <v>277</v>
      </c>
      <c r="C1590" s="55">
        <v>1423</v>
      </c>
      <c r="D1590" s="55">
        <v>1343</v>
      </c>
      <c r="E1590" s="58" t="str">
        <f t="shared" si="72"/>
        <v>1423_1343</v>
      </c>
      <c r="F1590" s="65">
        <v>0.47771265289114501</v>
      </c>
      <c r="G1590" s="63" t="str">
        <f t="shared" si="73"/>
        <v>1343_1423</v>
      </c>
      <c r="H1590" s="59">
        <f t="shared" si="74"/>
        <v>0.52228734710885494</v>
      </c>
    </row>
    <row r="1591" spans="1:8" x14ac:dyDescent="0.4">
      <c r="A1591" s="55" t="s">
        <v>357</v>
      </c>
      <c r="B1591" s="55" t="s">
        <v>71</v>
      </c>
      <c r="C1591" s="55">
        <v>1423</v>
      </c>
      <c r="D1591" s="55">
        <v>1137</v>
      </c>
      <c r="E1591" s="58" t="str">
        <f t="shared" si="72"/>
        <v>1423_1137</v>
      </c>
      <c r="F1591" s="65">
        <v>0.73573787206165497</v>
      </c>
      <c r="G1591" s="63" t="str">
        <f t="shared" si="73"/>
        <v>1137_1423</v>
      </c>
      <c r="H1591" s="59">
        <f t="shared" si="74"/>
        <v>0.26426212793834503</v>
      </c>
    </row>
    <row r="1592" spans="1:8" x14ac:dyDescent="0.4">
      <c r="A1592" s="55" t="s">
        <v>357</v>
      </c>
      <c r="B1592" s="55" t="s">
        <v>202</v>
      </c>
      <c r="C1592" s="55">
        <v>1423</v>
      </c>
      <c r="D1592" s="55">
        <v>1268</v>
      </c>
      <c r="E1592" s="58" t="str">
        <f t="shared" si="72"/>
        <v>1423_1268</v>
      </c>
      <c r="F1592" s="65">
        <v>0.48656908356642298</v>
      </c>
      <c r="G1592" s="63" t="str">
        <f t="shared" si="73"/>
        <v>1268_1423</v>
      </c>
      <c r="H1592" s="59">
        <f t="shared" si="74"/>
        <v>0.51343091643357708</v>
      </c>
    </row>
    <row r="1593" spans="1:8" x14ac:dyDescent="0.4">
      <c r="A1593" s="55" t="s">
        <v>357</v>
      </c>
      <c r="B1593" s="55" t="s">
        <v>129</v>
      </c>
      <c r="C1593" s="55">
        <v>1423</v>
      </c>
      <c r="D1593" s="55">
        <v>1195</v>
      </c>
      <c r="E1593" s="58" t="str">
        <f t="shared" si="72"/>
        <v>1423_1195</v>
      </c>
      <c r="F1593" s="65">
        <v>0.78795207140777201</v>
      </c>
      <c r="G1593" s="63" t="str">
        <f t="shared" si="73"/>
        <v>1195_1423</v>
      </c>
      <c r="H1593" s="59">
        <f t="shared" si="74"/>
        <v>0.21204792859222799</v>
      </c>
    </row>
    <row r="1594" spans="1:8" x14ac:dyDescent="0.4">
      <c r="A1594" s="55" t="s">
        <v>357</v>
      </c>
      <c r="B1594" s="55" t="s">
        <v>367</v>
      </c>
      <c r="C1594" s="55">
        <v>1423</v>
      </c>
      <c r="D1594" s="55">
        <v>1433</v>
      </c>
      <c r="E1594" s="58" t="str">
        <f t="shared" si="72"/>
        <v>1423_1433</v>
      </c>
      <c r="F1594" s="65">
        <v>0.63082049934537099</v>
      </c>
      <c r="G1594" s="63" t="str">
        <f t="shared" si="73"/>
        <v>1433_1423</v>
      </c>
      <c r="H1594" s="59">
        <f t="shared" si="74"/>
        <v>0.36917950065462901</v>
      </c>
    </row>
    <row r="1595" spans="1:8" x14ac:dyDescent="0.4">
      <c r="A1595" s="55" t="s">
        <v>357</v>
      </c>
      <c r="B1595" s="55" t="s">
        <v>249</v>
      </c>
      <c r="C1595" s="55">
        <v>1423</v>
      </c>
      <c r="D1595" s="55">
        <v>1315</v>
      </c>
      <c r="E1595" s="58" t="str">
        <f t="shared" si="72"/>
        <v>1423_1315</v>
      </c>
      <c r="F1595" s="65">
        <v>0.96619522971330296</v>
      </c>
      <c r="G1595" s="63" t="str">
        <f t="shared" si="73"/>
        <v>1315_1423</v>
      </c>
      <c r="H1595" s="59">
        <f t="shared" si="74"/>
        <v>3.3804770286697039E-2</v>
      </c>
    </row>
    <row r="1596" spans="1:8" x14ac:dyDescent="0.4">
      <c r="A1596" s="55" t="s">
        <v>357</v>
      </c>
      <c r="B1596" s="55" t="s">
        <v>347</v>
      </c>
      <c r="C1596" s="55">
        <v>1423</v>
      </c>
      <c r="D1596" s="55">
        <v>1413</v>
      </c>
      <c r="E1596" s="58" t="str">
        <f t="shared" si="72"/>
        <v>1423_1413</v>
      </c>
      <c r="F1596" s="65">
        <v>0.926011113757784</v>
      </c>
      <c r="G1596" s="63" t="str">
        <f t="shared" si="73"/>
        <v>1413_1423</v>
      </c>
      <c r="H1596" s="59">
        <f t="shared" si="74"/>
        <v>7.3988886242216001E-2</v>
      </c>
    </row>
    <row r="1597" spans="1:8" x14ac:dyDescent="0.4">
      <c r="A1597" s="55" t="s">
        <v>357</v>
      </c>
      <c r="B1597" s="55" t="s">
        <v>208</v>
      </c>
      <c r="C1597" s="55">
        <v>1423</v>
      </c>
      <c r="D1597" s="55">
        <v>1274</v>
      </c>
      <c r="E1597" s="58" t="str">
        <f t="shared" si="72"/>
        <v>1423_1274</v>
      </c>
      <c r="F1597" s="65">
        <v>0.22362015018527101</v>
      </c>
      <c r="G1597" s="63" t="str">
        <f t="shared" si="73"/>
        <v>1274_1423</v>
      </c>
      <c r="H1597" s="59">
        <f t="shared" si="74"/>
        <v>0.77637984981472896</v>
      </c>
    </row>
    <row r="1598" spans="1:8" x14ac:dyDescent="0.4">
      <c r="A1598" s="55" t="s">
        <v>357</v>
      </c>
      <c r="B1598" s="55" t="s">
        <v>239</v>
      </c>
      <c r="C1598" s="55">
        <v>1423</v>
      </c>
      <c r="D1598" s="55">
        <v>1305</v>
      </c>
      <c r="E1598" s="58" t="str">
        <f t="shared" si="72"/>
        <v>1423_1305</v>
      </c>
      <c r="F1598" s="65">
        <v>0.61601179042051102</v>
      </c>
      <c r="G1598" s="63" t="str">
        <f t="shared" si="73"/>
        <v>1305_1423</v>
      </c>
      <c r="H1598" s="59">
        <f t="shared" si="74"/>
        <v>0.38398820957948898</v>
      </c>
    </row>
    <row r="1599" spans="1:8" x14ac:dyDescent="0.4">
      <c r="A1599" s="55" t="s">
        <v>357</v>
      </c>
      <c r="B1599" s="55" t="s">
        <v>370</v>
      </c>
      <c r="C1599" s="55">
        <v>1423</v>
      </c>
      <c r="D1599" s="55">
        <v>1436</v>
      </c>
      <c r="E1599" s="58" t="str">
        <f t="shared" si="72"/>
        <v>1423_1436</v>
      </c>
      <c r="F1599" s="65">
        <v>0.47265382338634199</v>
      </c>
      <c r="G1599" s="63" t="str">
        <f t="shared" si="73"/>
        <v>1436_1423</v>
      </c>
      <c r="H1599" s="59">
        <f t="shared" si="74"/>
        <v>0.52734617661365801</v>
      </c>
    </row>
    <row r="1600" spans="1:8" x14ac:dyDescent="0.4">
      <c r="A1600" s="55" t="s">
        <v>357</v>
      </c>
      <c r="B1600" s="55" t="s">
        <v>100</v>
      </c>
      <c r="C1600" s="55">
        <v>1423</v>
      </c>
      <c r="D1600" s="55">
        <v>1166</v>
      </c>
      <c r="E1600" s="58" t="str">
        <f t="shared" si="72"/>
        <v>1423_1166</v>
      </c>
      <c r="F1600" s="65">
        <v>0.62265843106959595</v>
      </c>
      <c r="G1600" s="63" t="str">
        <f t="shared" si="73"/>
        <v>1166_1423</v>
      </c>
      <c r="H1600" s="59">
        <f t="shared" si="74"/>
        <v>0.37734156893040405</v>
      </c>
    </row>
    <row r="1601" spans="1:8" x14ac:dyDescent="0.4">
      <c r="A1601" s="55" t="s">
        <v>357</v>
      </c>
      <c r="B1601" s="55" t="s">
        <v>167</v>
      </c>
      <c r="C1601" s="55">
        <v>1423</v>
      </c>
      <c r="D1601" s="55">
        <v>1233</v>
      </c>
      <c r="E1601" s="58" t="str">
        <f t="shared" si="72"/>
        <v>1423_1233</v>
      </c>
      <c r="F1601" s="65">
        <v>0.96357240057702698</v>
      </c>
      <c r="G1601" s="63" t="str">
        <f t="shared" si="73"/>
        <v>1233_1423</v>
      </c>
      <c r="H1601" s="59">
        <f t="shared" si="74"/>
        <v>3.6427599422973023E-2</v>
      </c>
    </row>
    <row r="1602" spans="1:8" x14ac:dyDescent="0.4">
      <c r="A1602" s="55" t="s">
        <v>357</v>
      </c>
      <c r="B1602" s="55" t="s">
        <v>263</v>
      </c>
      <c r="C1602" s="55">
        <v>1423</v>
      </c>
      <c r="D1602" s="55">
        <v>1329</v>
      </c>
      <c r="E1602" s="58" t="str">
        <f t="shared" si="72"/>
        <v>1423_1329</v>
      </c>
      <c r="F1602" s="65">
        <v>0.755981676113473</v>
      </c>
      <c r="G1602" s="63" t="str">
        <f t="shared" si="73"/>
        <v>1329_1423</v>
      </c>
      <c r="H1602" s="59">
        <f t="shared" si="74"/>
        <v>0.244018323886527</v>
      </c>
    </row>
    <row r="1603" spans="1:8" x14ac:dyDescent="0.4">
      <c r="A1603" s="55" t="s">
        <v>357</v>
      </c>
      <c r="B1603" s="55" t="s">
        <v>174</v>
      </c>
      <c r="C1603" s="55">
        <v>1423</v>
      </c>
      <c r="D1603" s="55">
        <v>1240</v>
      </c>
      <c r="E1603" s="58" t="str">
        <f t="shared" ref="E1603:E1666" si="75">C1603&amp;"_"&amp;D1603</f>
        <v>1423_1240</v>
      </c>
      <c r="F1603" s="65">
        <v>0.95167316428598103</v>
      </c>
      <c r="G1603" s="63" t="str">
        <f t="shared" ref="G1603:G1666" si="76">D1603&amp;"_"&amp;C1603</f>
        <v>1240_1423</v>
      </c>
      <c r="H1603" s="59">
        <f t="shared" ref="H1603:H1666" si="77">1-F1603</f>
        <v>4.8326835714018967E-2</v>
      </c>
    </row>
    <row r="1604" spans="1:8" x14ac:dyDescent="0.4">
      <c r="A1604" s="55" t="s">
        <v>357</v>
      </c>
      <c r="B1604" s="55" t="s">
        <v>345</v>
      </c>
      <c r="C1604" s="55">
        <v>1423</v>
      </c>
      <c r="D1604" s="55">
        <v>1411</v>
      </c>
      <c r="E1604" s="58" t="str">
        <f t="shared" si="75"/>
        <v>1423_1411</v>
      </c>
      <c r="F1604" s="65">
        <v>0.88477023935675703</v>
      </c>
      <c r="G1604" s="63" t="str">
        <f t="shared" si="76"/>
        <v>1411_1423</v>
      </c>
      <c r="H1604" s="59">
        <f t="shared" si="77"/>
        <v>0.11522976064324297</v>
      </c>
    </row>
    <row r="1605" spans="1:8" x14ac:dyDescent="0.4">
      <c r="A1605" s="55" t="s">
        <v>357</v>
      </c>
      <c r="B1605" s="55" t="s">
        <v>305</v>
      </c>
      <c r="C1605" s="55">
        <v>1423</v>
      </c>
      <c r="D1605" s="55">
        <v>1371</v>
      </c>
      <c r="E1605" s="58" t="str">
        <f t="shared" si="75"/>
        <v>1423_1371</v>
      </c>
      <c r="F1605" s="65">
        <v>0.38195805736584099</v>
      </c>
      <c r="G1605" s="63" t="str">
        <f t="shared" si="76"/>
        <v>1371_1423</v>
      </c>
      <c r="H1605" s="59">
        <f t="shared" si="77"/>
        <v>0.61804194263415901</v>
      </c>
    </row>
    <row r="1606" spans="1:8" x14ac:dyDescent="0.4">
      <c r="A1606" s="55" t="s">
        <v>357</v>
      </c>
      <c r="B1606" s="55" t="s">
        <v>212</v>
      </c>
      <c r="C1606" s="55">
        <v>1423</v>
      </c>
      <c r="D1606" s="55">
        <v>1278</v>
      </c>
      <c r="E1606" s="58" t="str">
        <f t="shared" si="75"/>
        <v>1423_1278</v>
      </c>
      <c r="F1606" s="65">
        <v>0.35079107442447899</v>
      </c>
      <c r="G1606" s="63" t="str">
        <f t="shared" si="76"/>
        <v>1278_1423</v>
      </c>
      <c r="H1606" s="59">
        <f t="shared" si="77"/>
        <v>0.64920892557552101</v>
      </c>
    </row>
    <row r="1607" spans="1:8" x14ac:dyDescent="0.4">
      <c r="A1607" s="55" t="s">
        <v>357</v>
      </c>
      <c r="B1607" s="55" t="s">
        <v>391</v>
      </c>
      <c r="C1607" s="55">
        <v>1423</v>
      </c>
      <c r="D1607" s="55">
        <v>1457</v>
      </c>
      <c r="E1607" s="58" t="str">
        <f t="shared" si="75"/>
        <v>1423_1457</v>
      </c>
      <c r="F1607" s="65">
        <v>0.66496601919047504</v>
      </c>
      <c r="G1607" s="63" t="str">
        <f t="shared" si="76"/>
        <v>1457_1423</v>
      </c>
      <c r="H1607" s="59">
        <f t="shared" si="77"/>
        <v>0.33503398080952496</v>
      </c>
    </row>
    <row r="1608" spans="1:8" x14ac:dyDescent="0.4">
      <c r="A1608" s="55" t="s">
        <v>357</v>
      </c>
      <c r="B1608" s="55" t="s">
        <v>177</v>
      </c>
      <c r="C1608" s="55">
        <v>1423</v>
      </c>
      <c r="D1608" s="55">
        <v>1243</v>
      </c>
      <c r="E1608" s="58" t="str">
        <f t="shared" si="75"/>
        <v>1423_1243</v>
      </c>
      <c r="F1608" s="65">
        <v>0.66487089500344898</v>
      </c>
      <c r="G1608" s="63" t="str">
        <f t="shared" si="76"/>
        <v>1243_1423</v>
      </c>
      <c r="H1608" s="59">
        <f t="shared" si="77"/>
        <v>0.33512910499655102</v>
      </c>
    </row>
    <row r="1609" spans="1:8" x14ac:dyDescent="0.4">
      <c r="A1609" s="55" t="s">
        <v>357</v>
      </c>
      <c r="B1609" s="55" t="s">
        <v>179</v>
      </c>
      <c r="C1609" s="55">
        <v>1423</v>
      </c>
      <c r="D1609" s="55">
        <v>1245</v>
      </c>
      <c r="E1609" s="58" t="str">
        <f t="shared" si="75"/>
        <v>1423_1245</v>
      </c>
      <c r="F1609" s="65">
        <v>0.79439619972023401</v>
      </c>
      <c r="G1609" s="63" t="str">
        <f t="shared" si="76"/>
        <v>1245_1423</v>
      </c>
      <c r="H1609" s="59">
        <f t="shared" si="77"/>
        <v>0.20560380027976599</v>
      </c>
    </row>
    <row r="1610" spans="1:8" x14ac:dyDescent="0.4">
      <c r="A1610" s="55" t="s">
        <v>357</v>
      </c>
      <c r="B1610" s="55" t="s">
        <v>107</v>
      </c>
      <c r="C1610" s="55">
        <v>1423</v>
      </c>
      <c r="D1610" s="55">
        <v>1173</v>
      </c>
      <c r="E1610" s="58" t="str">
        <f t="shared" si="75"/>
        <v>1423_1173</v>
      </c>
      <c r="F1610" s="65">
        <v>0.58293323293256305</v>
      </c>
      <c r="G1610" s="63" t="str">
        <f t="shared" si="76"/>
        <v>1173_1423</v>
      </c>
      <c r="H1610" s="59">
        <f t="shared" si="77"/>
        <v>0.41706676706743695</v>
      </c>
    </row>
    <row r="1611" spans="1:8" x14ac:dyDescent="0.4">
      <c r="A1611" s="55" t="s">
        <v>357</v>
      </c>
      <c r="B1611" s="55" t="s">
        <v>231</v>
      </c>
      <c r="C1611" s="55">
        <v>1423</v>
      </c>
      <c r="D1611" s="55">
        <v>1297</v>
      </c>
      <c r="E1611" s="58" t="str">
        <f t="shared" si="75"/>
        <v>1423_1297</v>
      </c>
      <c r="F1611" s="65">
        <v>0.85064544365398298</v>
      </c>
      <c r="G1611" s="63" t="str">
        <f t="shared" si="76"/>
        <v>1297_1423</v>
      </c>
      <c r="H1611" s="59">
        <f t="shared" si="77"/>
        <v>0.14935455634601702</v>
      </c>
    </row>
    <row r="1612" spans="1:8" x14ac:dyDescent="0.4">
      <c r="A1612" s="55" t="s">
        <v>124</v>
      </c>
      <c r="B1612" s="55" t="s">
        <v>308</v>
      </c>
      <c r="C1612" s="55">
        <v>1190</v>
      </c>
      <c r="D1612" s="55">
        <v>1374</v>
      </c>
      <c r="E1612" s="58" t="str">
        <f t="shared" si="75"/>
        <v>1190_1374</v>
      </c>
      <c r="F1612" s="65">
        <v>8.5987575206629099E-2</v>
      </c>
      <c r="G1612" s="63" t="str">
        <f t="shared" si="76"/>
        <v>1374_1190</v>
      </c>
      <c r="H1612" s="59">
        <f t="shared" si="77"/>
        <v>0.91401242479337086</v>
      </c>
    </row>
    <row r="1613" spans="1:8" x14ac:dyDescent="0.4">
      <c r="A1613" s="55" t="s">
        <v>124</v>
      </c>
      <c r="B1613" s="55" t="s">
        <v>241</v>
      </c>
      <c r="C1613" s="55">
        <v>1190</v>
      </c>
      <c r="D1613" s="55">
        <v>1307</v>
      </c>
      <c r="E1613" s="58" t="str">
        <f t="shared" si="75"/>
        <v>1190_1307</v>
      </c>
      <c r="F1613" s="65">
        <v>0.48677804527844498</v>
      </c>
      <c r="G1613" s="63" t="str">
        <f t="shared" si="76"/>
        <v>1307_1190</v>
      </c>
      <c r="H1613" s="59">
        <f t="shared" si="77"/>
        <v>0.51322195472155507</v>
      </c>
    </row>
    <row r="1614" spans="1:8" x14ac:dyDescent="0.4">
      <c r="A1614" s="55" t="s">
        <v>124</v>
      </c>
      <c r="B1614" s="55" t="s">
        <v>200</v>
      </c>
      <c r="C1614" s="55">
        <v>1190</v>
      </c>
      <c r="D1614" s="55">
        <v>1266</v>
      </c>
      <c r="E1614" s="58" t="str">
        <f t="shared" si="75"/>
        <v>1190_1266</v>
      </c>
      <c r="F1614" s="65">
        <v>0.66557366356059799</v>
      </c>
      <c r="G1614" s="63" t="str">
        <f t="shared" si="76"/>
        <v>1266_1190</v>
      </c>
      <c r="H1614" s="59">
        <f t="shared" si="77"/>
        <v>0.33442633643940201</v>
      </c>
    </row>
    <row r="1615" spans="1:8" x14ac:dyDescent="0.4">
      <c r="A1615" s="55" t="s">
        <v>124</v>
      </c>
      <c r="B1615" s="55" t="s">
        <v>341</v>
      </c>
      <c r="C1615" s="55">
        <v>1190</v>
      </c>
      <c r="D1615" s="55">
        <v>1407</v>
      </c>
      <c r="E1615" s="58" t="str">
        <f t="shared" si="75"/>
        <v>1190_1407</v>
      </c>
      <c r="F1615" s="65">
        <v>0.51373873081021104</v>
      </c>
      <c r="G1615" s="63" t="str">
        <f t="shared" si="76"/>
        <v>1407_1190</v>
      </c>
      <c r="H1615" s="59">
        <f t="shared" si="77"/>
        <v>0.48626126918978896</v>
      </c>
    </row>
    <row r="1616" spans="1:8" x14ac:dyDescent="0.4">
      <c r="A1616" s="55" t="s">
        <v>124</v>
      </c>
      <c r="B1616" s="55" t="s">
        <v>311</v>
      </c>
      <c r="C1616" s="55">
        <v>1190</v>
      </c>
      <c r="D1616" s="55">
        <v>1377</v>
      </c>
      <c r="E1616" s="58" t="str">
        <f t="shared" si="75"/>
        <v>1190_1377</v>
      </c>
      <c r="F1616" s="65">
        <v>0.37791260997408899</v>
      </c>
      <c r="G1616" s="63" t="str">
        <f t="shared" si="76"/>
        <v>1377_1190</v>
      </c>
      <c r="H1616" s="59">
        <f t="shared" si="77"/>
        <v>0.62208739002591096</v>
      </c>
    </row>
    <row r="1617" spans="1:8" x14ac:dyDescent="0.4">
      <c r="A1617" s="55" t="s">
        <v>124</v>
      </c>
      <c r="B1617" s="55" t="s">
        <v>369</v>
      </c>
      <c r="C1617" s="55">
        <v>1190</v>
      </c>
      <c r="D1617" s="55">
        <v>1435</v>
      </c>
      <c r="E1617" s="58" t="str">
        <f t="shared" si="75"/>
        <v>1190_1435</v>
      </c>
      <c r="F1617" s="65">
        <v>6.0141114305765797E-2</v>
      </c>
      <c r="G1617" s="63" t="str">
        <f t="shared" si="76"/>
        <v>1435_1190</v>
      </c>
      <c r="H1617" s="59">
        <f t="shared" si="77"/>
        <v>0.93985888569423426</v>
      </c>
    </row>
    <row r="1618" spans="1:8" x14ac:dyDescent="0.4">
      <c r="A1618" s="55" t="s">
        <v>124</v>
      </c>
      <c r="B1618" s="55" t="s">
        <v>277</v>
      </c>
      <c r="C1618" s="55">
        <v>1190</v>
      </c>
      <c r="D1618" s="55">
        <v>1343</v>
      </c>
      <c r="E1618" s="58" t="str">
        <f t="shared" si="75"/>
        <v>1190_1343</v>
      </c>
      <c r="F1618" s="65">
        <v>0.181260466970149</v>
      </c>
      <c r="G1618" s="63" t="str">
        <f t="shared" si="76"/>
        <v>1343_1190</v>
      </c>
      <c r="H1618" s="59">
        <f t="shared" si="77"/>
        <v>0.81873953302985103</v>
      </c>
    </row>
    <row r="1619" spans="1:8" x14ac:dyDescent="0.4">
      <c r="A1619" s="55" t="s">
        <v>124</v>
      </c>
      <c r="B1619" s="55" t="s">
        <v>71</v>
      </c>
      <c r="C1619" s="55">
        <v>1190</v>
      </c>
      <c r="D1619" s="55">
        <v>1137</v>
      </c>
      <c r="E1619" s="58" t="str">
        <f t="shared" si="75"/>
        <v>1190_1137</v>
      </c>
      <c r="F1619" s="65">
        <v>0.402588772203261</v>
      </c>
      <c r="G1619" s="63" t="str">
        <f t="shared" si="76"/>
        <v>1137_1190</v>
      </c>
      <c r="H1619" s="59">
        <f t="shared" si="77"/>
        <v>0.59741122779673894</v>
      </c>
    </row>
    <row r="1620" spans="1:8" x14ac:dyDescent="0.4">
      <c r="A1620" s="55" t="s">
        <v>124</v>
      </c>
      <c r="B1620" s="55" t="s">
        <v>202</v>
      </c>
      <c r="C1620" s="55">
        <v>1190</v>
      </c>
      <c r="D1620" s="55">
        <v>1268</v>
      </c>
      <c r="E1620" s="58" t="str">
        <f t="shared" si="75"/>
        <v>1190_1268</v>
      </c>
      <c r="F1620" s="65">
        <v>0.18658431443930801</v>
      </c>
      <c r="G1620" s="63" t="str">
        <f t="shared" si="76"/>
        <v>1268_1190</v>
      </c>
      <c r="H1620" s="59">
        <f t="shared" si="77"/>
        <v>0.81341568556069199</v>
      </c>
    </row>
    <row r="1621" spans="1:8" x14ac:dyDescent="0.4">
      <c r="A1621" s="55" t="s">
        <v>124</v>
      </c>
      <c r="B1621" s="55" t="s">
        <v>129</v>
      </c>
      <c r="C1621" s="55">
        <v>1190</v>
      </c>
      <c r="D1621" s="55">
        <v>1195</v>
      </c>
      <c r="E1621" s="58" t="str">
        <f t="shared" si="75"/>
        <v>1190_1195</v>
      </c>
      <c r="F1621" s="65">
        <v>0.47352540281975902</v>
      </c>
      <c r="G1621" s="63" t="str">
        <f t="shared" si="76"/>
        <v>1195_1190</v>
      </c>
      <c r="H1621" s="59">
        <f t="shared" si="77"/>
        <v>0.52647459718024092</v>
      </c>
    </row>
    <row r="1622" spans="1:8" x14ac:dyDescent="0.4">
      <c r="A1622" s="55" t="s">
        <v>124</v>
      </c>
      <c r="B1622" s="55" t="s">
        <v>367</v>
      </c>
      <c r="C1622" s="55">
        <v>1190</v>
      </c>
      <c r="D1622" s="55">
        <v>1433</v>
      </c>
      <c r="E1622" s="58" t="str">
        <f t="shared" si="75"/>
        <v>1190_1433</v>
      </c>
      <c r="F1622" s="65">
        <v>0.29258048239252799</v>
      </c>
      <c r="G1622" s="63" t="str">
        <f t="shared" si="76"/>
        <v>1433_1190</v>
      </c>
      <c r="H1622" s="59">
        <f t="shared" si="77"/>
        <v>0.70741951760747201</v>
      </c>
    </row>
    <row r="1623" spans="1:8" x14ac:dyDescent="0.4">
      <c r="A1623" s="55" t="s">
        <v>124</v>
      </c>
      <c r="B1623" s="55" t="s">
        <v>249</v>
      </c>
      <c r="C1623" s="55">
        <v>1190</v>
      </c>
      <c r="D1623" s="55">
        <v>1315</v>
      </c>
      <c r="E1623" s="58" t="str">
        <f t="shared" si="75"/>
        <v>1190_1315</v>
      </c>
      <c r="F1623" s="65">
        <v>0.87370711646406396</v>
      </c>
      <c r="G1623" s="63" t="str">
        <f t="shared" si="76"/>
        <v>1315_1190</v>
      </c>
      <c r="H1623" s="59">
        <f t="shared" si="77"/>
        <v>0.12629288353593604</v>
      </c>
    </row>
    <row r="1624" spans="1:8" x14ac:dyDescent="0.4">
      <c r="A1624" s="55" t="s">
        <v>124</v>
      </c>
      <c r="B1624" s="55" t="s">
        <v>347</v>
      </c>
      <c r="C1624" s="55">
        <v>1190</v>
      </c>
      <c r="D1624" s="55">
        <v>1413</v>
      </c>
      <c r="E1624" s="58" t="str">
        <f t="shared" si="75"/>
        <v>1190_1413</v>
      </c>
      <c r="F1624" s="65">
        <v>0.75182116373257002</v>
      </c>
      <c r="G1624" s="63" t="str">
        <f t="shared" si="76"/>
        <v>1413_1190</v>
      </c>
      <c r="H1624" s="59">
        <f t="shared" si="77"/>
        <v>0.24817883626742998</v>
      </c>
    </row>
    <row r="1625" spans="1:8" x14ac:dyDescent="0.4">
      <c r="A1625" s="55" t="s">
        <v>124</v>
      </c>
      <c r="B1625" s="55" t="s">
        <v>208</v>
      </c>
      <c r="C1625" s="55">
        <v>1190</v>
      </c>
      <c r="D1625" s="55">
        <v>1274</v>
      </c>
      <c r="E1625" s="58" t="str">
        <f t="shared" si="75"/>
        <v>1190_1274</v>
      </c>
      <c r="F1625" s="65">
        <v>6.5173043267540504E-2</v>
      </c>
      <c r="G1625" s="63" t="str">
        <f t="shared" si="76"/>
        <v>1274_1190</v>
      </c>
      <c r="H1625" s="59">
        <f t="shared" si="77"/>
        <v>0.93482695673245952</v>
      </c>
    </row>
    <row r="1626" spans="1:8" x14ac:dyDescent="0.4">
      <c r="A1626" s="55" t="s">
        <v>124</v>
      </c>
      <c r="B1626" s="55" t="s">
        <v>239</v>
      </c>
      <c r="C1626" s="55">
        <v>1190</v>
      </c>
      <c r="D1626" s="55">
        <v>1305</v>
      </c>
      <c r="E1626" s="58" t="str">
        <f t="shared" si="75"/>
        <v>1190_1305</v>
      </c>
      <c r="F1626" s="65">
        <v>0.27969637121159602</v>
      </c>
      <c r="G1626" s="63" t="str">
        <f t="shared" si="76"/>
        <v>1305_1190</v>
      </c>
      <c r="H1626" s="59">
        <f t="shared" si="77"/>
        <v>0.72030362878840393</v>
      </c>
    </row>
    <row r="1627" spans="1:8" x14ac:dyDescent="0.4">
      <c r="A1627" s="55" t="s">
        <v>124</v>
      </c>
      <c r="B1627" s="55" t="s">
        <v>370</v>
      </c>
      <c r="C1627" s="55">
        <v>1190</v>
      </c>
      <c r="D1627" s="55">
        <v>1436</v>
      </c>
      <c r="E1627" s="58" t="str">
        <f t="shared" si="75"/>
        <v>1190_1436</v>
      </c>
      <c r="F1627" s="65">
        <v>0.178269442067409</v>
      </c>
      <c r="G1627" s="63" t="str">
        <f t="shared" si="76"/>
        <v>1436_1190</v>
      </c>
      <c r="H1627" s="59">
        <f t="shared" si="77"/>
        <v>0.82173055793259098</v>
      </c>
    </row>
    <row r="1628" spans="1:8" x14ac:dyDescent="0.4">
      <c r="A1628" s="55" t="s">
        <v>124</v>
      </c>
      <c r="B1628" s="55" t="s">
        <v>100</v>
      </c>
      <c r="C1628" s="55">
        <v>1190</v>
      </c>
      <c r="D1628" s="55">
        <v>1166</v>
      </c>
      <c r="E1628" s="58" t="str">
        <f t="shared" si="75"/>
        <v>1190_1166</v>
      </c>
      <c r="F1628" s="65">
        <v>0.28541143938380997</v>
      </c>
      <c r="G1628" s="63" t="str">
        <f t="shared" si="76"/>
        <v>1166_1190</v>
      </c>
      <c r="H1628" s="59">
        <f t="shared" si="77"/>
        <v>0.71458856061619003</v>
      </c>
    </row>
    <row r="1629" spans="1:8" x14ac:dyDescent="0.4">
      <c r="A1629" s="55" t="s">
        <v>124</v>
      </c>
      <c r="B1629" s="55" t="s">
        <v>167</v>
      </c>
      <c r="C1629" s="55">
        <v>1190</v>
      </c>
      <c r="D1629" s="55">
        <v>1233</v>
      </c>
      <c r="E1629" s="58" t="str">
        <f t="shared" si="75"/>
        <v>1190_1233</v>
      </c>
      <c r="F1629" s="65">
        <v>0.86491166188130297</v>
      </c>
      <c r="G1629" s="63" t="str">
        <f t="shared" si="76"/>
        <v>1233_1190</v>
      </c>
      <c r="H1629" s="59">
        <f t="shared" si="77"/>
        <v>0.13508833811869703</v>
      </c>
    </row>
    <row r="1630" spans="1:8" x14ac:dyDescent="0.4">
      <c r="A1630" s="55" t="s">
        <v>124</v>
      </c>
      <c r="B1630" s="55" t="s">
        <v>263</v>
      </c>
      <c r="C1630" s="55">
        <v>1190</v>
      </c>
      <c r="D1630" s="55">
        <v>1329</v>
      </c>
      <c r="E1630" s="58" t="str">
        <f t="shared" si="75"/>
        <v>1190_1329</v>
      </c>
      <c r="F1630" s="65">
        <v>0.42853063659320301</v>
      </c>
      <c r="G1630" s="63" t="str">
        <f t="shared" si="76"/>
        <v>1329_1190</v>
      </c>
      <c r="H1630" s="59">
        <f t="shared" si="77"/>
        <v>0.57146936340679699</v>
      </c>
    </row>
    <row r="1631" spans="1:8" x14ac:dyDescent="0.4">
      <c r="A1631" s="55" t="s">
        <v>124</v>
      </c>
      <c r="B1631" s="55" t="s">
        <v>174</v>
      </c>
      <c r="C1631" s="55">
        <v>1190</v>
      </c>
      <c r="D1631" s="55">
        <v>1240</v>
      </c>
      <c r="E1631" s="58" t="str">
        <f t="shared" si="75"/>
        <v>1190_1240</v>
      </c>
      <c r="F1631" s="65">
        <v>0.82658457012545405</v>
      </c>
      <c r="G1631" s="63" t="str">
        <f t="shared" si="76"/>
        <v>1240_1190</v>
      </c>
      <c r="H1631" s="59">
        <f t="shared" si="77"/>
        <v>0.17341542987454595</v>
      </c>
    </row>
    <row r="1632" spans="1:8" x14ac:dyDescent="0.4">
      <c r="A1632" s="55" t="s">
        <v>124</v>
      </c>
      <c r="B1632" s="55" t="s">
        <v>345</v>
      </c>
      <c r="C1632" s="55">
        <v>1190</v>
      </c>
      <c r="D1632" s="55">
        <v>1411</v>
      </c>
      <c r="E1632" s="58" t="str">
        <f t="shared" si="75"/>
        <v>1190_1411</v>
      </c>
      <c r="F1632" s="65">
        <v>0.65016793856690203</v>
      </c>
      <c r="G1632" s="63" t="str">
        <f t="shared" si="76"/>
        <v>1411_1190</v>
      </c>
      <c r="H1632" s="59">
        <f t="shared" si="77"/>
        <v>0.34983206143309797</v>
      </c>
    </row>
    <row r="1633" spans="1:8" x14ac:dyDescent="0.4">
      <c r="A1633" s="55" t="s">
        <v>124</v>
      </c>
      <c r="B1633" s="55" t="s">
        <v>305</v>
      </c>
      <c r="C1633" s="55">
        <v>1190</v>
      </c>
      <c r="D1633" s="55">
        <v>1371</v>
      </c>
      <c r="E1633" s="58" t="str">
        <f t="shared" si="75"/>
        <v>1190_1371</v>
      </c>
      <c r="F1633" s="65">
        <v>0.13012341741787001</v>
      </c>
      <c r="G1633" s="63" t="str">
        <f t="shared" si="76"/>
        <v>1371_1190</v>
      </c>
      <c r="H1633" s="59">
        <f t="shared" si="77"/>
        <v>0.86987658258212996</v>
      </c>
    </row>
    <row r="1634" spans="1:8" x14ac:dyDescent="0.4">
      <c r="A1634" s="55" t="s">
        <v>124</v>
      </c>
      <c r="B1634" s="55" t="s">
        <v>212</v>
      </c>
      <c r="C1634" s="55">
        <v>1190</v>
      </c>
      <c r="D1634" s="55">
        <v>1278</v>
      </c>
      <c r="E1634" s="58" t="str">
        <f t="shared" si="75"/>
        <v>1190_1278</v>
      </c>
      <c r="F1634" s="65">
        <v>0.11566005366382601</v>
      </c>
      <c r="G1634" s="63" t="str">
        <f t="shared" si="76"/>
        <v>1278_1190</v>
      </c>
      <c r="H1634" s="59">
        <f t="shared" si="77"/>
        <v>0.88433994633617397</v>
      </c>
    </row>
    <row r="1635" spans="1:8" x14ac:dyDescent="0.4">
      <c r="A1635" s="55" t="s">
        <v>124</v>
      </c>
      <c r="B1635" s="55" t="s">
        <v>391</v>
      </c>
      <c r="C1635" s="55">
        <v>1190</v>
      </c>
      <c r="D1635" s="55">
        <v>1457</v>
      </c>
      <c r="E1635" s="58" t="str">
        <f t="shared" si="75"/>
        <v>1190_1457</v>
      </c>
      <c r="F1635" s="65">
        <v>0.32451077166978798</v>
      </c>
      <c r="G1635" s="63" t="str">
        <f t="shared" si="76"/>
        <v>1457_1190</v>
      </c>
      <c r="H1635" s="59">
        <f t="shared" si="77"/>
        <v>0.67548922833021208</v>
      </c>
    </row>
    <row r="1636" spans="1:8" x14ac:dyDescent="0.4">
      <c r="A1636" s="55" t="s">
        <v>124</v>
      </c>
      <c r="B1636" s="55" t="s">
        <v>177</v>
      </c>
      <c r="C1636" s="55">
        <v>1190</v>
      </c>
      <c r="D1636" s="55">
        <v>1243</v>
      </c>
      <c r="E1636" s="58" t="str">
        <f t="shared" si="75"/>
        <v>1190_1243</v>
      </c>
      <c r="F1636" s="65">
        <v>0.32441719080248999</v>
      </c>
      <c r="G1636" s="63" t="str">
        <f t="shared" si="76"/>
        <v>1243_1190</v>
      </c>
      <c r="H1636" s="59">
        <f t="shared" si="77"/>
        <v>0.67558280919751001</v>
      </c>
    </row>
    <row r="1637" spans="1:8" x14ac:dyDescent="0.4">
      <c r="A1637" s="55" t="s">
        <v>124</v>
      </c>
      <c r="B1637" s="55" t="s">
        <v>179</v>
      </c>
      <c r="C1637" s="55">
        <v>1190</v>
      </c>
      <c r="D1637" s="55">
        <v>1245</v>
      </c>
      <c r="E1637" s="58" t="str">
        <f t="shared" si="75"/>
        <v>1190_1245</v>
      </c>
      <c r="F1637" s="65">
        <v>0.48325847369585301</v>
      </c>
      <c r="G1637" s="63" t="str">
        <f t="shared" si="76"/>
        <v>1245_1190</v>
      </c>
      <c r="H1637" s="59">
        <f t="shared" si="77"/>
        <v>0.51674152630414705</v>
      </c>
    </row>
    <row r="1638" spans="1:8" x14ac:dyDescent="0.4">
      <c r="A1638" s="55" t="s">
        <v>124</v>
      </c>
      <c r="B1638" s="55" t="s">
        <v>107</v>
      </c>
      <c r="C1638" s="55">
        <v>1190</v>
      </c>
      <c r="D1638" s="55">
        <v>1173</v>
      </c>
      <c r="E1638" s="58" t="str">
        <f t="shared" si="75"/>
        <v>1190_1173</v>
      </c>
      <c r="F1638" s="65">
        <v>0.25278830776531702</v>
      </c>
      <c r="G1638" s="63" t="str">
        <f t="shared" si="76"/>
        <v>1173_1190</v>
      </c>
      <c r="H1638" s="59">
        <f t="shared" si="77"/>
        <v>0.74721169223468298</v>
      </c>
    </row>
    <row r="1639" spans="1:8" x14ac:dyDescent="0.4">
      <c r="A1639" s="55" t="s">
        <v>124</v>
      </c>
      <c r="B1639" s="55" t="s">
        <v>231</v>
      </c>
      <c r="C1639" s="55">
        <v>1190</v>
      </c>
      <c r="D1639" s="55">
        <v>1297</v>
      </c>
      <c r="E1639" s="58" t="str">
        <f t="shared" si="75"/>
        <v>1190_1297</v>
      </c>
      <c r="F1639" s="65">
        <v>0.57958009840026103</v>
      </c>
      <c r="G1639" s="63" t="str">
        <f t="shared" si="76"/>
        <v>1297_1190</v>
      </c>
      <c r="H1639" s="59">
        <f t="shared" si="77"/>
        <v>0.42041990159973897</v>
      </c>
    </row>
    <row r="1640" spans="1:8" x14ac:dyDescent="0.4">
      <c r="A1640" s="55" t="s">
        <v>308</v>
      </c>
      <c r="B1640" s="55" t="s">
        <v>241</v>
      </c>
      <c r="C1640" s="55">
        <v>1374</v>
      </c>
      <c r="D1640" s="55">
        <v>1307</v>
      </c>
      <c r="E1640" s="58" t="str">
        <f t="shared" si="75"/>
        <v>1374_1307</v>
      </c>
      <c r="F1640" s="65">
        <v>0.90784485055903696</v>
      </c>
      <c r="G1640" s="63" t="str">
        <f t="shared" si="76"/>
        <v>1307_1374</v>
      </c>
      <c r="H1640" s="59">
        <f t="shared" si="77"/>
        <v>9.2155149440963036E-2</v>
      </c>
    </row>
    <row r="1641" spans="1:8" x14ac:dyDescent="0.4">
      <c r="A1641" s="55" t="s">
        <v>308</v>
      </c>
      <c r="B1641" s="55" t="s">
        <v>200</v>
      </c>
      <c r="C1641" s="55">
        <v>1374</v>
      </c>
      <c r="D1641" s="55">
        <v>1266</v>
      </c>
      <c r="E1641" s="58" t="str">
        <f t="shared" si="75"/>
        <v>1374_1266</v>
      </c>
      <c r="F1641" s="65">
        <v>0.95385542750429497</v>
      </c>
      <c r="G1641" s="63" t="str">
        <f t="shared" si="76"/>
        <v>1266_1374</v>
      </c>
      <c r="H1641" s="59">
        <f t="shared" si="77"/>
        <v>4.6144572495705027E-2</v>
      </c>
    </row>
    <row r="1642" spans="1:8" x14ac:dyDescent="0.4">
      <c r="A1642" s="55" t="s">
        <v>308</v>
      </c>
      <c r="B1642" s="55" t="s">
        <v>341</v>
      </c>
      <c r="C1642" s="55">
        <v>1374</v>
      </c>
      <c r="D1642" s="55">
        <v>1407</v>
      </c>
      <c r="E1642" s="58" t="str">
        <f t="shared" si="75"/>
        <v>1374_1407</v>
      </c>
      <c r="F1642" s="65">
        <v>0.91648112688628203</v>
      </c>
      <c r="G1642" s="63" t="str">
        <f t="shared" si="76"/>
        <v>1407_1374</v>
      </c>
      <c r="H1642" s="59">
        <f t="shared" si="77"/>
        <v>8.3518873113717973E-2</v>
      </c>
    </row>
    <row r="1643" spans="1:8" x14ac:dyDescent="0.4">
      <c r="A1643" s="55" t="s">
        <v>308</v>
      </c>
      <c r="B1643" s="55" t="s">
        <v>311</v>
      </c>
      <c r="C1643" s="55">
        <v>1374</v>
      </c>
      <c r="D1643" s="55">
        <v>1377</v>
      </c>
      <c r="E1643" s="58" t="str">
        <f t="shared" si="75"/>
        <v>1374_1377</v>
      </c>
      <c r="F1643" s="65">
        <v>0.86319481253927299</v>
      </c>
      <c r="G1643" s="63" t="str">
        <f t="shared" si="76"/>
        <v>1377_1374</v>
      </c>
      <c r="H1643" s="59">
        <f t="shared" si="77"/>
        <v>0.13680518746072701</v>
      </c>
    </row>
    <row r="1644" spans="1:8" x14ac:dyDescent="0.4">
      <c r="A1644" s="55" t="s">
        <v>308</v>
      </c>
      <c r="B1644" s="55" t="s">
        <v>369</v>
      </c>
      <c r="C1644" s="55">
        <v>1374</v>
      </c>
      <c r="D1644" s="55">
        <v>1435</v>
      </c>
      <c r="E1644" s="58" t="str">
        <f t="shared" si="75"/>
        <v>1374_1435</v>
      </c>
      <c r="F1644" s="65">
        <v>0.39926322389798802</v>
      </c>
      <c r="G1644" s="63" t="str">
        <f t="shared" si="76"/>
        <v>1435_1374</v>
      </c>
      <c r="H1644" s="59">
        <f t="shared" si="77"/>
        <v>0.60073677610201193</v>
      </c>
    </row>
    <row r="1645" spans="1:8" x14ac:dyDescent="0.4">
      <c r="A1645" s="55" t="s">
        <v>308</v>
      </c>
      <c r="B1645" s="55" t="s">
        <v>277</v>
      </c>
      <c r="C1645" s="55">
        <v>1374</v>
      </c>
      <c r="D1645" s="55">
        <v>1343</v>
      </c>
      <c r="E1645" s="58" t="str">
        <f t="shared" si="75"/>
        <v>1374_1343</v>
      </c>
      <c r="F1645" s="65">
        <v>0.69691900543769403</v>
      </c>
      <c r="G1645" s="63" t="str">
        <f t="shared" si="76"/>
        <v>1343_1374</v>
      </c>
      <c r="H1645" s="59">
        <f t="shared" si="77"/>
        <v>0.30308099456230597</v>
      </c>
    </row>
    <row r="1646" spans="1:8" x14ac:dyDescent="0.4">
      <c r="A1646" s="55" t="s">
        <v>308</v>
      </c>
      <c r="B1646" s="55" t="s">
        <v>71</v>
      </c>
      <c r="C1646" s="55">
        <v>1374</v>
      </c>
      <c r="D1646" s="55">
        <v>1137</v>
      </c>
      <c r="E1646" s="58" t="str">
        <f t="shared" si="75"/>
        <v>1374_1137</v>
      </c>
      <c r="F1646" s="65">
        <v>0.874989046591375</v>
      </c>
      <c r="G1646" s="63" t="str">
        <f t="shared" si="76"/>
        <v>1137_1374</v>
      </c>
      <c r="H1646" s="59">
        <f t="shared" si="77"/>
        <v>0.125010953408625</v>
      </c>
    </row>
    <row r="1647" spans="1:8" x14ac:dyDescent="0.4">
      <c r="A1647" s="55" t="s">
        <v>308</v>
      </c>
      <c r="B1647" s="55" t="s">
        <v>202</v>
      </c>
      <c r="C1647" s="55">
        <v>1374</v>
      </c>
      <c r="D1647" s="55">
        <v>1268</v>
      </c>
      <c r="E1647" s="58" t="str">
        <f t="shared" si="75"/>
        <v>1374_1268</v>
      </c>
      <c r="F1647" s="65">
        <v>0.70435873797216397</v>
      </c>
      <c r="G1647" s="63" t="str">
        <f t="shared" si="76"/>
        <v>1268_1374</v>
      </c>
      <c r="H1647" s="59">
        <f t="shared" si="77"/>
        <v>0.29564126202783603</v>
      </c>
    </row>
    <row r="1648" spans="1:8" x14ac:dyDescent="0.4">
      <c r="A1648" s="55" t="s">
        <v>308</v>
      </c>
      <c r="B1648" s="55" t="s">
        <v>129</v>
      </c>
      <c r="C1648" s="55">
        <v>1374</v>
      </c>
      <c r="D1648" s="55">
        <v>1195</v>
      </c>
      <c r="E1648" s="58" t="str">
        <f t="shared" si="75"/>
        <v>1374_1195</v>
      </c>
      <c r="F1648" s="65">
        <v>0.90330534907492999</v>
      </c>
      <c r="G1648" s="63" t="str">
        <f t="shared" si="76"/>
        <v>1195_1374</v>
      </c>
      <c r="H1648" s="59">
        <f t="shared" si="77"/>
        <v>9.6694650925070014E-2</v>
      </c>
    </row>
    <row r="1649" spans="1:8" x14ac:dyDescent="0.4">
      <c r="A1649" s="55" t="s">
        <v>308</v>
      </c>
      <c r="B1649" s="55" t="s">
        <v>367</v>
      </c>
      <c r="C1649" s="55">
        <v>1374</v>
      </c>
      <c r="D1649" s="55">
        <v>1433</v>
      </c>
      <c r="E1649" s="58" t="str">
        <f t="shared" si="75"/>
        <v>1374_1433</v>
      </c>
      <c r="F1649" s="65">
        <v>0.81116777707674603</v>
      </c>
      <c r="G1649" s="63" t="str">
        <f t="shared" si="76"/>
        <v>1433_1374</v>
      </c>
      <c r="H1649" s="59">
        <f t="shared" si="77"/>
        <v>0.18883222292325397</v>
      </c>
    </row>
    <row r="1650" spans="1:8" x14ac:dyDescent="0.4">
      <c r="A1650" s="55" t="s">
        <v>308</v>
      </c>
      <c r="B1650" s="55" t="s">
        <v>249</v>
      </c>
      <c r="C1650" s="55">
        <v>1374</v>
      </c>
      <c r="D1650" s="55">
        <v>1315</v>
      </c>
      <c r="E1650" s="58" t="str">
        <f t="shared" si="75"/>
        <v>1374_1315</v>
      </c>
      <c r="F1650" s="65">
        <v>0.98627398986377102</v>
      </c>
      <c r="G1650" s="63" t="str">
        <f t="shared" si="76"/>
        <v>1315_1374</v>
      </c>
      <c r="H1650" s="59">
        <f t="shared" si="77"/>
        <v>1.3726010136228983E-2</v>
      </c>
    </row>
    <row r="1651" spans="1:8" x14ac:dyDescent="0.4">
      <c r="A1651" s="55" t="s">
        <v>308</v>
      </c>
      <c r="B1651" s="55" t="s">
        <v>347</v>
      </c>
      <c r="C1651" s="55">
        <v>1374</v>
      </c>
      <c r="D1651" s="55">
        <v>1413</v>
      </c>
      <c r="E1651" s="58" t="str">
        <f t="shared" si="75"/>
        <v>1374_1413</v>
      </c>
      <c r="F1651" s="65">
        <v>0.96919679574470896</v>
      </c>
      <c r="G1651" s="63" t="str">
        <f t="shared" si="76"/>
        <v>1413_1374</v>
      </c>
      <c r="H1651" s="59">
        <f t="shared" si="77"/>
        <v>3.0803204255291039E-2</v>
      </c>
    </row>
    <row r="1652" spans="1:8" x14ac:dyDescent="0.4">
      <c r="A1652" s="55" t="s">
        <v>308</v>
      </c>
      <c r="B1652" s="55" t="s">
        <v>208</v>
      </c>
      <c r="C1652" s="55">
        <v>1374</v>
      </c>
      <c r="D1652" s="55">
        <v>1274</v>
      </c>
      <c r="E1652" s="58" t="str">
        <f t="shared" si="75"/>
        <v>1374_1274</v>
      </c>
      <c r="F1652" s="65">
        <v>0.41998976214731198</v>
      </c>
      <c r="G1652" s="63" t="str">
        <f t="shared" si="76"/>
        <v>1274_1374</v>
      </c>
      <c r="H1652" s="59">
        <f t="shared" si="77"/>
        <v>0.58001023785268802</v>
      </c>
    </row>
    <row r="1653" spans="1:8" x14ac:dyDescent="0.4">
      <c r="A1653" s="55" t="s">
        <v>308</v>
      </c>
      <c r="B1653" s="55" t="s">
        <v>239</v>
      </c>
      <c r="C1653" s="55">
        <v>1374</v>
      </c>
      <c r="D1653" s="55">
        <v>1305</v>
      </c>
      <c r="E1653" s="58" t="str">
        <f t="shared" si="75"/>
        <v>1374_1305</v>
      </c>
      <c r="F1653" s="65">
        <v>0.80131474640120803</v>
      </c>
      <c r="G1653" s="63" t="str">
        <f t="shared" si="76"/>
        <v>1305_1374</v>
      </c>
      <c r="H1653" s="59">
        <f t="shared" si="77"/>
        <v>0.19868525359879197</v>
      </c>
    </row>
    <row r="1654" spans="1:8" x14ac:dyDescent="0.4">
      <c r="A1654" s="55" t="s">
        <v>308</v>
      </c>
      <c r="B1654" s="55" t="s">
        <v>370</v>
      </c>
      <c r="C1654" s="55">
        <v>1374</v>
      </c>
      <c r="D1654" s="55">
        <v>1436</v>
      </c>
      <c r="E1654" s="58" t="str">
        <f t="shared" si="75"/>
        <v>1374_1436</v>
      </c>
      <c r="F1654" s="65">
        <v>0.69261721403198495</v>
      </c>
      <c r="G1654" s="63" t="str">
        <f t="shared" si="76"/>
        <v>1436_1374</v>
      </c>
      <c r="H1654" s="59">
        <f t="shared" si="77"/>
        <v>0.30738278596801505</v>
      </c>
    </row>
    <row r="1655" spans="1:8" x14ac:dyDescent="0.4">
      <c r="A1655" s="55" t="s">
        <v>308</v>
      </c>
      <c r="B1655" s="55" t="s">
        <v>100</v>
      </c>
      <c r="C1655" s="55">
        <v>1374</v>
      </c>
      <c r="D1655" s="55">
        <v>1166</v>
      </c>
      <c r="E1655" s="58" t="str">
        <f t="shared" si="75"/>
        <v>1374_1166</v>
      </c>
      <c r="F1655" s="65">
        <v>0.80576524432195595</v>
      </c>
      <c r="G1655" s="63" t="str">
        <f t="shared" si="76"/>
        <v>1166_1374</v>
      </c>
      <c r="H1655" s="59">
        <f t="shared" si="77"/>
        <v>0.19423475567804405</v>
      </c>
    </row>
    <row r="1656" spans="1:8" x14ac:dyDescent="0.4">
      <c r="A1656" s="55" t="s">
        <v>308</v>
      </c>
      <c r="B1656" s="55" t="s">
        <v>167</v>
      </c>
      <c r="C1656" s="55">
        <v>1374</v>
      </c>
      <c r="D1656" s="55">
        <v>1233</v>
      </c>
      <c r="E1656" s="58" t="str">
        <f t="shared" si="75"/>
        <v>1374_1233</v>
      </c>
      <c r="F1656" s="65">
        <v>0.98518513542955399</v>
      </c>
      <c r="G1656" s="63" t="str">
        <f t="shared" si="76"/>
        <v>1233_1374</v>
      </c>
      <c r="H1656" s="59">
        <f t="shared" si="77"/>
        <v>1.4814864570446007E-2</v>
      </c>
    </row>
    <row r="1657" spans="1:8" x14ac:dyDescent="0.4">
      <c r="A1657" s="55" t="s">
        <v>308</v>
      </c>
      <c r="B1657" s="55" t="s">
        <v>263</v>
      </c>
      <c r="C1657" s="55">
        <v>1374</v>
      </c>
      <c r="D1657" s="55">
        <v>1329</v>
      </c>
      <c r="E1657" s="58" t="str">
        <f t="shared" si="75"/>
        <v>1374_1329</v>
      </c>
      <c r="F1657" s="65">
        <v>0.88621525805609602</v>
      </c>
      <c r="G1657" s="63" t="str">
        <f t="shared" si="76"/>
        <v>1329_1374</v>
      </c>
      <c r="H1657" s="59">
        <f t="shared" si="77"/>
        <v>0.11378474194390398</v>
      </c>
    </row>
    <row r="1658" spans="1:8" x14ac:dyDescent="0.4">
      <c r="A1658" s="55" t="s">
        <v>308</v>
      </c>
      <c r="B1658" s="55" t="s">
        <v>174</v>
      </c>
      <c r="C1658" s="55">
        <v>1374</v>
      </c>
      <c r="D1658" s="55">
        <v>1240</v>
      </c>
      <c r="E1658" s="58" t="str">
        <f t="shared" si="75"/>
        <v>1374_1240</v>
      </c>
      <c r="F1658" s="65">
        <v>0.98020072931065505</v>
      </c>
      <c r="G1658" s="63" t="str">
        <f t="shared" si="76"/>
        <v>1240_1374</v>
      </c>
      <c r="H1658" s="59">
        <f t="shared" si="77"/>
        <v>1.979927068934495E-2</v>
      </c>
    </row>
    <row r="1659" spans="1:8" x14ac:dyDescent="0.4">
      <c r="A1659" s="55" t="s">
        <v>308</v>
      </c>
      <c r="B1659" s="55" t="s">
        <v>345</v>
      </c>
      <c r="C1659" s="55">
        <v>1374</v>
      </c>
      <c r="D1659" s="55">
        <v>1411</v>
      </c>
      <c r="E1659" s="58" t="str">
        <f t="shared" si="75"/>
        <v>1374_1411</v>
      </c>
      <c r="F1659" s="65">
        <v>0.950746993096241</v>
      </c>
      <c r="G1659" s="63" t="str">
        <f t="shared" si="76"/>
        <v>1411_1374</v>
      </c>
      <c r="H1659" s="59">
        <f t="shared" si="77"/>
        <v>4.9253006903759E-2</v>
      </c>
    </row>
    <row r="1660" spans="1:8" x14ac:dyDescent="0.4">
      <c r="A1660" s="55" t="s">
        <v>308</v>
      </c>
      <c r="B1660" s="55" t="s">
        <v>305</v>
      </c>
      <c r="C1660" s="55">
        <v>1374</v>
      </c>
      <c r="D1660" s="55">
        <v>1371</v>
      </c>
      <c r="E1660" s="58" t="str">
        <f t="shared" si="75"/>
        <v>1374_1371</v>
      </c>
      <c r="F1660" s="65">
        <v>0.60840963844440099</v>
      </c>
      <c r="G1660" s="63" t="str">
        <f t="shared" si="76"/>
        <v>1371_1374</v>
      </c>
      <c r="H1660" s="59">
        <f t="shared" si="77"/>
        <v>0.39159036155559901</v>
      </c>
    </row>
    <row r="1661" spans="1:8" x14ac:dyDescent="0.4">
      <c r="A1661" s="55" t="s">
        <v>308</v>
      </c>
      <c r="B1661" s="55" t="s">
        <v>212</v>
      </c>
      <c r="C1661" s="55">
        <v>1374</v>
      </c>
      <c r="D1661" s="55">
        <v>1278</v>
      </c>
      <c r="E1661" s="58" t="str">
        <f t="shared" si="75"/>
        <v>1374_1278</v>
      </c>
      <c r="F1661" s="65">
        <v>0.57598526117534998</v>
      </c>
      <c r="G1661" s="63" t="str">
        <f t="shared" si="76"/>
        <v>1278_1374</v>
      </c>
      <c r="H1661" s="59">
        <f t="shared" si="77"/>
        <v>0.42401473882465002</v>
      </c>
    </row>
    <row r="1662" spans="1:8" x14ac:dyDescent="0.4">
      <c r="A1662" s="55" t="s">
        <v>308</v>
      </c>
      <c r="B1662" s="55" t="s">
        <v>391</v>
      </c>
      <c r="C1662" s="55">
        <v>1374</v>
      </c>
      <c r="D1662" s="55">
        <v>1457</v>
      </c>
      <c r="E1662" s="58" t="str">
        <f t="shared" si="75"/>
        <v>1374_1457</v>
      </c>
      <c r="F1662" s="65">
        <v>0.83304753887072103</v>
      </c>
      <c r="G1662" s="63" t="str">
        <f t="shared" si="76"/>
        <v>1457_1374</v>
      </c>
      <c r="H1662" s="59">
        <f t="shared" si="77"/>
        <v>0.16695246112927897</v>
      </c>
    </row>
    <row r="1663" spans="1:8" x14ac:dyDescent="0.4">
      <c r="A1663" s="55" t="s">
        <v>308</v>
      </c>
      <c r="B1663" s="55" t="s">
        <v>177</v>
      </c>
      <c r="C1663" s="55">
        <v>1374</v>
      </c>
      <c r="D1663" s="55">
        <v>1243</v>
      </c>
      <c r="E1663" s="58" t="str">
        <f t="shared" si="75"/>
        <v>1374_1243</v>
      </c>
      <c r="F1663" s="65">
        <v>0.83298815118138403</v>
      </c>
      <c r="G1663" s="63" t="str">
        <f t="shared" si="76"/>
        <v>1243_1374</v>
      </c>
      <c r="H1663" s="59">
        <f t="shared" si="77"/>
        <v>0.16701184881861597</v>
      </c>
    </row>
    <row r="1664" spans="1:8" x14ac:dyDescent="0.4">
      <c r="A1664" s="55" t="s">
        <v>308</v>
      </c>
      <c r="B1664" s="55" t="s">
        <v>179</v>
      </c>
      <c r="C1664" s="55">
        <v>1374</v>
      </c>
      <c r="D1664" s="55">
        <v>1245</v>
      </c>
      <c r="E1664" s="58" t="str">
        <f t="shared" si="75"/>
        <v>1374_1245</v>
      </c>
      <c r="F1664" s="65">
        <v>0.90665916709559202</v>
      </c>
      <c r="G1664" s="63" t="str">
        <f t="shared" si="76"/>
        <v>1245_1374</v>
      </c>
      <c r="H1664" s="59">
        <f t="shared" si="77"/>
        <v>9.3340832904407978E-2</v>
      </c>
    </row>
    <row r="1665" spans="1:8" x14ac:dyDescent="0.4">
      <c r="A1665" s="55" t="s">
        <v>308</v>
      </c>
      <c r="B1665" s="55" t="s">
        <v>107</v>
      </c>
      <c r="C1665" s="55">
        <v>1374</v>
      </c>
      <c r="D1665" s="55">
        <v>1173</v>
      </c>
      <c r="E1665" s="58" t="str">
        <f t="shared" si="75"/>
        <v>1374_1173</v>
      </c>
      <c r="F1665" s="65">
        <v>0.778458190754866</v>
      </c>
      <c r="G1665" s="63" t="str">
        <f t="shared" si="76"/>
        <v>1173_1374</v>
      </c>
      <c r="H1665" s="59">
        <f t="shared" si="77"/>
        <v>0.221541809245134</v>
      </c>
    </row>
    <row r="1666" spans="1:8" x14ac:dyDescent="0.4">
      <c r="A1666" s="55" t="s">
        <v>308</v>
      </c>
      <c r="B1666" s="55" t="s">
        <v>231</v>
      </c>
      <c r="C1666" s="55">
        <v>1374</v>
      </c>
      <c r="D1666" s="55">
        <v>1297</v>
      </c>
      <c r="E1666" s="58" t="str">
        <f t="shared" si="75"/>
        <v>1374_1297</v>
      </c>
      <c r="F1666" s="65">
        <v>0.93471930864342001</v>
      </c>
      <c r="G1666" s="63" t="str">
        <f t="shared" si="76"/>
        <v>1297_1374</v>
      </c>
      <c r="H1666" s="59">
        <f t="shared" si="77"/>
        <v>6.528069135657999E-2</v>
      </c>
    </row>
    <row r="1667" spans="1:8" x14ac:dyDescent="0.4">
      <c r="A1667" s="55" t="s">
        <v>241</v>
      </c>
      <c r="B1667" s="55" t="s">
        <v>200</v>
      </c>
      <c r="C1667" s="55">
        <v>1307</v>
      </c>
      <c r="D1667" s="55">
        <v>1266</v>
      </c>
      <c r="E1667" s="58" t="str">
        <f t="shared" ref="E1667:E1730" si="78">C1667&amp;"_"&amp;D1667</f>
        <v>1307_1266</v>
      </c>
      <c r="F1667" s="65">
        <v>0.12540358623154099</v>
      </c>
      <c r="G1667" s="63" t="str">
        <f t="shared" ref="G1667:G1730" si="79">D1667&amp;"_"&amp;C1667</f>
        <v>1266_1307</v>
      </c>
      <c r="H1667" s="59">
        <f t="shared" ref="H1667:H1730" si="80">1-F1667</f>
        <v>0.87459641376845898</v>
      </c>
    </row>
    <row r="1668" spans="1:8" x14ac:dyDescent="0.4">
      <c r="A1668" s="55" t="s">
        <v>241</v>
      </c>
      <c r="B1668" s="55" t="s">
        <v>341</v>
      </c>
      <c r="C1668" s="55">
        <v>1307</v>
      </c>
      <c r="D1668" s="55">
        <v>1407</v>
      </c>
      <c r="E1668" s="58" t="str">
        <f t="shared" si="78"/>
        <v>1307_1407</v>
      </c>
      <c r="F1668" s="65">
        <v>7.0732647730225598E-2</v>
      </c>
      <c r="G1668" s="63" t="str">
        <f t="shared" si="79"/>
        <v>1407_1307</v>
      </c>
      <c r="H1668" s="59">
        <f t="shared" si="80"/>
        <v>0.92926735226977442</v>
      </c>
    </row>
    <row r="1669" spans="1:8" x14ac:dyDescent="0.4">
      <c r="A1669" s="55" t="s">
        <v>241</v>
      </c>
      <c r="B1669" s="55" t="s">
        <v>311</v>
      </c>
      <c r="C1669" s="55">
        <v>1307</v>
      </c>
      <c r="D1669" s="55">
        <v>1377</v>
      </c>
      <c r="E1669" s="58" t="str">
        <f t="shared" si="78"/>
        <v>1307_1377</v>
      </c>
      <c r="F1669" s="65">
        <v>4.1931754834378901E-2</v>
      </c>
      <c r="G1669" s="63" t="str">
        <f t="shared" si="79"/>
        <v>1377_1307</v>
      </c>
      <c r="H1669" s="59">
        <f t="shared" si="80"/>
        <v>0.95806824516562106</v>
      </c>
    </row>
    <row r="1670" spans="1:8" x14ac:dyDescent="0.4">
      <c r="A1670" s="55" t="s">
        <v>241</v>
      </c>
      <c r="B1670" s="55" t="s">
        <v>369</v>
      </c>
      <c r="C1670" s="55">
        <v>1307</v>
      </c>
      <c r="D1670" s="55">
        <v>1435</v>
      </c>
      <c r="E1670" s="58" t="str">
        <f t="shared" si="78"/>
        <v>1307_1435</v>
      </c>
      <c r="F1670" s="65">
        <v>4.5889979331891302E-3</v>
      </c>
      <c r="G1670" s="63" t="str">
        <f t="shared" si="79"/>
        <v>1435_1307</v>
      </c>
      <c r="H1670" s="59">
        <f t="shared" si="80"/>
        <v>0.99541100206681088</v>
      </c>
    </row>
    <row r="1671" spans="1:8" x14ac:dyDescent="0.4">
      <c r="A1671" s="55" t="s">
        <v>241</v>
      </c>
      <c r="B1671" s="55" t="s">
        <v>277</v>
      </c>
      <c r="C1671" s="55">
        <v>1307</v>
      </c>
      <c r="D1671" s="55">
        <v>1343</v>
      </c>
      <c r="E1671" s="58" t="str">
        <f t="shared" si="78"/>
        <v>1307_1343</v>
      </c>
      <c r="F1671" s="65">
        <v>1.56997072606163E-2</v>
      </c>
      <c r="G1671" s="63" t="str">
        <f t="shared" si="79"/>
        <v>1343_1307</v>
      </c>
      <c r="H1671" s="59">
        <f t="shared" si="80"/>
        <v>0.98430029273938369</v>
      </c>
    </row>
    <row r="1672" spans="1:8" x14ac:dyDescent="0.4">
      <c r="A1672" s="55" t="s">
        <v>241</v>
      </c>
      <c r="B1672" s="55" t="s">
        <v>71</v>
      </c>
      <c r="C1672" s="55">
        <v>1307</v>
      </c>
      <c r="D1672" s="55">
        <v>1137</v>
      </c>
      <c r="E1672" s="58" t="str">
        <f t="shared" si="78"/>
        <v>1307_1137</v>
      </c>
      <c r="F1672" s="65">
        <v>4.6302610691679999E-2</v>
      </c>
      <c r="G1672" s="63" t="str">
        <f t="shared" si="79"/>
        <v>1137_1307</v>
      </c>
      <c r="H1672" s="59">
        <f t="shared" si="80"/>
        <v>0.95369738930832004</v>
      </c>
    </row>
    <row r="1673" spans="1:8" x14ac:dyDescent="0.4">
      <c r="A1673" s="55" t="s">
        <v>241</v>
      </c>
      <c r="B1673" s="55" t="s">
        <v>202</v>
      </c>
      <c r="C1673" s="55">
        <v>1307</v>
      </c>
      <c r="D1673" s="55">
        <v>1268</v>
      </c>
      <c r="E1673" s="58" t="str">
        <f t="shared" si="78"/>
        <v>1307_1268</v>
      </c>
      <c r="F1673" s="65">
        <v>1.6257384611434202E-2</v>
      </c>
      <c r="G1673" s="63" t="str">
        <f t="shared" si="79"/>
        <v>1268_1307</v>
      </c>
      <c r="H1673" s="59">
        <f t="shared" si="80"/>
        <v>0.98374261538856578</v>
      </c>
    </row>
    <row r="1674" spans="1:8" x14ac:dyDescent="0.4">
      <c r="A1674" s="55" t="s">
        <v>241</v>
      </c>
      <c r="B1674" s="55" t="s">
        <v>129</v>
      </c>
      <c r="C1674" s="55">
        <v>1307</v>
      </c>
      <c r="D1674" s="55">
        <v>1195</v>
      </c>
      <c r="E1674" s="58" t="str">
        <f t="shared" si="78"/>
        <v>1307_1195</v>
      </c>
      <c r="F1674" s="65">
        <v>6.0856164879835598E-2</v>
      </c>
      <c r="G1674" s="63" t="str">
        <f t="shared" si="79"/>
        <v>1195_1307</v>
      </c>
      <c r="H1674" s="59">
        <f t="shared" si="80"/>
        <v>0.93914383512016442</v>
      </c>
    </row>
    <row r="1675" spans="1:8" x14ac:dyDescent="0.4">
      <c r="A1675" s="55" t="s">
        <v>241</v>
      </c>
      <c r="B1675" s="55" t="s">
        <v>367</v>
      </c>
      <c r="C1675" s="55">
        <v>1307</v>
      </c>
      <c r="D1675" s="55">
        <v>1433</v>
      </c>
      <c r="E1675" s="58" t="str">
        <f t="shared" si="78"/>
        <v>1307_1433</v>
      </c>
      <c r="F1675" s="65">
        <v>2.8934982855887699E-2</v>
      </c>
      <c r="G1675" s="63" t="str">
        <f t="shared" si="79"/>
        <v>1433_1307</v>
      </c>
      <c r="H1675" s="59">
        <f t="shared" si="80"/>
        <v>0.97106501714411231</v>
      </c>
    </row>
    <row r="1676" spans="1:8" x14ac:dyDescent="0.4">
      <c r="A1676" s="55" t="s">
        <v>241</v>
      </c>
      <c r="B1676" s="55" t="s">
        <v>249</v>
      </c>
      <c r="C1676" s="55">
        <v>1307</v>
      </c>
      <c r="D1676" s="55">
        <v>1315</v>
      </c>
      <c r="E1676" s="58" t="str">
        <f t="shared" si="78"/>
        <v>1307_1315</v>
      </c>
      <c r="F1676" s="65">
        <v>0.33262941978695598</v>
      </c>
      <c r="G1676" s="63" t="str">
        <f t="shared" si="79"/>
        <v>1315_1307</v>
      </c>
      <c r="H1676" s="59">
        <f t="shared" si="80"/>
        <v>0.66737058021304407</v>
      </c>
    </row>
    <row r="1677" spans="1:8" x14ac:dyDescent="0.4">
      <c r="A1677" s="55" t="s">
        <v>241</v>
      </c>
      <c r="B1677" s="55" t="s">
        <v>347</v>
      </c>
      <c r="C1677" s="55">
        <v>1307</v>
      </c>
      <c r="D1677" s="55">
        <v>1413</v>
      </c>
      <c r="E1677" s="58" t="str">
        <f t="shared" si="78"/>
        <v>1307_1413</v>
      </c>
      <c r="F1677" s="65">
        <v>0.179151151215244</v>
      </c>
      <c r="G1677" s="63" t="str">
        <f t="shared" si="79"/>
        <v>1413_1307</v>
      </c>
      <c r="H1677" s="59">
        <f t="shared" si="80"/>
        <v>0.82084884878475606</v>
      </c>
    </row>
    <row r="1678" spans="1:8" x14ac:dyDescent="0.4">
      <c r="A1678" s="55" t="s">
        <v>241</v>
      </c>
      <c r="B1678" s="55" t="s">
        <v>208</v>
      </c>
      <c r="C1678" s="55">
        <v>1307</v>
      </c>
      <c r="D1678" s="55">
        <v>1274</v>
      </c>
      <c r="E1678" s="58" t="str">
        <f t="shared" si="78"/>
        <v>1307_1274</v>
      </c>
      <c r="F1678" s="65">
        <v>4.9976688798898999E-3</v>
      </c>
      <c r="G1678" s="63" t="str">
        <f t="shared" si="79"/>
        <v>1274_1307</v>
      </c>
      <c r="H1678" s="59">
        <f t="shared" si="80"/>
        <v>0.99500233112011005</v>
      </c>
    </row>
    <row r="1679" spans="1:8" x14ac:dyDescent="0.4">
      <c r="A1679" s="55" t="s">
        <v>241</v>
      </c>
      <c r="B1679" s="55" t="s">
        <v>239</v>
      </c>
      <c r="C1679" s="55">
        <v>1307</v>
      </c>
      <c r="D1679" s="55">
        <v>1305</v>
      </c>
      <c r="E1679" s="58" t="str">
        <f t="shared" si="78"/>
        <v>1307_1305</v>
      </c>
      <c r="F1679" s="65">
        <v>2.72141686789245E-2</v>
      </c>
      <c r="G1679" s="63" t="str">
        <f t="shared" si="79"/>
        <v>1305_1307</v>
      </c>
      <c r="H1679" s="59">
        <f t="shared" si="80"/>
        <v>0.97278583132107554</v>
      </c>
    </row>
    <row r="1680" spans="1:8" x14ac:dyDescent="0.4">
      <c r="A1680" s="55" t="s">
        <v>241</v>
      </c>
      <c r="B1680" s="55" t="s">
        <v>370</v>
      </c>
      <c r="C1680" s="55">
        <v>1307</v>
      </c>
      <c r="D1680" s="55">
        <v>1436</v>
      </c>
      <c r="E1680" s="58" t="str">
        <f t="shared" si="78"/>
        <v>1307_1436</v>
      </c>
      <c r="F1680" s="65">
        <v>1.5389291612370799E-2</v>
      </c>
      <c r="G1680" s="63" t="str">
        <f t="shared" si="79"/>
        <v>1436_1307</v>
      </c>
      <c r="H1680" s="59">
        <f t="shared" si="80"/>
        <v>0.98461070838762921</v>
      </c>
    </row>
    <row r="1681" spans="1:8" x14ac:dyDescent="0.4">
      <c r="A1681" s="55" t="s">
        <v>241</v>
      </c>
      <c r="B1681" s="55" t="s">
        <v>100</v>
      </c>
      <c r="C1681" s="55">
        <v>1307</v>
      </c>
      <c r="D1681" s="55">
        <v>1166</v>
      </c>
      <c r="E1681" s="58" t="str">
        <f t="shared" si="78"/>
        <v>1307_1166</v>
      </c>
      <c r="F1681" s="65">
        <v>2.7970571273266E-2</v>
      </c>
      <c r="G1681" s="63" t="str">
        <f t="shared" si="79"/>
        <v>1166_1307</v>
      </c>
      <c r="H1681" s="59">
        <f t="shared" si="80"/>
        <v>0.97202942872673403</v>
      </c>
    </row>
    <row r="1682" spans="1:8" x14ac:dyDescent="0.4">
      <c r="A1682" s="55" t="s">
        <v>241</v>
      </c>
      <c r="B1682" s="55" t="s">
        <v>167</v>
      </c>
      <c r="C1682" s="55">
        <v>1307</v>
      </c>
      <c r="D1682" s="55">
        <v>1233</v>
      </c>
      <c r="E1682" s="58" t="str">
        <f t="shared" si="78"/>
        <v>1307_1233</v>
      </c>
      <c r="F1682" s="65">
        <v>0.31566640353372699</v>
      </c>
      <c r="G1682" s="63" t="str">
        <f t="shared" si="79"/>
        <v>1233_1307</v>
      </c>
      <c r="H1682" s="59">
        <f t="shared" si="80"/>
        <v>0.68433359646627301</v>
      </c>
    </row>
    <row r="1683" spans="1:8" x14ac:dyDescent="0.4">
      <c r="A1683" s="55" t="s">
        <v>241</v>
      </c>
      <c r="B1683" s="55" t="s">
        <v>263</v>
      </c>
      <c r="C1683" s="55">
        <v>1307</v>
      </c>
      <c r="D1683" s="55">
        <v>1329</v>
      </c>
      <c r="E1683" s="58" t="str">
        <f t="shared" si="78"/>
        <v>1307_1329</v>
      </c>
      <c r="F1683" s="65">
        <v>5.12559844773866E-2</v>
      </c>
      <c r="G1683" s="63" t="str">
        <f t="shared" si="79"/>
        <v>1329_1307</v>
      </c>
      <c r="H1683" s="59">
        <f t="shared" si="80"/>
        <v>0.94874401552261345</v>
      </c>
    </row>
    <row r="1684" spans="1:8" x14ac:dyDescent="0.4">
      <c r="A1684" s="55" t="s">
        <v>241</v>
      </c>
      <c r="B1684" s="55" t="s">
        <v>174</v>
      </c>
      <c r="C1684" s="55">
        <v>1307</v>
      </c>
      <c r="D1684" s="55">
        <v>1240</v>
      </c>
      <c r="E1684" s="58" t="str">
        <f t="shared" si="78"/>
        <v>1307_1240</v>
      </c>
      <c r="F1684" s="65">
        <v>0.25562264168514298</v>
      </c>
      <c r="G1684" s="63" t="str">
        <f t="shared" si="79"/>
        <v>1240_1307</v>
      </c>
      <c r="H1684" s="59">
        <f t="shared" si="80"/>
        <v>0.74437735831485696</v>
      </c>
    </row>
    <row r="1685" spans="1:8" x14ac:dyDescent="0.4">
      <c r="A1685" s="55" t="s">
        <v>241</v>
      </c>
      <c r="B1685" s="55" t="s">
        <v>345</v>
      </c>
      <c r="C1685" s="55">
        <v>1307</v>
      </c>
      <c r="D1685" s="55">
        <v>1411</v>
      </c>
      <c r="E1685" s="58" t="str">
        <f t="shared" si="78"/>
        <v>1307_1411</v>
      </c>
      <c r="F1685" s="65">
        <v>0.11808608924269801</v>
      </c>
      <c r="G1685" s="63" t="str">
        <f t="shared" si="79"/>
        <v>1411_1307</v>
      </c>
      <c r="H1685" s="59">
        <f t="shared" si="80"/>
        <v>0.88191391075730197</v>
      </c>
    </row>
    <row r="1686" spans="1:8" x14ac:dyDescent="0.4">
      <c r="A1686" s="55" t="s">
        <v>241</v>
      </c>
      <c r="B1686" s="55" t="s">
        <v>305</v>
      </c>
      <c r="C1686" s="55">
        <v>1307</v>
      </c>
      <c r="D1686" s="55">
        <v>1371</v>
      </c>
      <c r="E1686" s="58" t="str">
        <f t="shared" si="78"/>
        <v>1307_1371</v>
      </c>
      <c r="F1686" s="65">
        <v>1.06622535717741E-2</v>
      </c>
      <c r="G1686" s="63" t="str">
        <f t="shared" si="79"/>
        <v>1371_1307</v>
      </c>
      <c r="H1686" s="59">
        <f t="shared" si="80"/>
        <v>0.98933774642822592</v>
      </c>
    </row>
    <row r="1687" spans="1:8" x14ac:dyDescent="0.4">
      <c r="A1687" s="55" t="s">
        <v>241</v>
      </c>
      <c r="B1687" s="55" t="s">
        <v>212</v>
      </c>
      <c r="C1687" s="55">
        <v>1307</v>
      </c>
      <c r="D1687" s="55">
        <v>1278</v>
      </c>
      <c r="E1687" s="58" t="str">
        <f t="shared" si="78"/>
        <v>1307_1278</v>
      </c>
      <c r="F1687" s="65">
        <v>9.3346433478571304E-3</v>
      </c>
      <c r="G1687" s="63" t="str">
        <f t="shared" si="79"/>
        <v>1278_1307</v>
      </c>
      <c r="H1687" s="59">
        <f t="shared" si="80"/>
        <v>0.99066535665214284</v>
      </c>
    </row>
    <row r="1688" spans="1:8" x14ac:dyDescent="0.4">
      <c r="A1688" s="55" t="s">
        <v>241</v>
      </c>
      <c r="B1688" s="55" t="s">
        <v>391</v>
      </c>
      <c r="C1688" s="55">
        <v>1307</v>
      </c>
      <c r="D1688" s="55">
        <v>1457</v>
      </c>
      <c r="E1688" s="58" t="str">
        <f t="shared" si="78"/>
        <v>1307_1457</v>
      </c>
      <c r="F1688" s="65">
        <v>3.3453387340390398E-2</v>
      </c>
      <c r="G1688" s="63" t="str">
        <f t="shared" si="79"/>
        <v>1457_1307</v>
      </c>
      <c r="H1688" s="59">
        <f t="shared" si="80"/>
        <v>0.96654661265960962</v>
      </c>
    </row>
    <row r="1689" spans="1:8" x14ac:dyDescent="0.4">
      <c r="A1689" s="55" t="s">
        <v>241</v>
      </c>
      <c r="B1689" s="55" t="s">
        <v>177</v>
      </c>
      <c r="C1689" s="55">
        <v>1307</v>
      </c>
      <c r="D1689" s="55">
        <v>1243</v>
      </c>
      <c r="E1689" s="58" t="str">
        <f t="shared" si="78"/>
        <v>1307_1243</v>
      </c>
      <c r="F1689" s="65">
        <v>3.3439585135741301E-2</v>
      </c>
      <c r="G1689" s="63" t="str">
        <f t="shared" si="79"/>
        <v>1243_1307</v>
      </c>
      <c r="H1689" s="59">
        <f t="shared" si="80"/>
        <v>0.9665604148642587</v>
      </c>
    </row>
    <row r="1690" spans="1:8" x14ac:dyDescent="0.4">
      <c r="A1690" s="55" t="s">
        <v>241</v>
      </c>
      <c r="B1690" s="55" t="s">
        <v>179</v>
      </c>
      <c r="C1690" s="55">
        <v>1307</v>
      </c>
      <c r="D1690" s="55">
        <v>1245</v>
      </c>
      <c r="E1690" s="58" t="str">
        <f t="shared" si="78"/>
        <v>1307_1245</v>
      </c>
      <c r="F1690" s="65">
        <v>6.3124044055901898E-2</v>
      </c>
      <c r="G1690" s="63" t="str">
        <f t="shared" si="79"/>
        <v>1245_1307</v>
      </c>
      <c r="H1690" s="59">
        <f t="shared" si="80"/>
        <v>0.93687595594409812</v>
      </c>
    </row>
    <row r="1691" spans="1:8" x14ac:dyDescent="0.4">
      <c r="A1691" s="55" t="s">
        <v>241</v>
      </c>
      <c r="B1691" s="55" t="s">
        <v>107</v>
      </c>
      <c r="C1691" s="55">
        <v>1307</v>
      </c>
      <c r="D1691" s="55">
        <v>1173</v>
      </c>
      <c r="E1691" s="58" t="str">
        <f t="shared" si="78"/>
        <v>1307_1173</v>
      </c>
      <c r="F1691" s="65">
        <v>2.3793676189909699E-2</v>
      </c>
      <c r="G1691" s="63" t="str">
        <f t="shared" si="79"/>
        <v>1173_1307</v>
      </c>
      <c r="H1691" s="59">
        <f t="shared" si="80"/>
        <v>0.97620632381009032</v>
      </c>
    </row>
    <row r="1692" spans="1:8" x14ac:dyDescent="0.4">
      <c r="A1692" s="55" t="s">
        <v>241</v>
      </c>
      <c r="B1692" s="55" t="s">
        <v>231</v>
      </c>
      <c r="C1692" s="55">
        <v>1307</v>
      </c>
      <c r="D1692" s="55">
        <v>1297</v>
      </c>
      <c r="E1692" s="58" t="str">
        <f t="shared" si="78"/>
        <v>1307_1297</v>
      </c>
      <c r="F1692" s="65">
        <v>9.0346777574126805E-2</v>
      </c>
      <c r="G1692" s="63" t="str">
        <f t="shared" si="79"/>
        <v>1297_1307</v>
      </c>
      <c r="H1692" s="59">
        <f t="shared" si="80"/>
        <v>0.90965322242587321</v>
      </c>
    </row>
    <row r="1693" spans="1:8" x14ac:dyDescent="0.4">
      <c r="A1693" s="55" t="s">
        <v>200</v>
      </c>
      <c r="B1693" s="55" t="s">
        <v>341</v>
      </c>
      <c r="C1693" s="55">
        <v>1266</v>
      </c>
      <c r="D1693" s="55">
        <v>1407</v>
      </c>
      <c r="E1693" s="58" t="str">
        <f t="shared" si="78"/>
        <v>1266_1407</v>
      </c>
      <c r="F1693" s="65">
        <v>0.79555355051080301</v>
      </c>
      <c r="G1693" s="63" t="str">
        <f t="shared" si="79"/>
        <v>1407_1266</v>
      </c>
      <c r="H1693" s="59">
        <f t="shared" si="80"/>
        <v>0.20444644948919699</v>
      </c>
    </row>
    <row r="1694" spans="1:8" x14ac:dyDescent="0.4">
      <c r="A1694" s="55" t="s">
        <v>200</v>
      </c>
      <c r="B1694" s="55" t="s">
        <v>311</v>
      </c>
      <c r="C1694" s="55">
        <v>1266</v>
      </c>
      <c r="D1694" s="55">
        <v>1377</v>
      </c>
      <c r="E1694" s="58" t="str">
        <f t="shared" si="78"/>
        <v>1266_1377</v>
      </c>
      <c r="F1694" s="65">
        <v>0.69111681939492797</v>
      </c>
      <c r="G1694" s="63" t="str">
        <f t="shared" si="79"/>
        <v>1377_1266</v>
      </c>
      <c r="H1694" s="59">
        <f t="shared" si="80"/>
        <v>0.30888318060507203</v>
      </c>
    </row>
    <row r="1695" spans="1:8" x14ac:dyDescent="0.4">
      <c r="A1695" s="55" t="s">
        <v>200</v>
      </c>
      <c r="B1695" s="55" t="s">
        <v>369</v>
      </c>
      <c r="C1695" s="55">
        <v>1266</v>
      </c>
      <c r="D1695" s="55">
        <v>1435</v>
      </c>
      <c r="E1695" s="58" t="str">
        <f t="shared" si="78"/>
        <v>1266_1435</v>
      </c>
      <c r="F1695" s="65">
        <v>0.190730166183668</v>
      </c>
      <c r="G1695" s="63" t="str">
        <f t="shared" si="79"/>
        <v>1435_1266</v>
      </c>
      <c r="H1695" s="59">
        <f t="shared" si="80"/>
        <v>0.809269833816332</v>
      </c>
    </row>
    <row r="1696" spans="1:8" x14ac:dyDescent="0.4">
      <c r="A1696" s="55" t="s">
        <v>200</v>
      </c>
      <c r="B1696" s="55" t="s">
        <v>277</v>
      </c>
      <c r="C1696" s="55">
        <v>1266</v>
      </c>
      <c r="D1696" s="55">
        <v>1343</v>
      </c>
      <c r="E1696" s="58" t="str">
        <f t="shared" si="78"/>
        <v>1266_1343</v>
      </c>
      <c r="F1696" s="65">
        <v>0.44915939977404201</v>
      </c>
      <c r="G1696" s="63" t="str">
        <f t="shared" si="79"/>
        <v>1343_1266</v>
      </c>
      <c r="H1696" s="59">
        <f t="shared" si="80"/>
        <v>0.55084060022595804</v>
      </c>
    </row>
    <row r="1697" spans="1:8" x14ac:dyDescent="0.4">
      <c r="A1697" s="55" t="s">
        <v>200</v>
      </c>
      <c r="B1697" s="55" t="s">
        <v>71</v>
      </c>
      <c r="C1697" s="55">
        <v>1266</v>
      </c>
      <c r="D1697" s="55">
        <v>1137</v>
      </c>
      <c r="E1697" s="58" t="str">
        <f t="shared" si="78"/>
        <v>1266_1137</v>
      </c>
      <c r="F1697" s="65">
        <v>0.712810482857134</v>
      </c>
      <c r="G1697" s="63" t="str">
        <f t="shared" si="79"/>
        <v>1137_1266</v>
      </c>
      <c r="H1697" s="59">
        <f t="shared" si="80"/>
        <v>0.287189517142866</v>
      </c>
    </row>
    <row r="1698" spans="1:8" x14ac:dyDescent="0.4">
      <c r="A1698" s="55" t="s">
        <v>200</v>
      </c>
      <c r="B1698" s="55" t="s">
        <v>202</v>
      </c>
      <c r="C1698" s="55">
        <v>1266</v>
      </c>
      <c r="D1698" s="55">
        <v>1268</v>
      </c>
      <c r="E1698" s="58" t="str">
        <f t="shared" si="78"/>
        <v>1266_1268</v>
      </c>
      <c r="F1698" s="65">
        <v>0.45795062302932499</v>
      </c>
      <c r="G1698" s="63" t="str">
        <f t="shared" si="79"/>
        <v>1268_1266</v>
      </c>
      <c r="H1698" s="59">
        <f t="shared" si="80"/>
        <v>0.54204937697067501</v>
      </c>
    </row>
    <row r="1699" spans="1:8" x14ac:dyDescent="0.4">
      <c r="A1699" s="55" t="s">
        <v>200</v>
      </c>
      <c r="B1699" s="55" t="s">
        <v>129</v>
      </c>
      <c r="C1699" s="55">
        <v>1266</v>
      </c>
      <c r="D1699" s="55">
        <v>1195</v>
      </c>
      <c r="E1699" s="58" t="str">
        <f t="shared" si="78"/>
        <v>1266_1195</v>
      </c>
      <c r="F1699" s="65">
        <v>0.76812709332626505</v>
      </c>
      <c r="G1699" s="63" t="str">
        <f t="shared" si="79"/>
        <v>1195_1266</v>
      </c>
      <c r="H1699" s="59">
        <f t="shared" si="80"/>
        <v>0.23187290667373495</v>
      </c>
    </row>
    <row r="1700" spans="1:8" x14ac:dyDescent="0.4">
      <c r="A1700" s="55" t="s">
        <v>200</v>
      </c>
      <c r="B1700" s="55" t="s">
        <v>367</v>
      </c>
      <c r="C1700" s="55">
        <v>1266</v>
      </c>
      <c r="D1700" s="55">
        <v>1433</v>
      </c>
      <c r="E1700" s="58" t="str">
        <f t="shared" si="78"/>
        <v>1266_1433</v>
      </c>
      <c r="F1700" s="65">
        <v>0.60369362441640395</v>
      </c>
      <c r="G1700" s="63" t="str">
        <f t="shared" si="79"/>
        <v>1433_1266</v>
      </c>
      <c r="H1700" s="59">
        <f t="shared" si="80"/>
        <v>0.39630637558359605</v>
      </c>
    </row>
    <row r="1701" spans="1:8" x14ac:dyDescent="0.4">
      <c r="A1701" s="55" t="s">
        <v>200</v>
      </c>
      <c r="B1701" s="55" t="s">
        <v>249</v>
      </c>
      <c r="C1701" s="55">
        <v>1266</v>
      </c>
      <c r="D1701" s="55">
        <v>1315</v>
      </c>
      <c r="E1701" s="58" t="str">
        <f t="shared" si="78"/>
        <v>1266_1315</v>
      </c>
      <c r="F1701" s="65">
        <v>0.96223605004599899</v>
      </c>
      <c r="G1701" s="63" t="str">
        <f t="shared" si="79"/>
        <v>1315_1266</v>
      </c>
      <c r="H1701" s="59">
        <f t="shared" si="80"/>
        <v>3.7763949954001008E-2</v>
      </c>
    </row>
    <row r="1702" spans="1:8" x14ac:dyDescent="0.4">
      <c r="A1702" s="55" t="s">
        <v>200</v>
      </c>
      <c r="B1702" s="55" t="s">
        <v>347</v>
      </c>
      <c r="C1702" s="55">
        <v>1266</v>
      </c>
      <c r="D1702" s="55">
        <v>1413</v>
      </c>
      <c r="E1702" s="58" t="str">
        <f t="shared" si="78"/>
        <v>1266_1413</v>
      </c>
      <c r="F1702" s="65">
        <v>0.91774626872175602</v>
      </c>
      <c r="G1702" s="63" t="str">
        <f t="shared" si="79"/>
        <v>1413_1266</v>
      </c>
      <c r="H1702" s="59">
        <f t="shared" si="80"/>
        <v>8.225373127824398E-2</v>
      </c>
    </row>
    <row r="1703" spans="1:8" x14ac:dyDescent="0.4">
      <c r="A1703" s="55" t="s">
        <v>200</v>
      </c>
      <c r="B1703" s="55" t="s">
        <v>208</v>
      </c>
      <c r="C1703" s="55">
        <v>1266</v>
      </c>
      <c r="D1703" s="55">
        <v>1274</v>
      </c>
      <c r="E1703" s="58" t="str">
        <f t="shared" si="78"/>
        <v>1266_1274</v>
      </c>
      <c r="F1703" s="65">
        <v>0.204313094285349</v>
      </c>
      <c r="G1703" s="63" t="str">
        <f t="shared" si="79"/>
        <v>1274_1266</v>
      </c>
      <c r="H1703" s="59">
        <f t="shared" si="80"/>
        <v>0.79568690571465095</v>
      </c>
    </row>
    <row r="1704" spans="1:8" x14ac:dyDescent="0.4">
      <c r="A1704" s="55" t="s">
        <v>200</v>
      </c>
      <c r="B1704" s="55" t="s">
        <v>239</v>
      </c>
      <c r="C1704" s="55">
        <v>1266</v>
      </c>
      <c r="D1704" s="55">
        <v>1305</v>
      </c>
      <c r="E1704" s="58" t="str">
        <f t="shared" si="78"/>
        <v>1266_1305</v>
      </c>
      <c r="F1704" s="65">
        <v>0.58850658977721704</v>
      </c>
      <c r="G1704" s="63" t="str">
        <f t="shared" si="79"/>
        <v>1305_1266</v>
      </c>
      <c r="H1704" s="59">
        <f t="shared" si="80"/>
        <v>0.41149341022278296</v>
      </c>
    </row>
    <row r="1705" spans="1:8" x14ac:dyDescent="0.4">
      <c r="A1705" s="55" t="s">
        <v>200</v>
      </c>
      <c r="B1705" s="55" t="s">
        <v>370</v>
      </c>
      <c r="C1705" s="55">
        <v>1266</v>
      </c>
      <c r="D1705" s="55">
        <v>1436</v>
      </c>
      <c r="E1705" s="58" t="str">
        <f t="shared" si="78"/>
        <v>1266_1436</v>
      </c>
      <c r="F1705" s="65">
        <v>0.44414580909710899</v>
      </c>
      <c r="G1705" s="63" t="str">
        <f t="shared" si="79"/>
        <v>1436_1266</v>
      </c>
      <c r="H1705" s="59">
        <f t="shared" si="80"/>
        <v>0.55585419090289101</v>
      </c>
    </row>
    <row r="1706" spans="1:8" x14ac:dyDescent="0.4">
      <c r="A1706" s="55" t="s">
        <v>200</v>
      </c>
      <c r="B1706" s="55" t="s">
        <v>100</v>
      </c>
      <c r="C1706" s="55">
        <v>1266</v>
      </c>
      <c r="D1706" s="55">
        <v>1166</v>
      </c>
      <c r="E1706" s="58" t="str">
        <f t="shared" si="78"/>
        <v>1266_1166</v>
      </c>
      <c r="F1706" s="65">
        <v>0.59531656114305997</v>
      </c>
      <c r="G1706" s="63" t="str">
        <f t="shared" si="79"/>
        <v>1166_1266</v>
      </c>
      <c r="H1706" s="59">
        <f t="shared" si="80"/>
        <v>0.40468343885694003</v>
      </c>
    </row>
    <row r="1707" spans="1:8" x14ac:dyDescent="0.4">
      <c r="A1707" s="55" t="s">
        <v>200</v>
      </c>
      <c r="B1707" s="55" t="s">
        <v>167</v>
      </c>
      <c r="C1707" s="55">
        <v>1266</v>
      </c>
      <c r="D1707" s="55">
        <v>1233</v>
      </c>
      <c r="E1707" s="58" t="str">
        <f t="shared" si="78"/>
        <v>1266_1233</v>
      </c>
      <c r="F1707" s="65">
        <v>0.95931897162289703</v>
      </c>
      <c r="G1707" s="63" t="str">
        <f t="shared" si="79"/>
        <v>1233_1266</v>
      </c>
      <c r="H1707" s="59">
        <f t="shared" si="80"/>
        <v>4.0681028377102968E-2</v>
      </c>
    </row>
    <row r="1708" spans="1:8" x14ac:dyDescent="0.4">
      <c r="A1708" s="55" t="s">
        <v>200</v>
      </c>
      <c r="B1708" s="55" t="s">
        <v>263</v>
      </c>
      <c r="C1708" s="55">
        <v>1266</v>
      </c>
      <c r="D1708" s="55">
        <v>1329</v>
      </c>
      <c r="E1708" s="58" t="str">
        <f t="shared" si="78"/>
        <v>1266_1329</v>
      </c>
      <c r="F1708" s="65">
        <v>0.73417606515739697</v>
      </c>
      <c r="G1708" s="63" t="str">
        <f t="shared" si="79"/>
        <v>1329_1266</v>
      </c>
      <c r="H1708" s="59">
        <f t="shared" si="80"/>
        <v>0.26582393484260303</v>
      </c>
    </row>
    <row r="1709" spans="1:8" x14ac:dyDescent="0.4">
      <c r="A1709" s="55" t="s">
        <v>200</v>
      </c>
      <c r="B1709" s="55" t="s">
        <v>174</v>
      </c>
      <c r="C1709" s="55">
        <v>1266</v>
      </c>
      <c r="D1709" s="55">
        <v>1240</v>
      </c>
      <c r="E1709" s="58" t="str">
        <f t="shared" si="78"/>
        <v>1266_1240</v>
      </c>
      <c r="F1709" s="65">
        <v>0.94610804225772704</v>
      </c>
      <c r="G1709" s="63" t="str">
        <f t="shared" si="79"/>
        <v>1240_1266</v>
      </c>
      <c r="H1709" s="59">
        <f t="shared" si="80"/>
        <v>5.3891957742272956E-2</v>
      </c>
    </row>
    <row r="1710" spans="1:8" x14ac:dyDescent="0.4">
      <c r="A1710" s="55" t="s">
        <v>200</v>
      </c>
      <c r="B1710" s="55" t="s">
        <v>345</v>
      </c>
      <c r="C1710" s="55">
        <v>1266</v>
      </c>
      <c r="D1710" s="55">
        <v>1411</v>
      </c>
      <c r="E1710" s="58" t="str">
        <f t="shared" si="78"/>
        <v>1266_1411</v>
      </c>
      <c r="F1710" s="65">
        <v>0.87253275924607998</v>
      </c>
      <c r="G1710" s="63" t="str">
        <f t="shared" si="79"/>
        <v>1411_1266</v>
      </c>
      <c r="H1710" s="59">
        <f t="shared" si="80"/>
        <v>0.12746724075392002</v>
      </c>
    </row>
    <row r="1711" spans="1:8" x14ac:dyDescent="0.4">
      <c r="A1711" s="55" t="s">
        <v>200</v>
      </c>
      <c r="B1711" s="55" t="s">
        <v>305</v>
      </c>
      <c r="C1711" s="55">
        <v>1266</v>
      </c>
      <c r="D1711" s="55">
        <v>1371</v>
      </c>
      <c r="E1711" s="58" t="str">
        <f t="shared" si="78"/>
        <v>1266_1371</v>
      </c>
      <c r="F1711" s="65">
        <v>0.35523539192898101</v>
      </c>
      <c r="G1711" s="63" t="str">
        <f t="shared" si="79"/>
        <v>1371_1266</v>
      </c>
      <c r="H1711" s="59">
        <f t="shared" si="80"/>
        <v>0.64476460807101899</v>
      </c>
    </row>
    <row r="1712" spans="1:8" x14ac:dyDescent="0.4">
      <c r="A1712" s="55" t="s">
        <v>200</v>
      </c>
      <c r="B1712" s="55" t="s">
        <v>212</v>
      </c>
      <c r="C1712" s="55">
        <v>1266</v>
      </c>
      <c r="D1712" s="55">
        <v>1278</v>
      </c>
      <c r="E1712" s="58" t="str">
        <f t="shared" si="78"/>
        <v>1266_1278</v>
      </c>
      <c r="F1712" s="65">
        <v>0.32510193070721799</v>
      </c>
      <c r="G1712" s="63" t="str">
        <f t="shared" si="79"/>
        <v>1278_1266</v>
      </c>
      <c r="H1712" s="59">
        <f t="shared" si="80"/>
        <v>0.67489806929278195</v>
      </c>
    </row>
    <row r="1713" spans="1:8" x14ac:dyDescent="0.4">
      <c r="A1713" s="55" t="s">
        <v>200</v>
      </c>
      <c r="B1713" s="55" t="s">
        <v>391</v>
      </c>
      <c r="C1713" s="55">
        <v>1266</v>
      </c>
      <c r="D1713" s="55">
        <v>1457</v>
      </c>
      <c r="E1713" s="58" t="str">
        <f t="shared" si="78"/>
        <v>1266_1457</v>
      </c>
      <c r="F1713" s="65">
        <v>0.63891195552136304</v>
      </c>
      <c r="G1713" s="63" t="str">
        <f t="shared" si="79"/>
        <v>1457_1266</v>
      </c>
      <c r="H1713" s="59">
        <f t="shared" si="80"/>
        <v>0.36108804447863696</v>
      </c>
    </row>
    <row r="1714" spans="1:8" x14ac:dyDescent="0.4">
      <c r="A1714" s="55" t="s">
        <v>200</v>
      </c>
      <c r="B1714" s="55" t="s">
        <v>177</v>
      </c>
      <c r="C1714" s="55">
        <v>1266</v>
      </c>
      <c r="D1714" s="55">
        <v>1243</v>
      </c>
      <c r="E1714" s="58" t="str">
        <f t="shared" si="78"/>
        <v>1266_1243</v>
      </c>
      <c r="F1714" s="65">
        <v>0.63881345195814998</v>
      </c>
      <c r="G1714" s="63" t="str">
        <f t="shared" si="79"/>
        <v>1243_1266</v>
      </c>
      <c r="H1714" s="59">
        <f t="shared" si="80"/>
        <v>0.36118654804185002</v>
      </c>
    </row>
    <row r="1715" spans="1:8" x14ac:dyDescent="0.4">
      <c r="A1715" s="55" t="s">
        <v>200</v>
      </c>
      <c r="B1715" s="55" t="s">
        <v>179</v>
      </c>
      <c r="C1715" s="55">
        <v>1266</v>
      </c>
      <c r="D1715" s="55">
        <v>1245</v>
      </c>
      <c r="E1715" s="58" t="str">
        <f t="shared" si="78"/>
        <v>1266_1245</v>
      </c>
      <c r="F1715" s="65">
        <v>0.77500166475309695</v>
      </c>
      <c r="G1715" s="63" t="str">
        <f t="shared" si="79"/>
        <v>1245_1266</v>
      </c>
      <c r="H1715" s="59">
        <f t="shared" si="80"/>
        <v>0.22499833524690305</v>
      </c>
    </row>
    <row r="1716" spans="1:8" x14ac:dyDescent="0.4">
      <c r="A1716" s="55" t="s">
        <v>200</v>
      </c>
      <c r="B1716" s="55" t="s">
        <v>107</v>
      </c>
      <c r="C1716" s="55">
        <v>1266</v>
      </c>
      <c r="D1716" s="55">
        <v>1173</v>
      </c>
      <c r="E1716" s="58" t="str">
        <f t="shared" si="78"/>
        <v>1266_1173</v>
      </c>
      <c r="F1716" s="65">
        <v>0.55477113282371004</v>
      </c>
      <c r="G1716" s="63" t="str">
        <f t="shared" si="79"/>
        <v>1173_1266</v>
      </c>
      <c r="H1716" s="59">
        <f t="shared" si="80"/>
        <v>0.44522886717628996</v>
      </c>
    </row>
    <row r="1717" spans="1:8" x14ac:dyDescent="0.4">
      <c r="A1717" s="55" t="s">
        <v>200</v>
      </c>
      <c r="B1717" s="55" t="s">
        <v>231</v>
      </c>
      <c r="C1717" s="55">
        <v>1266</v>
      </c>
      <c r="D1717" s="55">
        <v>1297</v>
      </c>
      <c r="E1717" s="58" t="str">
        <f t="shared" si="78"/>
        <v>1266_1297</v>
      </c>
      <c r="F1717" s="65">
        <v>0.83545786206222405</v>
      </c>
      <c r="G1717" s="63" t="str">
        <f t="shared" si="79"/>
        <v>1297_1266</v>
      </c>
      <c r="H1717" s="59">
        <f t="shared" si="80"/>
        <v>0.16454213793777595</v>
      </c>
    </row>
    <row r="1718" spans="1:8" x14ac:dyDescent="0.4">
      <c r="A1718" s="55" t="s">
        <v>341</v>
      </c>
      <c r="B1718" s="55" t="s">
        <v>311</v>
      </c>
      <c r="C1718" s="55">
        <v>1407</v>
      </c>
      <c r="D1718" s="55">
        <v>1377</v>
      </c>
      <c r="E1718" s="58" t="str">
        <f t="shared" si="78"/>
        <v>1407_1377</v>
      </c>
      <c r="F1718" s="65">
        <v>6.4907017358715097E-2</v>
      </c>
      <c r="G1718" s="63" t="str">
        <f t="shared" si="79"/>
        <v>1377_1407</v>
      </c>
      <c r="H1718" s="59">
        <f t="shared" si="80"/>
        <v>0.93509298264128493</v>
      </c>
    </row>
    <row r="1719" spans="1:8" x14ac:dyDescent="0.4">
      <c r="A1719" s="55" t="s">
        <v>341</v>
      </c>
      <c r="B1719" s="55" t="s">
        <v>369</v>
      </c>
      <c r="C1719" s="55">
        <v>1407</v>
      </c>
      <c r="D1719" s="55">
        <v>1435</v>
      </c>
      <c r="E1719" s="58" t="str">
        <f t="shared" si="78"/>
        <v>1407_1435</v>
      </c>
      <c r="F1719" s="65">
        <v>7.2584167806793798E-3</v>
      </c>
      <c r="G1719" s="63" t="str">
        <f t="shared" si="79"/>
        <v>1435_1407</v>
      </c>
      <c r="H1719" s="59">
        <f t="shared" si="80"/>
        <v>0.9927415832193206</v>
      </c>
    </row>
    <row r="1720" spans="1:8" x14ac:dyDescent="0.4">
      <c r="A1720" s="55" t="s">
        <v>341</v>
      </c>
      <c r="B1720" s="55" t="s">
        <v>277</v>
      </c>
      <c r="C1720" s="55">
        <v>1407</v>
      </c>
      <c r="D1720" s="55">
        <v>1343</v>
      </c>
      <c r="E1720" s="58" t="str">
        <f t="shared" si="78"/>
        <v>1407_1343</v>
      </c>
      <c r="F1720" s="65">
        <v>2.4672029860200301E-2</v>
      </c>
      <c r="G1720" s="63" t="str">
        <f t="shared" si="79"/>
        <v>1343_1407</v>
      </c>
      <c r="H1720" s="59">
        <f t="shared" si="80"/>
        <v>0.97532797013979966</v>
      </c>
    </row>
    <row r="1721" spans="1:8" x14ac:dyDescent="0.4">
      <c r="A1721" s="55" t="s">
        <v>341</v>
      </c>
      <c r="B1721" s="55" t="s">
        <v>71</v>
      </c>
      <c r="C1721" s="55">
        <v>1407</v>
      </c>
      <c r="D1721" s="55">
        <v>1137</v>
      </c>
      <c r="E1721" s="58" t="str">
        <f t="shared" si="78"/>
        <v>1407_1137</v>
      </c>
      <c r="F1721" s="65">
        <v>7.1494040678206805E-2</v>
      </c>
      <c r="G1721" s="63" t="str">
        <f t="shared" si="79"/>
        <v>1137_1407</v>
      </c>
      <c r="H1721" s="59">
        <f t="shared" si="80"/>
        <v>0.92850595932179325</v>
      </c>
    </row>
    <row r="1722" spans="1:8" x14ac:dyDescent="0.4">
      <c r="A1722" s="55" t="s">
        <v>341</v>
      </c>
      <c r="B1722" s="55" t="s">
        <v>202</v>
      </c>
      <c r="C1722" s="55">
        <v>1407</v>
      </c>
      <c r="D1722" s="55">
        <v>1268</v>
      </c>
      <c r="E1722" s="58" t="str">
        <f t="shared" si="78"/>
        <v>1407_1268</v>
      </c>
      <c r="F1722" s="65">
        <v>2.55401479370122E-2</v>
      </c>
      <c r="G1722" s="63" t="str">
        <f t="shared" si="79"/>
        <v>1268_1407</v>
      </c>
      <c r="H1722" s="59">
        <f t="shared" si="80"/>
        <v>0.9744598520629878</v>
      </c>
    </row>
    <row r="1723" spans="1:8" x14ac:dyDescent="0.4">
      <c r="A1723" s="55" t="s">
        <v>341</v>
      </c>
      <c r="B1723" s="55" t="s">
        <v>129</v>
      </c>
      <c r="C1723" s="55">
        <v>1407</v>
      </c>
      <c r="D1723" s="55">
        <v>1195</v>
      </c>
      <c r="E1723" s="58" t="str">
        <f t="shared" si="78"/>
        <v>1407_1195</v>
      </c>
      <c r="F1723" s="65">
        <v>9.3191891284075901E-2</v>
      </c>
      <c r="G1723" s="63" t="str">
        <f t="shared" si="79"/>
        <v>1195_1407</v>
      </c>
      <c r="H1723" s="59">
        <f t="shared" si="80"/>
        <v>0.9068081087159241</v>
      </c>
    </row>
    <row r="1724" spans="1:8" x14ac:dyDescent="0.4">
      <c r="A1724" s="55" t="s">
        <v>341</v>
      </c>
      <c r="B1724" s="55" t="s">
        <v>367</v>
      </c>
      <c r="C1724" s="55">
        <v>1407</v>
      </c>
      <c r="D1724" s="55">
        <v>1433</v>
      </c>
      <c r="E1724" s="58" t="str">
        <f t="shared" si="78"/>
        <v>1407_1433</v>
      </c>
      <c r="F1724" s="65">
        <v>4.5124453466165899E-2</v>
      </c>
      <c r="G1724" s="63" t="str">
        <f t="shared" si="79"/>
        <v>1433_1407</v>
      </c>
      <c r="H1724" s="59">
        <f t="shared" si="80"/>
        <v>0.95487554653383411</v>
      </c>
    </row>
    <row r="1725" spans="1:8" x14ac:dyDescent="0.4">
      <c r="A1725" s="55" t="s">
        <v>341</v>
      </c>
      <c r="B1725" s="55" t="s">
        <v>249</v>
      </c>
      <c r="C1725" s="55">
        <v>1407</v>
      </c>
      <c r="D1725" s="55">
        <v>1315</v>
      </c>
      <c r="E1725" s="58" t="str">
        <f t="shared" si="78"/>
        <v>1407_1315</v>
      </c>
      <c r="F1725" s="65">
        <v>0.441486562641146</v>
      </c>
      <c r="G1725" s="63" t="str">
        <f t="shared" si="79"/>
        <v>1315_1407</v>
      </c>
      <c r="H1725" s="59">
        <f t="shared" si="80"/>
        <v>0.55851343735885406</v>
      </c>
    </row>
    <row r="1726" spans="1:8" x14ac:dyDescent="0.4">
      <c r="A1726" s="55" t="s">
        <v>341</v>
      </c>
      <c r="B1726" s="55" t="s">
        <v>347</v>
      </c>
      <c r="C1726" s="55">
        <v>1407</v>
      </c>
      <c r="D1726" s="55">
        <v>1413</v>
      </c>
      <c r="E1726" s="58" t="str">
        <f t="shared" si="78"/>
        <v>1407_1413</v>
      </c>
      <c r="F1726" s="65">
        <v>0.25713296573657102</v>
      </c>
      <c r="G1726" s="63" t="str">
        <f t="shared" si="79"/>
        <v>1413_1407</v>
      </c>
      <c r="H1726" s="59">
        <f t="shared" si="80"/>
        <v>0.74286703426342893</v>
      </c>
    </row>
    <row r="1727" spans="1:8" x14ac:dyDescent="0.4">
      <c r="A1727" s="55" t="s">
        <v>341</v>
      </c>
      <c r="B1727" s="55" t="s">
        <v>208</v>
      </c>
      <c r="C1727" s="55">
        <v>1407</v>
      </c>
      <c r="D1727" s="55">
        <v>1274</v>
      </c>
      <c r="E1727" s="58" t="str">
        <f t="shared" si="78"/>
        <v>1407_1274</v>
      </c>
      <c r="F1727" s="65">
        <v>7.9029241315952993E-3</v>
      </c>
      <c r="G1727" s="63" t="str">
        <f t="shared" si="79"/>
        <v>1274_1407</v>
      </c>
      <c r="H1727" s="59">
        <f t="shared" si="80"/>
        <v>0.99209707586840468</v>
      </c>
    </row>
    <row r="1728" spans="1:8" x14ac:dyDescent="0.4">
      <c r="A1728" s="55" t="s">
        <v>341</v>
      </c>
      <c r="B1728" s="55" t="s">
        <v>239</v>
      </c>
      <c r="C1728" s="55">
        <v>1407</v>
      </c>
      <c r="D1728" s="55">
        <v>1305</v>
      </c>
      <c r="E1728" s="58" t="str">
        <f t="shared" si="78"/>
        <v>1407_1305</v>
      </c>
      <c r="F1728" s="65">
        <v>4.2482945148340001E-2</v>
      </c>
      <c r="G1728" s="63" t="str">
        <f t="shared" si="79"/>
        <v>1305_1407</v>
      </c>
      <c r="H1728" s="59">
        <f t="shared" si="80"/>
        <v>0.95751705485166005</v>
      </c>
    </row>
    <row r="1729" spans="1:8" x14ac:dyDescent="0.4">
      <c r="A1729" s="55" t="s">
        <v>341</v>
      </c>
      <c r="B1729" s="55" t="s">
        <v>370</v>
      </c>
      <c r="C1729" s="55">
        <v>1407</v>
      </c>
      <c r="D1729" s="55">
        <v>1436</v>
      </c>
      <c r="E1729" s="58" t="str">
        <f t="shared" si="78"/>
        <v>1407_1436</v>
      </c>
      <c r="F1729" s="65">
        <v>2.41885723861162E-2</v>
      </c>
      <c r="G1729" s="63" t="str">
        <f t="shared" si="79"/>
        <v>1436_1407</v>
      </c>
      <c r="H1729" s="59">
        <f t="shared" si="80"/>
        <v>0.97581142761388384</v>
      </c>
    </row>
    <row r="1730" spans="1:8" x14ac:dyDescent="0.4">
      <c r="A1730" s="55" t="s">
        <v>341</v>
      </c>
      <c r="B1730" s="55" t="s">
        <v>100</v>
      </c>
      <c r="C1730" s="55">
        <v>1407</v>
      </c>
      <c r="D1730" s="55">
        <v>1166</v>
      </c>
      <c r="E1730" s="58" t="str">
        <f t="shared" si="78"/>
        <v>1407_1166</v>
      </c>
      <c r="F1730" s="65">
        <v>4.3644694428662097E-2</v>
      </c>
      <c r="G1730" s="63" t="str">
        <f t="shared" si="79"/>
        <v>1166_1407</v>
      </c>
      <c r="H1730" s="59">
        <f t="shared" si="80"/>
        <v>0.95635530557133785</v>
      </c>
    </row>
    <row r="1731" spans="1:8" x14ac:dyDescent="0.4">
      <c r="A1731" s="55" t="s">
        <v>341</v>
      </c>
      <c r="B1731" s="55" t="s">
        <v>167</v>
      </c>
      <c r="C1731" s="55">
        <v>1407</v>
      </c>
      <c r="D1731" s="55">
        <v>1233</v>
      </c>
      <c r="E1731" s="58" t="str">
        <f t="shared" ref="E1731:E1794" si="81">C1731&amp;"_"&amp;D1731</f>
        <v>1407_1233</v>
      </c>
      <c r="F1731" s="65">
        <v>0.42248653818135001</v>
      </c>
      <c r="G1731" s="63" t="str">
        <f t="shared" ref="G1731:G1794" si="82">D1731&amp;"_"&amp;C1731</f>
        <v>1233_1407</v>
      </c>
      <c r="H1731" s="59">
        <f t="shared" ref="H1731:H1794" si="83">1-F1731</f>
        <v>0.57751346181864993</v>
      </c>
    </row>
    <row r="1732" spans="1:8" x14ac:dyDescent="0.4">
      <c r="A1732" s="55" t="s">
        <v>341</v>
      </c>
      <c r="B1732" s="55" t="s">
        <v>263</v>
      </c>
      <c r="C1732" s="55">
        <v>1407</v>
      </c>
      <c r="D1732" s="55">
        <v>1329</v>
      </c>
      <c r="E1732" s="58" t="str">
        <f t="shared" si="81"/>
        <v>1407_1329</v>
      </c>
      <c r="F1732" s="65">
        <v>7.8919341944935106E-2</v>
      </c>
      <c r="G1732" s="63" t="str">
        <f t="shared" si="82"/>
        <v>1329_1407</v>
      </c>
      <c r="H1732" s="59">
        <f t="shared" si="83"/>
        <v>0.92108065805506489</v>
      </c>
    </row>
    <row r="1733" spans="1:8" x14ac:dyDescent="0.4">
      <c r="A1733" s="55" t="s">
        <v>341</v>
      </c>
      <c r="B1733" s="55" t="s">
        <v>174</v>
      </c>
      <c r="C1733" s="55">
        <v>1407</v>
      </c>
      <c r="D1733" s="55">
        <v>1240</v>
      </c>
      <c r="E1733" s="58" t="str">
        <f t="shared" si="81"/>
        <v>1407_1240</v>
      </c>
      <c r="F1733" s="65">
        <v>0.35259306910789101</v>
      </c>
      <c r="G1733" s="63" t="str">
        <f t="shared" si="82"/>
        <v>1240_1407</v>
      </c>
      <c r="H1733" s="59">
        <f t="shared" si="83"/>
        <v>0.64740693089210899</v>
      </c>
    </row>
    <row r="1734" spans="1:8" x14ac:dyDescent="0.4">
      <c r="A1734" s="55" t="s">
        <v>341</v>
      </c>
      <c r="B1734" s="55" t="s">
        <v>345</v>
      </c>
      <c r="C1734" s="55">
        <v>1407</v>
      </c>
      <c r="D1734" s="55">
        <v>1411</v>
      </c>
      <c r="E1734" s="58" t="str">
        <f t="shared" si="81"/>
        <v>1407_1411</v>
      </c>
      <c r="F1734" s="65">
        <v>0.175159197190317</v>
      </c>
      <c r="G1734" s="63" t="str">
        <f t="shared" si="82"/>
        <v>1411_1407</v>
      </c>
      <c r="H1734" s="59">
        <f t="shared" si="83"/>
        <v>0.82484080280968297</v>
      </c>
    </row>
    <row r="1735" spans="1:8" x14ac:dyDescent="0.4">
      <c r="A1735" s="55" t="s">
        <v>341</v>
      </c>
      <c r="B1735" s="55" t="s">
        <v>305</v>
      </c>
      <c r="C1735" s="55">
        <v>1407</v>
      </c>
      <c r="D1735" s="55">
        <v>1371</v>
      </c>
      <c r="E1735" s="58" t="str">
        <f t="shared" si="81"/>
        <v>1407_1371</v>
      </c>
      <c r="F1735" s="65">
        <v>1.6804841540884002E-2</v>
      </c>
      <c r="G1735" s="63" t="str">
        <f t="shared" si="82"/>
        <v>1371_1407</v>
      </c>
      <c r="H1735" s="59">
        <f t="shared" si="83"/>
        <v>0.98319515845911598</v>
      </c>
    </row>
    <row r="1736" spans="1:8" x14ac:dyDescent="0.4">
      <c r="A1736" s="55" t="s">
        <v>341</v>
      </c>
      <c r="B1736" s="55" t="s">
        <v>212</v>
      </c>
      <c r="C1736" s="55">
        <v>1407</v>
      </c>
      <c r="D1736" s="55">
        <v>1278</v>
      </c>
      <c r="E1736" s="58" t="str">
        <f t="shared" si="81"/>
        <v>1407_1278</v>
      </c>
      <c r="F1736" s="65">
        <v>1.4723769892591301E-2</v>
      </c>
      <c r="G1736" s="63" t="str">
        <f t="shared" si="82"/>
        <v>1278_1407</v>
      </c>
      <c r="H1736" s="59">
        <f t="shared" si="83"/>
        <v>0.98527623010740872</v>
      </c>
    </row>
    <row r="1737" spans="1:8" x14ac:dyDescent="0.4">
      <c r="A1737" s="55" t="s">
        <v>341</v>
      </c>
      <c r="B1737" s="55" t="s">
        <v>391</v>
      </c>
      <c r="C1737" s="55">
        <v>1407</v>
      </c>
      <c r="D1737" s="55">
        <v>1457</v>
      </c>
      <c r="E1737" s="58" t="str">
        <f t="shared" si="81"/>
        <v>1407_1457</v>
      </c>
      <c r="F1737" s="65">
        <v>5.2035488706733503E-2</v>
      </c>
      <c r="G1737" s="63" t="str">
        <f t="shared" si="82"/>
        <v>1457_1407</v>
      </c>
      <c r="H1737" s="59">
        <f t="shared" si="83"/>
        <v>0.94796451129326653</v>
      </c>
    </row>
    <row r="1738" spans="1:8" x14ac:dyDescent="0.4">
      <c r="A1738" s="55" t="s">
        <v>341</v>
      </c>
      <c r="B1738" s="55" t="s">
        <v>177</v>
      </c>
      <c r="C1738" s="55">
        <v>1407</v>
      </c>
      <c r="D1738" s="55">
        <v>1243</v>
      </c>
      <c r="E1738" s="58" t="str">
        <f t="shared" si="81"/>
        <v>1407_1243</v>
      </c>
      <c r="F1738" s="65">
        <v>5.20144324715884E-2</v>
      </c>
      <c r="G1738" s="63" t="str">
        <f t="shared" si="82"/>
        <v>1243_1407</v>
      </c>
      <c r="H1738" s="59">
        <f t="shared" si="83"/>
        <v>0.94798556752841157</v>
      </c>
    </row>
    <row r="1739" spans="1:8" x14ac:dyDescent="0.4">
      <c r="A1739" s="55" t="s">
        <v>341</v>
      </c>
      <c r="B1739" s="55" t="s">
        <v>179</v>
      </c>
      <c r="C1739" s="55">
        <v>1407</v>
      </c>
      <c r="D1739" s="55">
        <v>1245</v>
      </c>
      <c r="E1739" s="58" t="str">
        <f t="shared" si="81"/>
        <v>1407_1245</v>
      </c>
      <c r="F1739" s="65">
        <v>9.6540927539510907E-2</v>
      </c>
      <c r="G1739" s="63" t="str">
        <f t="shared" si="82"/>
        <v>1245_1407</v>
      </c>
      <c r="H1739" s="59">
        <f t="shared" si="83"/>
        <v>0.90345907246048907</v>
      </c>
    </row>
    <row r="1740" spans="1:8" x14ac:dyDescent="0.4">
      <c r="A1740" s="55" t="s">
        <v>341</v>
      </c>
      <c r="B1740" s="55" t="s">
        <v>107</v>
      </c>
      <c r="C1740" s="55">
        <v>1407</v>
      </c>
      <c r="D1740" s="55">
        <v>1173</v>
      </c>
      <c r="E1740" s="58" t="str">
        <f t="shared" si="81"/>
        <v>1407_1173</v>
      </c>
      <c r="F1740" s="65">
        <v>3.7216772601164398E-2</v>
      </c>
      <c r="G1740" s="63" t="str">
        <f t="shared" si="82"/>
        <v>1173_1407</v>
      </c>
      <c r="H1740" s="59">
        <f t="shared" si="83"/>
        <v>0.96278322739883559</v>
      </c>
    </row>
    <row r="1741" spans="1:8" x14ac:dyDescent="0.4">
      <c r="A1741" s="55" t="s">
        <v>341</v>
      </c>
      <c r="B1741" s="55" t="s">
        <v>231</v>
      </c>
      <c r="C1741" s="55">
        <v>1407</v>
      </c>
      <c r="D1741" s="55">
        <v>1297</v>
      </c>
      <c r="E1741" s="58" t="str">
        <f t="shared" si="81"/>
        <v>1407_1297</v>
      </c>
      <c r="F1741" s="65">
        <v>0.13608170405801501</v>
      </c>
      <c r="G1741" s="63" t="str">
        <f t="shared" si="82"/>
        <v>1297_1407</v>
      </c>
      <c r="H1741" s="59">
        <f t="shared" si="83"/>
        <v>0.86391829594198499</v>
      </c>
    </row>
    <row r="1742" spans="1:8" x14ac:dyDescent="0.4">
      <c r="A1742" s="55" t="s">
        <v>311</v>
      </c>
      <c r="B1742" s="55" t="s">
        <v>369</v>
      </c>
      <c r="C1742" s="55">
        <v>1377</v>
      </c>
      <c r="D1742" s="55">
        <v>1435</v>
      </c>
      <c r="E1742" s="58" t="str">
        <f t="shared" si="81"/>
        <v>1377_1435</v>
      </c>
      <c r="F1742" s="65">
        <v>3.50855828606141E-3</v>
      </c>
      <c r="G1742" s="63" t="str">
        <f t="shared" si="82"/>
        <v>1435_1377</v>
      </c>
      <c r="H1742" s="59">
        <f t="shared" si="83"/>
        <v>0.99649144171393855</v>
      </c>
    </row>
    <row r="1743" spans="1:8" x14ac:dyDescent="0.4">
      <c r="A1743" s="55" t="s">
        <v>311</v>
      </c>
      <c r="B1743" s="55" t="s">
        <v>277</v>
      </c>
      <c r="C1743" s="55">
        <v>1377</v>
      </c>
      <c r="D1743" s="55">
        <v>1343</v>
      </c>
      <c r="E1743" s="58" t="str">
        <f t="shared" si="81"/>
        <v>1377_1343</v>
      </c>
      <c r="F1743" s="65">
        <v>1.2034975416661599E-2</v>
      </c>
      <c r="G1743" s="63" t="str">
        <f t="shared" si="82"/>
        <v>1343_1377</v>
      </c>
      <c r="H1743" s="59">
        <f t="shared" si="83"/>
        <v>0.98796502458333835</v>
      </c>
    </row>
    <row r="1744" spans="1:8" x14ac:dyDescent="0.4">
      <c r="A1744" s="55" t="s">
        <v>311</v>
      </c>
      <c r="B1744" s="55" t="s">
        <v>71</v>
      </c>
      <c r="C1744" s="55">
        <v>1377</v>
      </c>
      <c r="D1744" s="55">
        <v>1137</v>
      </c>
      <c r="E1744" s="58" t="str">
        <f t="shared" si="81"/>
        <v>1377_1137</v>
      </c>
      <c r="F1744" s="65">
        <v>3.57538247238555E-2</v>
      </c>
      <c r="G1744" s="63" t="str">
        <f t="shared" si="82"/>
        <v>1137_1377</v>
      </c>
      <c r="H1744" s="59">
        <f t="shared" si="83"/>
        <v>0.96424617527614453</v>
      </c>
    </row>
    <row r="1745" spans="1:8" x14ac:dyDescent="0.4">
      <c r="A1745" s="55" t="s">
        <v>311</v>
      </c>
      <c r="B1745" s="55" t="s">
        <v>202</v>
      </c>
      <c r="C1745" s="55">
        <v>1377</v>
      </c>
      <c r="D1745" s="55">
        <v>1268</v>
      </c>
      <c r="E1745" s="58" t="str">
        <f t="shared" si="81"/>
        <v>1377_1268</v>
      </c>
      <c r="F1745" s="65">
        <v>1.2464124368514899E-2</v>
      </c>
      <c r="G1745" s="63" t="str">
        <f t="shared" si="82"/>
        <v>1268_1377</v>
      </c>
      <c r="H1745" s="59">
        <f t="shared" si="83"/>
        <v>0.98753587563148515</v>
      </c>
    </row>
    <row r="1746" spans="1:8" x14ac:dyDescent="0.4">
      <c r="A1746" s="55" t="s">
        <v>311</v>
      </c>
      <c r="B1746" s="55" t="s">
        <v>129</v>
      </c>
      <c r="C1746" s="55">
        <v>1377</v>
      </c>
      <c r="D1746" s="55">
        <v>1195</v>
      </c>
      <c r="E1746" s="58" t="str">
        <f t="shared" si="81"/>
        <v>1377_1195</v>
      </c>
      <c r="F1746" s="65">
        <v>4.7155690601700197E-2</v>
      </c>
      <c r="G1746" s="63" t="str">
        <f t="shared" si="82"/>
        <v>1195_1377</v>
      </c>
      <c r="H1746" s="59">
        <f t="shared" si="83"/>
        <v>0.95284430939829978</v>
      </c>
    </row>
    <row r="1747" spans="1:8" x14ac:dyDescent="0.4">
      <c r="A1747" s="55" t="s">
        <v>311</v>
      </c>
      <c r="B1747" s="55" t="s">
        <v>367</v>
      </c>
      <c r="C1747" s="55">
        <v>1377</v>
      </c>
      <c r="D1747" s="55">
        <v>1433</v>
      </c>
      <c r="E1747" s="58" t="str">
        <f t="shared" si="81"/>
        <v>1377_1433</v>
      </c>
      <c r="F1747" s="65">
        <v>2.2250622502168999E-2</v>
      </c>
      <c r="G1747" s="63" t="str">
        <f t="shared" si="82"/>
        <v>1433_1377</v>
      </c>
      <c r="H1747" s="59">
        <f t="shared" si="83"/>
        <v>0.97774937749783097</v>
      </c>
    </row>
    <row r="1748" spans="1:8" x14ac:dyDescent="0.4">
      <c r="A1748" s="55" t="s">
        <v>311</v>
      </c>
      <c r="B1748" s="55" t="s">
        <v>249</v>
      </c>
      <c r="C1748" s="55">
        <v>1377</v>
      </c>
      <c r="D1748" s="55">
        <v>1315</v>
      </c>
      <c r="E1748" s="58" t="str">
        <f t="shared" si="81"/>
        <v>1377_1315</v>
      </c>
      <c r="F1748" s="65">
        <v>0.275706904754634</v>
      </c>
      <c r="G1748" s="63" t="str">
        <f t="shared" si="82"/>
        <v>1315_1377</v>
      </c>
      <c r="H1748" s="59">
        <f t="shared" si="83"/>
        <v>0.724293095245366</v>
      </c>
    </row>
    <row r="1749" spans="1:8" x14ac:dyDescent="0.4">
      <c r="A1749" s="55" t="s">
        <v>311</v>
      </c>
      <c r="B1749" s="55" t="s">
        <v>347</v>
      </c>
      <c r="C1749" s="55">
        <v>1377</v>
      </c>
      <c r="D1749" s="55">
        <v>1413</v>
      </c>
      <c r="E1749" s="58" t="str">
        <f t="shared" si="81"/>
        <v>1377_1413</v>
      </c>
      <c r="F1749" s="65">
        <v>0.14287049570765201</v>
      </c>
      <c r="G1749" s="63" t="str">
        <f t="shared" si="82"/>
        <v>1413_1377</v>
      </c>
      <c r="H1749" s="59">
        <f t="shared" si="83"/>
        <v>0.85712950429234802</v>
      </c>
    </row>
    <row r="1750" spans="1:8" x14ac:dyDescent="0.4">
      <c r="A1750" s="55" t="s">
        <v>311</v>
      </c>
      <c r="B1750" s="55" t="s">
        <v>208</v>
      </c>
      <c r="C1750" s="55">
        <v>1377</v>
      </c>
      <c r="D1750" s="55">
        <v>1274</v>
      </c>
      <c r="E1750" s="58" t="str">
        <f t="shared" si="81"/>
        <v>1377_1274</v>
      </c>
      <c r="F1750" s="65">
        <v>3.8213805938434198E-3</v>
      </c>
      <c r="G1750" s="63" t="str">
        <f t="shared" si="82"/>
        <v>1274_1377</v>
      </c>
      <c r="H1750" s="59">
        <f t="shared" si="83"/>
        <v>0.9961786194061566</v>
      </c>
    </row>
    <row r="1751" spans="1:8" x14ac:dyDescent="0.4">
      <c r="A1751" s="55" t="s">
        <v>311</v>
      </c>
      <c r="B1751" s="55" t="s">
        <v>239</v>
      </c>
      <c r="C1751" s="55">
        <v>1377</v>
      </c>
      <c r="D1751" s="55">
        <v>1305</v>
      </c>
      <c r="E1751" s="58" t="str">
        <f t="shared" si="81"/>
        <v>1377_1305</v>
      </c>
      <c r="F1751" s="65">
        <v>2.0918775315694201E-2</v>
      </c>
      <c r="G1751" s="63" t="str">
        <f t="shared" si="82"/>
        <v>1305_1377</v>
      </c>
      <c r="H1751" s="59">
        <f t="shared" si="83"/>
        <v>0.97908122468430581</v>
      </c>
    </row>
    <row r="1752" spans="1:8" x14ac:dyDescent="0.4">
      <c r="A1752" s="55" t="s">
        <v>311</v>
      </c>
      <c r="B1752" s="55" t="s">
        <v>370</v>
      </c>
      <c r="C1752" s="55">
        <v>1377</v>
      </c>
      <c r="D1752" s="55">
        <v>1436</v>
      </c>
      <c r="E1752" s="58" t="str">
        <f t="shared" si="81"/>
        <v>1377_1436</v>
      </c>
      <c r="F1752" s="65">
        <v>1.1796150714051899E-2</v>
      </c>
      <c r="G1752" s="63" t="str">
        <f t="shared" si="82"/>
        <v>1436_1377</v>
      </c>
      <c r="H1752" s="59">
        <f t="shared" si="83"/>
        <v>0.98820384928594807</v>
      </c>
    </row>
    <row r="1753" spans="1:8" x14ac:dyDescent="0.4">
      <c r="A1753" s="55" t="s">
        <v>311</v>
      </c>
      <c r="B1753" s="55" t="s">
        <v>100</v>
      </c>
      <c r="C1753" s="55">
        <v>1377</v>
      </c>
      <c r="D1753" s="55">
        <v>1166</v>
      </c>
      <c r="E1753" s="58" t="str">
        <f t="shared" si="81"/>
        <v>1377_1166</v>
      </c>
      <c r="F1753" s="65">
        <v>2.1504068953232602E-2</v>
      </c>
      <c r="G1753" s="63" t="str">
        <f t="shared" si="82"/>
        <v>1166_1377</v>
      </c>
      <c r="H1753" s="59">
        <f t="shared" si="83"/>
        <v>0.97849593104676735</v>
      </c>
    </row>
    <row r="1754" spans="1:8" x14ac:dyDescent="0.4">
      <c r="A1754" s="55" t="s">
        <v>311</v>
      </c>
      <c r="B1754" s="55" t="s">
        <v>167</v>
      </c>
      <c r="C1754" s="55">
        <v>1377</v>
      </c>
      <c r="D1754" s="55">
        <v>1233</v>
      </c>
      <c r="E1754" s="58" t="str">
        <f t="shared" si="81"/>
        <v>1377_1233</v>
      </c>
      <c r="F1754" s="65">
        <v>0.26051359489343101</v>
      </c>
      <c r="G1754" s="63" t="str">
        <f t="shared" si="82"/>
        <v>1233_1377</v>
      </c>
      <c r="H1754" s="59">
        <f t="shared" si="83"/>
        <v>0.73948640510656904</v>
      </c>
    </row>
    <row r="1755" spans="1:8" x14ac:dyDescent="0.4">
      <c r="A1755" s="55" t="s">
        <v>311</v>
      </c>
      <c r="B1755" s="55" t="s">
        <v>263</v>
      </c>
      <c r="C1755" s="55">
        <v>1377</v>
      </c>
      <c r="D1755" s="55">
        <v>1329</v>
      </c>
      <c r="E1755" s="58" t="str">
        <f t="shared" si="81"/>
        <v>1377_1329</v>
      </c>
      <c r="F1755" s="65">
        <v>3.9625595673316E-2</v>
      </c>
      <c r="G1755" s="63" t="str">
        <f t="shared" si="82"/>
        <v>1329_1377</v>
      </c>
      <c r="H1755" s="59">
        <f t="shared" si="83"/>
        <v>0.96037440432668397</v>
      </c>
    </row>
    <row r="1756" spans="1:8" x14ac:dyDescent="0.4">
      <c r="A1756" s="55" t="s">
        <v>311</v>
      </c>
      <c r="B1756" s="55" t="s">
        <v>174</v>
      </c>
      <c r="C1756" s="55">
        <v>1377</v>
      </c>
      <c r="D1756" s="55">
        <v>1240</v>
      </c>
      <c r="E1756" s="58" t="str">
        <f t="shared" si="81"/>
        <v>1377_1240</v>
      </c>
      <c r="F1756" s="65">
        <v>0.20777542189603901</v>
      </c>
      <c r="G1756" s="63" t="str">
        <f t="shared" si="82"/>
        <v>1240_1377</v>
      </c>
      <c r="H1756" s="59">
        <f t="shared" si="83"/>
        <v>0.79222457810396096</v>
      </c>
    </row>
    <row r="1757" spans="1:8" x14ac:dyDescent="0.4">
      <c r="A1757" s="55" t="s">
        <v>311</v>
      </c>
      <c r="B1757" s="55" t="s">
        <v>345</v>
      </c>
      <c r="C1757" s="55">
        <v>1377</v>
      </c>
      <c r="D1757" s="55">
        <v>1411</v>
      </c>
      <c r="E1757" s="58" t="str">
        <f t="shared" si="81"/>
        <v>1377_1411</v>
      </c>
      <c r="F1757" s="65">
        <v>9.2774281062038902E-2</v>
      </c>
      <c r="G1757" s="63" t="str">
        <f t="shared" si="82"/>
        <v>1411_1377</v>
      </c>
      <c r="H1757" s="59">
        <f t="shared" si="83"/>
        <v>0.90722571893796111</v>
      </c>
    </row>
    <row r="1758" spans="1:8" x14ac:dyDescent="0.4">
      <c r="A1758" s="55" t="s">
        <v>311</v>
      </c>
      <c r="B1758" s="55" t="s">
        <v>305</v>
      </c>
      <c r="C1758" s="55">
        <v>1377</v>
      </c>
      <c r="D1758" s="55">
        <v>1371</v>
      </c>
      <c r="E1758" s="58" t="str">
        <f t="shared" si="81"/>
        <v>1377_1371</v>
      </c>
      <c r="F1758" s="65">
        <v>8.1636456841671194E-3</v>
      </c>
      <c r="G1758" s="63" t="str">
        <f t="shared" si="82"/>
        <v>1371_1377</v>
      </c>
      <c r="H1758" s="59">
        <f t="shared" si="83"/>
        <v>0.99183635431583284</v>
      </c>
    </row>
    <row r="1759" spans="1:8" x14ac:dyDescent="0.4">
      <c r="A1759" s="55" t="s">
        <v>311</v>
      </c>
      <c r="B1759" s="55" t="s">
        <v>212</v>
      </c>
      <c r="C1759" s="55">
        <v>1377</v>
      </c>
      <c r="D1759" s="55">
        <v>1278</v>
      </c>
      <c r="E1759" s="58" t="str">
        <f t="shared" si="81"/>
        <v>1377_1278</v>
      </c>
      <c r="F1759" s="65">
        <v>7.1449027195740998E-3</v>
      </c>
      <c r="G1759" s="63" t="str">
        <f t="shared" si="82"/>
        <v>1278_1377</v>
      </c>
      <c r="H1759" s="59">
        <f t="shared" si="83"/>
        <v>0.99285509728042587</v>
      </c>
    </row>
    <row r="1760" spans="1:8" x14ac:dyDescent="0.4">
      <c r="A1760" s="55" t="s">
        <v>311</v>
      </c>
      <c r="B1760" s="55" t="s">
        <v>391</v>
      </c>
      <c r="C1760" s="55">
        <v>1377</v>
      </c>
      <c r="D1760" s="55">
        <v>1457</v>
      </c>
      <c r="E1760" s="58" t="str">
        <f t="shared" si="81"/>
        <v>1377_1457</v>
      </c>
      <c r="F1760" s="65">
        <v>2.5752898450324E-2</v>
      </c>
      <c r="G1760" s="63" t="str">
        <f t="shared" si="82"/>
        <v>1457_1377</v>
      </c>
      <c r="H1760" s="59">
        <f t="shared" si="83"/>
        <v>0.97424710154967598</v>
      </c>
    </row>
    <row r="1761" spans="1:8" x14ac:dyDescent="0.4">
      <c r="A1761" s="55" t="s">
        <v>311</v>
      </c>
      <c r="B1761" s="55" t="s">
        <v>177</v>
      </c>
      <c r="C1761" s="55">
        <v>1377</v>
      </c>
      <c r="D1761" s="55">
        <v>1243</v>
      </c>
      <c r="E1761" s="58" t="str">
        <f t="shared" si="81"/>
        <v>1377_1243</v>
      </c>
      <c r="F1761" s="65">
        <v>2.5742188699401598E-2</v>
      </c>
      <c r="G1761" s="63" t="str">
        <f t="shared" si="82"/>
        <v>1243_1377</v>
      </c>
      <c r="H1761" s="59">
        <f t="shared" si="83"/>
        <v>0.97425781130059841</v>
      </c>
    </row>
    <row r="1762" spans="1:8" x14ac:dyDescent="0.4">
      <c r="A1762" s="55" t="s">
        <v>311</v>
      </c>
      <c r="B1762" s="55" t="s">
        <v>179</v>
      </c>
      <c r="C1762" s="55">
        <v>1377</v>
      </c>
      <c r="D1762" s="55">
        <v>1245</v>
      </c>
      <c r="E1762" s="58" t="str">
        <f t="shared" si="81"/>
        <v>1377_1245</v>
      </c>
      <c r="F1762" s="65">
        <v>4.8939610885659401E-2</v>
      </c>
      <c r="G1762" s="63" t="str">
        <f t="shared" si="82"/>
        <v>1245_1377</v>
      </c>
      <c r="H1762" s="59">
        <f t="shared" si="83"/>
        <v>0.95106038911434054</v>
      </c>
    </row>
    <row r="1763" spans="1:8" x14ac:dyDescent="0.4">
      <c r="A1763" s="55" t="s">
        <v>311</v>
      </c>
      <c r="B1763" s="55" t="s">
        <v>107</v>
      </c>
      <c r="C1763" s="55">
        <v>1377</v>
      </c>
      <c r="D1763" s="55">
        <v>1173</v>
      </c>
      <c r="E1763" s="58" t="str">
        <f t="shared" si="81"/>
        <v>1377_1173</v>
      </c>
      <c r="F1763" s="65">
        <v>1.82746733286498E-2</v>
      </c>
      <c r="G1763" s="63" t="str">
        <f t="shared" si="82"/>
        <v>1173_1377</v>
      </c>
      <c r="H1763" s="59">
        <f t="shared" si="83"/>
        <v>0.98172532667135015</v>
      </c>
    </row>
    <row r="1764" spans="1:8" x14ac:dyDescent="0.4">
      <c r="A1764" s="55" t="s">
        <v>311</v>
      </c>
      <c r="B1764" s="55" t="s">
        <v>231</v>
      </c>
      <c r="C1764" s="55">
        <v>1377</v>
      </c>
      <c r="D1764" s="55">
        <v>1297</v>
      </c>
      <c r="E1764" s="58" t="str">
        <f t="shared" si="81"/>
        <v>1377_1297</v>
      </c>
      <c r="F1764" s="65">
        <v>7.0505549683725299E-2</v>
      </c>
      <c r="G1764" s="63" t="str">
        <f t="shared" si="82"/>
        <v>1297_1377</v>
      </c>
      <c r="H1764" s="59">
        <f t="shared" si="83"/>
        <v>0.92949445031627476</v>
      </c>
    </row>
    <row r="1765" spans="1:8" x14ac:dyDescent="0.4">
      <c r="A1765" s="55" t="s">
        <v>369</v>
      </c>
      <c r="B1765" s="55" t="s">
        <v>277</v>
      </c>
      <c r="C1765" s="55">
        <v>1435</v>
      </c>
      <c r="D1765" s="55">
        <v>1343</v>
      </c>
      <c r="E1765" s="58" t="str">
        <f t="shared" si="81"/>
        <v>1435_1343</v>
      </c>
      <c r="F1765" s="65">
        <v>1.5140299102536401E-2</v>
      </c>
      <c r="G1765" s="63" t="str">
        <f t="shared" si="82"/>
        <v>1343_1435</v>
      </c>
      <c r="H1765" s="59">
        <f t="shared" si="83"/>
        <v>0.98485970089746355</v>
      </c>
    </row>
    <row r="1766" spans="1:8" x14ac:dyDescent="0.4">
      <c r="A1766" s="55" t="s">
        <v>369</v>
      </c>
      <c r="B1766" s="55" t="s">
        <v>71</v>
      </c>
      <c r="C1766" s="55">
        <v>1435</v>
      </c>
      <c r="D1766" s="55">
        <v>1137</v>
      </c>
      <c r="E1766" s="58" t="str">
        <f t="shared" si="81"/>
        <v>1435_1137</v>
      </c>
      <c r="F1766" s="65">
        <v>4.47022897464927E-2</v>
      </c>
      <c r="G1766" s="63" t="str">
        <f t="shared" si="82"/>
        <v>1137_1435</v>
      </c>
      <c r="H1766" s="59">
        <f t="shared" si="83"/>
        <v>0.95529771025350729</v>
      </c>
    </row>
    <row r="1767" spans="1:8" x14ac:dyDescent="0.4">
      <c r="A1767" s="55" t="s">
        <v>369</v>
      </c>
      <c r="B1767" s="55" t="s">
        <v>202</v>
      </c>
      <c r="C1767" s="55">
        <v>1435</v>
      </c>
      <c r="D1767" s="55">
        <v>1268</v>
      </c>
      <c r="E1767" s="58" t="str">
        <f t="shared" si="81"/>
        <v>1435_1268</v>
      </c>
      <c r="F1767" s="65">
        <v>1.5678421944862801E-2</v>
      </c>
      <c r="G1767" s="63" t="str">
        <f t="shared" si="82"/>
        <v>1268_1435</v>
      </c>
      <c r="H1767" s="59">
        <f t="shared" si="83"/>
        <v>0.9843215780551372</v>
      </c>
    </row>
    <row r="1768" spans="1:8" x14ac:dyDescent="0.4">
      <c r="A1768" s="55" t="s">
        <v>369</v>
      </c>
      <c r="B1768" s="55" t="s">
        <v>129</v>
      </c>
      <c r="C1768" s="55">
        <v>1435</v>
      </c>
      <c r="D1768" s="55">
        <v>1195</v>
      </c>
      <c r="E1768" s="58" t="str">
        <f t="shared" si="81"/>
        <v>1435_1195</v>
      </c>
      <c r="F1768" s="65">
        <v>5.8783844840260897E-2</v>
      </c>
      <c r="G1768" s="63" t="str">
        <f t="shared" si="82"/>
        <v>1195_1435</v>
      </c>
      <c r="H1768" s="59">
        <f t="shared" si="83"/>
        <v>0.94121615515973911</v>
      </c>
    </row>
    <row r="1769" spans="1:8" x14ac:dyDescent="0.4">
      <c r="A1769" s="55" t="s">
        <v>369</v>
      </c>
      <c r="B1769" s="55" t="s">
        <v>367</v>
      </c>
      <c r="C1769" s="55">
        <v>1435</v>
      </c>
      <c r="D1769" s="55">
        <v>1433</v>
      </c>
      <c r="E1769" s="58" t="str">
        <f t="shared" si="81"/>
        <v>1435_1433</v>
      </c>
      <c r="F1769" s="65">
        <v>2.7917354281505099E-2</v>
      </c>
      <c r="G1769" s="63" t="str">
        <f t="shared" si="82"/>
        <v>1433_1435</v>
      </c>
      <c r="H1769" s="59">
        <f t="shared" si="83"/>
        <v>0.9720826457184949</v>
      </c>
    </row>
    <row r="1770" spans="1:8" x14ac:dyDescent="0.4">
      <c r="A1770" s="55" t="s">
        <v>369</v>
      </c>
      <c r="B1770" s="55" t="s">
        <v>249</v>
      </c>
      <c r="C1770" s="55">
        <v>1435</v>
      </c>
      <c r="D1770" s="55">
        <v>1315</v>
      </c>
      <c r="E1770" s="58" t="str">
        <f t="shared" si="81"/>
        <v>1435_1315</v>
      </c>
      <c r="F1770" s="65">
        <v>0.32450020205793401</v>
      </c>
      <c r="G1770" s="63" t="str">
        <f t="shared" si="82"/>
        <v>1315_1435</v>
      </c>
      <c r="H1770" s="59">
        <f t="shared" si="83"/>
        <v>0.67549979794206605</v>
      </c>
    </row>
    <row r="1771" spans="1:8" x14ac:dyDescent="0.4">
      <c r="A1771" s="55" t="s">
        <v>369</v>
      </c>
      <c r="B1771" s="55" t="s">
        <v>347</v>
      </c>
      <c r="C1771" s="55">
        <v>1435</v>
      </c>
      <c r="D1771" s="55">
        <v>1413</v>
      </c>
      <c r="E1771" s="58" t="str">
        <f t="shared" si="81"/>
        <v>1435_1413</v>
      </c>
      <c r="F1771" s="65">
        <v>0.173796024427704</v>
      </c>
      <c r="G1771" s="63" t="str">
        <f t="shared" si="82"/>
        <v>1413_1435</v>
      </c>
      <c r="H1771" s="59">
        <f t="shared" si="83"/>
        <v>0.82620397557229597</v>
      </c>
    </row>
    <row r="1772" spans="1:8" x14ac:dyDescent="0.4">
      <c r="A1772" s="55" t="s">
        <v>369</v>
      </c>
      <c r="B1772" s="55" t="s">
        <v>208</v>
      </c>
      <c r="C1772" s="55">
        <v>1435</v>
      </c>
      <c r="D1772" s="55">
        <v>1274</v>
      </c>
      <c r="E1772" s="58" t="str">
        <f t="shared" si="81"/>
        <v>1435_1274</v>
      </c>
      <c r="F1772" s="65">
        <v>4.8177266972271203E-3</v>
      </c>
      <c r="G1772" s="63" t="str">
        <f t="shared" si="82"/>
        <v>1274_1435</v>
      </c>
      <c r="H1772" s="59">
        <f t="shared" si="83"/>
        <v>0.99518227330277287</v>
      </c>
    </row>
    <row r="1773" spans="1:8" x14ac:dyDescent="0.4">
      <c r="A1773" s="55" t="s">
        <v>369</v>
      </c>
      <c r="B1773" s="55" t="s">
        <v>239</v>
      </c>
      <c r="C1773" s="55">
        <v>1435</v>
      </c>
      <c r="D1773" s="55">
        <v>1305</v>
      </c>
      <c r="E1773" s="58" t="str">
        <f t="shared" si="81"/>
        <v>1435_1305</v>
      </c>
      <c r="F1773" s="65">
        <v>2.62554239310697E-2</v>
      </c>
      <c r="G1773" s="63" t="str">
        <f t="shared" si="82"/>
        <v>1305_1435</v>
      </c>
      <c r="H1773" s="59">
        <f t="shared" si="83"/>
        <v>0.97374457606893028</v>
      </c>
    </row>
    <row r="1774" spans="1:8" x14ac:dyDescent="0.4">
      <c r="A1774" s="55" t="s">
        <v>369</v>
      </c>
      <c r="B1774" s="55" t="s">
        <v>370</v>
      </c>
      <c r="C1774" s="55">
        <v>1435</v>
      </c>
      <c r="D1774" s="55">
        <v>1436</v>
      </c>
      <c r="E1774" s="58" t="str">
        <f t="shared" si="81"/>
        <v>1435_1436</v>
      </c>
      <c r="F1774" s="65">
        <v>1.48407773424071E-2</v>
      </c>
      <c r="G1774" s="63" t="str">
        <f t="shared" si="82"/>
        <v>1436_1435</v>
      </c>
      <c r="H1774" s="59">
        <f t="shared" si="83"/>
        <v>0.98515922265759293</v>
      </c>
    </row>
    <row r="1775" spans="1:8" x14ac:dyDescent="0.4">
      <c r="A1775" s="55" t="s">
        <v>369</v>
      </c>
      <c r="B1775" s="55" t="s">
        <v>100</v>
      </c>
      <c r="C1775" s="55">
        <v>1435</v>
      </c>
      <c r="D1775" s="55">
        <v>1166</v>
      </c>
      <c r="E1775" s="58" t="str">
        <f t="shared" si="81"/>
        <v>1435_1166</v>
      </c>
      <c r="F1775" s="65">
        <v>2.6985917983715701E-2</v>
      </c>
      <c r="G1775" s="63" t="str">
        <f t="shared" si="82"/>
        <v>1166_1435</v>
      </c>
      <c r="H1775" s="59">
        <f t="shared" si="83"/>
        <v>0.97301408201628425</v>
      </c>
    </row>
    <row r="1776" spans="1:8" x14ac:dyDescent="0.4">
      <c r="A1776" s="55" t="s">
        <v>369</v>
      </c>
      <c r="B1776" s="55" t="s">
        <v>167</v>
      </c>
      <c r="C1776" s="55">
        <v>1435</v>
      </c>
      <c r="D1776" s="55">
        <v>1233</v>
      </c>
      <c r="E1776" s="58" t="str">
        <f t="shared" si="81"/>
        <v>1435_1233</v>
      </c>
      <c r="F1776" s="65">
        <v>0.30776057177206301</v>
      </c>
      <c r="G1776" s="63" t="str">
        <f t="shared" si="82"/>
        <v>1233_1435</v>
      </c>
      <c r="H1776" s="59">
        <f t="shared" si="83"/>
        <v>0.69223942822793694</v>
      </c>
    </row>
    <row r="1777" spans="1:8" x14ac:dyDescent="0.4">
      <c r="A1777" s="55" t="s">
        <v>369</v>
      </c>
      <c r="B1777" s="55" t="s">
        <v>263</v>
      </c>
      <c r="C1777" s="55">
        <v>1435</v>
      </c>
      <c r="D1777" s="55">
        <v>1329</v>
      </c>
      <c r="E1777" s="58" t="str">
        <f t="shared" si="81"/>
        <v>1435_1329</v>
      </c>
      <c r="F1777" s="65">
        <v>4.9493348567409001E-2</v>
      </c>
      <c r="G1777" s="63" t="str">
        <f t="shared" si="82"/>
        <v>1329_1435</v>
      </c>
      <c r="H1777" s="59">
        <f t="shared" si="83"/>
        <v>0.95050665143259105</v>
      </c>
    </row>
    <row r="1778" spans="1:8" x14ac:dyDescent="0.4">
      <c r="A1778" s="55" t="s">
        <v>369</v>
      </c>
      <c r="B1778" s="55" t="s">
        <v>174</v>
      </c>
      <c r="C1778" s="55">
        <v>1435</v>
      </c>
      <c r="D1778" s="55">
        <v>1240</v>
      </c>
      <c r="E1778" s="58" t="str">
        <f t="shared" si="81"/>
        <v>1435_1240</v>
      </c>
      <c r="F1778" s="65">
        <v>0.24867415029361201</v>
      </c>
      <c r="G1778" s="63" t="str">
        <f t="shared" si="82"/>
        <v>1240_1435</v>
      </c>
      <c r="H1778" s="59">
        <f t="shared" si="83"/>
        <v>0.75132584970638794</v>
      </c>
    </row>
    <row r="1779" spans="1:8" x14ac:dyDescent="0.4">
      <c r="A1779" s="55" t="s">
        <v>369</v>
      </c>
      <c r="B1779" s="55" t="s">
        <v>345</v>
      </c>
      <c r="C1779" s="55">
        <v>1435</v>
      </c>
      <c r="D1779" s="55">
        <v>1411</v>
      </c>
      <c r="E1779" s="58" t="str">
        <f t="shared" si="81"/>
        <v>1435_1411</v>
      </c>
      <c r="F1779" s="65">
        <v>0.11430212331306699</v>
      </c>
      <c r="G1779" s="63" t="str">
        <f t="shared" si="82"/>
        <v>1411_1435</v>
      </c>
      <c r="H1779" s="59">
        <f t="shared" si="83"/>
        <v>0.88569787668693301</v>
      </c>
    </row>
    <row r="1780" spans="1:8" x14ac:dyDescent="0.4">
      <c r="A1780" s="55" t="s">
        <v>369</v>
      </c>
      <c r="B1780" s="55" t="s">
        <v>305</v>
      </c>
      <c r="C1780" s="55">
        <v>1435</v>
      </c>
      <c r="D1780" s="55">
        <v>1371</v>
      </c>
      <c r="E1780" s="58" t="str">
        <f t="shared" si="81"/>
        <v>1435_1371</v>
      </c>
      <c r="F1780" s="65">
        <v>1.02804640336722E-2</v>
      </c>
      <c r="G1780" s="63" t="str">
        <f t="shared" si="82"/>
        <v>1371_1435</v>
      </c>
      <c r="H1780" s="59">
        <f t="shared" si="83"/>
        <v>0.98971953596632778</v>
      </c>
    </row>
    <row r="1781" spans="1:8" x14ac:dyDescent="0.4">
      <c r="A1781" s="55" t="s">
        <v>369</v>
      </c>
      <c r="B1781" s="55" t="s">
        <v>212</v>
      </c>
      <c r="C1781" s="55">
        <v>1435</v>
      </c>
      <c r="D1781" s="55">
        <v>1278</v>
      </c>
      <c r="E1781" s="58" t="str">
        <f t="shared" si="81"/>
        <v>1435_1278</v>
      </c>
      <c r="F1781" s="65">
        <v>8.9999598684080296E-3</v>
      </c>
      <c r="G1781" s="63" t="str">
        <f t="shared" si="82"/>
        <v>1278_1435</v>
      </c>
      <c r="H1781" s="59">
        <f t="shared" si="83"/>
        <v>0.99100004013159193</v>
      </c>
    </row>
    <row r="1782" spans="1:8" x14ac:dyDescent="0.4">
      <c r="A1782" s="55" t="s">
        <v>369</v>
      </c>
      <c r="B1782" s="55" t="s">
        <v>391</v>
      </c>
      <c r="C1782" s="55">
        <v>1435</v>
      </c>
      <c r="D1782" s="55">
        <v>1457</v>
      </c>
      <c r="E1782" s="58" t="str">
        <f t="shared" si="81"/>
        <v>1435_1457</v>
      </c>
      <c r="F1782" s="65">
        <v>3.2282131598036598E-2</v>
      </c>
      <c r="G1782" s="63" t="str">
        <f t="shared" si="82"/>
        <v>1457_1435</v>
      </c>
      <c r="H1782" s="59">
        <f t="shared" si="83"/>
        <v>0.96771786840196339</v>
      </c>
    </row>
    <row r="1783" spans="1:8" x14ac:dyDescent="0.4">
      <c r="A1783" s="55" t="s">
        <v>369</v>
      </c>
      <c r="B1783" s="55" t="s">
        <v>177</v>
      </c>
      <c r="C1783" s="55">
        <v>1435</v>
      </c>
      <c r="D1783" s="55">
        <v>1243</v>
      </c>
      <c r="E1783" s="58" t="str">
        <f t="shared" si="81"/>
        <v>1435_1243</v>
      </c>
      <c r="F1783" s="65">
        <v>3.2268796497112298E-2</v>
      </c>
      <c r="G1783" s="63" t="str">
        <f t="shared" si="82"/>
        <v>1243_1435</v>
      </c>
      <c r="H1783" s="59">
        <f t="shared" si="83"/>
        <v>0.96773120350288766</v>
      </c>
    </row>
    <row r="1784" spans="1:8" x14ac:dyDescent="0.4">
      <c r="A1784" s="55" t="s">
        <v>369</v>
      </c>
      <c r="B1784" s="55" t="s">
        <v>179</v>
      </c>
      <c r="C1784" s="55">
        <v>1435</v>
      </c>
      <c r="D1784" s="55">
        <v>1245</v>
      </c>
      <c r="E1784" s="58" t="str">
        <f t="shared" si="81"/>
        <v>1435_1245</v>
      </c>
      <c r="F1784" s="65">
        <v>6.0979510941466197E-2</v>
      </c>
      <c r="G1784" s="63" t="str">
        <f t="shared" si="82"/>
        <v>1245_1435</v>
      </c>
      <c r="H1784" s="59">
        <f t="shared" si="83"/>
        <v>0.93902048905853386</v>
      </c>
    </row>
    <row r="1785" spans="1:8" x14ac:dyDescent="0.4">
      <c r="A1785" s="55" t="s">
        <v>369</v>
      </c>
      <c r="B1785" s="55" t="s">
        <v>107</v>
      </c>
      <c r="C1785" s="55">
        <v>1435</v>
      </c>
      <c r="D1785" s="55">
        <v>1173</v>
      </c>
      <c r="E1785" s="58" t="str">
        <f t="shared" si="81"/>
        <v>1435_1173</v>
      </c>
      <c r="F1785" s="65">
        <v>2.2952590859643102E-2</v>
      </c>
      <c r="G1785" s="63" t="str">
        <f t="shared" si="82"/>
        <v>1173_1435</v>
      </c>
      <c r="H1785" s="59">
        <f t="shared" si="83"/>
        <v>0.97704740914035693</v>
      </c>
    </row>
    <row r="1786" spans="1:8" x14ac:dyDescent="0.4">
      <c r="A1786" s="55" t="s">
        <v>369</v>
      </c>
      <c r="B1786" s="55" t="s">
        <v>231</v>
      </c>
      <c r="C1786" s="55">
        <v>1435</v>
      </c>
      <c r="D1786" s="55">
        <v>1297</v>
      </c>
      <c r="E1786" s="58" t="str">
        <f t="shared" si="81"/>
        <v>1435_1297</v>
      </c>
      <c r="F1786" s="65">
        <v>8.7363639820484201E-2</v>
      </c>
      <c r="G1786" s="63" t="str">
        <f t="shared" si="82"/>
        <v>1297_1435</v>
      </c>
      <c r="H1786" s="59">
        <f t="shared" si="83"/>
        <v>0.91263636017951577</v>
      </c>
    </row>
    <row r="1787" spans="1:8" x14ac:dyDescent="0.4">
      <c r="A1787" s="55" t="s">
        <v>277</v>
      </c>
      <c r="B1787" s="55" t="s">
        <v>71</v>
      </c>
      <c r="C1787" s="55">
        <v>1343</v>
      </c>
      <c r="D1787" s="55">
        <v>1137</v>
      </c>
      <c r="E1787" s="58" t="str">
        <f t="shared" si="81"/>
        <v>1343_1137</v>
      </c>
      <c r="F1787" s="65">
        <v>0.13099596841347499</v>
      </c>
      <c r="G1787" s="63" t="str">
        <f t="shared" si="82"/>
        <v>1137_1343</v>
      </c>
      <c r="H1787" s="59">
        <f t="shared" si="83"/>
        <v>0.86900403158652506</v>
      </c>
    </row>
    <row r="1788" spans="1:8" x14ac:dyDescent="0.4">
      <c r="A1788" s="55" t="s">
        <v>277</v>
      </c>
      <c r="B1788" s="55" t="s">
        <v>202</v>
      </c>
      <c r="C1788" s="55">
        <v>1343</v>
      </c>
      <c r="D1788" s="55">
        <v>1268</v>
      </c>
      <c r="E1788" s="58" t="str">
        <f t="shared" si="81"/>
        <v>1343_1268</v>
      </c>
      <c r="F1788" s="65">
        <v>4.8806677207621003E-2</v>
      </c>
      <c r="G1788" s="63" t="str">
        <f t="shared" si="82"/>
        <v>1268_1343</v>
      </c>
      <c r="H1788" s="59">
        <f t="shared" si="83"/>
        <v>0.951193322792379</v>
      </c>
    </row>
    <row r="1789" spans="1:8" x14ac:dyDescent="0.4">
      <c r="A1789" s="55" t="s">
        <v>277</v>
      </c>
      <c r="B1789" s="55" t="s">
        <v>129</v>
      </c>
      <c r="C1789" s="55">
        <v>1343</v>
      </c>
      <c r="D1789" s="55">
        <v>1195</v>
      </c>
      <c r="E1789" s="58" t="str">
        <f t="shared" si="81"/>
        <v>1343_1195</v>
      </c>
      <c r="F1789" s="65">
        <v>0.16749459062601199</v>
      </c>
      <c r="G1789" s="63" t="str">
        <f t="shared" si="82"/>
        <v>1195_1343</v>
      </c>
      <c r="H1789" s="59">
        <f t="shared" si="83"/>
        <v>0.83250540937398798</v>
      </c>
    </row>
    <row r="1790" spans="1:8" x14ac:dyDescent="0.4">
      <c r="A1790" s="55" t="s">
        <v>277</v>
      </c>
      <c r="B1790" s="55" t="s">
        <v>367</v>
      </c>
      <c r="C1790" s="55">
        <v>1343</v>
      </c>
      <c r="D1790" s="55">
        <v>1433</v>
      </c>
      <c r="E1790" s="58" t="str">
        <f t="shared" si="81"/>
        <v>1343_1433</v>
      </c>
      <c r="F1790" s="65">
        <v>8.4681477186988902E-2</v>
      </c>
      <c r="G1790" s="63" t="str">
        <f t="shared" si="82"/>
        <v>1433_1343</v>
      </c>
      <c r="H1790" s="59">
        <f t="shared" si="83"/>
        <v>0.91531852281301107</v>
      </c>
    </row>
    <row r="1791" spans="1:8" x14ac:dyDescent="0.4">
      <c r="A1791" s="55" t="s">
        <v>277</v>
      </c>
      <c r="B1791" s="55" t="s">
        <v>249</v>
      </c>
      <c r="C1791" s="55">
        <v>1343</v>
      </c>
      <c r="D1791" s="55">
        <v>1315</v>
      </c>
      <c r="E1791" s="58" t="str">
        <f t="shared" si="81"/>
        <v>1343_1315</v>
      </c>
      <c r="F1791" s="65">
        <v>0.60746059659854601</v>
      </c>
      <c r="G1791" s="63" t="str">
        <f t="shared" si="82"/>
        <v>1315_1343</v>
      </c>
      <c r="H1791" s="59">
        <f t="shared" si="83"/>
        <v>0.39253940340145399</v>
      </c>
    </row>
    <row r="1792" spans="1:8" x14ac:dyDescent="0.4">
      <c r="A1792" s="55" t="s">
        <v>277</v>
      </c>
      <c r="B1792" s="55" t="s">
        <v>347</v>
      </c>
      <c r="C1792" s="55">
        <v>1343</v>
      </c>
      <c r="D1792" s="55">
        <v>1413</v>
      </c>
      <c r="E1792" s="58" t="str">
        <f t="shared" si="81"/>
        <v>1343_1413</v>
      </c>
      <c r="F1792" s="65">
        <v>0.403923801023921</v>
      </c>
      <c r="G1792" s="63" t="str">
        <f t="shared" si="82"/>
        <v>1413_1343</v>
      </c>
      <c r="H1792" s="59">
        <f t="shared" si="83"/>
        <v>0.596076198976079</v>
      </c>
    </row>
    <row r="1793" spans="1:8" x14ac:dyDescent="0.4">
      <c r="A1793" s="55" t="s">
        <v>277</v>
      </c>
      <c r="B1793" s="55" t="s">
        <v>208</v>
      </c>
      <c r="C1793" s="55">
        <v>1343</v>
      </c>
      <c r="D1793" s="55">
        <v>1274</v>
      </c>
      <c r="E1793" s="58" t="str">
        <f t="shared" si="81"/>
        <v>1343_1274</v>
      </c>
      <c r="F1793" s="65">
        <v>1.53555045640197E-2</v>
      </c>
      <c r="G1793" s="63" t="str">
        <f t="shared" si="82"/>
        <v>1274_1343</v>
      </c>
      <c r="H1793" s="59">
        <f t="shared" si="83"/>
        <v>0.98464449543598032</v>
      </c>
    </row>
    <row r="1794" spans="1:8" x14ac:dyDescent="0.4">
      <c r="A1794" s="55" t="s">
        <v>277</v>
      </c>
      <c r="B1794" s="55" t="s">
        <v>239</v>
      </c>
      <c r="C1794" s="55">
        <v>1343</v>
      </c>
      <c r="D1794" s="55">
        <v>1305</v>
      </c>
      <c r="E1794" s="58" t="str">
        <f t="shared" si="81"/>
        <v>1343_1305</v>
      </c>
      <c r="F1794" s="65">
        <v>7.9918172218007399E-2</v>
      </c>
      <c r="G1794" s="63" t="str">
        <f t="shared" si="82"/>
        <v>1305_1343</v>
      </c>
      <c r="H1794" s="59">
        <f t="shared" si="83"/>
        <v>0.92008182778199266</v>
      </c>
    </row>
    <row r="1795" spans="1:8" x14ac:dyDescent="0.4">
      <c r="A1795" s="55" t="s">
        <v>277</v>
      </c>
      <c r="B1795" s="55" t="s">
        <v>370</v>
      </c>
      <c r="C1795" s="55">
        <v>1343</v>
      </c>
      <c r="D1795" s="55">
        <v>1436</v>
      </c>
      <c r="E1795" s="58" t="str">
        <f t="shared" ref="E1795:E1858" si="84">C1795&amp;"_"&amp;D1795</f>
        <v>1343_1436</v>
      </c>
      <c r="F1795" s="65">
        <v>4.6282324169706998E-2</v>
      </c>
      <c r="G1795" s="63" t="str">
        <f t="shared" ref="G1795:G1858" si="85">D1795&amp;"_"&amp;C1795</f>
        <v>1436_1343</v>
      </c>
      <c r="H1795" s="59">
        <f t="shared" ref="H1795:H1858" si="86">1-F1795</f>
        <v>0.95371767583029299</v>
      </c>
    </row>
    <row r="1796" spans="1:8" x14ac:dyDescent="0.4">
      <c r="A1796" s="55" t="s">
        <v>277</v>
      </c>
      <c r="B1796" s="55" t="s">
        <v>100</v>
      </c>
      <c r="C1796" s="55">
        <v>1343</v>
      </c>
      <c r="D1796" s="55">
        <v>1166</v>
      </c>
      <c r="E1796" s="58" t="str">
        <f t="shared" si="84"/>
        <v>1343_1166</v>
      </c>
      <c r="F1796" s="65">
        <v>8.2015948653106602E-2</v>
      </c>
      <c r="G1796" s="63" t="str">
        <f t="shared" si="85"/>
        <v>1166_1343</v>
      </c>
      <c r="H1796" s="59">
        <f t="shared" si="86"/>
        <v>0.91798405134689343</v>
      </c>
    </row>
    <row r="1797" spans="1:8" x14ac:dyDescent="0.4">
      <c r="A1797" s="55" t="s">
        <v>277</v>
      </c>
      <c r="B1797" s="55" t="s">
        <v>167</v>
      </c>
      <c r="C1797" s="55">
        <v>1343</v>
      </c>
      <c r="D1797" s="55">
        <v>1233</v>
      </c>
      <c r="E1797" s="58" t="str">
        <f t="shared" si="84"/>
        <v>1343_1233</v>
      </c>
      <c r="F1797" s="65">
        <v>0.58884853358578704</v>
      </c>
      <c r="G1797" s="63" t="str">
        <f t="shared" si="85"/>
        <v>1233_1343</v>
      </c>
      <c r="H1797" s="59">
        <f t="shared" si="86"/>
        <v>0.41115146641421296</v>
      </c>
    </row>
    <row r="1798" spans="1:8" x14ac:dyDescent="0.4">
      <c r="A1798" s="55" t="s">
        <v>277</v>
      </c>
      <c r="B1798" s="55" t="s">
        <v>263</v>
      </c>
      <c r="C1798" s="55">
        <v>1343</v>
      </c>
      <c r="D1798" s="55">
        <v>1329</v>
      </c>
      <c r="E1798" s="58" t="str">
        <f t="shared" si="84"/>
        <v>1343_1329</v>
      </c>
      <c r="F1798" s="65">
        <v>0.14364503053469299</v>
      </c>
      <c r="G1798" s="63" t="str">
        <f t="shared" si="85"/>
        <v>1329_1343</v>
      </c>
      <c r="H1798" s="59">
        <f t="shared" si="86"/>
        <v>0.85635496946530698</v>
      </c>
    </row>
    <row r="1799" spans="1:8" x14ac:dyDescent="0.4">
      <c r="A1799" s="55" t="s">
        <v>277</v>
      </c>
      <c r="B1799" s="55" t="s">
        <v>174</v>
      </c>
      <c r="C1799" s="55">
        <v>1343</v>
      </c>
      <c r="D1799" s="55">
        <v>1240</v>
      </c>
      <c r="E1799" s="58" t="str">
        <f t="shared" si="84"/>
        <v>1343_1240</v>
      </c>
      <c r="F1799" s="65">
        <v>0.51602477204299702</v>
      </c>
      <c r="G1799" s="63" t="str">
        <f t="shared" si="85"/>
        <v>1240_1343</v>
      </c>
      <c r="H1799" s="59">
        <f t="shared" si="86"/>
        <v>0.48397522795700298</v>
      </c>
    </row>
    <row r="1800" spans="1:8" x14ac:dyDescent="0.4">
      <c r="A1800" s="55" t="s">
        <v>277</v>
      </c>
      <c r="B1800" s="55" t="s">
        <v>345</v>
      </c>
      <c r="C1800" s="55">
        <v>1343</v>
      </c>
      <c r="D1800" s="55">
        <v>1411</v>
      </c>
      <c r="E1800" s="58" t="str">
        <f t="shared" si="84"/>
        <v>1343_1411</v>
      </c>
      <c r="F1800" s="65">
        <v>0.29365178862188701</v>
      </c>
      <c r="G1800" s="63" t="str">
        <f t="shared" si="85"/>
        <v>1411_1343</v>
      </c>
      <c r="H1800" s="59">
        <f t="shared" si="86"/>
        <v>0.70634821137811299</v>
      </c>
    </row>
    <row r="1801" spans="1:8" x14ac:dyDescent="0.4">
      <c r="A1801" s="55" t="s">
        <v>277</v>
      </c>
      <c r="B1801" s="55" t="s">
        <v>305</v>
      </c>
      <c r="C1801" s="55">
        <v>1343</v>
      </c>
      <c r="D1801" s="55">
        <v>1371</v>
      </c>
      <c r="E1801" s="58" t="str">
        <f t="shared" si="84"/>
        <v>1343_1371</v>
      </c>
      <c r="F1801" s="65">
        <v>3.23781007499487E-2</v>
      </c>
      <c r="G1801" s="63" t="str">
        <f t="shared" si="85"/>
        <v>1371_1343</v>
      </c>
      <c r="H1801" s="59">
        <f t="shared" si="86"/>
        <v>0.96762189925005127</v>
      </c>
    </row>
    <row r="1802" spans="1:8" x14ac:dyDescent="0.4">
      <c r="A1802" s="55" t="s">
        <v>277</v>
      </c>
      <c r="B1802" s="55" t="s">
        <v>212</v>
      </c>
      <c r="C1802" s="55">
        <v>1343</v>
      </c>
      <c r="D1802" s="55">
        <v>1278</v>
      </c>
      <c r="E1802" s="58" t="str">
        <f t="shared" si="84"/>
        <v>1343_1278</v>
      </c>
      <c r="F1802" s="65">
        <v>2.84242283306918E-2</v>
      </c>
      <c r="G1802" s="63" t="str">
        <f t="shared" si="85"/>
        <v>1278_1343</v>
      </c>
      <c r="H1802" s="59">
        <f t="shared" si="86"/>
        <v>0.9715757716693082</v>
      </c>
    </row>
    <row r="1803" spans="1:8" x14ac:dyDescent="0.4">
      <c r="A1803" s="55" t="s">
        <v>277</v>
      </c>
      <c r="B1803" s="55" t="s">
        <v>391</v>
      </c>
      <c r="C1803" s="55">
        <v>1343</v>
      </c>
      <c r="D1803" s="55">
        <v>1457</v>
      </c>
      <c r="E1803" s="58" t="str">
        <f t="shared" si="84"/>
        <v>1343_1457</v>
      </c>
      <c r="F1803" s="65">
        <v>9.7035213101046694E-2</v>
      </c>
      <c r="G1803" s="63" t="str">
        <f t="shared" si="85"/>
        <v>1457_1343</v>
      </c>
      <c r="H1803" s="59">
        <f t="shared" si="86"/>
        <v>0.90296478689895332</v>
      </c>
    </row>
    <row r="1804" spans="1:8" x14ac:dyDescent="0.4">
      <c r="A1804" s="55" t="s">
        <v>277</v>
      </c>
      <c r="B1804" s="55" t="s">
        <v>177</v>
      </c>
      <c r="C1804" s="55">
        <v>1343</v>
      </c>
      <c r="D1804" s="55">
        <v>1243</v>
      </c>
      <c r="E1804" s="58" t="str">
        <f t="shared" si="84"/>
        <v>1343_1243</v>
      </c>
      <c r="F1804" s="65">
        <v>9.6997810868525006E-2</v>
      </c>
      <c r="G1804" s="63" t="str">
        <f t="shared" si="85"/>
        <v>1243_1343</v>
      </c>
      <c r="H1804" s="59">
        <f t="shared" si="86"/>
        <v>0.90300218913147501</v>
      </c>
    </row>
    <row r="1805" spans="1:8" x14ac:dyDescent="0.4">
      <c r="A1805" s="55" t="s">
        <v>277</v>
      </c>
      <c r="B1805" s="55" t="s">
        <v>179</v>
      </c>
      <c r="C1805" s="55">
        <v>1343</v>
      </c>
      <c r="D1805" s="55">
        <v>1245</v>
      </c>
      <c r="E1805" s="58" t="str">
        <f t="shared" si="84"/>
        <v>1343_1245</v>
      </c>
      <c r="F1805" s="65">
        <v>0.17300440820572599</v>
      </c>
      <c r="G1805" s="63" t="str">
        <f t="shared" si="85"/>
        <v>1245_1343</v>
      </c>
      <c r="H1805" s="59">
        <f t="shared" si="86"/>
        <v>0.82699559179427395</v>
      </c>
    </row>
    <row r="1806" spans="1:8" x14ac:dyDescent="0.4">
      <c r="A1806" s="55" t="s">
        <v>277</v>
      </c>
      <c r="B1806" s="55" t="s">
        <v>107</v>
      </c>
      <c r="C1806" s="55">
        <v>1343</v>
      </c>
      <c r="D1806" s="55">
        <v>1173</v>
      </c>
      <c r="E1806" s="58" t="str">
        <f t="shared" si="84"/>
        <v>1343_1173</v>
      </c>
      <c r="F1806" s="65">
        <v>7.0352493200105795E-2</v>
      </c>
      <c r="G1806" s="63" t="str">
        <f t="shared" si="85"/>
        <v>1173_1343</v>
      </c>
      <c r="H1806" s="59">
        <f t="shared" si="86"/>
        <v>0.92964750679989416</v>
      </c>
    </row>
    <row r="1807" spans="1:8" x14ac:dyDescent="0.4">
      <c r="A1807" s="55" t="s">
        <v>277</v>
      </c>
      <c r="B1807" s="55" t="s">
        <v>231</v>
      </c>
      <c r="C1807" s="55">
        <v>1343</v>
      </c>
      <c r="D1807" s="55">
        <v>1297</v>
      </c>
      <c r="E1807" s="58" t="str">
        <f t="shared" si="84"/>
        <v>1343_1297</v>
      </c>
      <c r="F1807" s="65">
        <v>0.235692672827575</v>
      </c>
      <c r="G1807" s="63" t="str">
        <f t="shared" si="85"/>
        <v>1297_1343</v>
      </c>
      <c r="H1807" s="59">
        <f t="shared" si="86"/>
        <v>0.764307327172425</v>
      </c>
    </row>
    <row r="1808" spans="1:8" x14ac:dyDescent="0.4">
      <c r="A1808" s="55" t="s">
        <v>71</v>
      </c>
      <c r="B1808" s="55" t="s">
        <v>202</v>
      </c>
      <c r="C1808" s="55">
        <v>1137</v>
      </c>
      <c r="D1808" s="55">
        <v>1268</v>
      </c>
      <c r="E1808" s="58" t="str">
        <f t="shared" si="84"/>
        <v>1137_1268</v>
      </c>
      <c r="F1808" s="65">
        <v>8.9573670701971905E-2</v>
      </c>
      <c r="G1808" s="63" t="str">
        <f t="shared" si="85"/>
        <v>1268_1137</v>
      </c>
      <c r="H1808" s="59">
        <f t="shared" si="86"/>
        <v>0.91042632929802814</v>
      </c>
    </row>
    <row r="1809" spans="1:8" x14ac:dyDescent="0.4">
      <c r="A1809" s="55" t="s">
        <v>71</v>
      </c>
      <c r="B1809" s="55" t="s">
        <v>129</v>
      </c>
      <c r="C1809" s="55">
        <v>1137</v>
      </c>
      <c r="D1809" s="55">
        <v>1195</v>
      </c>
      <c r="E1809" s="58" t="str">
        <f t="shared" si="84"/>
        <v>1137_1195</v>
      </c>
      <c r="F1809" s="65">
        <v>0.278384332636751</v>
      </c>
      <c r="G1809" s="63" t="str">
        <f t="shared" si="85"/>
        <v>1195_1137</v>
      </c>
      <c r="H1809" s="59">
        <f t="shared" si="86"/>
        <v>0.721615667363249</v>
      </c>
    </row>
    <row r="1810" spans="1:8" x14ac:dyDescent="0.4">
      <c r="A1810" s="55" t="s">
        <v>71</v>
      </c>
      <c r="B1810" s="55" t="s">
        <v>367</v>
      </c>
      <c r="C1810" s="55">
        <v>1137</v>
      </c>
      <c r="D1810" s="55">
        <v>1433</v>
      </c>
      <c r="E1810" s="58" t="str">
        <f t="shared" si="84"/>
        <v>1137_1433</v>
      </c>
      <c r="F1810" s="65">
        <v>0.15066733769708199</v>
      </c>
      <c r="G1810" s="63" t="str">
        <f t="shared" si="85"/>
        <v>1433_1137</v>
      </c>
      <c r="H1810" s="59">
        <f t="shared" si="86"/>
        <v>0.84933266230291804</v>
      </c>
    </row>
    <row r="1811" spans="1:8" x14ac:dyDescent="0.4">
      <c r="A1811" s="55" t="s">
        <v>71</v>
      </c>
      <c r="B1811" s="55" t="s">
        <v>249</v>
      </c>
      <c r="C1811" s="55">
        <v>1137</v>
      </c>
      <c r="D1811" s="55">
        <v>1315</v>
      </c>
      <c r="E1811" s="58" t="str">
        <f t="shared" si="84"/>
        <v>1137_1315</v>
      </c>
      <c r="F1811" s="65">
        <v>0.74793875867455695</v>
      </c>
      <c r="G1811" s="63" t="str">
        <f t="shared" si="85"/>
        <v>1315_1137</v>
      </c>
      <c r="H1811" s="59">
        <f t="shared" si="86"/>
        <v>0.25206124132544305</v>
      </c>
    </row>
    <row r="1812" spans="1:8" x14ac:dyDescent="0.4">
      <c r="A1812" s="55" t="s">
        <v>71</v>
      </c>
      <c r="B1812" s="55" t="s">
        <v>347</v>
      </c>
      <c r="C1812" s="55">
        <v>1137</v>
      </c>
      <c r="D1812" s="55">
        <v>1413</v>
      </c>
      <c r="E1812" s="58" t="str">
        <f t="shared" si="84"/>
        <v>1137_1413</v>
      </c>
      <c r="F1812" s="65">
        <v>0.56509257449148798</v>
      </c>
      <c r="G1812" s="63" t="str">
        <f t="shared" si="85"/>
        <v>1413_1137</v>
      </c>
      <c r="H1812" s="59">
        <f t="shared" si="86"/>
        <v>0.43490742550851202</v>
      </c>
    </row>
    <row r="1813" spans="1:8" x14ac:dyDescent="0.4">
      <c r="A1813" s="55" t="s">
        <v>71</v>
      </c>
      <c r="B1813" s="55" t="s">
        <v>208</v>
      </c>
      <c r="C1813" s="55">
        <v>1137</v>
      </c>
      <c r="D1813" s="55">
        <v>1274</v>
      </c>
      <c r="E1813" s="58" t="str">
        <f t="shared" si="84"/>
        <v>1137_1274</v>
      </c>
      <c r="F1813" s="65">
        <v>2.9034447798595899E-2</v>
      </c>
      <c r="G1813" s="63" t="str">
        <f t="shared" si="85"/>
        <v>1274_1137</v>
      </c>
      <c r="H1813" s="59">
        <f t="shared" si="86"/>
        <v>0.97096555220140413</v>
      </c>
    </row>
    <row r="1814" spans="1:8" x14ac:dyDescent="0.4">
      <c r="A1814" s="55" t="s">
        <v>71</v>
      </c>
      <c r="B1814" s="55" t="s">
        <v>239</v>
      </c>
      <c r="C1814" s="55">
        <v>1137</v>
      </c>
      <c r="D1814" s="55">
        <v>1305</v>
      </c>
      <c r="E1814" s="58" t="str">
        <f t="shared" si="84"/>
        <v>1137_1305</v>
      </c>
      <c r="F1814" s="65">
        <v>0.14277129791632401</v>
      </c>
      <c r="G1814" s="63" t="str">
        <f t="shared" si="85"/>
        <v>1305_1137</v>
      </c>
      <c r="H1814" s="59">
        <f t="shared" si="86"/>
        <v>0.85722870208367596</v>
      </c>
    </row>
    <row r="1815" spans="1:8" x14ac:dyDescent="0.4">
      <c r="A1815" s="55" t="s">
        <v>71</v>
      </c>
      <c r="B1815" s="55" t="s">
        <v>370</v>
      </c>
      <c r="C1815" s="55">
        <v>1137</v>
      </c>
      <c r="D1815" s="55">
        <v>1436</v>
      </c>
      <c r="E1815" s="58" t="str">
        <f t="shared" si="84"/>
        <v>1137_1436</v>
      </c>
      <c r="F1815" s="65">
        <v>8.51294970935976E-2</v>
      </c>
      <c r="G1815" s="63" t="str">
        <f t="shared" si="85"/>
        <v>1436_1137</v>
      </c>
      <c r="H1815" s="59">
        <f t="shared" si="86"/>
        <v>0.91487050290640237</v>
      </c>
    </row>
    <row r="1816" spans="1:8" x14ac:dyDescent="0.4">
      <c r="A1816" s="55" t="s">
        <v>71</v>
      </c>
      <c r="B1816" s="55" t="s">
        <v>100</v>
      </c>
      <c r="C1816" s="55">
        <v>1137</v>
      </c>
      <c r="D1816" s="55">
        <v>1166</v>
      </c>
      <c r="E1816" s="58" t="str">
        <f t="shared" si="84"/>
        <v>1137_1166</v>
      </c>
      <c r="F1816" s="65">
        <v>0.14625665087187401</v>
      </c>
      <c r="G1816" s="63" t="str">
        <f t="shared" si="85"/>
        <v>1166_1137</v>
      </c>
      <c r="H1816" s="59">
        <f t="shared" si="86"/>
        <v>0.85374334912812599</v>
      </c>
    </row>
    <row r="1817" spans="1:8" x14ac:dyDescent="0.4">
      <c r="A1817" s="55" t="s">
        <v>71</v>
      </c>
      <c r="B1817" s="55" t="s">
        <v>167</v>
      </c>
      <c r="C1817" s="55">
        <v>1137</v>
      </c>
      <c r="D1817" s="55">
        <v>1233</v>
      </c>
      <c r="E1817" s="58" t="str">
        <f t="shared" si="84"/>
        <v>1137_1233</v>
      </c>
      <c r="F1817" s="65">
        <v>0.73306045156196498</v>
      </c>
      <c r="G1817" s="63" t="str">
        <f t="shared" si="85"/>
        <v>1233_1137</v>
      </c>
      <c r="H1817" s="59">
        <f t="shared" si="86"/>
        <v>0.26693954843803502</v>
      </c>
    </row>
    <row r="1818" spans="1:8" x14ac:dyDescent="0.4">
      <c r="A1818" s="55" t="s">
        <v>71</v>
      </c>
      <c r="B1818" s="55" t="s">
        <v>263</v>
      </c>
      <c r="C1818" s="55">
        <v>1137</v>
      </c>
      <c r="D1818" s="55">
        <v>1329</v>
      </c>
      <c r="E1818" s="58" t="str">
        <f t="shared" si="84"/>
        <v>1137_1329</v>
      </c>
      <c r="F1818" s="65">
        <v>0.243360847092046</v>
      </c>
      <c r="G1818" s="63" t="str">
        <f t="shared" si="85"/>
        <v>1329_1137</v>
      </c>
      <c r="H1818" s="59">
        <f t="shared" si="86"/>
        <v>0.75663915290795403</v>
      </c>
    </row>
    <row r="1819" spans="1:8" x14ac:dyDescent="0.4">
      <c r="A1819" s="55" t="s">
        <v>71</v>
      </c>
      <c r="B1819" s="55" t="s">
        <v>174</v>
      </c>
      <c r="C1819" s="55">
        <v>1137</v>
      </c>
      <c r="D1819" s="55">
        <v>1240</v>
      </c>
      <c r="E1819" s="58" t="str">
        <f t="shared" si="84"/>
        <v>1137_1240</v>
      </c>
      <c r="F1819" s="65">
        <v>0.67153143390598502</v>
      </c>
      <c r="G1819" s="63" t="str">
        <f t="shared" si="85"/>
        <v>1240_1137</v>
      </c>
      <c r="H1819" s="59">
        <f t="shared" si="86"/>
        <v>0.32846856609401498</v>
      </c>
    </row>
    <row r="1820" spans="1:8" x14ac:dyDescent="0.4">
      <c r="A1820" s="55" t="s">
        <v>71</v>
      </c>
      <c r="B1820" s="55" t="s">
        <v>345</v>
      </c>
      <c r="C1820" s="55">
        <v>1137</v>
      </c>
      <c r="D1820" s="55">
        <v>1411</v>
      </c>
      <c r="E1820" s="58" t="str">
        <f t="shared" si="84"/>
        <v>1137_1411</v>
      </c>
      <c r="F1820" s="65">
        <v>0.44356277455454401</v>
      </c>
      <c r="G1820" s="63" t="str">
        <f t="shared" si="85"/>
        <v>1411_1137</v>
      </c>
      <c r="H1820" s="59">
        <f t="shared" si="86"/>
        <v>0.55643722544545593</v>
      </c>
    </row>
    <row r="1821" spans="1:8" x14ac:dyDescent="0.4">
      <c r="A1821" s="55" t="s">
        <v>71</v>
      </c>
      <c r="B1821" s="55" t="s">
        <v>305</v>
      </c>
      <c r="C1821" s="55">
        <v>1137</v>
      </c>
      <c r="D1821" s="55">
        <v>1371</v>
      </c>
      <c r="E1821" s="58" t="str">
        <f t="shared" si="84"/>
        <v>1137_1371</v>
      </c>
      <c r="F1821" s="65">
        <v>6.02925256517855E-2</v>
      </c>
      <c r="G1821" s="63" t="str">
        <f t="shared" si="85"/>
        <v>1371_1137</v>
      </c>
      <c r="H1821" s="59">
        <f t="shared" si="86"/>
        <v>0.93970747434821456</v>
      </c>
    </row>
    <row r="1822" spans="1:8" x14ac:dyDescent="0.4">
      <c r="A1822" s="55" t="s">
        <v>71</v>
      </c>
      <c r="B1822" s="55" t="s">
        <v>212</v>
      </c>
      <c r="C1822" s="55">
        <v>1137</v>
      </c>
      <c r="D1822" s="55">
        <v>1278</v>
      </c>
      <c r="E1822" s="58" t="str">
        <f t="shared" si="84"/>
        <v>1137_1278</v>
      </c>
      <c r="F1822" s="65">
        <v>5.3116988673604301E-2</v>
      </c>
      <c r="G1822" s="63" t="str">
        <f t="shared" si="85"/>
        <v>1278_1137</v>
      </c>
      <c r="H1822" s="59">
        <f t="shared" si="86"/>
        <v>0.94688301132639574</v>
      </c>
    </row>
    <row r="1823" spans="1:8" x14ac:dyDescent="0.4">
      <c r="A1823" s="55" t="s">
        <v>71</v>
      </c>
      <c r="B1823" s="55" t="s">
        <v>391</v>
      </c>
      <c r="C1823" s="55">
        <v>1137</v>
      </c>
      <c r="D1823" s="55">
        <v>1457</v>
      </c>
      <c r="E1823" s="58" t="str">
        <f t="shared" si="84"/>
        <v>1137_1457</v>
      </c>
      <c r="F1823" s="65">
        <v>0.170850582501578</v>
      </c>
      <c r="G1823" s="63" t="str">
        <f t="shared" si="85"/>
        <v>1457_1137</v>
      </c>
      <c r="H1823" s="59">
        <f t="shared" si="86"/>
        <v>0.82914941749842197</v>
      </c>
    </row>
    <row r="1824" spans="1:8" x14ac:dyDescent="0.4">
      <c r="A1824" s="55" t="s">
        <v>71</v>
      </c>
      <c r="B1824" s="55" t="s">
        <v>177</v>
      </c>
      <c r="C1824" s="55">
        <v>1137</v>
      </c>
      <c r="D1824" s="55">
        <v>1243</v>
      </c>
      <c r="E1824" s="58" t="str">
        <f t="shared" si="84"/>
        <v>1137_1243</v>
      </c>
      <c r="F1824" s="65">
        <v>0.17079010967118299</v>
      </c>
      <c r="G1824" s="63" t="str">
        <f t="shared" si="85"/>
        <v>1243_1137</v>
      </c>
      <c r="H1824" s="59">
        <f t="shared" si="86"/>
        <v>0.82920989032881698</v>
      </c>
    </row>
    <row r="1825" spans="1:8" x14ac:dyDescent="0.4">
      <c r="A1825" s="55" t="s">
        <v>71</v>
      </c>
      <c r="B1825" s="55" t="s">
        <v>179</v>
      </c>
      <c r="C1825" s="55">
        <v>1137</v>
      </c>
      <c r="D1825" s="55">
        <v>1245</v>
      </c>
      <c r="E1825" s="58" t="str">
        <f t="shared" si="84"/>
        <v>1137_1245</v>
      </c>
      <c r="F1825" s="65">
        <v>0.28628750276940401</v>
      </c>
      <c r="G1825" s="63" t="str">
        <f t="shared" si="85"/>
        <v>1245_1137</v>
      </c>
      <c r="H1825" s="59">
        <f t="shared" si="86"/>
        <v>0.71371249723059593</v>
      </c>
    </row>
    <row r="1826" spans="1:8" x14ac:dyDescent="0.4">
      <c r="A1826" s="55" t="s">
        <v>71</v>
      </c>
      <c r="B1826" s="55" t="s">
        <v>107</v>
      </c>
      <c r="C1826" s="55">
        <v>1137</v>
      </c>
      <c r="D1826" s="55">
        <v>1173</v>
      </c>
      <c r="E1826" s="58" t="str">
        <f t="shared" si="84"/>
        <v>1137_1173</v>
      </c>
      <c r="F1826" s="65">
        <v>0.126718636265058</v>
      </c>
      <c r="G1826" s="63" t="str">
        <f t="shared" si="85"/>
        <v>1173_1137</v>
      </c>
      <c r="H1826" s="59">
        <f t="shared" si="86"/>
        <v>0.87328136373494203</v>
      </c>
    </row>
    <row r="1827" spans="1:8" x14ac:dyDescent="0.4">
      <c r="A1827" s="55" t="s">
        <v>71</v>
      </c>
      <c r="B1827" s="55" t="s">
        <v>231</v>
      </c>
      <c r="C1827" s="55">
        <v>1137</v>
      </c>
      <c r="D1827" s="55">
        <v>1297</v>
      </c>
      <c r="E1827" s="58" t="str">
        <f t="shared" si="84"/>
        <v>1137_1297</v>
      </c>
      <c r="F1827" s="65">
        <v>0.37158045200810902</v>
      </c>
      <c r="G1827" s="63" t="str">
        <f t="shared" si="85"/>
        <v>1297_1137</v>
      </c>
      <c r="H1827" s="59">
        <f t="shared" si="86"/>
        <v>0.62841954799189104</v>
      </c>
    </row>
    <row r="1828" spans="1:8" x14ac:dyDescent="0.4">
      <c r="A1828" s="55" t="s">
        <v>202</v>
      </c>
      <c r="B1828" s="55" t="s">
        <v>129</v>
      </c>
      <c r="C1828" s="55">
        <v>1268</v>
      </c>
      <c r="D1828" s="55">
        <v>1195</v>
      </c>
      <c r="E1828" s="58" t="str">
        <f t="shared" si="84"/>
        <v>1268_1195</v>
      </c>
      <c r="F1828" s="65">
        <v>0.398819100285498</v>
      </c>
      <c r="G1828" s="63" t="str">
        <f t="shared" si="85"/>
        <v>1195_1268</v>
      </c>
      <c r="H1828" s="59">
        <f t="shared" si="86"/>
        <v>0.60118089971450206</v>
      </c>
    </row>
    <row r="1829" spans="1:8" x14ac:dyDescent="0.4">
      <c r="A1829" s="55" t="s">
        <v>202</v>
      </c>
      <c r="B1829" s="55" t="s">
        <v>367</v>
      </c>
      <c r="C1829" s="55">
        <v>1268</v>
      </c>
      <c r="D1829" s="55">
        <v>1433</v>
      </c>
      <c r="E1829" s="58" t="str">
        <f t="shared" si="84"/>
        <v>1268_1433</v>
      </c>
      <c r="F1829" s="65">
        <v>0.23374674025327499</v>
      </c>
      <c r="G1829" s="63" t="str">
        <f t="shared" si="85"/>
        <v>1433_1268</v>
      </c>
      <c r="H1829" s="59">
        <f t="shared" si="86"/>
        <v>0.76625325974672498</v>
      </c>
    </row>
    <row r="1830" spans="1:8" x14ac:dyDescent="0.4">
      <c r="A1830" s="55" t="s">
        <v>202</v>
      </c>
      <c r="B1830" s="55" t="s">
        <v>249</v>
      </c>
      <c r="C1830" s="55">
        <v>1268</v>
      </c>
      <c r="D1830" s="55">
        <v>1315</v>
      </c>
      <c r="E1830" s="58" t="str">
        <f t="shared" si="84"/>
        <v>1268_1315</v>
      </c>
      <c r="F1830" s="65">
        <v>0.83613553862149004</v>
      </c>
      <c r="G1830" s="63" t="str">
        <f t="shared" si="85"/>
        <v>1315_1268</v>
      </c>
      <c r="H1830" s="59">
        <f t="shared" si="86"/>
        <v>0.16386446137850996</v>
      </c>
    </row>
    <row r="1831" spans="1:8" x14ac:dyDescent="0.4">
      <c r="A1831" s="55" t="s">
        <v>202</v>
      </c>
      <c r="B1831" s="55" t="s">
        <v>347</v>
      </c>
      <c r="C1831" s="55">
        <v>1268</v>
      </c>
      <c r="D1831" s="55">
        <v>1413</v>
      </c>
      <c r="E1831" s="58" t="str">
        <f t="shared" si="84"/>
        <v>1268_1413</v>
      </c>
      <c r="F1831" s="65">
        <v>0.690820593973138</v>
      </c>
      <c r="G1831" s="63" t="str">
        <f t="shared" si="85"/>
        <v>1413_1268</v>
      </c>
      <c r="H1831" s="59">
        <f t="shared" si="86"/>
        <v>0.309179406026862</v>
      </c>
    </row>
    <row r="1832" spans="1:8" x14ac:dyDescent="0.4">
      <c r="A1832" s="55" t="s">
        <v>202</v>
      </c>
      <c r="B1832" s="55" t="s">
        <v>208</v>
      </c>
      <c r="C1832" s="55">
        <v>1268</v>
      </c>
      <c r="D1832" s="55">
        <v>1274</v>
      </c>
      <c r="E1832" s="58" t="str">
        <f t="shared" si="84"/>
        <v>1268_1274</v>
      </c>
      <c r="F1832" s="65">
        <v>4.8906319835680098E-2</v>
      </c>
      <c r="G1832" s="63" t="str">
        <f t="shared" si="85"/>
        <v>1274_1268</v>
      </c>
      <c r="H1832" s="59">
        <f t="shared" si="86"/>
        <v>0.95109368016431994</v>
      </c>
    </row>
    <row r="1833" spans="1:8" x14ac:dyDescent="0.4">
      <c r="A1833" s="55" t="s">
        <v>202</v>
      </c>
      <c r="B1833" s="55" t="s">
        <v>239</v>
      </c>
      <c r="C1833" s="55">
        <v>1268</v>
      </c>
      <c r="D1833" s="55">
        <v>1305</v>
      </c>
      <c r="E1833" s="58" t="str">
        <f t="shared" si="84"/>
        <v>1268_1305</v>
      </c>
      <c r="F1833" s="65">
        <v>0.22263806312154</v>
      </c>
      <c r="G1833" s="63" t="str">
        <f t="shared" si="85"/>
        <v>1305_1268</v>
      </c>
      <c r="H1833" s="59">
        <f t="shared" si="86"/>
        <v>0.77736193687846</v>
      </c>
    </row>
    <row r="1834" spans="1:8" x14ac:dyDescent="0.4">
      <c r="A1834" s="55" t="s">
        <v>202</v>
      </c>
      <c r="B1834" s="55" t="s">
        <v>370</v>
      </c>
      <c r="C1834" s="55">
        <v>1268</v>
      </c>
      <c r="D1834" s="55">
        <v>1436</v>
      </c>
      <c r="E1834" s="58" t="str">
        <f t="shared" si="84"/>
        <v>1268_1436</v>
      </c>
      <c r="F1834" s="65">
        <v>0.13793990535603101</v>
      </c>
      <c r="G1834" s="63" t="str">
        <f t="shared" si="85"/>
        <v>1436_1268</v>
      </c>
      <c r="H1834" s="59">
        <f t="shared" si="86"/>
        <v>0.86206009464396893</v>
      </c>
    </row>
    <row r="1835" spans="1:8" x14ac:dyDescent="0.4">
      <c r="A1835" s="55" t="s">
        <v>202</v>
      </c>
      <c r="B1835" s="55" t="s">
        <v>100</v>
      </c>
      <c r="C1835" s="55">
        <v>1268</v>
      </c>
      <c r="D1835" s="55">
        <v>1166</v>
      </c>
      <c r="E1835" s="58" t="str">
        <f t="shared" si="84"/>
        <v>1268_1166</v>
      </c>
      <c r="F1835" s="65">
        <v>0.22755557234854801</v>
      </c>
      <c r="G1835" s="63" t="str">
        <f t="shared" si="85"/>
        <v>1166_1268</v>
      </c>
      <c r="H1835" s="59">
        <f t="shared" si="86"/>
        <v>0.77244442765145194</v>
      </c>
    </row>
    <row r="1836" spans="1:8" x14ac:dyDescent="0.4">
      <c r="A1836" s="55" t="s">
        <v>202</v>
      </c>
      <c r="B1836" s="55" t="s">
        <v>167</v>
      </c>
      <c r="C1836" s="55">
        <v>1268</v>
      </c>
      <c r="D1836" s="55">
        <v>1233</v>
      </c>
      <c r="E1836" s="58" t="str">
        <f t="shared" si="84"/>
        <v>1268_1233</v>
      </c>
      <c r="F1836" s="65">
        <v>0.82524683194381798</v>
      </c>
      <c r="G1836" s="63" t="str">
        <f t="shared" si="85"/>
        <v>1233_1268</v>
      </c>
      <c r="H1836" s="59">
        <f t="shared" si="86"/>
        <v>0.17475316805618202</v>
      </c>
    </row>
    <row r="1837" spans="1:8" x14ac:dyDescent="0.4">
      <c r="A1837" s="55" t="s">
        <v>202</v>
      </c>
      <c r="B1837" s="55" t="s">
        <v>263</v>
      </c>
      <c r="C1837" s="55">
        <v>1268</v>
      </c>
      <c r="D1837" s="55">
        <v>1329</v>
      </c>
      <c r="E1837" s="58" t="str">
        <f t="shared" si="84"/>
        <v>1268_1329</v>
      </c>
      <c r="F1837" s="65">
        <v>0.35612127143856998</v>
      </c>
      <c r="G1837" s="63" t="str">
        <f t="shared" si="85"/>
        <v>1329_1268</v>
      </c>
      <c r="H1837" s="59">
        <f t="shared" si="86"/>
        <v>0.64387872856143002</v>
      </c>
    </row>
    <row r="1838" spans="1:8" x14ac:dyDescent="0.4">
      <c r="A1838" s="55" t="s">
        <v>202</v>
      </c>
      <c r="B1838" s="55" t="s">
        <v>174</v>
      </c>
      <c r="C1838" s="55">
        <v>1268</v>
      </c>
      <c r="D1838" s="55">
        <v>1240</v>
      </c>
      <c r="E1838" s="58" t="str">
        <f t="shared" si="84"/>
        <v>1268_1240</v>
      </c>
      <c r="F1838" s="65">
        <v>0.77854747790622103</v>
      </c>
      <c r="G1838" s="63" t="str">
        <f t="shared" si="85"/>
        <v>1240_1268</v>
      </c>
      <c r="H1838" s="59">
        <f t="shared" si="86"/>
        <v>0.22145252209377897</v>
      </c>
    </row>
    <row r="1839" spans="1:8" x14ac:dyDescent="0.4">
      <c r="A1839" s="55" t="s">
        <v>202</v>
      </c>
      <c r="B1839" s="55" t="s">
        <v>345</v>
      </c>
      <c r="C1839" s="55">
        <v>1268</v>
      </c>
      <c r="D1839" s="55">
        <v>1411</v>
      </c>
      <c r="E1839" s="58" t="str">
        <f t="shared" si="84"/>
        <v>1268_1411</v>
      </c>
      <c r="F1839" s="65">
        <v>0.57819963078260805</v>
      </c>
      <c r="G1839" s="63" t="str">
        <f t="shared" si="85"/>
        <v>1411_1268</v>
      </c>
      <c r="H1839" s="59">
        <f t="shared" si="86"/>
        <v>0.42180036921739195</v>
      </c>
    </row>
    <row r="1840" spans="1:8" x14ac:dyDescent="0.4">
      <c r="A1840" s="55" t="s">
        <v>202</v>
      </c>
      <c r="B1840" s="55" t="s">
        <v>305</v>
      </c>
      <c r="C1840" s="55">
        <v>1268</v>
      </c>
      <c r="D1840" s="55">
        <v>1371</v>
      </c>
      <c r="E1840" s="58" t="str">
        <f t="shared" si="84"/>
        <v>1268_1371</v>
      </c>
      <c r="F1840" s="65">
        <v>9.9368733599951506E-2</v>
      </c>
      <c r="G1840" s="63" t="str">
        <f t="shared" si="85"/>
        <v>1371_1268</v>
      </c>
      <c r="H1840" s="59">
        <f t="shared" si="86"/>
        <v>0.90063126640004854</v>
      </c>
    </row>
    <row r="1841" spans="1:8" x14ac:dyDescent="0.4">
      <c r="A1841" s="55" t="s">
        <v>202</v>
      </c>
      <c r="B1841" s="55" t="s">
        <v>212</v>
      </c>
      <c r="C1841" s="55">
        <v>1268</v>
      </c>
      <c r="D1841" s="55">
        <v>1278</v>
      </c>
      <c r="E1841" s="58" t="str">
        <f t="shared" si="84"/>
        <v>1268_1278</v>
      </c>
      <c r="F1841" s="65">
        <v>8.7978053649314603E-2</v>
      </c>
      <c r="G1841" s="63" t="str">
        <f t="shared" si="85"/>
        <v>1278_1268</v>
      </c>
      <c r="H1841" s="59">
        <f t="shared" si="86"/>
        <v>0.91202194635068534</v>
      </c>
    </row>
    <row r="1842" spans="1:8" x14ac:dyDescent="0.4">
      <c r="A1842" s="55" t="s">
        <v>202</v>
      </c>
      <c r="B1842" s="55" t="s">
        <v>391</v>
      </c>
      <c r="C1842" s="55">
        <v>1268</v>
      </c>
      <c r="D1842" s="55">
        <v>1457</v>
      </c>
      <c r="E1842" s="58" t="str">
        <f t="shared" si="84"/>
        <v>1268_1457</v>
      </c>
      <c r="F1842" s="65">
        <v>0.2616309363862</v>
      </c>
      <c r="G1842" s="63" t="str">
        <f t="shared" si="85"/>
        <v>1457_1268</v>
      </c>
      <c r="H1842" s="59">
        <f t="shared" si="86"/>
        <v>0.73836906361380006</v>
      </c>
    </row>
    <row r="1843" spans="1:8" x14ac:dyDescent="0.4">
      <c r="A1843" s="55" t="s">
        <v>202</v>
      </c>
      <c r="B1843" s="55" t="s">
        <v>177</v>
      </c>
      <c r="C1843" s="55">
        <v>1268</v>
      </c>
      <c r="D1843" s="55">
        <v>1243</v>
      </c>
      <c r="E1843" s="58" t="str">
        <f t="shared" si="84"/>
        <v>1268_1243</v>
      </c>
      <c r="F1843" s="65">
        <v>0.26154846743899701</v>
      </c>
      <c r="G1843" s="63" t="str">
        <f t="shared" si="85"/>
        <v>1243_1268</v>
      </c>
      <c r="H1843" s="59">
        <f t="shared" si="86"/>
        <v>0.73845153256100304</v>
      </c>
    </row>
    <row r="1844" spans="1:8" x14ac:dyDescent="0.4">
      <c r="A1844" s="55" t="s">
        <v>202</v>
      </c>
      <c r="B1844" s="55" t="s">
        <v>179</v>
      </c>
      <c r="C1844" s="55">
        <v>1268</v>
      </c>
      <c r="D1844" s="55">
        <v>1245</v>
      </c>
      <c r="E1844" s="58" t="str">
        <f t="shared" si="84"/>
        <v>1268_1245</v>
      </c>
      <c r="F1844" s="65">
        <v>0.40820722495577699</v>
      </c>
      <c r="G1844" s="63" t="str">
        <f t="shared" si="85"/>
        <v>1245_1268</v>
      </c>
      <c r="H1844" s="59">
        <f t="shared" si="86"/>
        <v>0.59179277504422301</v>
      </c>
    </row>
    <row r="1845" spans="1:8" x14ac:dyDescent="0.4">
      <c r="A1845" s="55" t="s">
        <v>202</v>
      </c>
      <c r="B1845" s="55" t="s">
        <v>107</v>
      </c>
      <c r="C1845" s="55">
        <v>1268</v>
      </c>
      <c r="D1845" s="55">
        <v>1173</v>
      </c>
      <c r="E1845" s="58" t="str">
        <f t="shared" si="84"/>
        <v>1268_1173</v>
      </c>
      <c r="F1845" s="65">
        <v>0.19969742024972201</v>
      </c>
      <c r="G1845" s="63" t="str">
        <f t="shared" si="85"/>
        <v>1173_1268</v>
      </c>
      <c r="H1845" s="59">
        <f t="shared" si="86"/>
        <v>0.80030257975027796</v>
      </c>
    </row>
    <row r="1846" spans="1:8" x14ac:dyDescent="0.4">
      <c r="A1846" s="55" t="s">
        <v>202</v>
      </c>
      <c r="B1846" s="55" t="s">
        <v>231</v>
      </c>
      <c r="C1846" s="55">
        <v>1268</v>
      </c>
      <c r="D1846" s="55">
        <v>1297</v>
      </c>
      <c r="E1846" s="58" t="str">
        <f t="shared" si="84"/>
        <v>1268_1297</v>
      </c>
      <c r="F1846" s="65">
        <v>0.50416476904242102</v>
      </c>
      <c r="G1846" s="63" t="str">
        <f t="shared" si="85"/>
        <v>1297_1268</v>
      </c>
      <c r="H1846" s="59">
        <f t="shared" si="86"/>
        <v>0.49583523095757898</v>
      </c>
    </row>
    <row r="1847" spans="1:8" x14ac:dyDescent="0.4">
      <c r="A1847" s="55" t="s">
        <v>129</v>
      </c>
      <c r="B1847" s="55" t="s">
        <v>367</v>
      </c>
      <c r="C1847" s="55">
        <v>1195</v>
      </c>
      <c r="D1847" s="55">
        <v>1433</v>
      </c>
      <c r="E1847" s="58" t="str">
        <f t="shared" si="84"/>
        <v>1195_1433</v>
      </c>
      <c r="F1847" s="65">
        <v>0.18642190041110299</v>
      </c>
      <c r="G1847" s="63" t="str">
        <f t="shared" si="85"/>
        <v>1433_1195</v>
      </c>
      <c r="H1847" s="59">
        <f t="shared" si="86"/>
        <v>0.81357809958889704</v>
      </c>
    </row>
    <row r="1848" spans="1:8" x14ac:dyDescent="0.4">
      <c r="A1848" s="55" t="s">
        <v>129</v>
      </c>
      <c r="B1848" s="55" t="s">
        <v>249</v>
      </c>
      <c r="C1848" s="55">
        <v>1195</v>
      </c>
      <c r="D1848" s="55">
        <v>1315</v>
      </c>
      <c r="E1848" s="58" t="str">
        <f t="shared" si="84"/>
        <v>1195_1315</v>
      </c>
      <c r="F1848" s="65">
        <v>0.79308069274205695</v>
      </c>
      <c r="G1848" s="63" t="str">
        <f t="shared" si="85"/>
        <v>1315_1195</v>
      </c>
      <c r="H1848" s="59">
        <f t="shared" si="86"/>
        <v>0.20691930725794305</v>
      </c>
    </row>
    <row r="1849" spans="1:8" x14ac:dyDescent="0.4">
      <c r="A1849" s="55" t="s">
        <v>129</v>
      </c>
      <c r="B1849" s="55" t="s">
        <v>347</v>
      </c>
      <c r="C1849" s="55">
        <v>1195</v>
      </c>
      <c r="D1849" s="55">
        <v>1413</v>
      </c>
      <c r="E1849" s="58" t="str">
        <f t="shared" si="84"/>
        <v>1195_1413</v>
      </c>
      <c r="F1849" s="65">
        <v>0.62663399062834302</v>
      </c>
      <c r="G1849" s="63" t="str">
        <f t="shared" si="85"/>
        <v>1413_1195</v>
      </c>
      <c r="H1849" s="59">
        <f t="shared" si="86"/>
        <v>0.37336600937165698</v>
      </c>
    </row>
    <row r="1850" spans="1:8" x14ac:dyDescent="0.4">
      <c r="A1850" s="55" t="s">
        <v>129</v>
      </c>
      <c r="B1850" s="55" t="s">
        <v>208</v>
      </c>
      <c r="C1850" s="55">
        <v>1195</v>
      </c>
      <c r="D1850" s="55">
        <v>1274</v>
      </c>
      <c r="E1850" s="58" t="str">
        <f t="shared" si="84"/>
        <v>1195_1274</v>
      </c>
      <c r="F1850" s="65">
        <v>3.7188396845057599E-2</v>
      </c>
      <c r="G1850" s="63" t="str">
        <f t="shared" si="85"/>
        <v>1274_1195</v>
      </c>
      <c r="H1850" s="59">
        <f t="shared" si="86"/>
        <v>0.96281160315494241</v>
      </c>
    </row>
    <row r="1851" spans="1:8" x14ac:dyDescent="0.4">
      <c r="A1851" s="55" t="s">
        <v>129</v>
      </c>
      <c r="B1851" s="55" t="s">
        <v>239</v>
      </c>
      <c r="C1851" s="55">
        <v>1195</v>
      </c>
      <c r="D1851" s="55">
        <v>1305</v>
      </c>
      <c r="E1851" s="58" t="str">
        <f t="shared" si="84"/>
        <v>1195_1305</v>
      </c>
      <c r="F1851" s="65">
        <v>0.17704265791242399</v>
      </c>
      <c r="G1851" s="63" t="str">
        <f t="shared" si="85"/>
        <v>1305_1195</v>
      </c>
      <c r="H1851" s="59">
        <f t="shared" si="86"/>
        <v>0.82295734208757598</v>
      </c>
    </row>
    <row r="1852" spans="1:8" x14ac:dyDescent="0.4">
      <c r="A1852" s="55" t="s">
        <v>129</v>
      </c>
      <c r="B1852" s="55" t="s">
        <v>370</v>
      </c>
      <c r="C1852" s="55">
        <v>1195</v>
      </c>
      <c r="D1852" s="55">
        <v>1436</v>
      </c>
      <c r="E1852" s="58" t="str">
        <f t="shared" si="84"/>
        <v>1195_1436</v>
      </c>
      <c r="F1852" s="65">
        <v>0.107296172993865</v>
      </c>
      <c r="G1852" s="63" t="str">
        <f t="shared" si="85"/>
        <v>1436_1195</v>
      </c>
      <c r="H1852" s="59">
        <f t="shared" si="86"/>
        <v>0.89270382700613504</v>
      </c>
    </row>
    <row r="1853" spans="1:8" x14ac:dyDescent="0.4">
      <c r="A1853" s="55" t="s">
        <v>129</v>
      </c>
      <c r="B1853" s="55" t="s">
        <v>100</v>
      </c>
      <c r="C1853" s="55">
        <v>1195</v>
      </c>
      <c r="D1853" s="55">
        <v>1166</v>
      </c>
      <c r="E1853" s="58" t="str">
        <f t="shared" si="84"/>
        <v>1195_1166</v>
      </c>
      <c r="F1853" s="65">
        <v>0.181187812608475</v>
      </c>
      <c r="G1853" s="63" t="str">
        <f t="shared" si="85"/>
        <v>1166_1195</v>
      </c>
      <c r="H1853" s="59">
        <f t="shared" si="86"/>
        <v>0.81881218739152506</v>
      </c>
    </row>
    <row r="1854" spans="1:8" x14ac:dyDescent="0.4">
      <c r="A1854" s="55" t="s">
        <v>129</v>
      </c>
      <c r="B1854" s="55" t="s">
        <v>167</v>
      </c>
      <c r="C1854" s="55">
        <v>1195</v>
      </c>
      <c r="D1854" s="55">
        <v>1233</v>
      </c>
      <c r="E1854" s="58" t="str">
        <f t="shared" si="84"/>
        <v>1195_1233</v>
      </c>
      <c r="F1854" s="65">
        <v>0.78008349391670095</v>
      </c>
      <c r="G1854" s="63" t="str">
        <f t="shared" si="85"/>
        <v>1233_1195</v>
      </c>
      <c r="H1854" s="59">
        <f t="shared" si="86"/>
        <v>0.21991650608329905</v>
      </c>
    </row>
    <row r="1855" spans="1:8" x14ac:dyDescent="0.4">
      <c r="A1855" s="55" t="s">
        <v>129</v>
      </c>
      <c r="B1855" s="55" t="s">
        <v>263</v>
      </c>
      <c r="C1855" s="55">
        <v>1195</v>
      </c>
      <c r="D1855" s="55">
        <v>1329</v>
      </c>
      <c r="E1855" s="58" t="str">
        <f t="shared" si="84"/>
        <v>1195_1329</v>
      </c>
      <c r="F1855" s="65">
        <v>0.29351067203987902</v>
      </c>
      <c r="G1855" s="63" t="str">
        <f t="shared" si="85"/>
        <v>1329_1195</v>
      </c>
      <c r="H1855" s="59">
        <f t="shared" si="86"/>
        <v>0.70648932796012098</v>
      </c>
    </row>
    <row r="1856" spans="1:8" x14ac:dyDescent="0.4">
      <c r="A1856" s="55" t="s">
        <v>129</v>
      </c>
      <c r="B1856" s="55" t="s">
        <v>174</v>
      </c>
      <c r="C1856" s="55">
        <v>1195</v>
      </c>
      <c r="D1856" s="55">
        <v>1240</v>
      </c>
      <c r="E1856" s="58" t="str">
        <f t="shared" si="84"/>
        <v>1195_1240</v>
      </c>
      <c r="F1856" s="65">
        <v>0.72533206976084297</v>
      </c>
      <c r="G1856" s="63" t="str">
        <f t="shared" si="85"/>
        <v>1240_1195</v>
      </c>
      <c r="H1856" s="59">
        <f t="shared" si="86"/>
        <v>0.27466793023915703</v>
      </c>
    </row>
    <row r="1857" spans="1:8" x14ac:dyDescent="0.4">
      <c r="A1857" s="55" t="s">
        <v>129</v>
      </c>
      <c r="B1857" s="55" t="s">
        <v>345</v>
      </c>
      <c r="C1857" s="55">
        <v>1195</v>
      </c>
      <c r="D1857" s="55">
        <v>1411</v>
      </c>
      <c r="E1857" s="58" t="str">
        <f t="shared" si="84"/>
        <v>1195_1411</v>
      </c>
      <c r="F1857" s="65">
        <v>0.50730748633800304</v>
      </c>
      <c r="G1857" s="63" t="str">
        <f t="shared" si="85"/>
        <v>1411_1195</v>
      </c>
      <c r="H1857" s="59">
        <f t="shared" si="86"/>
        <v>0.49269251366199696</v>
      </c>
    </row>
    <row r="1858" spans="1:8" x14ac:dyDescent="0.4">
      <c r="A1858" s="55" t="s">
        <v>129</v>
      </c>
      <c r="B1858" s="55" t="s">
        <v>305</v>
      </c>
      <c r="C1858" s="55">
        <v>1195</v>
      </c>
      <c r="D1858" s="55">
        <v>1371</v>
      </c>
      <c r="E1858" s="58" t="str">
        <f t="shared" si="84"/>
        <v>1195_1371</v>
      </c>
      <c r="F1858" s="65">
        <v>7.6532972609552094E-2</v>
      </c>
      <c r="G1858" s="63" t="str">
        <f t="shared" si="85"/>
        <v>1371_1195</v>
      </c>
      <c r="H1858" s="59">
        <f t="shared" si="86"/>
        <v>0.92346702739044795</v>
      </c>
    </row>
    <row r="1859" spans="1:8" x14ac:dyDescent="0.4">
      <c r="A1859" s="55" t="s">
        <v>129</v>
      </c>
      <c r="B1859" s="55" t="s">
        <v>212</v>
      </c>
      <c r="C1859" s="55">
        <v>1195</v>
      </c>
      <c r="D1859" s="55">
        <v>1278</v>
      </c>
      <c r="E1859" s="58" t="str">
        <f t="shared" ref="E1859:E1922" si="87">C1859&amp;"_"&amp;D1859</f>
        <v>1195_1278</v>
      </c>
      <c r="F1859" s="65">
        <v>6.7563592902591604E-2</v>
      </c>
      <c r="G1859" s="63" t="str">
        <f t="shared" ref="G1859:G1922" si="88">D1859&amp;"_"&amp;C1859</f>
        <v>1278_1195</v>
      </c>
      <c r="H1859" s="59">
        <f t="shared" ref="H1859:H1922" si="89">1-F1859</f>
        <v>0.93243640709740838</v>
      </c>
    </row>
    <row r="1860" spans="1:8" x14ac:dyDescent="0.4">
      <c r="A1860" s="55" t="s">
        <v>129</v>
      </c>
      <c r="B1860" s="55" t="s">
        <v>391</v>
      </c>
      <c r="C1860" s="55">
        <v>1195</v>
      </c>
      <c r="D1860" s="55">
        <v>1457</v>
      </c>
      <c r="E1860" s="58" t="str">
        <f t="shared" si="87"/>
        <v>1195_1457</v>
      </c>
      <c r="F1860" s="65">
        <v>0.210209355930804</v>
      </c>
      <c r="G1860" s="63" t="str">
        <f t="shared" si="88"/>
        <v>1457_1195</v>
      </c>
      <c r="H1860" s="59">
        <f t="shared" si="89"/>
        <v>0.78979064406919597</v>
      </c>
    </row>
    <row r="1861" spans="1:8" x14ac:dyDescent="0.4">
      <c r="A1861" s="55" t="s">
        <v>129</v>
      </c>
      <c r="B1861" s="55" t="s">
        <v>177</v>
      </c>
      <c r="C1861" s="55">
        <v>1195</v>
      </c>
      <c r="D1861" s="55">
        <v>1243</v>
      </c>
      <c r="E1861" s="58" t="str">
        <f t="shared" si="87"/>
        <v>1195_1243</v>
      </c>
      <c r="F1861" s="65">
        <v>0.210138482679668</v>
      </c>
      <c r="G1861" s="63" t="str">
        <f t="shared" si="88"/>
        <v>1243_1195</v>
      </c>
      <c r="H1861" s="59">
        <f t="shared" si="89"/>
        <v>0.78986151732033205</v>
      </c>
    </row>
    <row r="1862" spans="1:8" x14ac:dyDescent="0.4">
      <c r="A1862" s="55" t="s">
        <v>129</v>
      </c>
      <c r="B1862" s="55" t="s">
        <v>179</v>
      </c>
      <c r="C1862" s="55">
        <v>1195</v>
      </c>
      <c r="D1862" s="55">
        <v>1245</v>
      </c>
      <c r="E1862" s="58" t="str">
        <f t="shared" si="87"/>
        <v>1195_1245</v>
      </c>
      <c r="F1862" s="65">
        <v>0.34129319651789503</v>
      </c>
      <c r="G1862" s="63" t="str">
        <f t="shared" si="88"/>
        <v>1245_1195</v>
      </c>
      <c r="H1862" s="59">
        <f t="shared" si="89"/>
        <v>0.65870680348210497</v>
      </c>
    </row>
    <row r="1863" spans="1:8" x14ac:dyDescent="0.4">
      <c r="A1863" s="55" t="s">
        <v>129</v>
      </c>
      <c r="B1863" s="55" t="s">
        <v>107</v>
      </c>
      <c r="C1863" s="55">
        <v>1195</v>
      </c>
      <c r="D1863" s="55">
        <v>1173</v>
      </c>
      <c r="E1863" s="58" t="str">
        <f t="shared" si="87"/>
        <v>1195_1173</v>
      </c>
      <c r="F1863" s="65">
        <v>0.15784619164659699</v>
      </c>
      <c r="G1863" s="63" t="str">
        <f t="shared" si="88"/>
        <v>1173_1195</v>
      </c>
      <c r="H1863" s="59">
        <f t="shared" si="89"/>
        <v>0.84215380835340303</v>
      </c>
    </row>
    <row r="1864" spans="1:8" x14ac:dyDescent="0.4">
      <c r="A1864" s="55" t="s">
        <v>129</v>
      </c>
      <c r="B1864" s="55" t="s">
        <v>231</v>
      </c>
      <c r="C1864" s="55">
        <v>1195</v>
      </c>
      <c r="D1864" s="55">
        <v>1297</v>
      </c>
      <c r="E1864" s="58" t="str">
        <f t="shared" si="87"/>
        <v>1195_1297</v>
      </c>
      <c r="F1864" s="65">
        <v>0.43303093865285303</v>
      </c>
      <c r="G1864" s="63" t="str">
        <f t="shared" si="88"/>
        <v>1297_1195</v>
      </c>
      <c r="H1864" s="59">
        <f t="shared" si="89"/>
        <v>0.56696906134714697</v>
      </c>
    </row>
    <row r="1865" spans="1:8" x14ac:dyDescent="0.4">
      <c r="A1865" s="55" t="s">
        <v>367</v>
      </c>
      <c r="B1865" s="55" t="s">
        <v>249</v>
      </c>
      <c r="C1865" s="55">
        <v>1433</v>
      </c>
      <c r="D1865" s="55">
        <v>1315</v>
      </c>
      <c r="E1865" s="58" t="str">
        <f t="shared" si="87"/>
        <v>1433_1315</v>
      </c>
      <c r="F1865" s="65">
        <v>0.86398431387472896</v>
      </c>
      <c r="G1865" s="63" t="str">
        <f t="shared" si="88"/>
        <v>1315_1433</v>
      </c>
      <c r="H1865" s="59">
        <f t="shared" si="89"/>
        <v>0.13601568612527104</v>
      </c>
    </row>
    <row r="1866" spans="1:8" x14ac:dyDescent="0.4">
      <c r="A1866" s="55" t="s">
        <v>367</v>
      </c>
      <c r="B1866" s="55" t="s">
        <v>347</v>
      </c>
      <c r="C1866" s="55">
        <v>1433</v>
      </c>
      <c r="D1866" s="55">
        <v>1413</v>
      </c>
      <c r="E1866" s="58" t="str">
        <f t="shared" si="87"/>
        <v>1433_1413</v>
      </c>
      <c r="F1866" s="65">
        <v>0.73555494549941702</v>
      </c>
      <c r="G1866" s="63" t="str">
        <f t="shared" si="88"/>
        <v>1413_1433</v>
      </c>
      <c r="H1866" s="59">
        <f t="shared" si="89"/>
        <v>0.26444505450058298</v>
      </c>
    </row>
    <row r="1867" spans="1:8" x14ac:dyDescent="0.4">
      <c r="A1867" s="55" t="s">
        <v>367</v>
      </c>
      <c r="B1867" s="55" t="s">
        <v>208</v>
      </c>
      <c r="C1867" s="55">
        <v>1433</v>
      </c>
      <c r="D1867" s="55">
        <v>1274</v>
      </c>
      <c r="E1867" s="58" t="str">
        <f t="shared" si="87"/>
        <v>1433_1274</v>
      </c>
      <c r="F1867" s="65">
        <v>6.0161658395249701E-2</v>
      </c>
      <c r="G1867" s="63" t="str">
        <f t="shared" si="88"/>
        <v>1274_1433</v>
      </c>
      <c r="H1867" s="59">
        <f t="shared" si="89"/>
        <v>0.93983834160475033</v>
      </c>
    </row>
    <row r="1868" spans="1:8" x14ac:dyDescent="0.4">
      <c r="A1868" s="55" t="s">
        <v>367</v>
      </c>
      <c r="B1868" s="55" t="s">
        <v>239</v>
      </c>
      <c r="C1868" s="55">
        <v>1433</v>
      </c>
      <c r="D1868" s="55">
        <v>1305</v>
      </c>
      <c r="E1868" s="58" t="str">
        <f t="shared" si="87"/>
        <v>1433_1305</v>
      </c>
      <c r="F1868" s="65">
        <v>0.26282724029398802</v>
      </c>
      <c r="G1868" s="63" t="str">
        <f t="shared" si="88"/>
        <v>1305_1433</v>
      </c>
      <c r="H1868" s="59">
        <f t="shared" si="89"/>
        <v>0.73717275970601204</v>
      </c>
    </row>
    <row r="1869" spans="1:8" x14ac:dyDescent="0.4">
      <c r="A1869" s="55" t="s">
        <v>367</v>
      </c>
      <c r="B1869" s="55" t="s">
        <v>370</v>
      </c>
      <c r="C1869" s="55">
        <v>1433</v>
      </c>
      <c r="D1869" s="55">
        <v>1436</v>
      </c>
      <c r="E1869" s="58" t="str">
        <f t="shared" si="87"/>
        <v>1433_1436</v>
      </c>
      <c r="F1869" s="65">
        <v>0.166106913402953</v>
      </c>
      <c r="G1869" s="63" t="str">
        <f t="shared" si="88"/>
        <v>1436_1433</v>
      </c>
      <c r="H1869" s="59">
        <f t="shared" si="89"/>
        <v>0.83389308659704697</v>
      </c>
    </row>
    <row r="1870" spans="1:8" x14ac:dyDescent="0.4">
      <c r="A1870" s="55" t="s">
        <v>367</v>
      </c>
      <c r="B1870" s="55" t="s">
        <v>100</v>
      </c>
      <c r="C1870" s="55">
        <v>1433</v>
      </c>
      <c r="D1870" s="55">
        <v>1166</v>
      </c>
      <c r="E1870" s="58" t="str">
        <f t="shared" si="87"/>
        <v>1433_1166</v>
      </c>
      <c r="F1870" s="65">
        <v>0.26832602236738001</v>
      </c>
      <c r="G1870" s="63" t="str">
        <f t="shared" si="88"/>
        <v>1166_1433</v>
      </c>
      <c r="H1870" s="59">
        <f t="shared" si="89"/>
        <v>0.73167397763261999</v>
      </c>
    </row>
    <row r="1871" spans="1:8" x14ac:dyDescent="0.4">
      <c r="A1871" s="55" t="s">
        <v>367</v>
      </c>
      <c r="B1871" s="55" t="s">
        <v>167</v>
      </c>
      <c r="C1871" s="55">
        <v>1433</v>
      </c>
      <c r="D1871" s="55">
        <v>1233</v>
      </c>
      <c r="E1871" s="58" t="str">
        <f t="shared" si="87"/>
        <v>1433_1233</v>
      </c>
      <c r="F1871" s="65">
        <v>0.854624398074594</v>
      </c>
      <c r="G1871" s="63" t="str">
        <f t="shared" si="88"/>
        <v>1233_1433</v>
      </c>
      <c r="H1871" s="59">
        <f t="shared" si="89"/>
        <v>0.145375601925406</v>
      </c>
    </row>
    <row r="1872" spans="1:8" x14ac:dyDescent="0.4">
      <c r="A1872" s="55" t="s">
        <v>367</v>
      </c>
      <c r="B1872" s="55" t="s">
        <v>263</v>
      </c>
      <c r="C1872" s="55">
        <v>1433</v>
      </c>
      <c r="D1872" s="55">
        <v>1329</v>
      </c>
      <c r="E1872" s="58" t="str">
        <f t="shared" si="87"/>
        <v>1433_1329</v>
      </c>
      <c r="F1872" s="65">
        <v>0.40776662055325802</v>
      </c>
      <c r="G1872" s="63" t="str">
        <f t="shared" si="88"/>
        <v>1329_1433</v>
      </c>
      <c r="H1872" s="59">
        <f t="shared" si="89"/>
        <v>0.59223337944674204</v>
      </c>
    </row>
    <row r="1873" spans="1:8" x14ac:dyDescent="0.4">
      <c r="A1873" s="55" t="s">
        <v>367</v>
      </c>
      <c r="B1873" s="55" t="s">
        <v>174</v>
      </c>
      <c r="C1873" s="55">
        <v>1433</v>
      </c>
      <c r="D1873" s="55">
        <v>1240</v>
      </c>
      <c r="E1873" s="58" t="str">
        <f t="shared" si="87"/>
        <v>1433_1240</v>
      </c>
      <c r="F1873" s="65">
        <v>0.81400626244323504</v>
      </c>
      <c r="G1873" s="63" t="str">
        <f t="shared" si="88"/>
        <v>1240_1433</v>
      </c>
      <c r="H1873" s="59">
        <f t="shared" si="89"/>
        <v>0.18599373755676496</v>
      </c>
    </row>
    <row r="1874" spans="1:8" x14ac:dyDescent="0.4">
      <c r="A1874" s="55" t="s">
        <v>367</v>
      </c>
      <c r="B1874" s="55" t="s">
        <v>345</v>
      </c>
      <c r="C1874" s="55">
        <v>1433</v>
      </c>
      <c r="D1874" s="55">
        <v>1411</v>
      </c>
      <c r="E1874" s="58" t="str">
        <f t="shared" si="87"/>
        <v>1433_1411</v>
      </c>
      <c r="F1874" s="65">
        <v>0.630513496164541</v>
      </c>
      <c r="G1874" s="63" t="str">
        <f t="shared" si="88"/>
        <v>1411_1433</v>
      </c>
      <c r="H1874" s="59">
        <f t="shared" si="89"/>
        <v>0.369486503835459</v>
      </c>
    </row>
    <row r="1875" spans="1:8" x14ac:dyDescent="0.4">
      <c r="A1875" s="55" t="s">
        <v>367</v>
      </c>
      <c r="B1875" s="55" t="s">
        <v>305</v>
      </c>
      <c r="C1875" s="55">
        <v>1433</v>
      </c>
      <c r="D1875" s="55">
        <v>1371</v>
      </c>
      <c r="E1875" s="58" t="str">
        <f t="shared" si="87"/>
        <v>1433_1371</v>
      </c>
      <c r="F1875" s="65">
        <v>0.12076293903433399</v>
      </c>
      <c r="G1875" s="63" t="str">
        <f t="shared" si="88"/>
        <v>1371_1433</v>
      </c>
      <c r="H1875" s="59">
        <f t="shared" si="89"/>
        <v>0.87923706096566601</v>
      </c>
    </row>
    <row r="1876" spans="1:8" x14ac:dyDescent="0.4">
      <c r="A1876" s="55" t="s">
        <v>367</v>
      </c>
      <c r="B1876" s="55" t="s">
        <v>212</v>
      </c>
      <c r="C1876" s="55">
        <v>1433</v>
      </c>
      <c r="D1876" s="55">
        <v>1278</v>
      </c>
      <c r="E1876" s="58" t="str">
        <f t="shared" si="87"/>
        <v>1433_1278</v>
      </c>
      <c r="F1876" s="65">
        <v>0.107211770857952</v>
      </c>
      <c r="G1876" s="63" t="str">
        <f t="shared" si="88"/>
        <v>1278_1433</v>
      </c>
      <c r="H1876" s="59">
        <f t="shared" si="89"/>
        <v>0.89278822914204803</v>
      </c>
    </row>
    <row r="1877" spans="1:8" x14ac:dyDescent="0.4">
      <c r="A1877" s="55" t="s">
        <v>367</v>
      </c>
      <c r="B1877" s="55" t="s">
        <v>391</v>
      </c>
      <c r="C1877" s="55">
        <v>1433</v>
      </c>
      <c r="D1877" s="55">
        <v>1457</v>
      </c>
      <c r="E1877" s="58" t="str">
        <f t="shared" si="87"/>
        <v>1433_1457</v>
      </c>
      <c r="F1877" s="65">
        <v>0.30608734006868699</v>
      </c>
      <c r="G1877" s="63" t="str">
        <f t="shared" si="88"/>
        <v>1457_1433</v>
      </c>
      <c r="H1877" s="59">
        <f t="shared" si="89"/>
        <v>0.69391265993131301</v>
      </c>
    </row>
    <row r="1878" spans="1:8" x14ac:dyDescent="0.4">
      <c r="A1878" s="55" t="s">
        <v>367</v>
      </c>
      <c r="B1878" s="55" t="s">
        <v>177</v>
      </c>
      <c r="C1878" s="55">
        <v>1433</v>
      </c>
      <c r="D1878" s="55">
        <v>1243</v>
      </c>
      <c r="E1878" s="58" t="str">
        <f t="shared" si="87"/>
        <v>1433_1243</v>
      </c>
      <c r="F1878" s="65">
        <v>0.305996665336147</v>
      </c>
      <c r="G1878" s="63" t="str">
        <f t="shared" si="88"/>
        <v>1243_1433</v>
      </c>
      <c r="H1878" s="59">
        <f t="shared" si="89"/>
        <v>0.694003334663853</v>
      </c>
    </row>
    <row r="1879" spans="1:8" x14ac:dyDescent="0.4">
      <c r="A1879" s="55" t="s">
        <v>367</v>
      </c>
      <c r="B1879" s="55" t="s">
        <v>179</v>
      </c>
      <c r="C1879" s="55">
        <v>1433</v>
      </c>
      <c r="D1879" s="55">
        <v>1245</v>
      </c>
      <c r="E1879" s="58" t="str">
        <f t="shared" si="87"/>
        <v>1433_1245</v>
      </c>
      <c r="F1879" s="65">
        <v>0.461986425438006</v>
      </c>
      <c r="G1879" s="63" t="str">
        <f t="shared" si="88"/>
        <v>1245_1433</v>
      </c>
      <c r="H1879" s="59">
        <f t="shared" si="89"/>
        <v>0.53801357456199406</v>
      </c>
    </row>
    <row r="1880" spans="1:8" x14ac:dyDescent="0.4">
      <c r="A1880" s="55" t="s">
        <v>367</v>
      </c>
      <c r="B1880" s="55" t="s">
        <v>107</v>
      </c>
      <c r="C1880" s="55">
        <v>1433</v>
      </c>
      <c r="D1880" s="55">
        <v>1173</v>
      </c>
      <c r="E1880" s="58" t="str">
        <f t="shared" si="87"/>
        <v>1433_1173</v>
      </c>
      <c r="F1880" s="65">
        <v>0.23700807063727899</v>
      </c>
      <c r="G1880" s="63" t="str">
        <f t="shared" si="88"/>
        <v>1173_1433</v>
      </c>
      <c r="H1880" s="59">
        <f t="shared" si="89"/>
        <v>0.76299192936272098</v>
      </c>
    </row>
    <row r="1881" spans="1:8" x14ac:dyDescent="0.4">
      <c r="A1881" s="55" t="s">
        <v>367</v>
      </c>
      <c r="B1881" s="55" t="s">
        <v>231</v>
      </c>
      <c r="C1881" s="55">
        <v>1433</v>
      </c>
      <c r="D1881" s="55">
        <v>1297</v>
      </c>
      <c r="E1881" s="58" t="str">
        <f t="shared" si="87"/>
        <v>1433_1297</v>
      </c>
      <c r="F1881" s="65">
        <v>0.55865192630628602</v>
      </c>
      <c r="G1881" s="63" t="str">
        <f t="shared" si="88"/>
        <v>1297_1433</v>
      </c>
      <c r="H1881" s="59">
        <f t="shared" si="89"/>
        <v>0.44134807369371398</v>
      </c>
    </row>
    <row r="1882" spans="1:8" x14ac:dyDescent="0.4">
      <c r="A1882" s="55" t="s">
        <v>249</v>
      </c>
      <c r="B1882" s="55" t="s">
        <v>347</v>
      </c>
      <c r="C1882" s="55">
        <v>1315</v>
      </c>
      <c r="D1882" s="55">
        <v>1413</v>
      </c>
      <c r="E1882" s="58" t="str">
        <f t="shared" si="87"/>
        <v>1315_1413</v>
      </c>
      <c r="F1882" s="65">
        <v>0.30538264733127402</v>
      </c>
      <c r="G1882" s="63" t="str">
        <f t="shared" si="88"/>
        <v>1413_1315</v>
      </c>
      <c r="H1882" s="59">
        <f t="shared" si="89"/>
        <v>0.69461735266872604</v>
      </c>
    </row>
    <row r="1883" spans="1:8" x14ac:dyDescent="0.4">
      <c r="A1883" s="55" t="s">
        <v>249</v>
      </c>
      <c r="B1883" s="55" t="s">
        <v>208</v>
      </c>
      <c r="C1883" s="55">
        <v>1315</v>
      </c>
      <c r="D1883" s="55">
        <v>1274</v>
      </c>
      <c r="E1883" s="58" t="str">
        <f t="shared" si="87"/>
        <v>1315_1274</v>
      </c>
      <c r="F1883" s="65">
        <v>1.0016446540017101E-2</v>
      </c>
      <c r="G1883" s="63" t="str">
        <f t="shared" si="88"/>
        <v>1274_1315</v>
      </c>
      <c r="H1883" s="59">
        <f t="shared" si="89"/>
        <v>0.9899835534599829</v>
      </c>
    </row>
    <row r="1884" spans="1:8" x14ac:dyDescent="0.4">
      <c r="A1884" s="55" t="s">
        <v>249</v>
      </c>
      <c r="B1884" s="55" t="s">
        <v>239</v>
      </c>
      <c r="C1884" s="55">
        <v>1315</v>
      </c>
      <c r="D1884" s="55">
        <v>1305</v>
      </c>
      <c r="E1884" s="58" t="str">
        <f t="shared" si="87"/>
        <v>1315_1305</v>
      </c>
      <c r="F1884" s="65">
        <v>5.3347112453666898E-2</v>
      </c>
      <c r="G1884" s="63" t="str">
        <f t="shared" si="88"/>
        <v>1305_1315</v>
      </c>
      <c r="H1884" s="59">
        <f t="shared" si="89"/>
        <v>0.94665288754633314</v>
      </c>
    </row>
    <row r="1885" spans="1:8" x14ac:dyDescent="0.4">
      <c r="A1885" s="55" t="s">
        <v>249</v>
      </c>
      <c r="B1885" s="55" t="s">
        <v>370</v>
      </c>
      <c r="C1885" s="55">
        <v>1315</v>
      </c>
      <c r="D1885" s="55">
        <v>1436</v>
      </c>
      <c r="E1885" s="58" t="str">
        <f t="shared" si="87"/>
        <v>1315_1436</v>
      </c>
      <c r="F1885" s="65">
        <v>3.0523455521118199E-2</v>
      </c>
      <c r="G1885" s="63" t="str">
        <f t="shared" si="88"/>
        <v>1436_1315</v>
      </c>
      <c r="H1885" s="59">
        <f t="shared" si="89"/>
        <v>0.96947654447888176</v>
      </c>
    </row>
    <row r="1886" spans="1:8" x14ac:dyDescent="0.4">
      <c r="A1886" s="55" t="s">
        <v>249</v>
      </c>
      <c r="B1886" s="55" t="s">
        <v>100</v>
      </c>
      <c r="C1886" s="55">
        <v>1315</v>
      </c>
      <c r="D1886" s="55">
        <v>1166</v>
      </c>
      <c r="E1886" s="58" t="str">
        <f t="shared" si="87"/>
        <v>1315_1166</v>
      </c>
      <c r="F1886" s="65">
        <v>5.4788956299661802E-2</v>
      </c>
      <c r="G1886" s="63" t="str">
        <f t="shared" si="88"/>
        <v>1166_1315</v>
      </c>
      <c r="H1886" s="59">
        <f t="shared" si="89"/>
        <v>0.94521104370033815</v>
      </c>
    </row>
    <row r="1887" spans="1:8" x14ac:dyDescent="0.4">
      <c r="A1887" s="55" t="s">
        <v>249</v>
      </c>
      <c r="B1887" s="55" t="s">
        <v>167</v>
      </c>
      <c r="C1887" s="55">
        <v>1315</v>
      </c>
      <c r="D1887" s="55">
        <v>1233</v>
      </c>
      <c r="E1887" s="58" t="str">
        <f t="shared" si="87"/>
        <v>1315_1233</v>
      </c>
      <c r="F1887" s="65">
        <v>0.48164675553852498</v>
      </c>
      <c r="G1887" s="63" t="str">
        <f t="shared" si="88"/>
        <v>1233_1315</v>
      </c>
      <c r="H1887" s="59">
        <f t="shared" si="89"/>
        <v>0.51835324446147502</v>
      </c>
    </row>
    <row r="1888" spans="1:8" x14ac:dyDescent="0.4">
      <c r="A1888" s="55" t="s">
        <v>249</v>
      </c>
      <c r="B1888" s="55" t="s">
        <v>263</v>
      </c>
      <c r="C1888" s="55">
        <v>1315</v>
      </c>
      <c r="D1888" s="55">
        <v>1329</v>
      </c>
      <c r="E1888" s="58" t="str">
        <f t="shared" si="87"/>
        <v>1315_1329</v>
      </c>
      <c r="F1888" s="65">
        <v>9.8146301392392596E-2</v>
      </c>
      <c r="G1888" s="63" t="str">
        <f t="shared" si="88"/>
        <v>1329_1315</v>
      </c>
      <c r="H1888" s="59">
        <f t="shared" si="89"/>
        <v>0.90185369860760745</v>
      </c>
    </row>
    <row r="1889" spans="1:8" x14ac:dyDescent="0.4">
      <c r="A1889" s="55" t="s">
        <v>249</v>
      </c>
      <c r="B1889" s="55" t="s">
        <v>174</v>
      </c>
      <c r="C1889" s="55">
        <v>1315</v>
      </c>
      <c r="D1889" s="55">
        <v>1240</v>
      </c>
      <c r="E1889" s="58" t="str">
        <f t="shared" si="87"/>
        <v>1315_1240</v>
      </c>
      <c r="F1889" s="65">
        <v>0.40889573138979501</v>
      </c>
      <c r="G1889" s="63" t="str">
        <f t="shared" si="88"/>
        <v>1240_1315</v>
      </c>
      <c r="H1889" s="59">
        <f t="shared" si="89"/>
        <v>0.59110426861020504</v>
      </c>
    </row>
    <row r="1890" spans="1:8" x14ac:dyDescent="0.4">
      <c r="A1890" s="55" t="s">
        <v>249</v>
      </c>
      <c r="B1890" s="55" t="s">
        <v>345</v>
      </c>
      <c r="C1890" s="55">
        <v>1315</v>
      </c>
      <c r="D1890" s="55">
        <v>1411</v>
      </c>
      <c r="E1890" s="58" t="str">
        <f t="shared" si="87"/>
        <v>1315_1411</v>
      </c>
      <c r="F1890" s="65">
        <v>0.212425446575015</v>
      </c>
      <c r="G1890" s="63" t="str">
        <f t="shared" si="88"/>
        <v>1411_1315</v>
      </c>
      <c r="H1890" s="59">
        <f t="shared" si="89"/>
        <v>0.78757455342498495</v>
      </c>
    </row>
    <row r="1891" spans="1:8" x14ac:dyDescent="0.4">
      <c r="A1891" s="55" t="s">
        <v>249</v>
      </c>
      <c r="B1891" s="55" t="s">
        <v>305</v>
      </c>
      <c r="C1891" s="55">
        <v>1315</v>
      </c>
      <c r="D1891" s="55">
        <v>1371</v>
      </c>
      <c r="E1891" s="58" t="str">
        <f t="shared" si="87"/>
        <v>1315_1371</v>
      </c>
      <c r="F1891" s="65">
        <v>2.1248064636254501E-2</v>
      </c>
      <c r="G1891" s="63" t="str">
        <f t="shared" si="88"/>
        <v>1371_1315</v>
      </c>
      <c r="H1891" s="59">
        <f t="shared" si="89"/>
        <v>0.9787519353637455</v>
      </c>
    </row>
    <row r="1892" spans="1:8" x14ac:dyDescent="0.4">
      <c r="A1892" s="55" t="s">
        <v>249</v>
      </c>
      <c r="B1892" s="55" t="s">
        <v>212</v>
      </c>
      <c r="C1892" s="55">
        <v>1315</v>
      </c>
      <c r="D1892" s="55">
        <v>1278</v>
      </c>
      <c r="E1892" s="58" t="str">
        <f t="shared" si="87"/>
        <v>1315_1278</v>
      </c>
      <c r="F1892" s="65">
        <v>1.86271793655877E-2</v>
      </c>
      <c r="G1892" s="63" t="str">
        <f t="shared" si="88"/>
        <v>1278_1315</v>
      </c>
      <c r="H1892" s="59">
        <f t="shared" si="89"/>
        <v>0.98137282063441234</v>
      </c>
    </row>
    <row r="1893" spans="1:8" x14ac:dyDescent="0.4">
      <c r="A1893" s="55" t="s">
        <v>249</v>
      </c>
      <c r="B1893" s="55" t="s">
        <v>391</v>
      </c>
      <c r="C1893" s="55">
        <v>1315</v>
      </c>
      <c r="D1893" s="55">
        <v>1457</v>
      </c>
      <c r="E1893" s="58" t="str">
        <f t="shared" si="87"/>
        <v>1315_1457</v>
      </c>
      <c r="F1893" s="65">
        <v>6.5176247411540197E-2</v>
      </c>
      <c r="G1893" s="63" t="str">
        <f t="shared" si="88"/>
        <v>1457_1315</v>
      </c>
      <c r="H1893" s="59">
        <f t="shared" si="89"/>
        <v>0.93482375258845984</v>
      </c>
    </row>
    <row r="1894" spans="1:8" x14ac:dyDescent="0.4">
      <c r="A1894" s="55" t="s">
        <v>249</v>
      </c>
      <c r="B1894" s="55" t="s">
        <v>177</v>
      </c>
      <c r="C1894" s="55">
        <v>1315</v>
      </c>
      <c r="D1894" s="55">
        <v>1243</v>
      </c>
      <c r="E1894" s="58" t="str">
        <f t="shared" si="87"/>
        <v>1315_1243</v>
      </c>
      <c r="F1894" s="65">
        <v>6.5150239197427406E-2</v>
      </c>
      <c r="G1894" s="63" t="str">
        <f t="shared" si="88"/>
        <v>1243_1315</v>
      </c>
      <c r="H1894" s="59">
        <f t="shared" si="89"/>
        <v>0.93484976080257254</v>
      </c>
    </row>
    <row r="1895" spans="1:8" x14ac:dyDescent="0.4">
      <c r="A1895" s="55" t="s">
        <v>249</v>
      </c>
      <c r="B1895" s="55" t="s">
        <v>179</v>
      </c>
      <c r="C1895" s="55">
        <v>1315</v>
      </c>
      <c r="D1895" s="55">
        <v>1245</v>
      </c>
      <c r="E1895" s="58" t="str">
        <f t="shared" si="87"/>
        <v>1315_1245</v>
      </c>
      <c r="F1895" s="65">
        <v>0.11950399600608599</v>
      </c>
      <c r="G1895" s="63" t="str">
        <f t="shared" si="88"/>
        <v>1245_1315</v>
      </c>
      <c r="H1895" s="59">
        <f t="shared" si="89"/>
        <v>0.88049600399391403</v>
      </c>
    </row>
    <row r="1896" spans="1:8" x14ac:dyDescent="0.4">
      <c r="A1896" s="55" t="s">
        <v>249</v>
      </c>
      <c r="B1896" s="55" t="s">
        <v>107</v>
      </c>
      <c r="C1896" s="55">
        <v>1315</v>
      </c>
      <c r="D1896" s="55">
        <v>1173</v>
      </c>
      <c r="E1896" s="58" t="str">
        <f t="shared" si="87"/>
        <v>1315_1173</v>
      </c>
      <c r="F1896" s="65">
        <v>4.6800043983075301E-2</v>
      </c>
      <c r="G1896" s="63" t="str">
        <f t="shared" si="88"/>
        <v>1173_1315</v>
      </c>
      <c r="H1896" s="59">
        <f t="shared" si="89"/>
        <v>0.95319995601692464</v>
      </c>
    </row>
    <row r="1897" spans="1:8" x14ac:dyDescent="0.4">
      <c r="A1897" s="55" t="s">
        <v>249</v>
      </c>
      <c r="B1897" s="55" t="s">
        <v>231</v>
      </c>
      <c r="C1897" s="55">
        <v>1315</v>
      </c>
      <c r="D1897" s="55">
        <v>1297</v>
      </c>
      <c r="E1897" s="58" t="str">
        <f t="shared" si="87"/>
        <v>1315_1297</v>
      </c>
      <c r="F1897" s="65">
        <v>0.166714363262008</v>
      </c>
      <c r="G1897" s="63" t="str">
        <f t="shared" si="88"/>
        <v>1297_1315</v>
      </c>
      <c r="H1897" s="59">
        <f t="shared" si="89"/>
        <v>0.83328563673799194</v>
      </c>
    </row>
    <row r="1898" spans="1:8" x14ac:dyDescent="0.4">
      <c r="A1898" s="55" t="s">
        <v>347</v>
      </c>
      <c r="B1898" s="55" t="s">
        <v>208</v>
      </c>
      <c r="C1898" s="55">
        <v>1413</v>
      </c>
      <c r="D1898" s="55">
        <v>1274</v>
      </c>
      <c r="E1898" s="58" t="str">
        <f t="shared" si="87"/>
        <v>1413_1274</v>
      </c>
      <c r="F1898" s="65">
        <v>3.0366198676033702E-3</v>
      </c>
      <c r="G1898" s="63" t="str">
        <f t="shared" si="88"/>
        <v>1274_1413</v>
      </c>
      <c r="H1898" s="59">
        <f t="shared" si="89"/>
        <v>0.9969633801323966</v>
      </c>
    </row>
    <row r="1899" spans="1:8" x14ac:dyDescent="0.4">
      <c r="A1899" s="55" t="s">
        <v>347</v>
      </c>
      <c r="B1899" s="55" t="s">
        <v>239</v>
      </c>
      <c r="C1899" s="55">
        <v>1413</v>
      </c>
      <c r="D1899" s="55">
        <v>1305</v>
      </c>
      <c r="E1899" s="58" t="str">
        <f t="shared" si="87"/>
        <v>1413_1305</v>
      </c>
      <c r="F1899" s="65">
        <v>1.66816808598516E-2</v>
      </c>
      <c r="G1899" s="63" t="str">
        <f t="shared" si="88"/>
        <v>1305_1413</v>
      </c>
      <c r="H1899" s="59">
        <f t="shared" si="89"/>
        <v>0.98331831914014844</v>
      </c>
    </row>
    <row r="1900" spans="1:8" x14ac:dyDescent="0.4">
      <c r="A1900" s="55" t="s">
        <v>347</v>
      </c>
      <c r="B1900" s="55" t="s">
        <v>370</v>
      </c>
      <c r="C1900" s="55">
        <v>1413</v>
      </c>
      <c r="D1900" s="55">
        <v>1436</v>
      </c>
      <c r="E1900" s="58" t="str">
        <f t="shared" si="87"/>
        <v>1413_1436</v>
      </c>
      <c r="F1900" s="65">
        <v>9.3891225858080893E-3</v>
      </c>
      <c r="G1900" s="63" t="str">
        <f t="shared" si="88"/>
        <v>1436_1413</v>
      </c>
      <c r="H1900" s="59">
        <f t="shared" si="89"/>
        <v>0.99061087741419196</v>
      </c>
    </row>
    <row r="1901" spans="1:8" x14ac:dyDescent="0.4">
      <c r="A1901" s="55" t="s">
        <v>347</v>
      </c>
      <c r="B1901" s="55" t="s">
        <v>100</v>
      </c>
      <c r="C1901" s="55">
        <v>1413</v>
      </c>
      <c r="D1901" s="55">
        <v>1166</v>
      </c>
      <c r="E1901" s="58" t="str">
        <f t="shared" si="87"/>
        <v>1413_1166</v>
      </c>
      <c r="F1901" s="65">
        <v>1.71505000207532E-2</v>
      </c>
      <c r="G1901" s="63" t="str">
        <f t="shared" si="88"/>
        <v>1166_1413</v>
      </c>
      <c r="H1901" s="59">
        <f t="shared" si="89"/>
        <v>0.98284949997924675</v>
      </c>
    </row>
    <row r="1902" spans="1:8" x14ac:dyDescent="0.4">
      <c r="A1902" s="55" t="s">
        <v>347</v>
      </c>
      <c r="B1902" s="55" t="s">
        <v>167</v>
      </c>
      <c r="C1902" s="55">
        <v>1413</v>
      </c>
      <c r="D1902" s="55">
        <v>1233</v>
      </c>
      <c r="E1902" s="58" t="str">
        <f t="shared" si="87"/>
        <v>1413_1233</v>
      </c>
      <c r="F1902" s="65">
        <v>0.218580961182538</v>
      </c>
      <c r="G1902" s="63" t="str">
        <f t="shared" si="88"/>
        <v>1233_1413</v>
      </c>
      <c r="H1902" s="59">
        <f t="shared" si="89"/>
        <v>0.781419038817462</v>
      </c>
    </row>
    <row r="1903" spans="1:8" x14ac:dyDescent="0.4">
      <c r="A1903" s="55" t="s">
        <v>347</v>
      </c>
      <c r="B1903" s="55" t="s">
        <v>263</v>
      </c>
      <c r="C1903" s="55">
        <v>1413</v>
      </c>
      <c r="D1903" s="55">
        <v>1329</v>
      </c>
      <c r="E1903" s="58" t="str">
        <f t="shared" si="87"/>
        <v>1413_1329</v>
      </c>
      <c r="F1903" s="65">
        <v>3.17222034130192E-2</v>
      </c>
      <c r="G1903" s="63" t="str">
        <f t="shared" si="88"/>
        <v>1329_1413</v>
      </c>
      <c r="H1903" s="59">
        <f t="shared" si="89"/>
        <v>0.96827779658698077</v>
      </c>
    </row>
    <row r="1904" spans="1:8" x14ac:dyDescent="0.4">
      <c r="A1904" s="55" t="s">
        <v>347</v>
      </c>
      <c r="B1904" s="55" t="s">
        <v>174</v>
      </c>
      <c r="C1904" s="55">
        <v>1413</v>
      </c>
      <c r="D1904" s="55">
        <v>1240</v>
      </c>
      <c r="E1904" s="58" t="str">
        <f t="shared" si="87"/>
        <v>1413_1240</v>
      </c>
      <c r="F1904" s="65">
        <v>0.17235309995838</v>
      </c>
      <c r="G1904" s="63" t="str">
        <f t="shared" si="88"/>
        <v>1240_1413</v>
      </c>
      <c r="H1904" s="59">
        <f t="shared" si="89"/>
        <v>0.82764690004162</v>
      </c>
    </row>
    <row r="1905" spans="1:8" x14ac:dyDescent="0.4">
      <c r="A1905" s="55" t="s">
        <v>347</v>
      </c>
      <c r="B1905" s="55" t="s">
        <v>345</v>
      </c>
      <c r="C1905" s="55">
        <v>1413</v>
      </c>
      <c r="D1905" s="55">
        <v>1411</v>
      </c>
      <c r="E1905" s="58" t="str">
        <f t="shared" si="87"/>
        <v>1413_1411</v>
      </c>
      <c r="F1905" s="65">
        <v>7.5099237397695501E-2</v>
      </c>
      <c r="G1905" s="63" t="str">
        <f t="shared" si="88"/>
        <v>1411_1413</v>
      </c>
      <c r="H1905" s="59">
        <f t="shared" si="89"/>
        <v>0.92490076260230447</v>
      </c>
    </row>
    <row r="1906" spans="1:8" x14ac:dyDescent="0.4">
      <c r="A1906" s="55" t="s">
        <v>347</v>
      </c>
      <c r="B1906" s="55" t="s">
        <v>305</v>
      </c>
      <c r="C1906" s="55">
        <v>1413</v>
      </c>
      <c r="D1906" s="55">
        <v>1371</v>
      </c>
      <c r="E1906" s="58" t="str">
        <f t="shared" si="87"/>
        <v>1413_1371</v>
      </c>
      <c r="F1906" s="65">
        <v>6.4929673011105598E-3</v>
      </c>
      <c r="G1906" s="63" t="str">
        <f t="shared" si="88"/>
        <v>1371_1413</v>
      </c>
      <c r="H1906" s="59">
        <f t="shared" si="89"/>
        <v>0.9935070326988894</v>
      </c>
    </row>
    <row r="1907" spans="1:8" x14ac:dyDescent="0.4">
      <c r="A1907" s="55" t="s">
        <v>347</v>
      </c>
      <c r="B1907" s="55" t="s">
        <v>212</v>
      </c>
      <c r="C1907" s="55">
        <v>1413</v>
      </c>
      <c r="D1907" s="55">
        <v>1278</v>
      </c>
      <c r="E1907" s="58" t="str">
        <f t="shared" si="87"/>
        <v>1413_1278</v>
      </c>
      <c r="F1907" s="65">
        <v>5.6815143674476803E-3</v>
      </c>
      <c r="G1907" s="63" t="str">
        <f t="shared" si="88"/>
        <v>1278_1413</v>
      </c>
      <c r="H1907" s="59">
        <f t="shared" si="89"/>
        <v>0.99431848563255232</v>
      </c>
    </row>
    <row r="1908" spans="1:8" x14ac:dyDescent="0.4">
      <c r="A1908" s="55" t="s">
        <v>347</v>
      </c>
      <c r="B1908" s="55" t="s">
        <v>391</v>
      </c>
      <c r="C1908" s="55">
        <v>1413</v>
      </c>
      <c r="D1908" s="55">
        <v>1457</v>
      </c>
      <c r="E1908" s="58" t="str">
        <f t="shared" si="87"/>
        <v>1413_1457</v>
      </c>
      <c r="F1908" s="65">
        <v>2.0557211832176899E-2</v>
      </c>
      <c r="G1908" s="63" t="str">
        <f t="shared" si="88"/>
        <v>1457_1413</v>
      </c>
      <c r="H1908" s="59">
        <f t="shared" si="89"/>
        <v>0.97944278816782315</v>
      </c>
    </row>
    <row r="1909" spans="1:8" x14ac:dyDescent="0.4">
      <c r="A1909" s="55" t="s">
        <v>347</v>
      </c>
      <c r="B1909" s="55" t="s">
        <v>177</v>
      </c>
      <c r="C1909" s="55">
        <v>1413</v>
      </c>
      <c r="D1909" s="55">
        <v>1243</v>
      </c>
      <c r="E1909" s="58" t="str">
        <f t="shared" si="87"/>
        <v>1413_1243</v>
      </c>
      <c r="F1909" s="65">
        <v>2.05486172166531E-2</v>
      </c>
      <c r="G1909" s="63" t="str">
        <f t="shared" si="88"/>
        <v>1243_1413</v>
      </c>
      <c r="H1909" s="59">
        <f t="shared" si="89"/>
        <v>0.97945138278334687</v>
      </c>
    </row>
    <row r="1910" spans="1:8" x14ac:dyDescent="0.4">
      <c r="A1910" s="55" t="s">
        <v>347</v>
      </c>
      <c r="B1910" s="55" t="s">
        <v>179</v>
      </c>
      <c r="C1910" s="55">
        <v>1413</v>
      </c>
      <c r="D1910" s="55">
        <v>1245</v>
      </c>
      <c r="E1910" s="58" t="str">
        <f t="shared" si="87"/>
        <v>1413_1245</v>
      </c>
      <c r="F1910" s="65">
        <v>3.9254454181016002E-2</v>
      </c>
      <c r="G1910" s="63" t="str">
        <f t="shared" si="88"/>
        <v>1245_1413</v>
      </c>
      <c r="H1910" s="59">
        <f t="shared" si="89"/>
        <v>0.96074554581898397</v>
      </c>
    </row>
    <row r="1911" spans="1:8" x14ac:dyDescent="0.4">
      <c r="A1911" s="55" t="s">
        <v>347</v>
      </c>
      <c r="B1911" s="55" t="s">
        <v>107</v>
      </c>
      <c r="C1911" s="55">
        <v>1413</v>
      </c>
      <c r="D1911" s="55">
        <v>1173</v>
      </c>
      <c r="E1911" s="58" t="str">
        <f t="shared" si="87"/>
        <v>1413_1173</v>
      </c>
      <c r="F1911" s="65">
        <v>1.45651740654616E-2</v>
      </c>
      <c r="G1911" s="63" t="str">
        <f t="shared" si="88"/>
        <v>1173_1413</v>
      </c>
      <c r="H1911" s="59">
        <f t="shared" si="89"/>
        <v>0.98543482593453835</v>
      </c>
    </row>
    <row r="1912" spans="1:8" x14ac:dyDescent="0.4">
      <c r="A1912" s="55" t="s">
        <v>347</v>
      </c>
      <c r="B1912" s="55" t="s">
        <v>231</v>
      </c>
      <c r="C1912" s="55">
        <v>1413</v>
      </c>
      <c r="D1912" s="55">
        <v>1297</v>
      </c>
      <c r="E1912" s="58" t="str">
        <f t="shared" si="87"/>
        <v>1413_1297</v>
      </c>
      <c r="F1912" s="65">
        <v>5.6807414712994601E-2</v>
      </c>
      <c r="G1912" s="63" t="str">
        <f t="shared" si="88"/>
        <v>1297_1413</v>
      </c>
      <c r="H1912" s="59">
        <f t="shared" si="89"/>
        <v>0.94319258528700545</v>
      </c>
    </row>
    <row r="1913" spans="1:8" x14ac:dyDescent="0.4">
      <c r="A1913" s="55" t="s">
        <v>208</v>
      </c>
      <c r="B1913" s="55" t="s">
        <v>239</v>
      </c>
      <c r="C1913" s="55">
        <v>1274</v>
      </c>
      <c r="D1913" s="55">
        <v>1305</v>
      </c>
      <c r="E1913" s="58" t="str">
        <f t="shared" si="87"/>
        <v>1274_1305</v>
      </c>
      <c r="F1913" s="65">
        <v>0.46462595283975899</v>
      </c>
      <c r="G1913" s="63" t="str">
        <f t="shared" si="88"/>
        <v>1305_1274</v>
      </c>
      <c r="H1913" s="59">
        <f t="shared" si="89"/>
        <v>0.53537404716024106</v>
      </c>
    </row>
    <row r="1914" spans="1:8" x14ac:dyDescent="0.4">
      <c r="A1914" s="55" t="s">
        <v>208</v>
      </c>
      <c r="B1914" s="55" t="s">
        <v>370</v>
      </c>
      <c r="C1914" s="55">
        <v>1274</v>
      </c>
      <c r="D1914" s="55">
        <v>1436</v>
      </c>
      <c r="E1914" s="58" t="str">
        <f t="shared" si="87"/>
        <v>1274_1436</v>
      </c>
      <c r="F1914" s="65">
        <v>0.32653888927150199</v>
      </c>
      <c r="G1914" s="63" t="str">
        <f t="shared" si="88"/>
        <v>1436_1274</v>
      </c>
      <c r="H1914" s="59">
        <f t="shared" si="89"/>
        <v>0.67346111072849801</v>
      </c>
    </row>
    <row r="1915" spans="1:8" x14ac:dyDescent="0.4">
      <c r="A1915" s="55" t="s">
        <v>208</v>
      </c>
      <c r="B1915" s="55" t="s">
        <v>100</v>
      </c>
      <c r="C1915" s="55">
        <v>1274</v>
      </c>
      <c r="D1915" s="55">
        <v>1166</v>
      </c>
      <c r="E1915" s="58" t="str">
        <f t="shared" si="87"/>
        <v>1274_1166</v>
      </c>
      <c r="F1915" s="65">
        <v>0.471645472931776</v>
      </c>
      <c r="G1915" s="63" t="str">
        <f t="shared" si="88"/>
        <v>1166_1274</v>
      </c>
      <c r="H1915" s="59">
        <f t="shared" si="89"/>
        <v>0.52835452706822394</v>
      </c>
    </row>
    <row r="1916" spans="1:8" x14ac:dyDescent="0.4">
      <c r="A1916" s="55" t="s">
        <v>208</v>
      </c>
      <c r="B1916" s="55" t="s">
        <v>167</v>
      </c>
      <c r="C1916" s="55">
        <v>1274</v>
      </c>
      <c r="D1916" s="55">
        <v>1233</v>
      </c>
      <c r="E1916" s="58" t="str">
        <f t="shared" si="87"/>
        <v>1274_1233</v>
      </c>
      <c r="F1916" s="65">
        <v>0.93468169274016799</v>
      </c>
      <c r="G1916" s="63" t="str">
        <f t="shared" si="88"/>
        <v>1233_1274</v>
      </c>
      <c r="H1916" s="59">
        <f t="shared" si="89"/>
        <v>6.5318307259832009E-2</v>
      </c>
    </row>
    <row r="1917" spans="1:8" x14ac:dyDescent="0.4">
      <c r="A1917" s="55" t="s">
        <v>208</v>
      </c>
      <c r="B1917" s="55" t="s">
        <v>263</v>
      </c>
      <c r="C1917" s="55">
        <v>1274</v>
      </c>
      <c r="D1917" s="55">
        <v>1329</v>
      </c>
      <c r="E1917" s="58" t="str">
        <f t="shared" si="87"/>
        <v>1274_1329</v>
      </c>
      <c r="F1917" s="65">
        <v>0.62630244158848802</v>
      </c>
      <c r="G1917" s="63" t="str">
        <f t="shared" si="88"/>
        <v>1329_1274</v>
      </c>
      <c r="H1917" s="59">
        <f t="shared" si="89"/>
        <v>0.37369755841151198</v>
      </c>
    </row>
    <row r="1918" spans="1:8" x14ac:dyDescent="0.4">
      <c r="A1918" s="55" t="s">
        <v>208</v>
      </c>
      <c r="B1918" s="55" t="s">
        <v>174</v>
      </c>
      <c r="C1918" s="55">
        <v>1274</v>
      </c>
      <c r="D1918" s="55">
        <v>1240</v>
      </c>
      <c r="E1918" s="58" t="str">
        <f t="shared" si="87"/>
        <v>1274_1240</v>
      </c>
      <c r="F1918" s="65">
        <v>0.91418564923202705</v>
      </c>
      <c r="G1918" s="63" t="str">
        <f t="shared" si="88"/>
        <v>1240_1274</v>
      </c>
      <c r="H1918" s="59">
        <f t="shared" si="89"/>
        <v>8.5814350767972947E-2</v>
      </c>
    </row>
    <row r="1919" spans="1:8" x14ac:dyDescent="0.4">
      <c r="A1919" s="55" t="s">
        <v>208</v>
      </c>
      <c r="B1919" s="55" t="s">
        <v>345</v>
      </c>
      <c r="C1919" s="55">
        <v>1274</v>
      </c>
      <c r="D1919" s="55">
        <v>1411</v>
      </c>
      <c r="E1919" s="58" t="str">
        <f t="shared" si="87"/>
        <v>1274_1411</v>
      </c>
      <c r="F1919" s="65">
        <v>0.80596671183970003</v>
      </c>
      <c r="G1919" s="63" t="str">
        <f t="shared" si="88"/>
        <v>1411_1274</v>
      </c>
      <c r="H1919" s="59">
        <f t="shared" si="89"/>
        <v>0.19403328816029997</v>
      </c>
    </row>
    <row r="1920" spans="1:8" x14ac:dyDescent="0.4">
      <c r="A1920" s="55" t="s">
        <v>208</v>
      </c>
      <c r="B1920" s="55" t="s">
        <v>305</v>
      </c>
      <c r="C1920" s="55">
        <v>1274</v>
      </c>
      <c r="D1920" s="55">
        <v>1371</v>
      </c>
      <c r="E1920" s="58" t="str">
        <f t="shared" si="87"/>
        <v>1274_1371</v>
      </c>
      <c r="F1920" s="65">
        <v>0.250559079363532</v>
      </c>
      <c r="G1920" s="63" t="str">
        <f t="shared" si="88"/>
        <v>1371_1274</v>
      </c>
      <c r="H1920" s="59">
        <f t="shared" si="89"/>
        <v>0.74944092063646806</v>
      </c>
    </row>
    <row r="1921" spans="1:8" x14ac:dyDescent="0.4">
      <c r="A1921" s="55" t="s">
        <v>208</v>
      </c>
      <c r="B1921" s="55" t="s">
        <v>212</v>
      </c>
      <c r="C1921" s="55">
        <v>1274</v>
      </c>
      <c r="D1921" s="55">
        <v>1278</v>
      </c>
      <c r="E1921" s="58" t="str">
        <f t="shared" si="87"/>
        <v>1274_1278</v>
      </c>
      <c r="F1921" s="65">
        <v>0.226190001997226</v>
      </c>
      <c r="G1921" s="63" t="str">
        <f t="shared" si="88"/>
        <v>1278_1274</v>
      </c>
      <c r="H1921" s="59">
        <f t="shared" si="89"/>
        <v>0.77380999800277395</v>
      </c>
    </row>
    <row r="1922" spans="1:8" x14ac:dyDescent="0.4">
      <c r="A1922" s="55" t="s">
        <v>208</v>
      </c>
      <c r="B1922" s="55" t="s">
        <v>391</v>
      </c>
      <c r="C1922" s="55">
        <v>1274</v>
      </c>
      <c r="D1922" s="55">
        <v>1457</v>
      </c>
      <c r="E1922" s="58" t="str">
        <f t="shared" si="87"/>
        <v>1274_1457</v>
      </c>
      <c r="F1922" s="65">
        <v>0.51777169694659497</v>
      </c>
      <c r="G1922" s="63" t="str">
        <f t="shared" si="88"/>
        <v>1457_1274</v>
      </c>
      <c r="H1922" s="59">
        <f t="shared" si="89"/>
        <v>0.48222830305340503</v>
      </c>
    </row>
    <row r="1923" spans="1:8" x14ac:dyDescent="0.4">
      <c r="A1923" s="55" t="s">
        <v>208</v>
      </c>
      <c r="B1923" s="55" t="s">
        <v>177</v>
      </c>
      <c r="C1923" s="55">
        <v>1274</v>
      </c>
      <c r="D1923" s="55">
        <v>1243</v>
      </c>
      <c r="E1923" s="58" t="str">
        <f t="shared" ref="E1923:E1986" si="90">C1923&amp;"_"&amp;D1923</f>
        <v>1274_1243</v>
      </c>
      <c r="F1923" s="65">
        <v>0.51766509470001099</v>
      </c>
      <c r="G1923" s="63" t="str">
        <f t="shared" ref="G1923:G1986" si="91">D1923&amp;"_"&amp;C1923</f>
        <v>1243_1274</v>
      </c>
      <c r="H1923" s="59">
        <f t="shared" ref="H1923:H1986" si="92">1-F1923</f>
        <v>0.48233490529998901</v>
      </c>
    </row>
    <row r="1924" spans="1:8" x14ac:dyDescent="0.4">
      <c r="A1924" s="55" t="s">
        <v>208</v>
      </c>
      <c r="B1924" s="55" t="s">
        <v>179</v>
      </c>
      <c r="C1924" s="55">
        <v>1274</v>
      </c>
      <c r="D1924" s="55">
        <v>1245</v>
      </c>
      <c r="E1924" s="58" t="str">
        <f t="shared" si="90"/>
        <v>1274_1245</v>
      </c>
      <c r="F1924" s="65">
        <v>0.67639291849107996</v>
      </c>
      <c r="G1924" s="63" t="str">
        <f t="shared" si="91"/>
        <v>1245_1274</v>
      </c>
      <c r="H1924" s="59">
        <f t="shared" si="92"/>
        <v>0.32360708150892004</v>
      </c>
    </row>
    <row r="1925" spans="1:8" x14ac:dyDescent="0.4">
      <c r="A1925" s="55" t="s">
        <v>208</v>
      </c>
      <c r="B1925" s="55" t="s">
        <v>107</v>
      </c>
      <c r="C1925" s="55">
        <v>1274</v>
      </c>
      <c r="D1925" s="55">
        <v>1173</v>
      </c>
      <c r="E1925" s="58" t="str">
        <f t="shared" si="90"/>
        <v>1274_1173</v>
      </c>
      <c r="F1925" s="65">
        <v>0.43056143108479999</v>
      </c>
      <c r="G1925" s="63" t="str">
        <f t="shared" si="91"/>
        <v>1173_1274</v>
      </c>
      <c r="H1925" s="59">
        <f t="shared" si="92"/>
        <v>0.56943856891519995</v>
      </c>
    </row>
    <row r="1926" spans="1:8" x14ac:dyDescent="0.4">
      <c r="A1926" s="55" t="s">
        <v>208</v>
      </c>
      <c r="B1926" s="55" t="s">
        <v>231</v>
      </c>
      <c r="C1926" s="55">
        <v>1274</v>
      </c>
      <c r="D1926" s="55">
        <v>1297</v>
      </c>
      <c r="E1926" s="58" t="str">
        <f t="shared" si="90"/>
        <v>1274_1297</v>
      </c>
      <c r="F1926" s="65">
        <v>0.75496773587821697</v>
      </c>
      <c r="G1926" s="63" t="str">
        <f t="shared" si="91"/>
        <v>1297_1274</v>
      </c>
      <c r="H1926" s="59">
        <f t="shared" si="92"/>
        <v>0.24503226412178303</v>
      </c>
    </row>
    <row r="1927" spans="1:8" x14ac:dyDescent="0.4">
      <c r="A1927" s="55" t="s">
        <v>239</v>
      </c>
      <c r="B1927" s="55" t="s">
        <v>370</v>
      </c>
      <c r="C1927" s="55">
        <v>1305</v>
      </c>
      <c r="D1927" s="55">
        <v>1436</v>
      </c>
      <c r="E1927" s="58" t="str">
        <f t="shared" si="90"/>
        <v>1305_1436</v>
      </c>
      <c r="F1927" s="65">
        <v>9.6114403588566502E-2</v>
      </c>
      <c r="G1927" s="63" t="str">
        <f t="shared" si="91"/>
        <v>1436_1305</v>
      </c>
      <c r="H1927" s="59">
        <f t="shared" si="92"/>
        <v>0.90388559641143351</v>
      </c>
    </row>
    <row r="1928" spans="1:8" x14ac:dyDescent="0.4">
      <c r="A1928" s="55" t="s">
        <v>239</v>
      </c>
      <c r="B1928" s="55" t="s">
        <v>100</v>
      </c>
      <c r="C1928" s="55">
        <v>1305</v>
      </c>
      <c r="D1928" s="55">
        <v>1166</v>
      </c>
      <c r="E1928" s="58" t="str">
        <f t="shared" si="90"/>
        <v>1305_1166</v>
      </c>
      <c r="F1928" s="65">
        <v>0.163717740401808</v>
      </c>
      <c r="G1928" s="63" t="str">
        <f t="shared" si="91"/>
        <v>1166_1305</v>
      </c>
      <c r="H1928" s="59">
        <f t="shared" si="92"/>
        <v>0.83628225959819202</v>
      </c>
    </row>
    <row r="1929" spans="1:8" x14ac:dyDescent="0.4">
      <c r="A1929" s="55" t="s">
        <v>239</v>
      </c>
      <c r="B1929" s="55" t="s">
        <v>167</v>
      </c>
      <c r="C1929" s="55">
        <v>1305</v>
      </c>
      <c r="D1929" s="55">
        <v>1233</v>
      </c>
      <c r="E1929" s="58" t="str">
        <f t="shared" si="90"/>
        <v>1305_1233</v>
      </c>
      <c r="F1929" s="65">
        <v>0.75834938564821497</v>
      </c>
      <c r="G1929" s="63" t="str">
        <f t="shared" si="91"/>
        <v>1233_1305</v>
      </c>
      <c r="H1929" s="59">
        <f t="shared" si="92"/>
        <v>0.24165061435178503</v>
      </c>
    </row>
    <row r="1930" spans="1:8" x14ac:dyDescent="0.4">
      <c r="A1930" s="55" t="s">
        <v>239</v>
      </c>
      <c r="B1930" s="55" t="s">
        <v>263</v>
      </c>
      <c r="C1930" s="55">
        <v>1305</v>
      </c>
      <c r="D1930" s="55">
        <v>1329</v>
      </c>
      <c r="E1930" s="58" t="str">
        <f t="shared" si="90"/>
        <v>1305_1329</v>
      </c>
      <c r="F1930" s="65">
        <v>0.26876532740449299</v>
      </c>
      <c r="G1930" s="63" t="str">
        <f t="shared" si="91"/>
        <v>1329_1305</v>
      </c>
      <c r="H1930" s="59">
        <f t="shared" si="92"/>
        <v>0.73123467259550701</v>
      </c>
    </row>
    <row r="1931" spans="1:8" x14ac:dyDescent="0.4">
      <c r="A1931" s="55" t="s">
        <v>239</v>
      </c>
      <c r="B1931" s="55" t="s">
        <v>174</v>
      </c>
      <c r="C1931" s="55">
        <v>1305</v>
      </c>
      <c r="D1931" s="55">
        <v>1240</v>
      </c>
      <c r="E1931" s="58" t="str">
        <f t="shared" si="90"/>
        <v>1305_1240</v>
      </c>
      <c r="F1931" s="65">
        <v>0.70026603280369204</v>
      </c>
      <c r="G1931" s="63" t="str">
        <f t="shared" si="91"/>
        <v>1240_1305</v>
      </c>
      <c r="H1931" s="59">
        <f t="shared" si="92"/>
        <v>0.29973396719630796</v>
      </c>
    </row>
    <row r="1932" spans="1:8" x14ac:dyDescent="0.4">
      <c r="A1932" s="55" t="s">
        <v>239</v>
      </c>
      <c r="B1932" s="55" t="s">
        <v>345</v>
      </c>
      <c r="C1932" s="55">
        <v>1305</v>
      </c>
      <c r="D1932" s="55">
        <v>1411</v>
      </c>
      <c r="E1932" s="58" t="str">
        <f t="shared" si="90"/>
        <v>1305_1411</v>
      </c>
      <c r="F1932" s="65">
        <v>0.47669946286437798</v>
      </c>
      <c r="G1932" s="63" t="str">
        <f t="shared" si="91"/>
        <v>1411_1305</v>
      </c>
      <c r="H1932" s="59">
        <f t="shared" si="92"/>
        <v>0.52330053713562208</v>
      </c>
    </row>
    <row r="1933" spans="1:8" x14ac:dyDescent="0.4">
      <c r="A1933" s="55" t="s">
        <v>239</v>
      </c>
      <c r="B1933" s="55" t="s">
        <v>305</v>
      </c>
      <c r="C1933" s="55">
        <v>1305</v>
      </c>
      <c r="D1933" s="55">
        <v>1371</v>
      </c>
      <c r="E1933" s="58" t="str">
        <f t="shared" si="90"/>
        <v>1305_1371</v>
      </c>
      <c r="F1933" s="65">
        <v>6.8311833527273297E-2</v>
      </c>
      <c r="G1933" s="63" t="str">
        <f t="shared" si="91"/>
        <v>1371_1305</v>
      </c>
      <c r="H1933" s="59">
        <f t="shared" si="92"/>
        <v>0.93168816647272668</v>
      </c>
    </row>
    <row r="1934" spans="1:8" x14ac:dyDescent="0.4">
      <c r="A1934" s="55" t="s">
        <v>239</v>
      </c>
      <c r="B1934" s="55" t="s">
        <v>212</v>
      </c>
      <c r="C1934" s="55">
        <v>1305</v>
      </c>
      <c r="D1934" s="55">
        <v>1278</v>
      </c>
      <c r="E1934" s="58" t="str">
        <f t="shared" si="90"/>
        <v>1305_1278</v>
      </c>
      <c r="F1934" s="65">
        <v>6.0243086924626002E-2</v>
      </c>
      <c r="G1934" s="63" t="str">
        <f t="shared" si="91"/>
        <v>1278_1305</v>
      </c>
      <c r="H1934" s="59">
        <f t="shared" si="92"/>
        <v>0.93975691307537401</v>
      </c>
    </row>
    <row r="1935" spans="1:8" x14ac:dyDescent="0.4">
      <c r="A1935" s="55" t="s">
        <v>239</v>
      </c>
      <c r="B1935" s="55" t="s">
        <v>391</v>
      </c>
      <c r="C1935" s="55">
        <v>1305</v>
      </c>
      <c r="D1935" s="55">
        <v>1457</v>
      </c>
      <c r="E1935" s="58" t="str">
        <f t="shared" si="90"/>
        <v>1305_1457</v>
      </c>
      <c r="F1935" s="65">
        <v>0.190592375140617</v>
      </c>
      <c r="G1935" s="63" t="str">
        <f t="shared" si="91"/>
        <v>1457_1305</v>
      </c>
      <c r="H1935" s="59">
        <f t="shared" si="92"/>
        <v>0.809407624859383</v>
      </c>
    </row>
    <row r="1936" spans="1:8" x14ac:dyDescent="0.4">
      <c r="A1936" s="55" t="s">
        <v>239</v>
      </c>
      <c r="B1936" s="55" t="s">
        <v>177</v>
      </c>
      <c r="C1936" s="55">
        <v>1305</v>
      </c>
      <c r="D1936" s="55">
        <v>1243</v>
      </c>
      <c r="E1936" s="58" t="str">
        <f t="shared" si="90"/>
        <v>1305_1243</v>
      </c>
      <c r="F1936" s="65">
        <v>0.19052652032992301</v>
      </c>
      <c r="G1936" s="63" t="str">
        <f t="shared" si="91"/>
        <v>1243_1305</v>
      </c>
      <c r="H1936" s="59">
        <f t="shared" si="92"/>
        <v>0.80947347967007699</v>
      </c>
    </row>
    <row r="1937" spans="1:8" x14ac:dyDescent="0.4">
      <c r="A1937" s="55" t="s">
        <v>239</v>
      </c>
      <c r="B1937" s="55" t="s">
        <v>179</v>
      </c>
      <c r="C1937" s="55">
        <v>1305</v>
      </c>
      <c r="D1937" s="55">
        <v>1245</v>
      </c>
      <c r="E1937" s="58" t="str">
        <f t="shared" si="90"/>
        <v>1305_1245</v>
      </c>
      <c r="F1937" s="65">
        <v>0.31431162432953902</v>
      </c>
      <c r="G1937" s="63" t="str">
        <f t="shared" si="91"/>
        <v>1245_1305</v>
      </c>
      <c r="H1937" s="59">
        <f t="shared" si="92"/>
        <v>0.68568837567046104</v>
      </c>
    </row>
    <row r="1938" spans="1:8" x14ac:dyDescent="0.4">
      <c r="A1938" s="55" t="s">
        <v>239</v>
      </c>
      <c r="B1938" s="55" t="s">
        <v>107</v>
      </c>
      <c r="C1938" s="55">
        <v>1305</v>
      </c>
      <c r="D1938" s="55">
        <v>1173</v>
      </c>
      <c r="E1938" s="58" t="str">
        <f t="shared" si="90"/>
        <v>1305_1173</v>
      </c>
      <c r="F1938" s="65">
        <v>0.14223576121609499</v>
      </c>
      <c r="G1938" s="63" t="str">
        <f t="shared" si="91"/>
        <v>1173_1305</v>
      </c>
      <c r="H1938" s="59">
        <f t="shared" si="92"/>
        <v>0.85776423878390506</v>
      </c>
    </row>
    <row r="1939" spans="1:8" x14ac:dyDescent="0.4">
      <c r="A1939" s="55" t="s">
        <v>239</v>
      </c>
      <c r="B1939" s="55" t="s">
        <v>231</v>
      </c>
      <c r="C1939" s="55">
        <v>1305</v>
      </c>
      <c r="D1939" s="55">
        <v>1297</v>
      </c>
      <c r="E1939" s="58" t="str">
        <f t="shared" si="90"/>
        <v>1305_1297</v>
      </c>
      <c r="F1939" s="65">
        <v>0.403236586265174</v>
      </c>
      <c r="G1939" s="63" t="str">
        <f t="shared" si="91"/>
        <v>1297_1305</v>
      </c>
      <c r="H1939" s="59">
        <f t="shared" si="92"/>
        <v>0.596763413734826</v>
      </c>
    </row>
    <row r="1940" spans="1:8" x14ac:dyDescent="0.4">
      <c r="A1940" s="55" t="s">
        <v>370</v>
      </c>
      <c r="B1940" s="55" t="s">
        <v>100</v>
      </c>
      <c r="C1940" s="55">
        <v>1436</v>
      </c>
      <c r="D1940" s="55">
        <v>1166</v>
      </c>
      <c r="E1940" s="58" t="str">
        <f t="shared" si="90"/>
        <v>1436_1166</v>
      </c>
      <c r="F1940" s="65">
        <v>0.297847766231147</v>
      </c>
      <c r="G1940" s="63" t="str">
        <f t="shared" si="91"/>
        <v>1166_1436</v>
      </c>
      <c r="H1940" s="59">
        <f t="shared" si="92"/>
        <v>0.70215223376885305</v>
      </c>
    </row>
    <row r="1941" spans="1:8" x14ac:dyDescent="0.4">
      <c r="A1941" s="55" t="s">
        <v>370</v>
      </c>
      <c r="B1941" s="55" t="s">
        <v>167</v>
      </c>
      <c r="C1941" s="55">
        <v>1436</v>
      </c>
      <c r="D1941" s="55">
        <v>1233</v>
      </c>
      <c r="E1941" s="58" t="str">
        <f t="shared" si="90"/>
        <v>1436_1233</v>
      </c>
      <c r="F1941" s="65">
        <v>0.871793000948065</v>
      </c>
      <c r="G1941" s="63" t="str">
        <f t="shared" si="91"/>
        <v>1233_1436</v>
      </c>
      <c r="H1941" s="59">
        <f t="shared" si="92"/>
        <v>0.128206999051935</v>
      </c>
    </row>
    <row r="1942" spans="1:8" x14ac:dyDescent="0.4">
      <c r="A1942" s="55" t="s">
        <v>370</v>
      </c>
      <c r="B1942" s="55" t="s">
        <v>263</v>
      </c>
      <c r="C1942" s="55">
        <v>1436</v>
      </c>
      <c r="D1942" s="55">
        <v>1329</v>
      </c>
      <c r="E1942" s="58" t="str">
        <f t="shared" si="90"/>
        <v>1436_1329</v>
      </c>
      <c r="F1942" s="65">
        <v>0.44333418731628799</v>
      </c>
      <c r="G1942" s="63" t="str">
        <f t="shared" si="91"/>
        <v>1329_1436</v>
      </c>
      <c r="H1942" s="59">
        <f t="shared" si="92"/>
        <v>0.55666581268371207</v>
      </c>
    </row>
    <row r="1943" spans="1:8" x14ac:dyDescent="0.4">
      <c r="A1943" s="55" t="s">
        <v>370</v>
      </c>
      <c r="B1943" s="55" t="s">
        <v>174</v>
      </c>
      <c r="C1943" s="55">
        <v>1436</v>
      </c>
      <c r="D1943" s="55">
        <v>1240</v>
      </c>
      <c r="E1943" s="58" t="str">
        <f t="shared" si="90"/>
        <v>1436_1240</v>
      </c>
      <c r="F1943" s="65">
        <v>0.835045923196299</v>
      </c>
      <c r="G1943" s="63" t="str">
        <f t="shared" si="91"/>
        <v>1240_1436</v>
      </c>
      <c r="H1943" s="59">
        <f t="shared" si="92"/>
        <v>0.164954076803701</v>
      </c>
    </row>
    <row r="1944" spans="1:8" x14ac:dyDescent="0.4">
      <c r="A1944" s="55" t="s">
        <v>370</v>
      </c>
      <c r="B1944" s="55" t="s">
        <v>345</v>
      </c>
      <c r="C1944" s="55">
        <v>1436</v>
      </c>
      <c r="D1944" s="55">
        <v>1411</v>
      </c>
      <c r="E1944" s="58" t="str">
        <f t="shared" si="90"/>
        <v>1436_1411</v>
      </c>
      <c r="F1944" s="65">
        <v>0.66373532713244399</v>
      </c>
      <c r="G1944" s="63" t="str">
        <f t="shared" si="91"/>
        <v>1411_1436</v>
      </c>
      <c r="H1944" s="59">
        <f t="shared" si="92"/>
        <v>0.33626467286755601</v>
      </c>
    </row>
    <row r="1945" spans="1:8" x14ac:dyDescent="0.4">
      <c r="A1945" s="55" t="s">
        <v>370</v>
      </c>
      <c r="B1945" s="55" t="s">
        <v>305</v>
      </c>
      <c r="C1945" s="55">
        <v>1436</v>
      </c>
      <c r="D1945" s="55">
        <v>1371</v>
      </c>
      <c r="E1945" s="58" t="str">
        <f t="shared" si="90"/>
        <v>1436_1371</v>
      </c>
      <c r="F1945" s="65">
        <v>0.137091442517873</v>
      </c>
      <c r="G1945" s="63" t="str">
        <f t="shared" si="91"/>
        <v>1371_1436</v>
      </c>
      <c r="H1945" s="59">
        <f t="shared" si="92"/>
        <v>0.86290855748212703</v>
      </c>
    </row>
    <row r="1946" spans="1:8" x14ac:dyDescent="0.4">
      <c r="A1946" s="55" t="s">
        <v>370</v>
      </c>
      <c r="B1946" s="55" t="s">
        <v>212</v>
      </c>
      <c r="C1946" s="55">
        <v>1436</v>
      </c>
      <c r="D1946" s="55">
        <v>1278</v>
      </c>
      <c r="E1946" s="58" t="str">
        <f t="shared" si="90"/>
        <v>1436_1278</v>
      </c>
      <c r="F1946" s="65">
        <v>0.121962165262717</v>
      </c>
      <c r="G1946" s="63" t="str">
        <f t="shared" si="91"/>
        <v>1278_1436</v>
      </c>
      <c r="H1946" s="59">
        <f t="shared" si="92"/>
        <v>0.87803783473728303</v>
      </c>
    </row>
    <row r="1947" spans="1:8" x14ac:dyDescent="0.4">
      <c r="A1947" s="55" t="s">
        <v>370</v>
      </c>
      <c r="B1947" s="55" t="s">
        <v>391</v>
      </c>
      <c r="C1947" s="55">
        <v>1436</v>
      </c>
      <c r="D1947" s="55">
        <v>1457</v>
      </c>
      <c r="E1947" s="58" t="str">
        <f t="shared" si="90"/>
        <v>1436_1457</v>
      </c>
      <c r="F1947" s="65">
        <v>0.337845311879168</v>
      </c>
      <c r="G1947" s="63" t="str">
        <f t="shared" si="91"/>
        <v>1457_1436</v>
      </c>
      <c r="H1947" s="59">
        <f t="shared" si="92"/>
        <v>0.662154688120832</v>
      </c>
    </row>
    <row r="1948" spans="1:8" x14ac:dyDescent="0.4">
      <c r="A1948" s="55" t="s">
        <v>370</v>
      </c>
      <c r="B1948" s="55" t="s">
        <v>177</v>
      </c>
      <c r="C1948" s="55">
        <v>1436</v>
      </c>
      <c r="D1948" s="55">
        <v>1243</v>
      </c>
      <c r="E1948" s="58" t="str">
        <f t="shared" si="90"/>
        <v>1436_1243</v>
      </c>
      <c r="F1948" s="65">
        <v>0.33774980836591201</v>
      </c>
      <c r="G1948" s="63" t="str">
        <f t="shared" si="91"/>
        <v>1243_1436</v>
      </c>
      <c r="H1948" s="59">
        <f t="shared" si="92"/>
        <v>0.66225019163408794</v>
      </c>
    </row>
    <row r="1949" spans="1:8" x14ac:dyDescent="0.4">
      <c r="A1949" s="55" t="s">
        <v>370</v>
      </c>
      <c r="B1949" s="55" t="s">
        <v>179</v>
      </c>
      <c r="C1949" s="55">
        <v>1436</v>
      </c>
      <c r="D1949" s="55">
        <v>1245</v>
      </c>
      <c r="E1949" s="58" t="str">
        <f t="shared" si="90"/>
        <v>1436_1245</v>
      </c>
      <c r="F1949" s="65">
        <v>0.49830407406197802</v>
      </c>
      <c r="G1949" s="63" t="str">
        <f t="shared" si="91"/>
        <v>1245_1436</v>
      </c>
      <c r="H1949" s="59">
        <f t="shared" si="92"/>
        <v>0.50169592593802204</v>
      </c>
    </row>
    <row r="1950" spans="1:8" x14ac:dyDescent="0.4">
      <c r="A1950" s="55" t="s">
        <v>370</v>
      </c>
      <c r="B1950" s="55" t="s">
        <v>107</v>
      </c>
      <c r="C1950" s="55">
        <v>1436</v>
      </c>
      <c r="D1950" s="55">
        <v>1173</v>
      </c>
      <c r="E1950" s="58" t="str">
        <f t="shared" si="90"/>
        <v>1436_1173</v>
      </c>
      <c r="F1950" s="65">
        <v>0.26432895368146803</v>
      </c>
      <c r="G1950" s="63" t="str">
        <f t="shared" si="91"/>
        <v>1173_1436</v>
      </c>
      <c r="H1950" s="59">
        <f t="shared" si="92"/>
        <v>0.73567104631853197</v>
      </c>
    </row>
    <row r="1951" spans="1:8" x14ac:dyDescent="0.4">
      <c r="A1951" s="55" t="s">
        <v>370</v>
      </c>
      <c r="B1951" s="55" t="s">
        <v>231</v>
      </c>
      <c r="C1951" s="55">
        <v>1436</v>
      </c>
      <c r="D1951" s="55">
        <v>1297</v>
      </c>
      <c r="E1951" s="58" t="str">
        <f t="shared" si="90"/>
        <v>1436_1297</v>
      </c>
      <c r="F1951" s="65">
        <v>0.59417631580476804</v>
      </c>
      <c r="G1951" s="63" t="str">
        <f t="shared" si="91"/>
        <v>1297_1436</v>
      </c>
      <c r="H1951" s="59">
        <f t="shared" si="92"/>
        <v>0.40582368419523196</v>
      </c>
    </row>
    <row r="1952" spans="1:8" x14ac:dyDescent="0.4">
      <c r="A1952" s="55" t="s">
        <v>100</v>
      </c>
      <c r="B1952" s="55" t="s">
        <v>167</v>
      </c>
      <c r="C1952" s="55">
        <v>1166</v>
      </c>
      <c r="D1952" s="55">
        <v>1233</v>
      </c>
      <c r="E1952" s="58" t="str">
        <f t="shared" si="90"/>
        <v>1166_1233</v>
      </c>
      <c r="F1952" s="65">
        <v>0.96612382793760299</v>
      </c>
      <c r="G1952" s="63" t="str">
        <f t="shared" si="91"/>
        <v>1233_1166</v>
      </c>
      <c r="H1952" s="59">
        <f t="shared" si="92"/>
        <v>3.3876172062397014E-2</v>
      </c>
    </row>
    <row r="1953" spans="1:8" x14ac:dyDescent="0.4">
      <c r="A1953" s="55" t="s">
        <v>100</v>
      </c>
      <c r="B1953" s="55" t="s">
        <v>263</v>
      </c>
      <c r="C1953" s="55">
        <v>1166</v>
      </c>
      <c r="D1953" s="55">
        <v>1329</v>
      </c>
      <c r="E1953" s="58" t="str">
        <f t="shared" si="90"/>
        <v>1166_1329</v>
      </c>
      <c r="F1953" s="65">
        <v>0.76959628804608704</v>
      </c>
      <c r="G1953" s="63" t="str">
        <f t="shared" si="91"/>
        <v>1329_1166</v>
      </c>
      <c r="H1953" s="59">
        <f t="shared" si="92"/>
        <v>0.23040371195391296</v>
      </c>
    </row>
    <row r="1954" spans="1:8" x14ac:dyDescent="0.4">
      <c r="A1954" s="55" t="s">
        <v>100</v>
      </c>
      <c r="B1954" s="55" t="s">
        <v>174</v>
      </c>
      <c r="C1954" s="55">
        <v>1166</v>
      </c>
      <c r="D1954" s="55">
        <v>1240</v>
      </c>
      <c r="E1954" s="58" t="str">
        <f t="shared" si="90"/>
        <v>1166_1240</v>
      </c>
      <c r="F1954" s="65">
        <v>0.95501912077819695</v>
      </c>
      <c r="G1954" s="63" t="str">
        <f t="shared" si="91"/>
        <v>1240_1166</v>
      </c>
      <c r="H1954" s="59">
        <f t="shared" si="92"/>
        <v>4.498087922180305E-2</v>
      </c>
    </row>
    <row r="1955" spans="1:8" x14ac:dyDescent="0.4">
      <c r="A1955" s="55" t="s">
        <v>100</v>
      </c>
      <c r="B1955" s="55" t="s">
        <v>345</v>
      </c>
      <c r="C1955" s="55">
        <v>1166</v>
      </c>
      <c r="D1955" s="55">
        <v>1411</v>
      </c>
      <c r="E1955" s="58" t="str">
        <f t="shared" si="90"/>
        <v>1166_1411</v>
      </c>
      <c r="F1955" s="65">
        <v>0.89222370545382501</v>
      </c>
      <c r="G1955" s="63" t="str">
        <f t="shared" si="91"/>
        <v>1411_1166</v>
      </c>
      <c r="H1955" s="59">
        <f t="shared" si="92"/>
        <v>0.10777629454617499</v>
      </c>
    </row>
    <row r="1956" spans="1:8" x14ac:dyDescent="0.4">
      <c r="A1956" s="55" t="s">
        <v>100</v>
      </c>
      <c r="B1956" s="55" t="s">
        <v>305</v>
      </c>
      <c r="C1956" s="55">
        <v>1166</v>
      </c>
      <c r="D1956" s="55">
        <v>1371</v>
      </c>
      <c r="E1956" s="58" t="str">
        <f t="shared" si="90"/>
        <v>1166_1371</v>
      </c>
      <c r="F1956" s="65">
        <v>0.39987492060037599</v>
      </c>
      <c r="G1956" s="63" t="str">
        <f t="shared" si="91"/>
        <v>1371_1166</v>
      </c>
      <c r="H1956" s="59">
        <f t="shared" si="92"/>
        <v>0.60012507939962401</v>
      </c>
    </row>
    <row r="1957" spans="1:8" x14ac:dyDescent="0.4">
      <c r="A1957" s="55" t="s">
        <v>100</v>
      </c>
      <c r="B1957" s="55" t="s">
        <v>212</v>
      </c>
      <c r="C1957" s="55">
        <v>1166</v>
      </c>
      <c r="D1957" s="55">
        <v>1278</v>
      </c>
      <c r="E1957" s="58" t="str">
        <f t="shared" si="90"/>
        <v>1166_1278</v>
      </c>
      <c r="F1957" s="65">
        <v>0.36811673936648598</v>
      </c>
      <c r="G1957" s="63" t="str">
        <f t="shared" si="91"/>
        <v>1278_1166</v>
      </c>
      <c r="H1957" s="59">
        <f t="shared" si="92"/>
        <v>0.63188326063351408</v>
      </c>
    </row>
    <row r="1958" spans="1:8" x14ac:dyDescent="0.4">
      <c r="A1958" s="55" t="s">
        <v>100</v>
      </c>
      <c r="B1958" s="55" t="s">
        <v>391</v>
      </c>
      <c r="C1958" s="55">
        <v>1166</v>
      </c>
      <c r="D1958" s="55">
        <v>1457</v>
      </c>
      <c r="E1958" s="58" t="str">
        <f t="shared" si="90"/>
        <v>1166_1457</v>
      </c>
      <c r="F1958" s="65">
        <v>0.68151940926494003</v>
      </c>
      <c r="G1958" s="63" t="str">
        <f t="shared" si="91"/>
        <v>1457_1166</v>
      </c>
      <c r="H1958" s="59">
        <f t="shared" si="92"/>
        <v>0.31848059073505997</v>
      </c>
    </row>
    <row r="1959" spans="1:8" x14ac:dyDescent="0.4">
      <c r="A1959" s="55" t="s">
        <v>100</v>
      </c>
      <c r="B1959" s="55" t="s">
        <v>177</v>
      </c>
      <c r="C1959" s="55">
        <v>1166</v>
      </c>
      <c r="D1959" s="55">
        <v>1243</v>
      </c>
      <c r="E1959" s="58" t="str">
        <f t="shared" si="90"/>
        <v>1166_1243</v>
      </c>
      <c r="F1959" s="65">
        <v>0.68142673334274395</v>
      </c>
      <c r="G1959" s="63" t="str">
        <f t="shared" si="91"/>
        <v>1243_1166</v>
      </c>
      <c r="H1959" s="59">
        <f t="shared" si="92"/>
        <v>0.31857326665725605</v>
      </c>
    </row>
    <row r="1960" spans="1:8" x14ac:dyDescent="0.4">
      <c r="A1960" s="55" t="s">
        <v>100</v>
      </c>
      <c r="B1960" s="55" t="s">
        <v>179</v>
      </c>
      <c r="C1960" s="55">
        <v>1166</v>
      </c>
      <c r="D1960" s="55">
        <v>1245</v>
      </c>
      <c r="E1960" s="58" t="str">
        <f t="shared" si="90"/>
        <v>1166_1245</v>
      </c>
      <c r="F1960" s="65">
        <v>0.80641636201255096</v>
      </c>
      <c r="G1960" s="63" t="str">
        <f t="shared" si="91"/>
        <v>1245_1166</v>
      </c>
      <c r="H1960" s="59">
        <f t="shared" si="92"/>
        <v>0.19358363798744904</v>
      </c>
    </row>
    <row r="1961" spans="1:8" x14ac:dyDescent="0.4">
      <c r="A1961" s="55" t="s">
        <v>100</v>
      </c>
      <c r="B1961" s="55" t="s">
        <v>107</v>
      </c>
      <c r="C1961" s="55">
        <v>1166</v>
      </c>
      <c r="D1961" s="55">
        <v>1173</v>
      </c>
      <c r="E1961" s="58" t="str">
        <f t="shared" si="90"/>
        <v>1166_1173</v>
      </c>
      <c r="F1961" s="65">
        <v>0.60110839282101203</v>
      </c>
      <c r="G1961" s="63" t="str">
        <f t="shared" si="91"/>
        <v>1173_1166</v>
      </c>
      <c r="H1961" s="59">
        <f t="shared" si="92"/>
        <v>0.39889160717898797</v>
      </c>
    </row>
    <row r="1962" spans="1:8" x14ac:dyDescent="0.4">
      <c r="A1962" s="55" t="s">
        <v>100</v>
      </c>
      <c r="B1962" s="55" t="s">
        <v>231</v>
      </c>
      <c r="C1962" s="55">
        <v>1166</v>
      </c>
      <c r="D1962" s="55">
        <v>1297</v>
      </c>
      <c r="E1962" s="58" t="str">
        <f t="shared" si="90"/>
        <v>1166_1297</v>
      </c>
      <c r="F1962" s="65">
        <v>0.85995684392330496</v>
      </c>
      <c r="G1962" s="63" t="str">
        <f t="shared" si="91"/>
        <v>1297_1166</v>
      </c>
      <c r="H1962" s="59">
        <f t="shared" si="92"/>
        <v>0.14004315607669504</v>
      </c>
    </row>
    <row r="1963" spans="1:8" x14ac:dyDescent="0.4">
      <c r="A1963" s="55" t="s">
        <v>167</v>
      </c>
      <c r="B1963" s="55" t="s">
        <v>263</v>
      </c>
      <c r="C1963" s="55">
        <v>1233</v>
      </c>
      <c r="D1963" s="55">
        <v>1329</v>
      </c>
      <c r="E1963" s="58" t="str">
        <f t="shared" si="90"/>
        <v>1233_1329</v>
      </c>
      <c r="F1963" s="65">
        <v>0.118809106177496</v>
      </c>
      <c r="G1963" s="63" t="str">
        <f t="shared" si="91"/>
        <v>1329_1233</v>
      </c>
      <c r="H1963" s="59">
        <f t="shared" si="92"/>
        <v>0.88119089382250404</v>
      </c>
    </row>
    <row r="1964" spans="1:8" x14ac:dyDescent="0.4">
      <c r="A1964" s="55" t="s">
        <v>167</v>
      </c>
      <c r="B1964" s="55" t="s">
        <v>174</v>
      </c>
      <c r="C1964" s="55">
        <v>1233</v>
      </c>
      <c r="D1964" s="55">
        <v>1240</v>
      </c>
      <c r="E1964" s="58" t="str">
        <f t="shared" si="90"/>
        <v>1233_1240</v>
      </c>
      <c r="F1964" s="65">
        <v>0.46150249739772498</v>
      </c>
      <c r="G1964" s="63" t="str">
        <f t="shared" si="91"/>
        <v>1240_1233</v>
      </c>
      <c r="H1964" s="59">
        <f t="shared" si="92"/>
        <v>0.53849750260227502</v>
      </c>
    </row>
    <row r="1965" spans="1:8" x14ac:dyDescent="0.4">
      <c r="A1965" s="55" t="s">
        <v>167</v>
      </c>
      <c r="B1965" s="55" t="s">
        <v>345</v>
      </c>
      <c r="C1965" s="55">
        <v>1233</v>
      </c>
      <c r="D1965" s="55">
        <v>1411</v>
      </c>
      <c r="E1965" s="58" t="str">
        <f t="shared" si="90"/>
        <v>1233_1411</v>
      </c>
      <c r="F1965" s="65">
        <v>0.25046569868295199</v>
      </c>
      <c r="G1965" s="63" t="str">
        <f t="shared" si="91"/>
        <v>1411_1233</v>
      </c>
      <c r="H1965" s="59">
        <f t="shared" si="92"/>
        <v>0.74953430131704801</v>
      </c>
    </row>
    <row r="1966" spans="1:8" x14ac:dyDescent="0.4">
      <c r="A1966" s="55" t="s">
        <v>167</v>
      </c>
      <c r="B1966" s="55" t="s">
        <v>305</v>
      </c>
      <c r="C1966" s="55">
        <v>1233</v>
      </c>
      <c r="D1966" s="55">
        <v>1371</v>
      </c>
      <c r="E1966" s="58" t="str">
        <f t="shared" si="90"/>
        <v>1233_1371</v>
      </c>
      <c r="F1966" s="65">
        <v>2.61916066151054E-2</v>
      </c>
      <c r="G1966" s="63" t="str">
        <f t="shared" si="91"/>
        <v>1371_1233</v>
      </c>
      <c r="H1966" s="59">
        <f t="shared" si="92"/>
        <v>0.97380839338489456</v>
      </c>
    </row>
    <row r="1967" spans="1:8" x14ac:dyDescent="0.4">
      <c r="A1967" s="55" t="s">
        <v>167</v>
      </c>
      <c r="B1967" s="55" t="s">
        <v>212</v>
      </c>
      <c r="C1967" s="55">
        <v>1233</v>
      </c>
      <c r="D1967" s="55">
        <v>1278</v>
      </c>
      <c r="E1967" s="58" t="str">
        <f t="shared" si="90"/>
        <v>1233_1278</v>
      </c>
      <c r="F1967" s="65">
        <v>2.2975264008743401E-2</v>
      </c>
      <c r="G1967" s="63" t="str">
        <f t="shared" si="91"/>
        <v>1278_1233</v>
      </c>
      <c r="H1967" s="59">
        <f t="shared" si="92"/>
        <v>0.97702473599125661</v>
      </c>
    </row>
    <row r="1968" spans="1:8" x14ac:dyDescent="0.4">
      <c r="A1968" s="55" t="s">
        <v>167</v>
      </c>
      <c r="B1968" s="55" t="s">
        <v>391</v>
      </c>
      <c r="C1968" s="55">
        <v>1233</v>
      </c>
      <c r="D1968" s="55">
        <v>1457</v>
      </c>
      <c r="E1968" s="58" t="str">
        <f t="shared" si="90"/>
        <v>1233_1457</v>
      </c>
      <c r="F1968" s="65">
        <v>7.9509800357772095E-2</v>
      </c>
      <c r="G1968" s="63" t="str">
        <f t="shared" si="91"/>
        <v>1457_1233</v>
      </c>
      <c r="H1968" s="59">
        <f t="shared" si="92"/>
        <v>0.92049019964222789</v>
      </c>
    </row>
    <row r="1969" spans="1:8" x14ac:dyDescent="0.4">
      <c r="A1969" s="55" t="s">
        <v>167</v>
      </c>
      <c r="B1969" s="55" t="s">
        <v>177</v>
      </c>
      <c r="C1969" s="55">
        <v>1233</v>
      </c>
      <c r="D1969" s="55">
        <v>1243</v>
      </c>
      <c r="E1969" s="58" t="str">
        <f t="shared" si="90"/>
        <v>1233_1243</v>
      </c>
      <c r="F1969" s="65">
        <v>7.9478558710091393E-2</v>
      </c>
      <c r="G1969" s="63" t="str">
        <f t="shared" si="91"/>
        <v>1243_1233</v>
      </c>
      <c r="H1969" s="59">
        <f t="shared" si="92"/>
        <v>0.92052144128990865</v>
      </c>
    </row>
    <row r="1970" spans="1:8" x14ac:dyDescent="0.4">
      <c r="A1970" s="55" t="s">
        <v>167</v>
      </c>
      <c r="B1970" s="55" t="s">
        <v>179</v>
      </c>
      <c r="C1970" s="55">
        <v>1233</v>
      </c>
      <c r="D1970" s="55">
        <v>1245</v>
      </c>
      <c r="E1970" s="58" t="str">
        <f t="shared" si="90"/>
        <v>1233_1245</v>
      </c>
      <c r="F1970" s="65">
        <v>0.14394556838429301</v>
      </c>
      <c r="G1970" s="63" t="str">
        <f t="shared" si="91"/>
        <v>1245_1233</v>
      </c>
      <c r="H1970" s="59">
        <f t="shared" si="92"/>
        <v>0.85605443161570705</v>
      </c>
    </row>
    <row r="1971" spans="1:8" x14ac:dyDescent="0.4">
      <c r="A1971" s="55" t="s">
        <v>167</v>
      </c>
      <c r="B1971" s="55" t="s">
        <v>107</v>
      </c>
      <c r="C1971" s="55">
        <v>1233</v>
      </c>
      <c r="D1971" s="55">
        <v>1173</v>
      </c>
      <c r="E1971" s="58" t="str">
        <f t="shared" si="90"/>
        <v>1233_1173</v>
      </c>
      <c r="F1971" s="65">
        <v>5.7340189026348E-2</v>
      </c>
      <c r="G1971" s="63" t="str">
        <f t="shared" si="91"/>
        <v>1173_1233</v>
      </c>
      <c r="H1971" s="59">
        <f t="shared" si="92"/>
        <v>0.94265981097365203</v>
      </c>
    </row>
    <row r="1972" spans="1:8" x14ac:dyDescent="0.4">
      <c r="A1972" s="55" t="s">
        <v>167</v>
      </c>
      <c r="B1972" s="55" t="s">
        <v>231</v>
      </c>
      <c r="C1972" s="55">
        <v>1233</v>
      </c>
      <c r="D1972" s="55">
        <v>1297</v>
      </c>
      <c r="E1972" s="58" t="str">
        <f t="shared" si="90"/>
        <v>1233_1297</v>
      </c>
      <c r="F1972" s="65">
        <v>0.198633386792954</v>
      </c>
      <c r="G1972" s="63" t="str">
        <f t="shared" si="91"/>
        <v>1297_1233</v>
      </c>
      <c r="H1972" s="59">
        <f t="shared" si="92"/>
        <v>0.80136661320704605</v>
      </c>
    </row>
    <row r="1973" spans="1:8" x14ac:dyDescent="0.4">
      <c r="A1973" s="55" t="s">
        <v>263</v>
      </c>
      <c r="B1973" s="55" t="s">
        <v>174</v>
      </c>
      <c r="C1973" s="55">
        <v>1329</v>
      </c>
      <c r="D1973" s="55">
        <v>1240</v>
      </c>
      <c r="E1973" s="58" t="str">
        <f t="shared" si="90"/>
        <v>1329_1240</v>
      </c>
      <c r="F1973" s="65">
        <v>0.99013337384123001</v>
      </c>
      <c r="G1973" s="63" t="str">
        <f t="shared" si="91"/>
        <v>1240_1329</v>
      </c>
      <c r="H1973" s="59">
        <f t="shared" si="92"/>
        <v>9.8666261587699866E-3</v>
      </c>
    </row>
    <row r="1974" spans="1:8" x14ac:dyDescent="0.4">
      <c r="A1974" s="55" t="s">
        <v>263</v>
      </c>
      <c r="B1974" s="55" t="s">
        <v>345</v>
      </c>
      <c r="C1974" s="55">
        <v>1329</v>
      </c>
      <c r="D1974" s="55">
        <v>1411</v>
      </c>
      <c r="E1974" s="58" t="str">
        <f t="shared" si="90"/>
        <v>1329_1411</v>
      </c>
      <c r="F1974" s="65">
        <v>0.97507995514697299</v>
      </c>
      <c r="G1974" s="63" t="str">
        <f t="shared" si="91"/>
        <v>1411_1329</v>
      </c>
      <c r="H1974" s="59">
        <f t="shared" si="92"/>
        <v>2.4920044853027012E-2</v>
      </c>
    </row>
    <row r="1975" spans="1:8" x14ac:dyDescent="0.4">
      <c r="A1975" s="55" t="s">
        <v>263</v>
      </c>
      <c r="B1975" s="55" t="s">
        <v>305</v>
      </c>
      <c r="C1975" s="55">
        <v>1329</v>
      </c>
      <c r="D1975" s="55">
        <v>1371</v>
      </c>
      <c r="E1975" s="58" t="str">
        <f t="shared" si="90"/>
        <v>1329_1371</v>
      </c>
      <c r="F1975" s="65">
        <v>0.75899939195525001</v>
      </c>
      <c r="G1975" s="63" t="str">
        <f t="shared" si="91"/>
        <v>1371_1329</v>
      </c>
      <c r="H1975" s="59">
        <f t="shared" si="92"/>
        <v>0.24100060804474999</v>
      </c>
    </row>
    <row r="1976" spans="1:8" x14ac:dyDescent="0.4">
      <c r="A1976" s="55" t="s">
        <v>263</v>
      </c>
      <c r="B1976" s="55" t="s">
        <v>212</v>
      </c>
      <c r="C1976" s="55">
        <v>1329</v>
      </c>
      <c r="D1976" s="55">
        <v>1278</v>
      </c>
      <c r="E1976" s="58" t="str">
        <f t="shared" si="90"/>
        <v>1329_1278</v>
      </c>
      <c r="F1976" s="65">
        <v>0.73358403072477696</v>
      </c>
      <c r="G1976" s="63" t="str">
        <f t="shared" si="91"/>
        <v>1278_1329</v>
      </c>
      <c r="H1976" s="59">
        <f t="shared" si="92"/>
        <v>0.26641596927522304</v>
      </c>
    </row>
    <row r="1977" spans="1:8" x14ac:dyDescent="0.4">
      <c r="A1977" s="55" t="s">
        <v>263</v>
      </c>
      <c r="B1977" s="55" t="s">
        <v>391</v>
      </c>
      <c r="C1977" s="55">
        <v>1329</v>
      </c>
      <c r="D1977" s="55">
        <v>1457</v>
      </c>
      <c r="E1977" s="58" t="str">
        <f t="shared" si="90"/>
        <v>1329_1457</v>
      </c>
      <c r="F1977" s="65">
        <v>0.91002588420748498</v>
      </c>
      <c r="G1977" s="63" t="str">
        <f t="shared" si="91"/>
        <v>1457_1329</v>
      </c>
      <c r="H1977" s="59">
        <f t="shared" si="92"/>
        <v>8.9974115792515019E-2</v>
      </c>
    </row>
    <row r="1978" spans="1:8" x14ac:dyDescent="0.4">
      <c r="A1978" s="55" t="s">
        <v>263</v>
      </c>
      <c r="B1978" s="55" t="s">
        <v>177</v>
      </c>
      <c r="C1978" s="55">
        <v>1329</v>
      </c>
      <c r="D1978" s="55">
        <v>1243</v>
      </c>
      <c r="E1978" s="58" t="str">
        <f t="shared" si="90"/>
        <v>1329_1243</v>
      </c>
      <c r="F1978" s="65">
        <v>0.90999092034326301</v>
      </c>
      <c r="G1978" s="63" t="str">
        <f t="shared" si="91"/>
        <v>1243_1329</v>
      </c>
      <c r="H1978" s="59">
        <f t="shared" si="92"/>
        <v>9.000907965673699E-2</v>
      </c>
    </row>
    <row r="1979" spans="1:8" x14ac:dyDescent="0.4">
      <c r="A1979" s="55" t="s">
        <v>263</v>
      </c>
      <c r="B1979" s="55" t="s">
        <v>179</v>
      </c>
      <c r="C1979" s="55">
        <v>1329</v>
      </c>
      <c r="D1979" s="55">
        <v>1245</v>
      </c>
      <c r="E1979" s="58" t="str">
        <f t="shared" si="90"/>
        <v>1329_1245</v>
      </c>
      <c r="F1979" s="65">
        <v>0.95166597532960495</v>
      </c>
      <c r="G1979" s="63" t="str">
        <f t="shared" si="91"/>
        <v>1245_1329</v>
      </c>
      <c r="H1979" s="59">
        <f t="shared" si="92"/>
        <v>4.8334024670395048E-2</v>
      </c>
    </row>
    <row r="1980" spans="1:8" x14ac:dyDescent="0.4">
      <c r="A1980" s="55" t="s">
        <v>263</v>
      </c>
      <c r="B1980" s="55" t="s">
        <v>107</v>
      </c>
      <c r="C1980" s="55">
        <v>1329</v>
      </c>
      <c r="D1980" s="55">
        <v>1173</v>
      </c>
      <c r="E1980" s="58" t="str">
        <f t="shared" si="90"/>
        <v>1329_1173</v>
      </c>
      <c r="F1980" s="65">
        <v>0.87688677004580495</v>
      </c>
      <c r="G1980" s="63" t="str">
        <f t="shared" si="91"/>
        <v>1173_1329</v>
      </c>
      <c r="H1980" s="59">
        <f t="shared" si="92"/>
        <v>0.12311322995419505</v>
      </c>
    </row>
    <row r="1981" spans="1:8" x14ac:dyDescent="0.4">
      <c r="A1981" s="55" t="s">
        <v>263</v>
      </c>
      <c r="B1981" s="55" t="s">
        <v>231</v>
      </c>
      <c r="C1981" s="55">
        <v>1329</v>
      </c>
      <c r="D1981" s="55">
        <v>1297</v>
      </c>
      <c r="E1981" s="58" t="str">
        <f t="shared" si="90"/>
        <v>1329_1297</v>
      </c>
      <c r="F1981" s="65">
        <v>0.96669319349865601</v>
      </c>
      <c r="G1981" s="63" t="str">
        <f t="shared" si="91"/>
        <v>1297_1329</v>
      </c>
      <c r="H1981" s="59">
        <f t="shared" si="92"/>
        <v>3.3306806501343988E-2</v>
      </c>
    </row>
    <row r="1982" spans="1:8" x14ac:dyDescent="0.4">
      <c r="A1982" s="55" t="s">
        <v>174</v>
      </c>
      <c r="B1982" s="55" t="s">
        <v>345</v>
      </c>
      <c r="C1982" s="55">
        <v>1240</v>
      </c>
      <c r="D1982" s="55">
        <v>1411</v>
      </c>
      <c r="E1982" s="58" t="str">
        <f t="shared" si="90"/>
        <v>1240_1411</v>
      </c>
      <c r="F1982" s="65">
        <v>0.15207896079003499</v>
      </c>
      <c r="G1982" s="63" t="str">
        <f t="shared" si="91"/>
        <v>1411_1240</v>
      </c>
      <c r="H1982" s="59">
        <f t="shared" si="92"/>
        <v>0.84792103920996498</v>
      </c>
    </row>
    <row r="1983" spans="1:8" x14ac:dyDescent="0.4">
      <c r="A1983" s="55" t="s">
        <v>174</v>
      </c>
      <c r="B1983" s="55" t="s">
        <v>305</v>
      </c>
      <c r="C1983" s="55">
        <v>1240</v>
      </c>
      <c r="D1983" s="55">
        <v>1371</v>
      </c>
      <c r="E1983" s="58" t="str">
        <f t="shared" si="90"/>
        <v>1240_1371</v>
      </c>
      <c r="F1983" s="65">
        <v>1.42305265709343E-2</v>
      </c>
      <c r="G1983" s="63" t="str">
        <f t="shared" si="91"/>
        <v>1371_1240</v>
      </c>
      <c r="H1983" s="59">
        <f t="shared" si="92"/>
        <v>0.98576947342906573</v>
      </c>
    </row>
    <row r="1984" spans="1:8" x14ac:dyDescent="0.4">
      <c r="A1984" s="55" t="s">
        <v>174</v>
      </c>
      <c r="B1984" s="55" t="s">
        <v>212</v>
      </c>
      <c r="C1984" s="55">
        <v>1240</v>
      </c>
      <c r="D1984" s="55">
        <v>1278</v>
      </c>
      <c r="E1984" s="58" t="str">
        <f t="shared" si="90"/>
        <v>1240_1278</v>
      </c>
      <c r="F1984" s="65">
        <v>1.2464210502184599E-2</v>
      </c>
      <c r="G1984" s="63" t="str">
        <f t="shared" si="91"/>
        <v>1278_1240</v>
      </c>
      <c r="H1984" s="59">
        <f t="shared" si="92"/>
        <v>0.9875357894978154</v>
      </c>
    </row>
    <row r="1985" spans="1:8" x14ac:dyDescent="0.4">
      <c r="A1985" s="55" t="s">
        <v>174</v>
      </c>
      <c r="B1985" s="55" t="s">
        <v>391</v>
      </c>
      <c r="C1985" s="55">
        <v>1240</v>
      </c>
      <c r="D1985" s="55">
        <v>1457</v>
      </c>
      <c r="E1985" s="58" t="str">
        <f t="shared" si="90"/>
        <v>1240_1457</v>
      </c>
      <c r="F1985" s="65">
        <v>4.4307442017346502E-2</v>
      </c>
      <c r="G1985" s="63" t="str">
        <f t="shared" si="91"/>
        <v>1457_1240</v>
      </c>
      <c r="H1985" s="59">
        <f t="shared" si="92"/>
        <v>0.95569255798265351</v>
      </c>
    </row>
    <row r="1986" spans="1:8" x14ac:dyDescent="0.4">
      <c r="A1986" s="55" t="s">
        <v>174</v>
      </c>
      <c r="B1986" s="55" t="s">
        <v>177</v>
      </c>
      <c r="C1986" s="55">
        <v>1240</v>
      </c>
      <c r="D1986" s="55">
        <v>1243</v>
      </c>
      <c r="E1986" s="58" t="str">
        <f t="shared" si="90"/>
        <v>1240_1243</v>
      </c>
      <c r="F1986" s="65">
        <v>4.4289366844688698E-2</v>
      </c>
      <c r="G1986" s="63" t="str">
        <f t="shared" si="91"/>
        <v>1243_1240</v>
      </c>
      <c r="H1986" s="59">
        <f t="shared" si="92"/>
        <v>0.95571063315531135</v>
      </c>
    </row>
    <row r="1987" spans="1:8" x14ac:dyDescent="0.4">
      <c r="A1987" s="55" t="s">
        <v>174</v>
      </c>
      <c r="B1987" s="55" t="s">
        <v>179</v>
      </c>
      <c r="C1987" s="55">
        <v>1240</v>
      </c>
      <c r="D1987" s="55">
        <v>1245</v>
      </c>
      <c r="E1987" s="58" t="str">
        <f t="shared" ref="E1987:E2017" si="93">C1987&amp;"_"&amp;D1987</f>
        <v>1240_1245</v>
      </c>
      <c r="F1987" s="65">
        <v>8.2780348365769807E-2</v>
      </c>
      <c r="G1987" s="63" t="str">
        <f t="shared" ref="G1987:G2017" si="94">D1987&amp;"_"&amp;C1987</f>
        <v>1245_1240</v>
      </c>
      <c r="H1987" s="59">
        <f t="shared" ref="H1987:H2017" si="95">1-F1987</f>
        <v>0.91721965163423014</v>
      </c>
    </row>
    <row r="1988" spans="1:8" x14ac:dyDescent="0.4">
      <c r="A1988" s="55" t="s">
        <v>174</v>
      </c>
      <c r="B1988" s="55" t="s">
        <v>107</v>
      </c>
      <c r="C1988" s="55">
        <v>1240</v>
      </c>
      <c r="D1988" s="55">
        <v>1173</v>
      </c>
      <c r="E1988" s="58" t="str">
        <f t="shared" si="93"/>
        <v>1240_1173</v>
      </c>
      <c r="F1988" s="65">
        <v>3.1616126217026398E-2</v>
      </c>
      <c r="G1988" s="63" t="str">
        <f t="shared" si="94"/>
        <v>1173_1240</v>
      </c>
      <c r="H1988" s="59">
        <f t="shared" si="95"/>
        <v>0.96838387378297364</v>
      </c>
    </row>
    <row r="1989" spans="1:8" x14ac:dyDescent="0.4">
      <c r="A1989" s="55" t="s">
        <v>174</v>
      </c>
      <c r="B1989" s="55" t="s">
        <v>231</v>
      </c>
      <c r="C1989" s="55">
        <v>1240</v>
      </c>
      <c r="D1989" s="55">
        <v>1297</v>
      </c>
      <c r="E1989" s="58" t="str">
        <f t="shared" si="93"/>
        <v>1240_1297</v>
      </c>
      <c r="F1989" s="65">
        <v>0.117417610977328</v>
      </c>
      <c r="G1989" s="63" t="str">
        <f t="shared" si="94"/>
        <v>1297_1240</v>
      </c>
      <c r="H1989" s="59">
        <f t="shared" si="95"/>
        <v>0.88258238902267205</v>
      </c>
    </row>
    <row r="1990" spans="1:8" x14ac:dyDescent="0.4">
      <c r="A1990" s="55" t="s">
        <v>345</v>
      </c>
      <c r="B1990" s="55" t="s">
        <v>305</v>
      </c>
      <c r="C1990" s="55">
        <v>1411</v>
      </c>
      <c r="D1990" s="55">
        <v>1371</v>
      </c>
      <c r="E1990" s="58" t="str">
        <f t="shared" si="93"/>
        <v>1411_1371</v>
      </c>
      <c r="F1990" s="65">
        <v>2.05309665520685E-2</v>
      </c>
      <c r="G1990" s="63" t="str">
        <f t="shared" si="94"/>
        <v>1371_1411</v>
      </c>
      <c r="H1990" s="59">
        <f t="shared" si="95"/>
        <v>0.97946903344793146</v>
      </c>
    </row>
    <row r="1991" spans="1:8" x14ac:dyDescent="0.4">
      <c r="A1991" s="55" t="s">
        <v>345</v>
      </c>
      <c r="B1991" s="55" t="s">
        <v>212</v>
      </c>
      <c r="C1991" s="55">
        <v>1411</v>
      </c>
      <c r="D1991" s="55">
        <v>1278</v>
      </c>
      <c r="E1991" s="58" t="str">
        <f t="shared" si="93"/>
        <v>1411_1278</v>
      </c>
      <c r="F1991" s="65">
        <v>1.7996906768005499E-2</v>
      </c>
      <c r="G1991" s="63" t="str">
        <f t="shared" si="94"/>
        <v>1278_1411</v>
      </c>
      <c r="H1991" s="59">
        <f t="shared" si="95"/>
        <v>0.98200309323199453</v>
      </c>
    </row>
    <row r="1992" spans="1:8" x14ac:dyDescent="0.4">
      <c r="A1992" s="55" t="s">
        <v>345</v>
      </c>
      <c r="B1992" s="55" t="s">
        <v>391</v>
      </c>
      <c r="C1992" s="55">
        <v>1411</v>
      </c>
      <c r="D1992" s="55">
        <v>1457</v>
      </c>
      <c r="E1992" s="58" t="str">
        <f t="shared" si="93"/>
        <v>1411_1457</v>
      </c>
      <c r="F1992" s="65">
        <v>6.3072159072241701E-2</v>
      </c>
      <c r="G1992" s="63" t="str">
        <f t="shared" si="94"/>
        <v>1457_1411</v>
      </c>
      <c r="H1992" s="59">
        <f t="shared" si="95"/>
        <v>0.93692784092775827</v>
      </c>
    </row>
    <row r="1993" spans="1:8" x14ac:dyDescent="0.4">
      <c r="A1993" s="55" t="s">
        <v>345</v>
      </c>
      <c r="B1993" s="55" t="s">
        <v>177</v>
      </c>
      <c r="C1993" s="55">
        <v>1411</v>
      </c>
      <c r="D1993" s="55">
        <v>1243</v>
      </c>
      <c r="E1993" s="58" t="str">
        <f t="shared" si="93"/>
        <v>1411_1243</v>
      </c>
      <c r="F1993" s="65">
        <v>6.3046933856263504E-2</v>
      </c>
      <c r="G1993" s="63" t="str">
        <f t="shared" si="94"/>
        <v>1243_1411</v>
      </c>
      <c r="H1993" s="59">
        <f t="shared" si="95"/>
        <v>0.93695306614373652</v>
      </c>
    </row>
    <row r="1994" spans="1:8" x14ac:dyDescent="0.4">
      <c r="A1994" s="55" t="s">
        <v>345</v>
      </c>
      <c r="B1994" s="55" t="s">
        <v>179</v>
      </c>
      <c r="C1994" s="55">
        <v>1411</v>
      </c>
      <c r="D1994" s="55">
        <v>1245</v>
      </c>
      <c r="E1994" s="58" t="str">
        <f t="shared" si="93"/>
        <v>1411_1245</v>
      </c>
      <c r="F1994" s="65">
        <v>0.11586341867163499</v>
      </c>
      <c r="G1994" s="63" t="str">
        <f t="shared" si="94"/>
        <v>1245_1411</v>
      </c>
      <c r="H1994" s="59">
        <f t="shared" si="95"/>
        <v>0.88413658132836503</v>
      </c>
    </row>
    <row r="1995" spans="1:8" x14ac:dyDescent="0.4">
      <c r="A1995" s="55" t="s">
        <v>345</v>
      </c>
      <c r="B1995" s="55" t="s">
        <v>107</v>
      </c>
      <c r="C1995" s="55">
        <v>1411</v>
      </c>
      <c r="D1995" s="55">
        <v>1173</v>
      </c>
      <c r="E1995" s="58" t="str">
        <f t="shared" si="93"/>
        <v>1411_1173</v>
      </c>
      <c r="F1995" s="65">
        <v>4.5260473282205997E-2</v>
      </c>
      <c r="G1995" s="63" t="str">
        <f t="shared" si="94"/>
        <v>1173_1411</v>
      </c>
      <c r="H1995" s="59">
        <f t="shared" si="95"/>
        <v>0.95473952671779405</v>
      </c>
    </row>
    <row r="1996" spans="1:8" x14ac:dyDescent="0.4">
      <c r="A1996" s="55" t="s">
        <v>345</v>
      </c>
      <c r="B1996" s="55" t="s">
        <v>231</v>
      </c>
      <c r="C1996" s="55">
        <v>1411</v>
      </c>
      <c r="D1996" s="55">
        <v>1297</v>
      </c>
      <c r="E1996" s="58" t="str">
        <f t="shared" si="93"/>
        <v>1411_1297</v>
      </c>
      <c r="F1996" s="65">
        <v>0.16190001699477799</v>
      </c>
      <c r="G1996" s="63" t="str">
        <f t="shared" si="94"/>
        <v>1297_1411</v>
      </c>
      <c r="H1996" s="59">
        <f t="shared" si="95"/>
        <v>0.83809998300522204</v>
      </c>
    </row>
    <row r="1997" spans="1:8" x14ac:dyDescent="0.4">
      <c r="A1997" s="55" t="s">
        <v>305</v>
      </c>
      <c r="B1997" s="55" t="s">
        <v>212</v>
      </c>
      <c r="C1997" s="55">
        <v>1371</v>
      </c>
      <c r="D1997" s="55">
        <v>1278</v>
      </c>
      <c r="E1997" s="58" t="str">
        <f t="shared" si="93"/>
        <v>1371_1278</v>
      </c>
      <c r="F1997" s="65">
        <v>0.26469012384336399</v>
      </c>
      <c r="G1997" s="63" t="str">
        <f t="shared" si="94"/>
        <v>1278_1371</v>
      </c>
      <c r="H1997" s="59">
        <f t="shared" si="95"/>
        <v>0.73530987615663601</v>
      </c>
    </row>
    <row r="1998" spans="1:8" x14ac:dyDescent="0.4">
      <c r="A1998" s="55" t="s">
        <v>305</v>
      </c>
      <c r="B1998" s="55" t="s">
        <v>391</v>
      </c>
      <c r="C1998" s="55">
        <v>1371</v>
      </c>
      <c r="D1998" s="55">
        <v>1457</v>
      </c>
      <c r="E1998" s="58" t="str">
        <f t="shared" si="93"/>
        <v>1371_1457</v>
      </c>
      <c r="F1998" s="65">
        <v>0.56938331350290905</v>
      </c>
      <c r="G1998" s="63" t="str">
        <f t="shared" si="94"/>
        <v>1457_1371</v>
      </c>
      <c r="H1998" s="59">
        <f t="shared" si="95"/>
        <v>0.43061668649709095</v>
      </c>
    </row>
    <row r="1999" spans="1:8" x14ac:dyDescent="0.4">
      <c r="A1999" s="55" t="s">
        <v>305</v>
      </c>
      <c r="B1999" s="55" t="s">
        <v>177</v>
      </c>
      <c r="C1999" s="55">
        <v>1371</v>
      </c>
      <c r="D1999" s="55">
        <v>1243</v>
      </c>
      <c r="E1999" s="58" t="str">
        <f t="shared" si="93"/>
        <v>1371_1243</v>
      </c>
      <c r="F1999" s="65">
        <v>0.56927862945338004</v>
      </c>
      <c r="G1999" s="63" t="str">
        <f t="shared" si="94"/>
        <v>1243_1371</v>
      </c>
      <c r="H1999" s="59">
        <f t="shared" si="95"/>
        <v>0.43072137054661996</v>
      </c>
    </row>
    <row r="2000" spans="1:8" x14ac:dyDescent="0.4">
      <c r="A2000" s="55" t="s">
        <v>305</v>
      </c>
      <c r="B2000" s="55" t="s">
        <v>179</v>
      </c>
      <c r="C2000" s="55">
        <v>1371</v>
      </c>
      <c r="D2000" s="55">
        <v>1245</v>
      </c>
      <c r="E2000" s="58" t="str">
        <f t="shared" si="93"/>
        <v>1371_1245</v>
      </c>
      <c r="F2000" s="65">
        <v>0.72020180902550701</v>
      </c>
      <c r="G2000" s="63" t="str">
        <f t="shared" si="94"/>
        <v>1245_1371</v>
      </c>
      <c r="H2000" s="59">
        <f t="shared" si="95"/>
        <v>0.27979819097449299</v>
      </c>
    </row>
    <row r="2001" spans="1:8" x14ac:dyDescent="0.4">
      <c r="A2001" s="55" t="s">
        <v>305</v>
      </c>
      <c r="B2001" s="55" t="s">
        <v>107</v>
      </c>
      <c r="C2001" s="55">
        <v>1371</v>
      </c>
      <c r="D2001" s="55">
        <v>1173</v>
      </c>
      <c r="E2001" s="58" t="str">
        <f t="shared" si="93"/>
        <v>1371_1173</v>
      </c>
      <c r="F2001" s="65">
        <v>0.482172033264198</v>
      </c>
      <c r="G2001" s="63" t="str">
        <f t="shared" si="94"/>
        <v>1173_1371</v>
      </c>
      <c r="H2001" s="59">
        <f t="shared" si="95"/>
        <v>0.517827966735802</v>
      </c>
    </row>
    <row r="2002" spans="1:8" x14ac:dyDescent="0.4">
      <c r="A2002" s="55" t="s">
        <v>305</v>
      </c>
      <c r="B2002" s="55" t="s">
        <v>231</v>
      </c>
      <c r="C2002" s="55">
        <v>1371</v>
      </c>
      <c r="D2002" s="55">
        <v>1297</v>
      </c>
      <c r="E2002" s="58" t="str">
        <f t="shared" si="93"/>
        <v>1371_1297</v>
      </c>
      <c r="F2002" s="65">
        <v>0.79141963185027897</v>
      </c>
      <c r="G2002" s="63" t="str">
        <f t="shared" si="94"/>
        <v>1297_1371</v>
      </c>
      <c r="H2002" s="59">
        <f t="shared" si="95"/>
        <v>0.20858036814972103</v>
      </c>
    </row>
    <row r="2003" spans="1:8" x14ac:dyDescent="0.4">
      <c r="A2003" s="55" t="s">
        <v>212</v>
      </c>
      <c r="B2003" s="55" t="s">
        <v>391</v>
      </c>
      <c r="C2003" s="55">
        <v>1278</v>
      </c>
      <c r="D2003" s="55">
        <v>1457</v>
      </c>
      <c r="E2003" s="58" t="str">
        <f t="shared" si="93"/>
        <v>1278_1457</v>
      </c>
      <c r="F2003" s="65">
        <v>0.10640997393865299</v>
      </c>
      <c r="G2003" s="63" t="str">
        <f t="shared" si="94"/>
        <v>1457_1278</v>
      </c>
      <c r="H2003" s="59">
        <f t="shared" si="95"/>
        <v>0.89359002606134696</v>
      </c>
    </row>
    <row r="2004" spans="1:8" x14ac:dyDescent="0.4">
      <c r="A2004" s="55" t="s">
        <v>212</v>
      </c>
      <c r="B2004" s="55" t="s">
        <v>177</v>
      </c>
      <c r="C2004" s="55">
        <v>1278</v>
      </c>
      <c r="D2004" s="55">
        <v>1243</v>
      </c>
      <c r="E2004" s="58" t="str">
        <f t="shared" si="93"/>
        <v>1278_1243</v>
      </c>
      <c r="F2004" s="65">
        <v>0.106369383874758</v>
      </c>
      <c r="G2004" s="63" t="str">
        <f t="shared" si="94"/>
        <v>1243_1278</v>
      </c>
      <c r="H2004" s="59">
        <f t="shared" si="95"/>
        <v>0.89363061612524197</v>
      </c>
    </row>
    <row r="2005" spans="1:8" x14ac:dyDescent="0.4">
      <c r="A2005" s="55" t="s">
        <v>212</v>
      </c>
      <c r="B2005" s="55" t="s">
        <v>179</v>
      </c>
      <c r="C2005" s="55">
        <v>1278</v>
      </c>
      <c r="D2005" s="55">
        <v>1245</v>
      </c>
      <c r="E2005" s="58" t="str">
        <f t="shared" si="93"/>
        <v>1278_1245</v>
      </c>
      <c r="F2005" s="65">
        <v>0.188189051485148</v>
      </c>
      <c r="G2005" s="63" t="str">
        <f t="shared" si="94"/>
        <v>1245_1278</v>
      </c>
      <c r="H2005" s="59">
        <f t="shared" si="95"/>
        <v>0.81181094851485203</v>
      </c>
    </row>
    <row r="2006" spans="1:8" x14ac:dyDescent="0.4">
      <c r="A2006" s="55" t="s">
        <v>212</v>
      </c>
      <c r="B2006" s="55" t="s">
        <v>107</v>
      </c>
      <c r="C2006" s="55">
        <v>1278</v>
      </c>
      <c r="D2006" s="55">
        <v>1173</v>
      </c>
      <c r="E2006" s="58" t="str">
        <f t="shared" si="93"/>
        <v>1278_1173</v>
      </c>
      <c r="F2006" s="65">
        <v>7.7370268504963494E-2</v>
      </c>
      <c r="G2006" s="63" t="str">
        <f t="shared" si="94"/>
        <v>1173_1278</v>
      </c>
      <c r="H2006" s="59">
        <f t="shared" si="95"/>
        <v>0.92262973149503646</v>
      </c>
    </row>
    <row r="2007" spans="1:8" x14ac:dyDescent="0.4">
      <c r="A2007" s="55" t="s">
        <v>212</v>
      </c>
      <c r="B2007" s="55" t="s">
        <v>231</v>
      </c>
      <c r="C2007" s="55">
        <v>1278</v>
      </c>
      <c r="D2007" s="55">
        <v>1297</v>
      </c>
      <c r="E2007" s="58" t="str">
        <f t="shared" si="93"/>
        <v>1278_1297</v>
      </c>
      <c r="F2007" s="65">
        <v>0.25468501196892801</v>
      </c>
      <c r="G2007" s="63" t="str">
        <f t="shared" si="94"/>
        <v>1297_1278</v>
      </c>
      <c r="H2007" s="59">
        <f t="shared" si="95"/>
        <v>0.74531498803107199</v>
      </c>
    </row>
    <row r="2008" spans="1:8" x14ac:dyDescent="0.4">
      <c r="A2008" s="55" t="s">
        <v>391</v>
      </c>
      <c r="B2008" s="55" t="s">
        <v>177</v>
      </c>
      <c r="C2008" s="55">
        <v>1457</v>
      </c>
      <c r="D2008" s="55">
        <v>1243</v>
      </c>
      <c r="E2008" s="58" t="str">
        <f t="shared" si="93"/>
        <v>1457_1243</v>
      </c>
      <c r="F2008" s="65">
        <v>2.3501398019835602E-2</v>
      </c>
      <c r="G2008" s="63" t="str">
        <f t="shared" si="94"/>
        <v>1243_1457</v>
      </c>
      <c r="H2008" s="59">
        <f t="shared" si="95"/>
        <v>0.97649860198016436</v>
      </c>
    </row>
    <row r="2009" spans="1:8" x14ac:dyDescent="0.4">
      <c r="A2009" s="55" t="s">
        <v>391</v>
      </c>
      <c r="B2009" s="55" t="s">
        <v>179</v>
      </c>
      <c r="C2009" s="55">
        <v>1457</v>
      </c>
      <c r="D2009" s="55">
        <v>1245</v>
      </c>
      <c r="E2009" s="58" t="str">
        <f t="shared" si="93"/>
        <v>1457_1245</v>
      </c>
      <c r="F2009" s="65">
        <v>4.4772341313295397E-2</v>
      </c>
      <c r="G2009" s="63" t="str">
        <f t="shared" si="94"/>
        <v>1245_1457</v>
      </c>
      <c r="H2009" s="59">
        <f t="shared" si="95"/>
        <v>0.95522765868670456</v>
      </c>
    </row>
    <row r="2010" spans="1:8" x14ac:dyDescent="0.4">
      <c r="A2010" s="55" t="s">
        <v>391</v>
      </c>
      <c r="B2010" s="55" t="s">
        <v>107</v>
      </c>
      <c r="C2010" s="55">
        <v>1457</v>
      </c>
      <c r="D2010" s="55">
        <v>1173</v>
      </c>
      <c r="E2010" s="58" t="str">
        <f t="shared" si="93"/>
        <v>1457_1173</v>
      </c>
      <c r="F2010" s="65">
        <v>1.6672786336085502E-2</v>
      </c>
      <c r="G2010" s="63" t="str">
        <f t="shared" si="94"/>
        <v>1173_1457</v>
      </c>
      <c r="H2010" s="59">
        <f t="shared" si="95"/>
        <v>0.98332721366391451</v>
      </c>
    </row>
    <row r="2011" spans="1:8" x14ac:dyDescent="0.4">
      <c r="A2011" s="55" t="s">
        <v>391</v>
      </c>
      <c r="B2011" s="55" t="s">
        <v>231</v>
      </c>
      <c r="C2011" s="55">
        <v>1457</v>
      </c>
      <c r="D2011" s="55">
        <v>1297</v>
      </c>
      <c r="E2011" s="58" t="str">
        <f t="shared" si="93"/>
        <v>1457_1297</v>
      </c>
      <c r="F2011" s="65">
        <v>6.4626698502637206E-2</v>
      </c>
      <c r="G2011" s="63" t="str">
        <f t="shared" si="94"/>
        <v>1297_1457</v>
      </c>
      <c r="H2011" s="59">
        <f t="shared" si="95"/>
        <v>0.93537330149736275</v>
      </c>
    </row>
    <row r="2012" spans="1:8" x14ac:dyDescent="0.4">
      <c r="A2012" s="55" t="s">
        <v>177</v>
      </c>
      <c r="B2012" s="55" t="s">
        <v>179</v>
      </c>
      <c r="C2012" s="55">
        <v>1243</v>
      </c>
      <c r="D2012" s="55">
        <v>1245</v>
      </c>
      <c r="E2012" s="58" t="str">
        <f t="shared" si="93"/>
        <v>1243_1245</v>
      </c>
      <c r="F2012" s="65">
        <v>0.751665955652006</v>
      </c>
      <c r="G2012" s="63" t="str">
        <f t="shared" si="94"/>
        <v>1245_1243</v>
      </c>
      <c r="H2012" s="59">
        <f t="shared" si="95"/>
        <v>0.248334044347994</v>
      </c>
    </row>
    <row r="2013" spans="1:8" x14ac:dyDescent="0.4">
      <c r="A2013" s="55" t="s">
        <v>177</v>
      </c>
      <c r="B2013" s="55" t="s">
        <v>107</v>
      </c>
      <c r="C2013" s="55">
        <v>1243</v>
      </c>
      <c r="D2013" s="55">
        <v>1173</v>
      </c>
      <c r="E2013" s="58" t="str">
        <f t="shared" si="93"/>
        <v>1243_1173</v>
      </c>
      <c r="F2013" s="65">
        <v>0.52266252373490596</v>
      </c>
      <c r="G2013" s="63" t="str">
        <f t="shared" si="94"/>
        <v>1173_1243</v>
      </c>
      <c r="H2013" s="59">
        <f t="shared" si="95"/>
        <v>0.47733747626509404</v>
      </c>
    </row>
    <row r="2014" spans="1:8" x14ac:dyDescent="0.4">
      <c r="A2014" s="55" t="s">
        <v>177</v>
      </c>
      <c r="B2014" s="55" t="s">
        <v>231</v>
      </c>
      <c r="C2014" s="55">
        <v>1243</v>
      </c>
      <c r="D2014" s="55">
        <v>1297</v>
      </c>
      <c r="E2014" s="58" t="str">
        <f t="shared" si="93"/>
        <v>1243_1297</v>
      </c>
      <c r="F2014" s="65">
        <v>0.81691107287787101</v>
      </c>
      <c r="G2014" s="63" t="str">
        <f t="shared" si="94"/>
        <v>1297_1243</v>
      </c>
      <c r="H2014" s="59">
        <f t="shared" si="95"/>
        <v>0.18308892712212899</v>
      </c>
    </row>
    <row r="2015" spans="1:8" x14ac:dyDescent="0.4">
      <c r="A2015" s="55" t="s">
        <v>179</v>
      </c>
      <c r="B2015" s="55" t="s">
        <v>107</v>
      </c>
      <c r="C2015" s="55">
        <v>1245</v>
      </c>
      <c r="D2015" s="55">
        <v>1173</v>
      </c>
      <c r="E2015" s="58" t="str">
        <f t="shared" si="93"/>
        <v>1245_1173</v>
      </c>
      <c r="F2015" s="65">
        <v>9.9564256395682102E-2</v>
      </c>
      <c r="G2015" s="63" t="str">
        <f t="shared" si="94"/>
        <v>1173_1245</v>
      </c>
      <c r="H2015" s="59">
        <f t="shared" si="95"/>
        <v>0.90043574360431788</v>
      </c>
    </row>
    <row r="2016" spans="1:8" x14ac:dyDescent="0.4">
      <c r="A2016" s="55" t="s">
        <v>179</v>
      </c>
      <c r="B2016" s="55" t="s">
        <v>231</v>
      </c>
      <c r="C2016" s="55">
        <v>1245</v>
      </c>
      <c r="D2016" s="55">
        <v>1297</v>
      </c>
      <c r="E2016" s="58" t="str">
        <f t="shared" si="93"/>
        <v>1245_1297</v>
      </c>
      <c r="F2016" s="65">
        <v>0.310618455191851</v>
      </c>
      <c r="G2016" s="63" t="str">
        <f t="shared" si="94"/>
        <v>1297_1245</v>
      </c>
      <c r="H2016" s="59">
        <f t="shared" si="95"/>
        <v>0.68938154480814906</v>
      </c>
    </row>
    <row r="2017" spans="1:8" ht="15" thickBot="1" x14ac:dyDescent="0.45">
      <c r="A2017" s="55" t="s">
        <v>107</v>
      </c>
      <c r="B2017" s="55" t="s">
        <v>231</v>
      </c>
      <c r="C2017" s="55">
        <v>1173</v>
      </c>
      <c r="D2017" s="55">
        <v>1297</v>
      </c>
      <c r="E2017" s="60" t="str">
        <f t="shared" si="93"/>
        <v>1173_1297</v>
      </c>
      <c r="F2017" s="65">
        <v>0.50626165889748298</v>
      </c>
      <c r="G2017" s="64" t="str">
        <f t="shared" si="94"/>
        <v>1297_1173</v>
      </c>
      <c r="H2017" s="61">
        <f t="shared" si="95"/>
        <v>0.49373834110251702</v>
      </c>
    </row>
  </sheetData>
  <autoFilter ref="A1:H20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66"/>
  <sheetViews>
    <sheetView topLeftCell="R1" zoomScale="80" zoomScaleNormal="80" workbookViewId="0">
      <selection activeCell="W17" sqref="W17"/>
    </sheetView>
  </sheetViews>
  <sheetFormatPr defaultRowHeight="14.6" x14ac:dyDescent="0.4"/>
  <cols>
    <col min="1" max="1" width="16.765625" bestFit="1" customWidth="1"/>
    <col min="2" max="2" width="23.3046875" bestFit="1" customWidth="1"/>
    <col min="5" max="5" width="6.07421875" customWidth="1"/>
    <col min="6" max="6" width="7.61328125" customWidth="1"/>
    <col min="11" max="11" width="8.84375" bestFit="1" customWidth="1"/>
    <col min="13" max="13" width="5.3828125" customWidth="1"/>
    <col min="17" max="17" width="13.23046875" customWidth="1"/>
    <col min="20" max="20" width="6.07421875" customWidth="1"/>
    <col min="27" max="27" width="8.3046875" customWidth="1"/>
    <col min="30" max="30" width="17.61328125" bestFit="1" customWidth="1"/>
    <col min="31" max="31" width="12.921875" customWidth="1"/>
    <col min="34" max="34" width="8.3046875" customWidth="1"/>
    <col min="35" max="35" width="18" customWidth="1"/>
    <col min="36" max="36" width="8.84375" customWidth="1"/>
    <col min="37" max="37" width="9" customWidth="1"/>
    <col min="39" max="39" width="8.4609375" customWidth="1"/>
    <col min="40" max="40" width="10.15234375" bestFit="1" customWidth="1"/>
    <col min="42" max="42" width="15.84375" bestFit="1" customWidth="1"/>
    <col min="50" max="50" width="23.3046875" bestFit="1" customWidth="1"/>
  </cols>
  <sheetData>
    <row r="2" spans="1:50" ht="15" thickBot="1" x14ac:dyDescent="0.45">
      <c r="D2" s="7" t="s">
        <v>33</v>
      </c>
      <c r="F2" t="s">
        <v>23</v>
      </c>
      <c r="G2" t="s">
        <v>22</v>
      </c>
      <c r="K2" s="7" t="s">
        <v>409</v>
      </c>
      <c r="M2" t="s">
        <v>23</v>
      </c>
      <c r="N2" t="s">
        <v>22</v>
      </c>
      <c r="R2" s="7" t="s">
        <v>24</v>
      </c>
      <c r="T2" t="s">
        <v>23</v>
      </c>
      <c r="U2" t="s">
        <v>22</v>
      </c>
      <c r="Y2" s="7" t="s">
        <v>26</v>
      </c>
      <c r="AA2" t="s">
        <v>23</v>
      </c>
      <c r="AB2" t="s">
        <v>28</v>
      </c>
      <c r="AF2" s="7" t="s">
        <v>27</v>
      </c>
      <c r="AH2" t="s">
        <v>23</v>
      </c>
      <c r="AI2" t="s">
        <v>22</v>
      </c>
      <c r="AK2" s="7" t="s">
        <v>408</v>
      </c>
      <c r="AN2" s="7" t="s">
        <v>31</v>
      </c>
      <c r="AP2" t="s">
        <v>2</v>
      </c>
      <c r="AQ2" t="s">
        <v>24</v>
      </c>
      <c r="AR2" t="s">
        <v>25</v>
      </c>
      <c r="AS2" t="s">
        <v>27</v>
      </c>
      <c r="AT2" t="s">
        <v>29</v>
      </c>
      <c r="AU2" t="s">
        <v>30</v>
      </c>
      <c r="AW2" t="s">
        <v>34</v>
      </c>
      <c r="AX2" t="s">
        <v>400</v>
      </c>
    </row>
    <row r="3" spans="1:50" ht="15" thickBot="1" x14ac:dyDescent="0.45">
      <c r="A3" t="str">
        <f>VLOOKUP(D3,All_Teams!$A$2:$B$365,2,FALSE)</f>
        <v>Villanova</v>
      </c>
      <c r="B3" t="str">
        <f>VLOOKUP(E3,All_Teams!$A$2:$B$365,2,FALSE)</f>
        <v>Mount St. Mary's</v>
      </c>
      <c r="C3" s="22">
        <v>1</v>
      </c>
      <c r="D3" s="22">
        <v>1437</v>
      </c>
      <c r="E3" s="22">
        <v>1291</v>
      </c>
      <c r="F3" s="22" t="str">
        <f>D3&amp;"_"&amp;E3</f>
        <v>1437_1291</v>
      </c>
      <c r="G3" s="23">
        <f>IFERROR(IF(AP3&lt;VLOOKUP(F3,Imported_Probabilities!$E$2:$F$2017,2,FALSE),Sheet2!D3,E3),IF(AP3&lt;VLOOKUP(Sheet2!F3,Imported_Probabilities!$G$2:$H$2017,2,FALSE),Sheet2!D3,E3))</f>
        <v>1437</v>
      </c>
      <c r="I3" t="str">
        <f>VLOOKUP(K3,All_Teams!$A$2:$B$365,2,FALSE)</f>
        <v>Villanova</v>
      </c>
      <c r="J3" t="str">
        <f>VLOOKUP(L3,All_Teams!$A$2:$B$365,2,FALSE)</f>
        <v>Wisconsin</v>
      </c>
      <c r="K3" s="26">
        <f>INDEX(G3:G34,C3)</f>
        <v>1437</v>
      </c>
      <c r="L3" s="26">
        <f>INDEX(G3:G34,C4)</f>
        <v>1458</v>
      </c>
      <c r="M3" s="26" t="str">
        <f>K3&amp;"_"&amp;L3</f>
        <v>1437_1458</v>
      </c>
      <c r="N3" s="39">
        <f>IFERROR(IF(AQ3&lt;VLOOKUP(M3,Imported_Probabilities!$E$2:$F$2017,2,FALSE),Sheet2!K3,Sheet2!L3),IF(AQ3&lt;VLOOKUP(Sheet2!M3,Imported_Probabilities!$G$2:$H$2017,2,FALSE),Sheet2!K3,Sheet2!L3))</f>
        <v>1458</v>
      </c>
      <c r="P3" t="str">
        <f>VLOOKUP(R3,All_Teams!$A$2:$B$365,2,FALSE)</f>
        <v>Wisconsin</v>
      </c>
      <c r="Q3" t="str">
        <f>VLOOKUP(S3,All_Teams!$A$2:$B$365,2,FALSE)</f>
        <v>Florida</v>
      </c>
      <c r="R3" s="33">
        <f>INDEX(N3:N18,$C3)</f>
        <v>1458</v>
      </c>
      <c r="S3" s="33">
        <f>INDEX(N3:N18,$C4)</f>
        <v>1196</v>
      </c>
      <c r="T3" s="33" t="str">
        <f t="shared" ref="T3:T10" si="0">R3&amp;"_"&amp;S3</f>
        <v>1458_1196</v>
      </c>
      <c r="U3" s="42">
        <f>IFERROR(IF(AR3&lt;VLOOKUP(T3,Imported_Probabilities!$E$2:$F$2017,2,FALSE),Sheet2!R3,Sheet2!S3),IF(AR3&lt;VLOOKUP(Sheet2!T3,Imported_Probabilities!$G$2:$H$2017,2,FALSE),Sheet2!R3,Sheet2!S3))</f>
        <v>1196</v>
      </c>
      <c r="W3" t="str">
        <f>VLOOKUP(Y3,All_Teams!$A$2:$B$365,2,FALSE)</f>
        <v>Florida</v>
      </c>
      <c r="X3" t="str">
        <f>VLOOKUP(Z3,All_Teams!$A$2:$B$365,2,FALSE)</f>
        <v>Duke</v>
      </c>
      <c r="Y3" s="33">
        <f>INDEX(U3:U10,$C3)</f>
        <v>1196</v>
      </c>
      <c r="Z3" s="33">
        <f>INDEX(U3:U10,$C4)</f>
        <v>1181</v>
      </c>
      <c r="AA3" s="33" t="str">
        <f>Y3&amp;"_"&amp;Z3</f>
        <v>1196_1181</v>
      </c>
      <c r="AB3" s="42">
        <f>IFERROR(IF(AS3&lt;VLOOKUP(AA3,Imported_Probabilities!$E$2:$F$2017,2,FALSE),Sheet2!Y3,Sheet2!Z3),IF(AS3&lt;VLOOKUP(Sheet2!AA3,Imported_Probabilities!$G$2:$H$2017,2,FALSE),Sheet2!Y3,Sheet2!Z3))</f>
        <v>1181</v>
      </c>
      <c r="AC3" s="6"/>
      <c r="AD3" t="str">
        <f>VLOOKUP(AF3,All_Teams!$A$2:$B$365,2,FALSE)</f>
        <v>Duke</v>
      </c>
      <c r="AE3" t="str">
        <f>VLOOKUP(AG3,All_Teams!$A$2:$B$365,2,FALSE)</f>
        <v>Arizona</v>
      </c>
      <c r="AF3">
        <f>INDEX(AB3:AB6,$C3)</f>
        <v>1181</v>
      </c>
      <c r="AG3">
        <f>INDEX(AB3:AB6,$C4)</f>
        <v>1112</v>
      </c>
      <c r="AH3" t="str">
        <f>AF3&amp;"_"&amp;AG3</f>
        <v>1181_1112</v>
      </c>
      <c r="AI3" s="15">
        <f>IFERROR(IF(AT3&lt;VLOOKUP(AH3,Imported_Probabilities!$E$2:$F$2017,2,FALSE),Sheet2!AF3,Sheet2!AG3),IF(AT3&lt;VLOOKUP(Sheet2!AH3,Imported_Probabilities!$G$2:$H$2017,2,FALSE),Sheet2!AF3,Sheet2!AG3))</f>
        <v>1112</v>
      </c>
      <c r="AK3">
        <f>INDEX(AI3:AI4,$C3)</f>
        <v>1112</v>
      </c>
      <c r="AL3">
        <f>INDEX(AI3:AI4,$C4)</f>
        <v>1274</v>
      </c>
      <c r="AM3" t="str">
        <f>AK3&amp;"_"&amp;AL3</f>
        <v>1112_1274</v>
      </c>
      <c r="AN3" s="15">
        <f>IFERROR(IF(AU3&lt;VLOOKUP(AM3,Imported_Probabilities!$E$2:$F$2017,2,FALSE),Sheet2!AK3,Sheet2!AL3),IF(AU3&lt;VLOOKUP(Sheet2!AM3,Imported_Probabilities!$G$2:$H$2017,2,FALSE),Sheet2!AK3,Sheet2!AL3))</f>
        <v>1274</v>
      </c>
      <c r="AP3">
        <f>( MOD((( MOD( (1+1000000)^2 + (1+1000000)*(PM_Index+10000000), 99999989 )) + 1000007 ) * (( MOD( (PM_Index+10000000)^2 + (PM_Index+10000000) * ( MOD( (1+1000000)^2 + (1+1000000)*(PM_Index+10000000), 99999989 )), 99999989 )) + 1000013 ), 2147483647 ) + 0.5 ) / 2147483647</f>
        <v>0.37674033682641589</v>
      </c>
      <c r="AQ3">
        <f>( MOD((( MOD( (65+1000000)^2 + (65+1000000)*(PM_Index+10000000), 99999989 )) + 1000007 ) * (( MOD( (PM_Index+10000000)^2 + (PM_Index+10000000) * ( MOD( (65+1000000)^2 + (65+1000000)*(PM_Index+10000000), 99999989 )), 99999989 )) + 1000013 ), 2147483647 ) + 0.5 ) / 2147483647</f>
        <v>0.75210910115954888</v>
      </c>
      <c r="AR3">
        <f>( MOD((( MOD( (81+1000000)^2 + (81+1000000)*(PM_Index+10000000), 99999989 )) + 1000007 ) * (( MOD( (PM_Index+10000000)^2 + (PM_Index+10000000) * ( MOD( (81+1000000)^2 + (81+1000000)*(PM_Index+10000000), 99999989 )), 99999989 )) + 1000013 ), 2147483647 ) + 0.5 ) / 2147483647</f>
        <v>0.31935101273439404</v>
      </c>
      <c r="AS3">
        <f>( MOD((( MOD( (89+1000000)^2 + (89+1000000)*(PM_Index+10000000), 99999989 )) + 1000007 ) * (( MOD( (PM_Index+10000000)^2 + (PM_Index+10000000) * ( MOD( (89+1000000)^2 + (89+1000000)*(PM_Index+10000000), 99999989 )), 99999989 )) + 1000013 ), 2147483647 ) + 0.5 ) / 2147483647</f>
        <v>0.90030918708085506</v>
      </c>
      <c r="AT3">
        <f>( MOD((( MOD( (93+1000000)^2 + (93+1000000)*(PM_Index+10000000), 99999989 )) + 1000007 ) * (( MOD( (PM_Index+10000000)^2 + (PM_Index+10000000) * ( MOD( (93+1000000)^2 + (93+1000000)*(PM_Index+10000000), 99999989 )), 99999989 )) + 1000013 ), 2147483647 ) + 0.5 ) / 2147483647</f>
        <v>0.86671611031830131</v>
      </c>
      <c r="AU3">
        <f>( MOD((( MOD( (95+1000000)^2 + (95+1000000)*(PM_Index+10000000), 99999989 )) + 1000007 ) * (( MOD( (PM_Index+10000000)^2 + (PM_Index+10000000) * ( MOD( (95+1000000)^2 + (95+1000000)*(PM_Index+10000000), 99999989 )), 99999989 )) + 1000013 ), 2147483647 ) + 0.5 ) / 2147483647</f>
        <v>0.42430579751930469</v>
      </c>
      <c r="AW3">
        <v>1437</v>
      </c>
      <c r="AX3" t="str">
        <f>VLOOKUP(AW3,All_Teams!$A$2:$B$365,2,FALSE)</f>
        <v>Villanova</v>
      </c>
    </row>
    <row r="4" spans="1:50" ht="15" thickBot="1" x14ac:dyDescent="0.45">
      <c r="A4" t="str">
        <f>VLOOKUP(D4,All_Teams!$A$2:$B$365,2,FALSE)</f>
        <v>Wisconsin</v>
      </c>
      <c r="B4" t="str">
        <f>VLOOKUP(E4,All_Teams!$A$2:$B$365,2,FALSE)</f>
        <v>Virginia Tech</v>
      </c>
      <c r="C4" s="22">
        <v>2</v>
      </c>
      <c r="D4" s="22">
        <v>1458</v>
      </c>
      <c r="E4" s="22">
        <v>1439</v>
      </c>
      <c r="F4" s="22" t="str">
        <f t="shared" ref="F4:F34" si="1">D4&amp;"_"&amp;E4</f>
        <v>1458_1439</v>
      </c>
      <c r="G4" s="23">
        <f>IFERROR(IF(AP4&lt;VLOOKUP(F4,Imported_Probabilities!$E$2:$F$2017,2,FALSE),Sheet2!D4,E4),IF(AP4&lt;VLOOKUP(Sheet2!F4,Imported_Probabilities!$G$2:$H$2017,2,FALSE),Sheet2!D4,E4))</f>
        <v>1458</v>
      </c>
      <c r="I4" t="str">
        <f>VLOOKUP(K4,All_Teams!$A$2:$B$365,2,FALSE)</f>
        <v>Virginia</v>
      </c>
      <c r="J4" t="str">
        <f>VLOOKUP(L4,All_Teams!$A$2:$B$365,2,FALSE)</f>
        <v>Florida</v>
      </c>
      <c r="K4" s="24">
        <f t="shared" ref="K4:K18" si="2">INDEX(G4:G34,C4)</f>
        <v>1438</v>
      </c>
      <c r="L4" s="24">
        <f t="shared" ref="L4:L18" si="3">INDEX(G4:G34,C5)</f>
        <v>1196</v>
      </c>
      <c r="M4" s="24" t="str">
        <f t="shared" ref="M4:M18" si="4">K4&amp;"_"&amp;L4</f>
        <v>1438_1196</v>
      </c>
      <c r="N4" s="40">
        <f>IFERROR(IF(AQ4&lt;VLOOKUP(M4,Imported_Probabilities!$E$2:$F$2017,2,FALSE),Sheet2!K4,Sheet2!L4),IF(AQ4&lt;VLOOKUP(Sheet2!M4,Imported_Probabilities!$G$2:$H$2017,2,FALSE),Sheet2!K4,Sheet2!L4))</f>
        <v>1196</v>
      </c>
      <c r="P4" t="str">
        <f>VLOOKUP(R4,All_Teams!$A$2:$B$365,2,FALSE)</f>
        <v>Southern California</v>
      </c>
      <c r="Q4" t="str">
        <f>VLOOKUP(S4,All_Teams!$A$2:$B$365,2,FALSE)</f>
        <v>Duke</v>
      </c>
      <c r="R4" s="33">
        <f t="shared" ref="R4:R10" si="5">INDEX(N4:N19,$C4)</f>
        <v>1425</v>
      </c>
      <c r="S4" s="33">
        <f t="shared" ref="S4:S10" si="6">INDEX(N4:N19,$C5)</f>
        <v>1181</v>
      </c>
      <c r="T4" s="33" t="str">
        <f t="shared" si="0"/>
        <v>1425_1181</v>
      </c>
      <c r="U4" s="42">
        <f>IFERROR(IF(AR4&lt;VLOOKUP(T4,Imported_Probabilities!$E$2:$F$2017,2,FALSE),Sheet2!R4,Sheet2!S4),IF(AR4&lt;VLOOKUP(Sheet2!T4,Imported_Probabilities!$G$2:$H$2017,2,FALSE),Sheet2!R4,Sheet2!S4))</f>
        <v>1181</v>
      </c>
      <c r="W4" t="str">
        <f>VLOOKUP(Y4,All_Teams!$A$2:$B$365,2,FALSE)</f>
        <v>West Virginia</v>
      </c>
      <c r="X4" t="str">
        <f>VLOOKUP(Z4,All_Teams!$A$2:$B$365,2,FALSE)</f>
        <v>Arizona</v>
      </c>
      <c r="Y4" s="28">
        <f t="shared" ref="Y4:Y6" si="7">INDEX(U4:U11,$C4)</f>
        <v>1452</v>
      </c>
      <c r="Z4" s="28">
        <f t="shared" ref="Z4:Z6" si="8">INDEX(U4:U11,$C5)</f>
        <v>1112</v>
      </c>
      <c r="AA4" s="28" t="str">
        <f t="shared" ref="AA4:AA6" si="9">Y4&amp;"_"&amp;Z4</f>
        <v>1452_1112</v>
      </c>
      <c r="AB4" s="51">
        <f>IFERROR(IF(AS4&lt;VLOOKUP(AA4,Imported_Probabilities!$E$2:$F$2017,2,FALSE),Sheet2!Y4,Sheet2!Z4),IF(AS4&lt;VLOOKUP(Sheet2!AA4,Imported_Probabilities!$G$2:$H$2017,2,FALSE),Sheet2!Y4,Sheet2!Z4))</f>
        <v>1112</v>
      </c>
      <c r="AC4" s="6"/>
      <c r="AD4" t="str">
        <f>VLOOKUP(AF4,All_Teams!$A$2:$B$365,2,FALSE)</f>
        <v>Miami (FL)</v>
      </c>
      <c r="AE4" t="str">
        <f>VLOOKUP(AG4,All_Teams!$A$2:$B$365,2,FALSE)</f>
        <v>Winthrop</v>
      </c>
      <c r="AF4">
        <f>INDEX(AB4:AB7,$C4)</f>
        <v>1274</v>
      </c>
      <c r="AG4">
        <f>INDEX(AB4:AB7,$C5)</f>
        <v>1457</v>
      </c>
      <c r="AH4" t="str">
        <f>AF4&amp;"_"&amp;AG4</f>
        <v>1274_1457</v>
      </c>
      <c r="AI4" s="15">
        <f>IFERROR(IF(AT4&lt;VLOOKUP(AH4,Imported_Probabilities!$E$2:$F$2017,2,FALSE),Sheet2!AF4,Sheet2!AG4),IF(AT4&lt;VLOOKUP(Sheet2!AH4,Imported_Probabilities!$G$2:$H$2017,2,FALSE),Sheet2!AF4,Sheet2!AG4))</f>
        <v>1274</v>
      </c>
      <c r="AP4">
        <f>( MOD((( MOD( (2+1000000)^2 + (2+1000000)*(PM_Index+10000000), 99999989 )) + 1000007 ) * (( MOD( (PM_Index+10000000)^2 + (PM_Index+10000000) * ( MOD( (2+1000000)^2 + (2+1000000)*(PM_Index+10000000), 99999989 )), 99999989 )) + 1000013 ), 2147483647 ) + 0.5 ) / 2147483647</f>
        <v>0.42472291920554028</v>
      </c>
      <c r="AQ4">
        <f>( MOD((( MOD( (66+1000000)^2 + (66+1000000)*(PM_Index+10000000), 99999989 )) + 1000007 ) * (( MOD( (PM_Index+10000000)^2 + (PM_Index+10000000) * ( MOD( (66+1000000)^2 + (66+1000000)*(PM_Index+10000000), 99999989 )), 99999989 )) + 1000013 ), 2147483647 ) + 0.5 ) / 2147483647</f>
        <v>3.6470375739257023E-2</v>
      </c>
      <c r="AR4">
        <f>( MOD((( MOD( (82+1000000)^2 + (82+1000000)*(PM_Index+10000000), 99999989 )) + 1000007 ) * (( MOD( (PM_Index+10000000)^2 + (PM_Index+10000000) * ( MOD( (82+1000000)^2 + (82+1000000)*(PM_Index+10000000), 99999989 )), 99999989 )) + 1000013 ), 2147483647 ) + 0.5 ) / 2147483647</f>
        <v>0.30122175663766532</v>
      </c>
      <c r="AS4">
        <f>( MOD((( MOD( (90+1000000)^2 + (90+1000000)*(PM_Index+10000000), 99999989 )) + 1000007 ) * (( MOD( (PM_Index+10000000)^2 + (PM_Index+10000000) * ( MOD( (90+1000000)^2 + (90+1000000)*(PM_Index+10000000), 99999989 )), 99999989 )) + 1000013 ), 2147483647 ) + 0.5 ) / 2147483647</f>
        <v>0.75009340851106376</v>
      </c>
      <c r="AT4">
        <f>( MOD((( MOD( (94+1000000)^2 + (94+1000000)*(PM_Index+10000000), 99999989 )) + 1000007 ) * (( MOD( (PM_Index+10000000)^2 + (PM_Index+10000000) * ( MOD( (94+1000000)^2 + (94+1000000)*(PM_Index+10000000), 99999989 )), 99999989 )) + 1000013 ), 2147483647 ) + 0.5 ) / 2147483647</f>
        <v>0.23748268081689378</v>
      </c>
      <c r="AW4">
        <v>1458</v>
      </c>
      <c r="AX4" t="str">
        <f>VLOOKUP(AW4,All_Teams!$A$2:$B$365,2,FALSE)</f>
        <v>Wisconsin</v>
      </c>
    </row>
    <row r="5" spans="1:50" ht="15" thickBot="1" x14ac:dyDescent="0.45">
      <c r="A5" t="str">
        <f>VLOOKUP(D5,All_Teams!$A$2:$B$365,2,FALSE)</f>
        <v>Virginia</v>
      </c>
      <c r="B5" t="str">
        <f>VLOOKUP(E5,All_Teams!$A$2:$B$365,2,FALSE)</f>
        <v>North Carolina-Wilmington</v>
      </c>
      <c r="C5" s="22">
        <v>3</v>
      </c>
      <c r="D5" s="22">
        <v>1438</v>
      </c>
      <c r="E5" s="22">
        <v>1423</v>
      </c>
      <c r="F5" s="22" t="str">
        <f t="shared" si="1"/>
        <v>1438_1423</v>
      </c>
      <c r="G5" s="23">
        <f>IFERROR(IF(AP5&lt;VLOOKUP(F5,Imported_Probabilities!$E$2:$F$2017,2,FALSE),Sheet2!D5,E5),IF(AP5&lt;VLOOKUP(Sheet2!F5,Imported_Probabilities!$G$2:$H$2017,2,FALSE),Sheet2!D5,E5))</f>
        <v>1438</v>
      </c>
      <c r="I5" t="str">
        <f>VLOOKUP(K5,All_Teams!$A$2:$B$365,2,FALSE)</f>
        <v>Southern California</v>
      </c>
      <c r="J5" t="str">
        <f>VLOOKUP(L5,All_Teams!$A$2:$B$365,2,FALSE)</f>
        <v>New Mexico</v>
      </c>
      <c r="K5" s="26">
        <f t="shared" si="2"/>
        <v>1425</v>
      </c>
      <c r="L5" s="26">
        <f t="shared" si="3"/>
        <v>1307</v>
      </c>
      <c r="M5" s="26" t="str">
        <f t="shared" si="4"/>
        <v>1425_1307</v>
      </c>
      <c r="N5" s="41">
        <f>IFERROR(IF(AQ5&lt;VLOOKUP(M5,Imported_Probabilities!$E$2:$F$2017,2,FALSE),Sheet2!K5,Sheet2!L5),IF(AQ5&lt;VLOOKUP(Sheet2!M5,Imported_Probabilities!$G$2:$H$2017,2,FALSE),Sheet2!K5,Sheet2!L5))</f>
        <v>1425</v>
      </c>
      <c r="P5" t="str">
        <f>VLOOKUP(R5,All_Teams!$A$2:$B$365,2,FALSE)</f>
        <v>Vanderbilt</v>
      </c>
      <c r="Q5" t="str">
        <f>VLOOKUP(S5,All_Teams!$A$2:$B$365,2,FALSE)</f>
        <v>West Virginia</v>
      </c>
      <c r="R5" s="28">
        <f t="shared" si="5"/>
        <v>1435</v>
      </c>
      <c r="S5" s="28">
        <f t="shared" si="6"/>
        <v>1452</v>
      </c>
      <c r="T5" s="28" t="str">
        <f t="shared" si="0"/>
        <v>1435_1452</v>
      </c>
      <c r="U5" s="51">
        <f>IFERROR(IF(AR5&lt;VLOOKUP(T5,Imported_Probabilities!$E$2:$F$2017,2,FALSE),Sheet2!R5,Sheet2!S5),IF(AR5&lt;VLOOKUP(Sheet2!T5,Imported_Probabilities!$G$2:$H$2017,2,FALSE),Sheet2!R5,Sheet2!S5))</f>
        <v>1452</v>
      </c>
      <c r="W5" t="str">
        <f>VLOOKUP(Y5,All_Teams!$A$2:$B$365,2,FALSE)</f>
        <v>Miami (FL)</v>
      </c>
      <c r="X5" t="str">
        <f>VLOOKUP(Z5,All_Teams!$A$2:$B$365,2,FALSE)</f>
        <v>Louisville</v>
      </c>
      <c r="Y5" s="34">
        <f t="shared" si="7"/>
        <v>1274</v>
      </c>
      <c r="Z5" s="34">
        <f t="shared" si="8"/>
        <v>1257</v>
      </c>
      <c r="AA5" s="34" t="str">
        <f t="shared" si="9"/>
        <v>1274_1257</v>
      </c>
      <c r="AB5" s="50">
        <f>IFERROR(IF(AS5&lt;VLOOKUP(AA5,Imported_Probabilities!$E$2:$F$2017,2,FALSE),Sheet2!Y5,Sheet2!Z5),IF(AS5&lt;VLOOKUP(Sheet2!AA5,Imported_Probabilities!$G$2:$H$2017,2,FALSE),Sheet2!Y5,Sheet2!Z5))</f>
        <v>1274</v>
      </c>
      <c r="AC5" s="6"/>
      <c r="AN5" t="str">
        <f>VLOOKUP(AN3,$AW$3:$AX$66,2,FALSE)</f>
        <v>Miami (FL)</v>
      </c>
      <c r="AP5">
        <f>( MOD((( MOD( (3+1000000)^2 + (3+1000000)*(PM_Index+10000000), 99999989 )) + 1000007 ) * (( MOD( (PM_Index+10000000)^2 + (PM_Index+10000000) * ( MOD( (3+1000000)^2 + (3+1000000)*(PM_Index+10000000), 99999989 )), 99999989 )) + 1000013 ), 2147483647 ) + 0.5 ) / 2147483647</f>
        <v>9.9085925658739145E-3</v>
      </c>
      <c r="AQ5">
        <f>( MOD((( MOD( (67+1000000)^2 + (67+1000000)*(PM_Index+10000000), 99999989 )) + 1000007 ) * (( MOD( (PM_Index+10000000)^2 + (PM_Index+10000000) * ( MOD( (67+1000000)^2 + (67+1000000)*(PM_Index+10000000), 99999989 )), 99999989 )) + 1000013 ), 2147483647 ) + 0.5 ) / 2147483647</f>
        <v>0.15145098681163555</v>
      </c>
      <c r="AR5">
        <f>( MOD((( MOD( (83+1000000)^2 + (83+1000000)*(PM_Index+10000000), 99999989 )) + 1000007 ) * (( MOD( (PM_Index+10000000)^2 + (PM_Index+10000000) * ( MOD( (83+1000000)^2 + (83+1000000)*(PM_Index+10000000), 99999989 )), 99999989 )) + 1000013 ), 2147483647 ) + 0.5 ) / 2147483647</f>
        <v>0.74772864638256309</v>
      </c>
      <c r="AS5">
        <f>( MOD((( MOD( (91+1000000)^2 + (91+1000000)*(PM_Index+10000000), 99999989 )) + 1000007 ) * (( MOD( (PM_Index+10000000)^2 + (PM_Index+10000000) * ( MOD( (91+1000000)^2 + (91+1000000)*(PM_Index+10000000), 99999989 )), 99999989 )) + 1000013 ), 2147483647 ) + 0.5 ) / 2147483647</f>
        <v>0.50235143955906458</v>
      </c>
      <c r="AW5">
        <v>1438</v>
      </c>
      <c r="AX5" t="str">
        <f>VLOOKUP(AW5,All_Teams!$A$2:$B$365,2,FALSE)</f>
        <v>Virginia</v>
      </c>
    </row>
    <row r="6" spans="1:50" ht="15" thickBot="1" x14ac:dyDescent="0.45">
      <c r="A6" t="str">
        <f>VLOOKUP(D6,All_Teams!$A$2:$B$365,2,FALSE)</f>
        <v>Florida</v>
      </c>
      <c r="B6" t="str">
        <f>VLOOKUP(E6,All_Teams!$A$2:$B$365,2,FALSE)</f>
        <v>East Tennessee State</v>
      </c>
      <c r="C6" s="24">
        <v>4</v>
      </c>
      <c r="D6" s="24">
        <v>1196</v>
      </c>
      <c r="E6" s="24">
        <v>1190</v>
      </c>
      <c r="F6" s="24" t="str">
        <f t="shared" si="1"/>
        <v>1196_1190</v>
      </c>
      <c r="G6" s="25">
        <f>IFERROR(IF(AP6&lt;VLOOKUP(F6,Imported_Probabilities!$E$2:$F$2017,2,FALSE),Sheet2!D6,E6),IF(AP6&lt;VLOOKUP(Sheet2!F6,Imported_Probabilities!$G$2:$H$2017,2,FALSE),Sheet2!D6,E6))</f>
        <v>1196</v>
      </c>
      <c r="I6" t="str">
        <f>VLOOKUP(K6,All_Teams!$A$2:$B$365,2,FALSE)</f>
        <v>South Carolina</v>
      </c>
      <c r="J6" t="str">
        <f>VLOOKUP(L6,All_Teams!$A$2:$B$365,2,FALSE)</f>
        <v>Duke</v>
      </c>
      <c r="K6" s="24">
        <f t="shared" si="2"/>
        <v>1376</v>
      </c>
      <c r="L6" s="24">
        <f t="shared" si="3"/>
        <v>1181</v>
      </c>
      <c r="M6" s="24" t="str">
        <f t="shared" si="4"/>
        <v>1376_1181</v>
      </c>
      <c r="N6" s="40">
        <f>IFERROR(IF(AQ6&lt;VLOOKUP(M6,Imported_Probabilities!$E$2:$F$2017,2,FALSE),Sheet2!K6,Sheet2!L6),IF(AQ6&lt;VLOOKUP(Sheet2!M6,Imported_Probabilities!$G$2:$H$2017,2,FALSE),Sheet2!K6,Sheet2!L6))</f>
        <v>1181</v>
      </c>
      <c r="P6" t="str">
        <f>VLOOKUP(R6,All_Teams!$A$2:$B$365,2,FALSE)</f>
        <v>Xavier</v>
      </c>
      <c r="Q6" t="str">
        <f>VLOOKUP(S6,All_Teams!$A$2:$B$365,2,FALSE)</f>
        <v>Arizona</v>
      </c>
      <c r="R6" s="28">
        <f t="shared" si="5"/>
        <v>1462</v>
      </c>
      <c r="S6" s="28">
        <f t="shared" si="6"/>
        <v>1112</v>
      </c>
      <c r="T6" s="28" t="str">
        <f t="shared" si="0"/>
        <v>1462_1112</v>
      </c>
      <c r="U6" s="51">
        <f>IFERROR(IF(AR6&lt;VLOOKUP(T6,Imported_Probabilities!$E$2:$F$2017,2,FALSE),Sheet2!R6,Sheet2!S6),IF(AR6&lt;VLOOKUP(Sheet2!T6,Imported_Probabilities!$G$2:$H$2017,2,FALSE),Sheet2!R6,Sheet2!S6))</f>
        <v>1112</v>
      </c>
      <c r="W6" t="str">
        <f>VLOOKUP(Y6,All_Teams!$A$2:$B$365,2,FALSE)</f>
        <v>Winthrop</v>
      </c>
      <c r="X6" t="str">
        <f>VLOOKUP(Z6,All_Teams!$A$2:$B$365,2,FALSE)</f>
        <v>Cincinnati</v>
      </c>
      <c r="Y6" s="20">
        <f t="shared" si="7"/>
        <v>1457</v>
      </c>
      <c r="Z6" s="20">
        <f t="shared" si="8"/>
        <v>1153</v>
      </c>
      <c r="AA6" s="20" t="str">
        <f t="shared" si="9"/>
        <v>1457_1153</v>
      </c>
      <c r="AB6" s="49">
        <f>IFERROR(IF(AS6&lt;VLOOKUP(AA6,Imported_Probabilities!$E$2:$F$2017,2,FALSE),Sheet2!Y6,Sheet2!Z6),IF(AS6&lt;VLOOKUP(Sheet2!AA6,Imported_Probabilities!$G$2:$H$2017,2,FALSE),Sheet2!Y6,Sheet2!Z6))</f>
        <v>1457</v>
      </c>
      <c r="AC6" s="6"/>
      <c r="AP6">
        <f>( MOD((( MOD( (4+1000000)^2 + (4+1000000)*(PM_Index+10000000), 99999989 )) + 1000007 ) * (( MOD( (PM_Index+10000000)^2 + (PM_Index+10000000) * ( MOD( (4+1000000)^2 + (4+1000000)*(PM_Index+10000000), 99999989 )), 99999989 )) + 1000013 ), 2147483647 ) + 0.5 ) / 2147483647</f>
        <v>0.41913007242564582</v>
      </c>
      <c r="AQ6">
        <f>( MOD((( MOD( (68+1000000)^2 + (68+1000000)*(PM_Index+10000000), 99999989 )) + 1000007 ) * (( MOD( (PM_Index+10000000)^2 + (PM_Index+10000000) * ( MOD( (68+1000000)^2 + (68+1000000)*(PM_Index+10000000), 99999989 )), 99999989 )) + 1000013 ), 2147483647 ) + 0.5 ) / 2147483647</f>
        <v>8.0245363330582797E-2</v>
      </c>
      <c r="AR6">
        <f>( MOD((( MOD( (84+1000000)^2 + (84+1000000)*(PM_Index+10000000), 99999989 )) + 1000007 ) * (( MOD( (PM_Index+10000000)^2 + (PM_Index+10000000) * ( MOD( (84+1000000)^2 + (84+1000000)*(PM_Index+10000000), 99999989 )), 99999989 )) + 1000013 ), 2147483647 ) + 0.5 ) / 2147483647</f>
        <v>0.58197549035864671</v>
      </c>
      <c r="AS6">
        <f>( MOD((( MOD( (92+1000000)^2 + (92+1000000)*(PM_Index+10000000), 99999989 )) + 1000007 ) * (( MOD( (PM_Index+10000000)^2 + (PM_Index+10000000) * ( MOD( (92+1000000)^2 + (92+1000000)*(PM_Index+10000000), 99999989 )), 99999989 )) + 1000013 ), 2147483647 ) + 0.5 ) / 2147483647</f>
        <v>5.4913894066081333E-2</v>
      </c>
      <c r="AW6">
        <v>1196</v>
      </c>
      <c r="AX6" t="str">
        <f>VLOOKUP(AW6,All_Teams!$A$2:$B$365,2,FALSE)</f>
        <v>Florida</v>
      </c>
    </row>
    <row r="7" spans="1:50" ht="15" thickBot="1" x14ac:dyDescent="0.45">
      <c r="A7" t="str">
        <f>VLOOKUP(D7,All_Teams!$A$2:$B$365,2,FALSE)</f>
        <v>Southern California</v>
      </c>
      <c r="B7" t="str">
        <f>VLOOKUP(E7,All_Teams!$A$2:$B$365,2,FALSE)</f>
        <v>Southern Methodist</v>
      </c>
      <c r="C7" s="26">
        <v>5</v>
      </c>
      <c r="D7" s="26">
        <v>1425</v>
      </c>
      <c r="E7" s="26">
        <v>1374</v>
      </c>
      <c r="F7" s="26" t="str">
        <f t="shared" si="1"/>
        <v>1425_1374</v>
      </c>
      <c r="G7" s="27">
        <f>IFERROR(IF(AP7&lt;VLOOKUP(F7,Imported_Probabilities!$E$2:$F$2017,2,FALSE),Sheet2!D7,E7),IF(AP7&lt;VLOOKUP(Sheet2!F7,Imported_Probabilities!$G$2:$H$2017,2,FALSE),Sheet2!D7,E7))</f>
        <v>1425</v>
      </c>
      <c r="I7" t="str">
        <f>VLOOKUP(K7,All_Teams!$A$2:$B$365,2,FALSE)</f>
        <v>Gonzaga</v>
      </c>
      <c r="J7" t="str">
        <f>VLOOKUP(L7,All_Teams!$A$2:$B$365,2,FALSE)</f>
        <v>Vanderbilt</v>
      </c>
      <c r="K7" s="28">
        <f t="shared" si="2"/>
        <v>1211</v>
      </c>
      <c r="L7" s="28">
        <f t="shared" si="3"/>
        <v>1435</v>
      </c>
      <c r="M7" s="28" t="str">
        <f t="shared" si="4"/>
        <v>1211_1435</v>
      </c>
      <c r="N7" s="43">
        <f>IFERROR(IF(AQ7&lt;VLOOKUP(M7,Imported_Probabilities!$E$2:$F$2017,2,FALSE),Sheet2!K7,Sheet2!L7),IF(AQ7&lt;VLOOKUP(Sheet2!M7,Imported_Probabilities!$G$2:$H$2017,2,FALSE),Sheet2!K7,Sheet2!L7))</f>
        <v>1435</v>
      </c>
      <c r="P7" t="str">
        <f>VLOOKUP(R7,All_Teams!$A$2:$B$365,2,FALSE)</f>
        <v>Miami (FL)</v>
      </c>
      <c r="Q7" t="str">
        <f>VLOOKUP(S7,All_Teams!$A$2:$B$365,2,FALSE)</f>
        <v>Purdue</v>
      </c>
      <c r="R7" s="34">
        <f t="shared" si="5"/>
        <v>1274</v>
      </c>
      <c r="S7" s="34">
        <f t="shared" si="6"/>
        <v>1345</v>
      </c>
      <c r="T7" s="34" t="str">
        <f t="shared" si="0"/>
        <v>1274_1345</v>
      </c>
      <c r="U7" s="50">
        <f>IFERROR(IF(AR7&lt;VLOOKUP(T7,Imported_Probabilities!$E$2:$F$2017,2,FALSE),Sheet2!R7,Sheet2!S7),IF(AR7&lt;VLOOKUP(Sheet2!T7,Imported_Probabilities!$G$2:$H$2017,2,FALSE),Sheet2!R7,Sheet2!S7))</f>
        <v>1274</v>
      </c>
      <c r="AP7">
        <f>( MOD((( MOD( (5+1000000)^2 + (5+1000000)*(PM_Index+10000000), 99999989 )) + 1000007 ) * (( MOD( (PM_Index+10000000)^2 + (PM_Index+10000000) * ( MOD( (5+1000000)^2 + (5+1000000)*(PM_Index+10000000), 99999989 )), 99999989 )) + 1000013 ), 2147483647 ) + 0.5 ) / 2147483647</f>
        <v>5.0978794484855046E-2</v>
      </c>
      <c r="AQ7">
        <f>( MOD((( MOD( (69+1000000)^2 + (69+1000000)*(PM_Index+10000000), 99999989 )) + 1000007 ) * (( MOD( (PM_Index+10000000)^2 + (PM_Index+10000000) * ( MOD( (69+1000000)^2 + (69+1000000)*(PM_Index+10000000), 99999989 )), 99999989 )) + 1000013 ), 2147483647 ) + 0.5 ) / 2147483647</f>
        <v>0.21020813738471275</v>
      </c>
      <c r="AR7">
        <f>( MOD((( MOD( (85+1000000)^2 + (85+1000000)*(PM_Index+10000000), 99999989 )) + 1000007 ) * (( MOD( (PM_Index+10000000)^2 + (PM_Index+10000000) * ( MOD( (85+1000000)^2 + (85+1000000)*(PM_Index+10000000), 99999989 )), 99999989 )) + 1000013 ), 2147483647 ) + 0.5 ) / 2147483647</f>
        <v>0.40147400875644479</v>
      </c>
      <c r="AW7">
        <v>1425</v>
      </c>
      <c r="AX7" t="str">
        <f>VLOOKUP(AW7,All_Teams!$A$2:$B$365,2,FALSE)</f>
        <v>Southern California</v>
      </c>
    </row>
    <row r="8" spans="1:50" ht="15" thickBot="1" x14ac:dyDescent="0.45">
      <c r="A8" t="str">
        <f>VLOOKUP(D8,All_Teams!$A$2:$B$365,2,FALSE)</f>
        <v>Baylor</v>
      </c>
      <c r="B8" t="str">
        <f>VLOOKUP(E8,All_Teams!$A$2:$B$365,2,FALSE)</f>
        <v>New Mexico</v>
      </c>
      <c r="C8" s="26">
        <v>6</v>
      </c>
      <c r="D8" s="26">
        <v>1124</v>
      </c>
      <c r="E8" s="26">
        <v>1307</v>
      </c>
      <c r="F8" s="26" t="str">
        <f t="shared" si="1"/>
        <v>1124_1307</v>
      </c>
      <c r="G8" s="23">
        <f>IFERROR(IF(AP8&lt;VLOOKUP(F8,Imported_Probabilities!$E$2:$F$2017,2,FALSE),Sheet2!D8,E8),IF(AP8&lt;VLOOKUP(Sheet2!F8,Imported_Probabilities!$G$2:$H$2017,2,FALSE),Sheet2!D8,E8))</f>
        <v>1307</v>
      </c>
      <c r="I8" t="str">
        <f>VLOOKUP(K8,All_Teams!$A$2:$B$365,2,FALSE)</f>
        <v>Notre Dame</v>
      </c>
      <c r="J8" t="str">
        <f>VLOOKUP(L8,All_Teams!$A$2:$B$365,2,FALSE)</f>
        <v>West Virginia</v>
      </c>
      <c r="K8" s="31">
        <f t="shared" si="2"/>
        <v>1323</v>
      </c>
      <c r="L8" s="31">
        <f t="shared" si="3"/>
        <v>1452</v>
      </c>
      <c r="M8" s="31" t="str">
        <f t="shared" si="4"/>
        <v>1323_1452</v>
      </c>
      <c r="N8" s="44">
        <f>IFERROR(IF(AQ8&lt;VLOOKUP(M8,Imported_Probabilities!$E$2:$F$2017,2,FALSE),Sheet2!K8,Sheet2!L8),IF(AQ8&lt;VLOOKUP(Sheet2!M8,Imported_Probabilities!$G$2:$H$2017,2,FALSE),Sheet2!K8,Sheet2!L8))</f>
        <v>1452</v>
      </c>
      <c r="P8" t="str">
        <f>VLOOKUP(R8,All_Teams!$A$2:$B$365,2,FALSE)</f>
        <v>Oregon</v>
      </c>
      <c r="Q8" t="str">
        <f>VLOOKUP(S8,All_Teams!$A$2:$B$365,2,FALSE)</f>
        <v>Louisville</v>
      </c>
      <c r="R8" s="34">
        <f t="shared" si="5"/>
        <v>1332</v>
      </c>
      <c r="S8" s="34">
        <f t="shared" si="6"/>
        <v>1257</v>
      </c>
      <c r="T8" s="34" t="str">
        <f t="shared" si="0"/>
        <v>1332_1257</v>
      </c>
      <c r="U8" s="50">
        <f>IFERROR(IF(AR8&lt;VLOOKUP(T8,Imported_Probabilities!$E$2:$F$2017,2,FALSE),Sheet2!R8,Sheet2!S8),IF(AR8&lt;VLOOKUP(Sheet2!T8,Imported_Probabilities!$G$2:$H$2017,2,FALSE),Sheet2!R8,Sheet2!S8))</f>
        <v>1257</v>
      </c>
      <c r="AP8">
        <f>( MOD((( MOD( (6+1000000)^2 + (6+1000000)*(PM_Index+10000000), 99999989 )) + 1000007 ) * (( MOD( (PM_Index+10000000)^2 + (PM_Index+10000000) * ( MOD( (6+1000000)^2 + (6+1000000)*(PM_Index+10000000), 99999989 )), 99999989 )) + 1000013 ), 2147483647 ) + 0.5 ) / 2147483647</f>
        <v>0.97583873266160426</v>
      </c>
      <c r="AQ8">
        <f>( MOD((( MOD( (70+1000000)^2 + (70+1000000)*(PM_Index+10000000), 99999989 )) + 1000007 ) * (( MOD( (PM_Index+10000000)^2 + (PM_Index+10000000) * ( MOD( (70+1000000)^2 + (70+1000000)*(PM_Index+10000000), 99999989 )), 99999989 )) + 1000013 ), 2147483647 ) + 0.5 ) / 2147483647</f>
        <v>0.57208991333473935</v>
      </c>
      <c r="AR8">
        <f>( MOD((( MOD( (86+1000000)^2 + (86+1000000)*(PM_Index+10000000), 99999989 )) + 1000007 ) * (( MOD( (PM_Index+10000000)^2 + (PM_Index+10000000) * ( MOD( (86+1000000)^2 + (86+1000000)*(PM_Index+10000000), 99999989 )), 99999989 )) + 1000013 ), 2147483647 ) + 0.5 ) / 2147483647</f>
        <v>0.6577040572453775</v>
      </c>
      <c r="AW8">
        <v>1124</v>
      </c>
      <c r="AX8" t="str">
        <f>VLOOKUP(AW8,All_Teams!$A$2:$B$365,2,FALSE)</f>
        <v>Baylor</v>
      </c>
    </row>
    <row r="9" spans="1:50" ht="15" thickBot="1" x14ac:dyDescent="0.45">
      <c r="A9" t="str">
        <f>VLOOKUP(D9,All_Teams!$A$2:$B$365,2,FALSE)</f>
        <v>South Carolina</v>
      </c>
      <c r="B9" t="str">
        <f>VLOOKUP(E9,All_Teams!$A$2:$B$365,2,FALSE)</f>
        <v>Marquette</v>
      </c>
      <c r="C9" s="26">
        <v>7</v>
      </c>
      <c r="D9" s="26">
        <v>1376</v>
      </c>
      <c r="E9" s="26">
        <v>1266</v>
      </c>
      <c r="F9" s="26" t="str">
        <f t="shared" si="1"/>
        <v>1376_1266</v>
      </c>
      <c r="G9" s="23">
        <f>IFERROR(IF(AP9&lt;VLOOKUP(F9,Imported_Probabilities!$E$2:$F$2017,2,FALSE),Sheet2!D9,E9),IF(AP9&lt;VLOOKUP(Sheet2!F9,Imported_Probabilities!$G$2:$H$2017,2,FALSE),Sheet2!D9,E9))</f>
        <v>1376</v>
      </c>
      <c r="I9" t="str">
        <f>VLOOKUP(K9,All_Teams!$A$2:$B$365,2,FALSE)</f>
        <v>Xavier</v>
      </c>
      <c r="J9" t="str">
        <f>VLOOKUP(L9,All_Teams!$A$2:$B$365,2,FALSE)</f>
        <v>Florida State</v>
      </c>
      <c r="K9" s="28">
        <f t="shared" si="2"/>
        <v>1462</v>
      </c>
      <c r="L9" s="28">
        <f t="shared" si="3"/>
        <v>1199</v>
      </c>
      <c r="M9" s="28" t="str">
        <f t="shared" si="4"/>
        <v>1462_1199</v>
      </c>
      <c r="N9" s="43">
        <f>IFERROR(IF(AQ9&lt;VLOOKUP(M9,Imported_Probabilities!$E$2:$F$2017,2,FALSE),Sheet2!K9,Sheet2!L9),IF(AQ9&lt;VLOOKUP(Sheet2!M9,Imported_Probabilities!$G$2:$H$2017,2,FALSE),Sheet2!K9,Sheet2!L9))</f>
        <v>1462</v>
      </c>
      <c r="P9" t="str">
        <f>VLOOKUP(R9,All_Teams!$A$2:$B$365,2,FALSE)</f>
        <v>North Carolina</v>
      </c>
      <c r="Q9" t="str">
        <f>VLOOKUP(S9,All_Teams!$A$2:$B$365,2,FALSE)</f>
        <v>Winthrop</v>
      </c>
      <c r="R9" s="20">
        <f t="shared" si="5"/>
        <v>1314</v>
      </c>
      <c r="S9" s="20">
        <f t="shared" si="6"/>
        <v>1457</v>
      </c>
      <c r="T9" s="20" t="str">
        <f t="shared" si="0"/>
        <v>1314_1457</v>
      </c>
      <c r="U9" s="49">
        <f>IFERROR(IF(AR9&lt;VLOOKUP(T9,Imported_Probabilities!$E$2:$F$2017,2,FALSE),Sheet2!R9,Sheet2!S9),IF(AR9&lt;VLOOKUP(Sheet2!T9,Imported_Probabilities!$G$2:$H$2017,2,FALSE),Sheet2!R9,Sheet2!S9))</f>
        <v>1457</v>
      </c>
      <c r="AP9">
        <f>( MOD((( MOD( (7+1000000)^2 + (7+1000000)*(PM_Index+10000000), 99999989 )) + 1000007 ) * (( MOD( (PM_Index+10000000)^2 + (PM_Index+10000000) * ( MOD( (7+1000000)^2 + (7+1000000)*(PM_Index+10000000), 99999989 )), 99999989 )) + 1000013 ), 2147483647 ) + 0.5 ) / 2147483647</f>
        <v>0.56026319044654405</v>
      </c>
      <c r="AQ9">
        <f>( MOD((( MOD( (71+1000000)^2 + (71+1000000)*(PM_Index+10000000), 99999989 )) + 1000007 ) * (( MOD( (PM_Index+10000000)^2 + (PM_Index+10000000) * ( MOD( (71+1000000)^2 + (71+1000000)*(PM_Index+10000000), 99999989 )), 99999989 )) + 1000013 ), 2147483647 ) + 0.5 ) / 2147483647</f>
        <v>0.15297182540081991</v>
      </c>
      <c r="AR9">
        <f>( MOD((( MOD( (87+1000000)^2 + (87+1000000)*(PM_Index+10000000), 99999989 )) + 1000007 ) * (( MOD( (PM_Index+10000000)^2 + (PM_Index+10000000) * ( MOD( (87+1000000)^2 + (87+1000000)*(PM_Index+10000000), 99999989 )), 99999989 )) + 1000013 ), 2147483647 ) + 0.5 ) / 2147483647</f>
        <v>0.99504101578846627</v>
      </c>
      <c r="AW9">
        <v>1376</v>
      </c>
      <c r="AX9" t="str">
        <f>VLOOKUP(AW9,All_Teams!$A$2:$B$365,2,FALSE)</f>
        <v>South Carolina</v>
      </c>
    </row>
    <row r="10" spans="1:50" ht="15" thickBot="1" x14ac:dyDescent="0.45">
      <c r="A10" t="str">
        <f>VLOOKUP(D10,All_Teams!$A$2:$B$365,2,FALSE)</f>
        <v>Duke</v>
      </c>
      <c r="B10" t="str">
        <f>VLOOKUP(E10,All_Teams!$A$2:$B$365,2,FALSE)</f>
        <v>Troy</v>
      </c>
      <c r="C10" s="24">
        <v>8</v>
      </c>
      <c r="D10" s="24">
        <v>1181</v>
      </c>
      <c r="E10" s="24">
        <v>1407</v>
      </c>
      <c r="F10" s="24" t="str">
        <f t="shared" si="1"/>
        <v>1181_1407</v>
      </c>
      <c r="G10" s="25">
        <f>IFERROR(IF(AP10&lt;VLOOKUP(F10,Imported_Probabilities!$E$2:$F$2017,2,FALSE),Sheet2!D10,E10),IF(AP10&lt;VLOOKUP(Sheet2!F10,Imported_Probabilities!$G$2:$H$2017,2,FALSE),Sheet2!D10,E10))</f>
        <v>1181</v>
      </c>
      <c r="I10" t="str">
        <f>VLOOKUP(K10,All_Teams!$A$2:$B$365,2,FALSE)</f>
        <v>Saint Mary's (CA)</v>
      </c>
      <c r="J10" t="str">
        <f>VLOOKUP(L10,All_Teams!$A$2:$B$365,2,FALSE)</f>
        <v>Arizona</v>
      </c>
      <c r="K10" s="31">
        <f t="shared" si="2"/>
        <v>1388</v>
      </c>
      <c r="L10" s="31">
        <f t="shared" si="3"/>
        <v>1112</v>
      </c>
      <c r="M10" s="31" t="str">
        <f t="shared" si="4"/>
        <v>1388_1112</v>
      </c>
      <c r="N10" s="44">
        <f>IFERROR(IF(AQ10&lt;VLOOKUP(M10,Imported_Probabilities!$E$2:$F$2017,2,FALSE),Sheet2!K10,Sheet2!L10),IF(AQ10&lt;VLOOKUP(Sheet2!M10,Imported_Probabilities!$G$2:$H$2017,2,FALSE),Sheet2!K10,Sheet2!L10))</f>
        <v>1112</v>
      </c>
      <c r="P10" t="str">
        <f>VLOOKUP(R10,All_Teams!$A$2:$B$365,2,FALSE)</f>
        <v>Cincinnati</v>
      </c>
      <c r="Q10" t="str">
        <f>VLOOKUP(S10,All_Teams!$A$2:$B$365,2,FALSE)</f>
        <v>Northern Kentucky</v>
      </c>
      <c r="R10" s="20">
        <f t="shared" si="5"/>
        <v>1153</v>
      </c>
      <c r="S10" s="20">
        <f t="shared" si="6"/>
        <v>1297</v>
      </c>
      <c r="T10" s="20" t="str">
        <f t="shared" si="0"/>
        <v>1153_1297</v>
      </c>
      <c r="U10" s="49">
        <f>IFERROR(IF(AR10&lt;VLOOKUP(T10,Imported_Probabilities!$E$2:$F$2017,2,FALSE),Sheet2!R10,Sheet2!S10),IF(AR10&lt;VLOOKUP(Sheet2!T10,Imported_Probabilities!$G$2:$H$2017,2,FALSE),Sheet2!R10,Sheet2!S10))</f>
        <v>1153</v>
      </c>
      <c r="AP10">
        <f>( MOD((( MOD( (8+1000000)^2 + (8+1000000)*(PM_Index+10000000), 99999989 )) + 1000007 ) * (( MOD( (PM_Index+10000000)^2 + (PM_Index+10000000) * ( MOD( (8+1000000)^2 + (8+1000000)*(PM_Index+10000000), 99999989 )), 99999989 )) + 1000013 ), 2147483647 ) + 0.5 ) / 2147483647</f>
        <v>0.33643496913669396</v>
      </c>
      <c r="AQ10">
        <f>( MOD((( MOD( (72+1000000)^2 + (72+1000000)*(PM_Index+10000000), 99999989 )) + 1000007 ) * (( MOD( (PM_Index+10000000)^2 + (PM_Index+10000000) * ( MOD( (72+1000000)^2 + (72+1000000)*(PM_Index+10000000), 99999989 )), 99999989 )) + 1000013 ), 2147483647 ) + 0.5 ) / 2147483647</f>
        <v>0.98438209178130243</v>
      </c>
      <c r="AR10">
        <f>( MOD((( MOD( (88+1000000)^2 + (88+1000000)*(PM_Index+10000000), 99999989 )) + 1000007 ) * (( MOD( (PM_Index+10000000)^2 + (PM_Index+10000000) * ( MOD( (88+1000000)^2 + (88+1000000)*(PM_Index+10000000), 99999989 )), 99999989 )) + 1000013 ), 2147483647 ) + 0.5 ) / 2147483647</f>
        <v>0.70738553963945505</v>
      </c>
      <c r="AW10">
        <v>1181</v>
      </c>
      <c r="AX10" t="str">
        <f>VLOOKUP(AW10,All_Teams!$A$2:$B$365,2,FALSE)</f>
        <v>Duke</v>
      </c>
    </row>
    <row r="11" spans="1:50" ht="15" thickBot="1" x14ac:dyDescent="0.45">
      <c r="A11" t="str">
        <f>VLOOKUP(D11,All_Teams!$A$2:$B$365,2,FALSE)</f>
        <v>Gonzaga</v>
      </c>
      <c r="B11" t="str">
        <f>VLOOKUP(E11,All_Teams!$A$2:$B$365,2,FALSE)</f>
        <v>South Dakota</v>
      </c>
      <c r="C11" s="28">
        <v>9</v>
      </c>
      <c r="D11" s="28">
        <v>1211</v>
      </c>
      <c r="E11" s="28">
        <v>1377</v>
      </c>
      <c r="F11" s="28" t="str">
        <f t="shared" si="1"/>
        <v>1211_1377</v>
      </c>
      <c r="G11" s="29">
        <f>IFERROR(IF(AP11&lt;VLOOKUP(F11,Imported_Probabilities!$E$2:$F$2017,2,FALSE),Sheet2!D11,E11),IF(AP11&lt;VLOOKUP(Sheet2!F11,Imported_Probabilities!$G$2:$H$2017,2,FALSE),Sheet2!D11,E11))</f>
        <v>1211</v>
      </c>
      <c r="I11" t="str">
        <f>VLOOKUP(K11,All_Teams!$A$2:$B$365,2,FALSE)</f>
        <v>Kansas</v>
      </c>
      <c r="J11" t="str">
        <f>VLOOKUP(L11,All_Teams!$A$2:$B$365,2,FALSE)</f>
        <v>Miami (FL)</v>
      </c>
      <c r="K11" s="34">
        <f t="shared" si="2"/>
        <v>1242</v>
      </c>
      <c r="L11" s="34">
        <f t="shared" si="3"/>
        <v>1274</v>
      </c>
      <c r="M11" s="34" t="str">
        <f t="shared" si="4"/>
        <v>1242_1274</v>
      </c>
      <c r="N11" s="47">
        <f>IFERROR(IF(AQ11&lt;VLOOKUP(M11,Imported_Probabilities!$E$2:$F$2017,2,FALSE),Sheet2!K11,Sheet2!L11),IF(AQ11&lt;VLOOKUP(Sheet2!M11,Imported_Probabilities!$G$2:$H$2017,2,FALSE),Sheet2!K11,Sheet2!L11))</f>
        <v>1274</v>
      </c>
      <c r="AP11">
        <f>( MOD((( MOD( (9+1000000)^2 + (9+1000000)*(PM_Index+10000000), 99999989 )) + 1000007 ) * (( MOD( (PM_Index+10000000)^2 + (PM_Index+10000000) * ( MOD( (9+1000000)^2 + (9+1000000)*(PM_Index+10000000), 99999989 )), 99999989 )) + 1000013 ), 2147483647 ) + 0.5 ) / 2147483647</f>
        <v>0.38394951768403385</v>
      </c>
      <c r="AQ11">
        <f>( MOD((( MOD( (73+1000000)^2 + (73+1000000)*(PM_Index+10000000), 99999989 )) + 1000007 ) * (( MOD( (PM_Index+10000000)^2 + (PM_Index+10000000) * ( MOD( (73+1000000)^2 + (73+1000000)*(PM_Index+10000000), 99999989 )), 99999989 )) + 1000013 ), 2147483647 ) + 0.5 ) / 2147483647</f>
        <v>0.77967919003203479</v>
      </c>
      <c r="AW11">
        <v>1211</v>
      </c>
      <c r="AX11" t="str">
        <f>VLOOKUP(AW11,All_Teams!$A$2:$B$365,2,FALSE)</f>
        <v>Gonzaga</v>
      </c>
    </row>
    <row r="12" spans="1:50" ht="15" thickBot="1" x14ac:dyDescent="0.45">
      <c r="A12" t="str">
        <f>VLOOKUP(D12,All_Teams!$A$2:$B$365,2,FALSE)</f>
        <v>Northwestern</v>
      </c>
      <c r="B12" t="str">
        <f>VLOOKUP(E12,All_Teams!$A$2:$B$365,2,FALSE)</f>
        <v>Vanderbilt</v>
      </c>
      <c r="C12" s="28">
        <v>10</v>
      </c>
      <c r="D12" s="28">
        <v>1321</v>
      </c>
      <c r="E12" s="28">
        <v>1435</v>
      </c>
      <c r="F12" s="28" t="str">
        <f t="shared" si="1"/>
        <v>1321_1435</v>
      </c>
      <c r="G12" s="30">
        <f>IFERROR(IF(AP12&lt;VLOOKUP(F12,Imported_Probabilities!$E$2:$F$2017,2,FALSE),Sheet2!D12,E12),IF(AP12&lt;VLOOKUP(Sheet2!F12,Imported_Probabilities!$G$2:$H$2017,2,FALSE),Sheet2!D12,E12))</f>
        <v>1435</v>
      </c>
      <c r="I12" t="str">
        <f>VLOOKUP(K12,All_Teams!$A$2:$B$365,2,FALSE)</f>
        <v>Iowa State</v>
      </c>
      <c r="J12" t="str">
        <f>VLOOKUP(L12,All_Teams!$A$2:$B$365,2,FALSE)</f>
        <v>Purdue</v>
      </c>
      <c r="K12" s="37">
        <f t="shared" si="2"/>
        <v>1235</v>
      </c>
      <c r="L12" s="37">
        <f t="shared" si="3"/>
        <v>1345</v>
      </c>
      <c r="M12" s="37" t="str">
        <f t="shared" si="4"/>
        <v>1235_1345</v>
      </c>
      <c r="N12" s="48">
        <f>IFERROR(IF(AQ12&lt;VLOOKUP(M12,Imported_Probabilities!$E$2:$F$2017,2,FALSE),Sheet2!K12,Sheet2!L12),IF(AQ12&lt;VLOOKUP(Sheet2!M12,Imported_Probabilities!$G$2:$H$2017,2,FALSE),Sheet2!K12,Sheet2!L12))</f>
        <v>1345</v>
      </c>
      <c r="AP12">
        <f>( MOD((( MOD( (10+1000000)^2 + (10+1000000)*(PM_Index+10000000), 99999989 )) + 1000007 ) * (( MOD( (PM_Index+10000000)^2 + (PM_Index+10000000) * ( MOD( (10+1000000)^2 + (10+1000000)*(PM_Index+10000000), 99999989 )), 99999989 )) + 1000013 ), 2147483647 ) + 0.5 ) / 2147483647</f>
        <v>0.96273792184085494</v>
      </c>
      <c r="AQ12">
        <f>( MOD((( MOD( (74+1000000)^2 + (74+1000000)*(PM_Index+10000000), 99999989 )) + 1000007 ) * (( MOD( (PM_Index+10000000)^2 + (PM_Index+10000000) * ( MOD( (74+1000000)^2 + (74+1000000)*(PM_Index+10000000), 99999989 )), 99999989 )) + 1000013 ), 2147483647 ) + 0.5 ) / 2147483647</f>
        <v>0.85706650016692765</v>
      </c>
      <c r="AW12">
        <v>1321</v>
      </c>
      <c r="AX12" t="str">
        <f>VLOOKUP(AW12,All_Teams!$A$2:$B$365,2,FALSE)</f>
        <v>Northwestern</v>
      </c>
    </row>
    <row r="13" spans="1:50" ht="15" thickBot="1" x14ac:dyDescent="0.45">
      <c r="A13" t="str">
        <f>VLOOKUP(D13,All_Teams!$A$2:$B$365,2,FALSE)</f>
        <v>Notre Dame</v>
      </c>
      <c r="B13" t="str">
        <f>VLOOKUP(E13,All_Teams!$A$2:$B$365,2,FALSE)</f>
        <v>Princeton</v>
      </c>
      <c r="C13" s="28">
        <v>11</v>
      </c>
      <c r="D13" s="28">
        <v>1323</v>
      </c>
      <c r="E13" s="28">
        <v>1343</v>
      </c>
      <c r="F13" s="28" t="str">
        <f t="shared" si="1"/>
        <v>1323_1343</v>
      </c>
      <c r="G13" s="30">
        <f>IFERROR(IF(AP13&lt;VLOOKUP(F13,Imported_Probabilities!$E$2:$F$2017,2,FALSE),Sheet2!D13,E13),IF(AP13&lt;VLOOKUP(Sheet2!F13,Imported_Probabilities!$G$2:$H$2017,2,FALSE),Sheet2!D13,E13))</f>
        <v>1323</v>
      </c>
      <c r="I13" t="str">
        <f>VLOOKUP(K13,All_Teams!$A$2:$B$365,2,FALSE)</f>
        <v>Creighton</v>
      </c>
      <c r="J13" t="str">
        <f>VLOOKUP(L13,All_Teams!$A$2:$B$365,2,FALSE)</f>
        <v>Oregon</v>
      </c>
      <c r="K13" s="34">
        <f t="shared" si="2"/>
        <v>1166</v>
      </c>
      <c r="L13" s="34">
        <f t="shared" si="3"/>
        <v>1332</v>
      </c>
      <c r="M13" s="34" t="str">
        <f t="shared" si="4"/>
        <v>1166_1332</v>
      </c>
      <c r="N13" s="47">
        <f>IFERROR(IF(AQ13&lt;VLOOKUP(M13,Imported_Probabilities!$E$2:$F$2017,2,FALSE),Sheet2!K13,Sheet2!L13),IF(AQ13&lt;VLOOKUP(Sheet2!M13,Imported_Probabilities!$G$2:$H$2017,2,FALSE),Sheet2!K13,Sheet2!L13))</f>
        <v>1332</v>
      </c>
      <c r="AP13">
        <f>( MOD((( MOD( (11+1000000)^2 + (11+1000000)*(PM_Index+10000000), 99999989 )) + 1000007 ) * (( MOD( (PM_Index+10000000)^2 + (PM_Index+10000000) * ( MOD( (11+1000000)^2 + (11+1000000)*(PM_Index+10000000), 99999989 )), 99999989 )) + 1000013 ), 2147483647 ) + 0.5 ) / 2147483647</f>
        <v>0.44353147360660672</v>
      </c>
      <c r="AQ13">
        <f>( MOD((( MOD( (75+1000000)^2 + (75+1000000)*(PM_Index+10000000), 99999989 )) + 1000007 ) * (( MOD( (PM_Index+10000000)^2 + (PM_Index+10000000) * ( MOD( (75+1000000)^2 + (75+1000000)*(PM_Index+10000000), 99999989 )), 99999989 )) + 1000013 ), 2147483647 ) + 0.5 ) / 2147483647</f>
        <v>0.52649969934788521</v>
      </c>
      <c r="AW13">
        <v>1323</v>
      </c>
      <c r="AX13" t="str">
        <f>VLOOKUP(AW13,All_Teams!$A$2:$B$365,2,FALSE)</f>
        <v>Notre Dame</v>
      </c>
    </row>
    <row r="14" spans="1:50" ht="15" thickBot="1" x14ac:dyDescent="0.45">
      <c r="A14" t="str">
        <f>VLOOKUP(D14,All_Teams!$A$2:$B$365,2,FALSE)</f>
        <v>West Virginia</v>
      </c>
      <c r="B14" t="str">
        <f>VLOOKUP(E14,All_Teams!$A$2:$B$365,2,FALSE)</f>
        <v>Bucknell</v>
      </c>
      <c r="C14" s="31">
        <v>12</v>
      </c>
      <c r="D14" s="31">
        <v>1452</v>
      </c>
      <c r="E14" s="31">
        <v>1137</v>
      </c>
      <c r="F14" s="31" t="str">
        <f t="shared" si="1"/>
        <v>1452_1137</v>
      </c>
      <c r="G14" s="32">
        <f>IFERROR(IF(AP14&lt;VLOOKUP(F14,Imported_Probabilities!$E$2:$F$2017,2,FALSE),Sheet2!D14,E14),IF(AP14&lt;VLOOKUP(Sheet2!F14,Imported_Probabilities!$G$2:$H$2017,2,FALSE),Sheet2!D14,E14))</f>
        <v>1452</v>
      </c>
      <c r="I14" t="str">
        <f>VLOOKUP(K14,All_Teams!$A$2:$B$365,2,FALSE)</f>
        <v>Oklahoma State</v>
      </c>
      <c r="J14" t="str">
        <f>VLOOKUP(L14,All_Teams!$A$2:$B$365,2,FALSE)</f>
        <v>Louisville</v>
      </c>
      <c r="K14" s="37">
        <f t="shared" si="2"/>
        <v>1329</v>
      </c>
      <c r="L14" s="37">
        <f t="shared" si="3"/>
        <v>1257</v>
      </c>
      <c r="M14" s="37" t="str">
        <f t="shared" si="4"/>
        <v>1329_1257</v>
      </c>
      <c r="N14" s="48">
        <f>IFERROR(IF(AQ14&lt;VLOOKUP(M14,Imported_Probabilities!$E$2:$F$2017,2,FALSE),Sheet2!K14,Sheet2!L14),IF(AQ14&lt;VLOOKUP(Sheet2!M14,Imported_Probabilities!$G$2:$H$2017,2,FALSE),Sheet2!K14,Sheet2!L14))</f>
        <v>1257</v>
      </c>
      <c r="AP14">
        <f>( MOD((( MOD( (12+1000000)^2 + (12+1000000)*(PM_Index+10000000), 99999989 )) + 1000007 ) * (( MOD( (PM_Index+10000000)^2 + (PM_Index+10000000) * ( MOD( (12+1000000)^2 + (12+1000000)*(PM_Index+10000000), 99999989 )), 99999989 )) + 1000013 ), 2147483647 ) + 0.5 ) / 2147483647</f>
        <v>0.52256136807732345</v>
      </c>
      <c r="AQ14">
        <f>( MOD((( MOD( (76+1000000)^2 + (76+1000000)*(PM_Index+10000000), 99999989 )) + 1000007 ) * (( MOD( (PM_Index+10000000)^2 + (PM_Index+10000000) * ( MOD( (76+1000000)^2 + (76+1000000)*(PM_Index+10000000), 99999989 )), 99999989 )) + 1000013 ), 2147483647 ) + 0.5 ) / 2147483647</f>
        <v>0.79436531723214565</v>
      </c>
      <c r="AW14">
        <v>1452</v>
      </c>
      <c r="AX14" t="str">
        <f>VLOOKUP(AW14,All_Teams!$A$2:$B$365,2,FALSE)</f>
        <v>West Virginia</v>
      </c>
    </row>
    <row r="15" spans="1:50" ht="15" thickBot="1" x14ac:dyDescent="0.45">
      <c r="A15" t="str">
        <f>VLOOKUP(D15,All_Teams!$A$2:$B$365,2,FALSE)</f>
        <v>Xavier</v>
      </c>
      <c r="B15" t="str">
        <f>VLOOKUP(E15,All_Teams!$A$2:$B$365,2,FALSE)</f>
        <v>Maryland</v>
      </c>
      <c r="C15" s="28">
        <v>13</v>
      </c>
      <c r="D15" s="28">
        <v>1462</v>
      </c>
      <c r="E15" s="28">
        <v>1268</v>
      </c>
      <c r="F15" s="28" t="str">
        <f t="shared" si="1"/>
        <v>1462_1268</v>
      </c>
      <c r="G15" s="29">
        <f>IFERROR(IF(AP15&lt;VLOOKUP(F15,Imported_Probabilities!$E$2:$F$2017,2,FALSE),Sheet2!D15,E15),IF(AP15&lt;VLOOKUP(Sheet2!F15,Imported_Probabilities!$G$2:$H$2017,2,FALSE),Sheet2!D15,E15))</f>
        <v>1462</v>
      </c>
      <c r="I15" t="str">
        <f>VLOOKUP(K15,All_Teams!$A$2:$B$365,2,FALSE)</f>
        <v>North Carolina</v>
      </c>
      <c r="J15" t="str">
        <f>VLOOKUP(L15,All_Teams!$A$2:$B$365,2,FALSE)</f>
        <v>Seton Hall</v>
      </c>
      <c r="K15" s="20">
        <f t="shared" si="2"/>
        <v>1314</v>
      </c>
      <c r="L15" s="20">
        <f t="shared" si="3"/>
        <v>1371</v>
      </c>
      <c r="M15" s="20" t="str">
        <f t="shared" si="4"/>
        <v>1314_1371</v>
      </c>
      <c r="N15" s="45">
        <f>IFERROR(IF(AQ15&lt;VLOOKUP(M15,Imported_Probabilities!$E$2:$F$2017,2,FALSE),Sheet2!K15,Sheet2!L15),IF(AQ15&lt;VLOOKUP(Sheet2!M15,Imported_Probabilities!$G$2:$H$2017,2,FALSE),Sheet2!K15,Sheet2!L15))</f>
        <v>1314</v>
      </c>
      <c r="V15" s="7" t="s">
        <v>407</v>
      </c>
      <c r="W15" s="7">
        <v>1</v>
      </c>
      <c r="AP15">
        <f>( MOD((( MOD( (13+1000000)^2 + (13+1000000)*(PM_Index+10000000), 99999989 )) + 1000007 ) * (( MOD( (PM_Index+10000000)^2 + (PM_Index+10000000) * ( MOD( (13+1000000)^2 + (13+1000000)*(PM_Index+10000000), 99999989 )), 99999989 )) + 1000013 ), 2147483647 ) + 0.5 ) / 2147483647</f>
        <v>2.980376059645962E-2</v>
      </c>
      <c r="AQ15">
        <f>( MOD((( MOD( (77+1000000)^2 + (77+1000000)*(PM_Index+10000000), 99999989 )) + 1000007 ) * (( MOD( (PM_Index+10000000)^2 + (PM_Index+10000000) * ( MOD( (77+1000000)^2 + (77+1000000)*(PM_Index+10000000), 99999989 )), 99999989 )) + 1000013 ), 2147483647 ) + 0.5 ) / 2147483647</f>
        <v>0.46163575442584032</v>
      </c>
      <c r="AW15">
        <v>1462</v>
      </c>
      <c r="AX15" t="str">
        <f>VLOOKUP(AW15,All_Teams!$A$2:$B$365,2,FALSE)</f>
        <v>Xavier</v>
      </c>
    </row>
    <row r="16" spans="1:50" ht="15" thickBot="1" x14ac:dyDescent="0.45">
      <c r="A16" t="str">
        <f>VLOOKUP(D16,All_Teams!$A$2:$B$365,2,FALSE)</f>
        <v>Florida State</v>
      </c>
      <c r="B16" t="str">
        <f>VLOOKUP(E16,All_Teams!$A$2:$B$365,2,FALSE)</f>
        <v>Florida Gulf Coast</v>
      </c>
      <c r="C16" s="28">
        <v>14</v>
      </c>
      <c r="D16" s="28">
        <v>1199</v>
      </c>
      <c r="E16" s="28">
        <v>1195</v>
      </c>
      <c r="F16" s="28" t="str">
        <f t="shared" si="1"/>
        <v>1199_1195</v>
      </c>
      <c r="G16" s="30">
        <f>IFERROR(IF(AP16&lt;VLOOKUP(F16,Imported_Probabilities!$E$2:$F$2017,2,FALSE),Sheet2!D16,E16),IF(AP16&lt;VLOOKUP(Sheet2!F16,Imported_Probabilities!$G$2:$H$2017,2,FALSE),Sheet2!D16,E16))</f>
        <v>1199</v>
      </c>
      <c r="I16" t="str">
        <f>VLOOKUP(K16,All_Teams!$A$2:$B$365,2,FALSE)</f>
        <v>Minnesota</v>
      </c>
      <c r="J16" t="str">
        <f>VLOOKUP(L16,All_Teams!$A$2:$B$365,2,FALSE)</f>
        <v>Winthrop</v>
      </c>
      <c r="K16" s="18">
        <f t="shared" si="2"/>
        <v>1278</v>
      </c>
      <c r="L16" s="18">
        <f t="shared" si="3"/>
        <v>1457</v>
      </c>
      <c r="M16" s="18" t="str">
        <f t="shared" si="4"/>
        <v>1278_1457</v>
      </c>
      <c r="N16" s="46">
        <f>IFERROR(IF(AQ16&lt;VLOOKUP(M16,Imported_Probabilities!$E$2:$F$2017,2,FALSE),Sheet2!K16,Sheet2!L16),IF(AQ16&lt;VLOOKUP(Sheet2!M16,Imported_Probabilities!$G$2:$H$2017,2,FALSE),Sheet2!K16,Sheet2!L16))</f>
        <v>1457</v>
      </c>
      <c r="AP16">
        <f>( MOD((( MOD( (14+1000000)^2 + (14+1000000)*(PM_Index+10000000), 99999989 )) + 1000007 ) * (( MOD( (PM_Index+10000000)^2 + (PM_Index+10000000) * ( MOD( (14+1000000)^2 + (14+1000000)*(PM_Index+10000000), 99999989 )), 99999989 )) + 1000013 ), 2147483647 ) + 0.5 ) / 2147483647</f>
        <v>8.8224012911424041E-3</v>
      </c>
      <c r="AQ16">
        <f>( MOD((( MOD( (78+1000000)^2 + (78+1000000)*(PM_Index+10000000), 99999989 )) + 1000007 ) * (( MOD( (PM_Index+10000000)^2 + (PM_Index+10000000) * ( MOD( (78+1000000)^2 + (78+1000000)*(PM_Index+10000000), 99999989 )), 99999989 )) + 1000013 ), 2147483647 ) + 0.5 ) / 2147483647</f>
        <v>0.51410458004758908</v>
      </c>
      <c r="AW16">
        <v>1199</v>
      </c>
      <c r="AX16" t="str">
        <f>VLOOKUP(AW16,All_Teams!$A$2:$B$365,2,FALSE)</f>
        <v>Florida State</v>
      </c>
    </row>
    <row r="17" spans="1:50" ht="15" thickBot="1" x14ac:dyDescent="0.45">
      <c r="A17" t="str">
        <f>VLOOKUP(D17,All_Teams!$A$2:$B$365,2,FALSE)</f>
        <v>Saint Mary's (CA)</v>
      </c>
      <c r="B17" t="str">
        <f>VLOOKUP(E17,All_Teams!$A$2:$B$365,2,FALSE)</f>
        <v>Virginia Commonwealth</v>
      </c>
      <c r="C17" s="28">
        <v>15</v>
      </c>
      <c r="D17" s="28">
        <v>1388</v>
      </c>
      <c r="E17" s="28">
        <v>1433</v>
      </c>
      <c r="F17" s="28" t="str">
        <f t="shared" si="1"/>
        <v>1388_1433</v>
      </c>
      <c r="G17" s="30">
        <f>IFERROR(IF(AP17&lt;VLOOKUP(F17,Imported_Probabilities!$E$2:$F$2017,2,FALSE),Sheet2!D17,E17),IF(AP17&lt;VLOOKUP(Sheet2!F17,Imported_Probabilities!$G$2:$H$2017,2,FALSE),Sheet2!D17,E17))</f>
        <v>1388</v>
      </c>
      <c r="I17" t="str">
        <f>VLOOKUP(K17,All_Teams!$A$2:$B$365,2,FALSE)</f>
        <v>Cincinnati</v>
      </c>
      <c r="J17" t="str">
        <f>VLOOKUP(L17,All_Teams!$A$2:$B$365,2,FALSE)</f>
        <v>Kent State</v>
      </c>
      <c r="K17" s="20">
        <f t="shared" si="2"/>
        <v>1153</v>
      </c>
      <c r="L17" s="20">
        <f t="shared" si="3"/>
        <v>1245</v>
      </c>
      <c r="M17" s="20" t="str">
        <f t="shared" si="4"/>
        <v>1153_1245</v>
      </c>
      <c r="N17" s="45">
        <f>IFERROR(IF(AQ17&lt;VLOOKUP(M17,Imported_Probabilities!$E$2:$F$2017,2,FALSE),Sheet2!K17,Sheet2!L17),IF(AQ17&lt;VLOOKUP(Sheet2!M17,Imported_Probabilities!$G$2:$H$2017,2,FALSE),Sheet2!K17,Sheet2!L17))</f>
        <v>1153</v>
      </c>
      <c r="AP17">
        <f>( MOD((( MOD( (15+1000000)^2 + (15+1000000)*(PM_Index+10000000), 99999989 )) + 1000007 ) * (( MOD( (PM_Index+10000000)^2 + (PM_Index+10000000) * ( MOD( (15+1000000)^2 + (15+1000000)*(PM_Index+10000000), 99999989 )), 99999989 )) + 1000013 ), 2147483647 ) + 0.5 ) / 2147483647</f>
        <v>0.25567495299301807</v>
      </c>
      <c r="AQ17">
        <f>( MOD((( MOD( (79+1000000)^2 + (79+1000000)*(PM_Index+10000000), 99999989 )) + 1000007 ) * (( MOD( (PM_Index+10000000)^2 + (PM_Index+10000000) * ( MOD( (79+1000000)^2 + (79+1000000)*(PM_Index+10000000), 99999989 )), 99999989 )) + 1000013 ), 2147483647 ) + 0.5 ) / 2147483647</f>
        <v>0.42955739653183028</v>
      </c>
      <c r="AW17">
        <v>1388</v>
      </c>
      <c r="AX17" t="str">
        <f>VLOOKUP(AW17,All_Teams!$A$2:$B$365,2,FALSE)</f>
        <v>Saint Mary's (CA)</v>
      </c>
    </row>
    <row r="18" spans="1:50" ht="15" thickBot="1" x14ac:dyDescent="0.45">
      <c r="A18" t="str">
        <f>VLOOKUP(D18,All_Teams!$A$2:$B$365,2,FALSE)</f>
        <v>Arizona</v>
      </c>
      <c r="B18" t="str">
        <f>VLOOKUP(E18,All_Teams!$A$2:$B$365,2,FALSE)</f>
        <v>North Dakota</v>
      </c>
      <c r="C18" s="31">
        <v>16</v>
      </c>
      <c r="D18" s="31">
        <v>1112</v>
      </c>
      <c r="E18" s="31">
        <v>1315</v>
      </c>
      <c r="F18" s="31" t="str">
        <f t="shared" si="1"/>
        <v>1112_1315</v>
      </c>
      <c r="G18" s="32">
        <f>IFERROR(IF(AP18&lt;VLOOKUP(F18,Imported_Probabilities!$E$2:$F$2017,2,FALSE),Sheet2!D18,E18),IF(AP18&lt;VLOOKUP(Sheet2!F18,Imported_Probabilities!$G$2:$H$2017,2,FALSE),Sheet2!D18,E18))</f>
        <v>1112</v>
      </c>
      <c r="I18" t="str">
        <f>VLOOKUP(K18,All_Teams!$A$2:$B$365,2,FALSE)</f>
        <v>Dayton</v>
      </c>
      <c r="J18" t="str">
        <f>VLOOKUP(L18,All_Teams!$A$2:$B$365,2,FALSE)</f>
        <v>Northern Kentucky</v>
      </c>
      <c r="K18" s="20">
        <f t="shared" si="2"/>
        <v>1173</v>
      </c>
      <c r="L18" s="20">
        <f t="shared" si="3"/>
        <v>1297</v>
      </c>
      <c r="M18" s="20" t="str">
        <f t="shared" si="4"/>
        <v>1173_1297</v>
      </c>
      <c r="N18" s="49">
        <f>IFERROR(IF(AQ18&lt;VLOOKUP(M18,Imported_Probabilities!$E$2:$F$2017,2,FALSE),Sheet2!K18,Sheet2!L18),IF(AQ18&lt;VLOOKUP(Sheet2!M18,Imported_Probabilities!$G$2:$H$2017,2,FALSE),Sheet2!K18,Sheet2!L18))</f>
        <v>1297</v>
      </c>
      <c r="AP18">
        <f>( MOD((( MOD( (16+1000000)^2 + (16+1000000)*(PM_Index+10000000), 99999989 )) + 1000007 ) * (( MOD( (PM_Index+10000000)^2 + (PM_Index+10000000) * ( MOD( (16+1000000)^2 + (16+1000000)*(PM_Index+10000000), 99999989 )), 99999989 )) + 1000013 ), 2147483647 ) + 0.5 ) / 2147483647</f>
        <v>0.18848211024351516</v>
      </c>
      <c r="AQ18">
        <f>( MOD((( MOD( (80+1000000)^2 + (80+1000000)*(PM_Index+10000000), 99999989 )) + 1000007 ) * (( MOD( (PM_Index+10000000)^2 + (PM_Index+10000000) * ( MOD( (80+1000000)^2 + (80+1000000)*(PM_Index+10000000), 99999989 )), 99999989 )) + 1000013 ), 2147483647 ) + 0.5 ) / 2147483647</f>
        <v>0.79753852649477242</v>
      </c>
      <c r="AW18">
        <v>1112</v>
      </c>
      <c r="AX18" t="str">
        <f>VLOOKUP(AW18,All_Teams!$A$2:$B$365,2,FALSE)</f>
        <v>Arizona</v>
      </c>
    </row>
    <row r="19" spans="1:50" ht="15" thickBot="1" x14ac:dyDescent="0.45">
      <c r="A19" t="str">
        <f>VLOOKUP(D19,All_Teams!$A$2:$B$365,2,FALSE)</f>
        <v>Kansas</v>
      </c>
      <c r="B19" t="str">
        <f>VLOOKUP(E19,All_Teams!$A$2:$B$365,2,FALSE)</f>
        <v>UC-Davis</v>
      </c>
      <c r="C19" s="34">
        <v>17</v>
      </c>
      <c r="D19" s="34">
        <v>1242</v>
      </c>
      <c r="E19" s="34">
        <v>1413</v>
      </c>
      <c r="F19" s="34" t="str">
        <f t="shared" si="1"/>
        <v>1242_1413</v>
      </c>
      <c r="G19" s="35">
        <f>IFERROR(IF(AP19&lt;VLOOKUP(F19,Imported_Probabilities!$E$2:$F$2017,2,FALSE),Sheet2!D19,E19),IF(AP19&lt;VLOOKUP(Sheet2!F19,Imported_Probabilities!$G$2:$H$2017,2,FALSE),Sheet2!D19,E19))</f>
        <v>1242</v>
      </c>
      <c r="N19" s="6"/>
      <c r="AP19">
        <f>( MOD((( MOD( (17+1000000)^2 + (17+1000000)*(PM_Index+10000000), 99999989 )) + 1000007 ) * (( MOD( (PM_Index+10000000)^2 + (PM_Index+10000000) * ( MOD( (17+1000000)^2 + (17+1000000)*(PM_Index+10000000), 99999989 )), 99999989 )) + 1000013 ), 2147483647 ) + 0.5 ) / 2147483647</f>
        <v>0.37460823677229149</v>
      </c>
      <c r="AW19">
        <v>1242</v>
      </c>
      <c r="AX19" t="str">
        <f>VLOOKUP(AW19,All_Teams!$A$2:$B$365,2,FALSE)</f>
        <v>Kansas</v>
      </c>
    </row>
    <row r="20" spans="1:50" ht="15" thickBot="1" x14ac:dyDescent="0.45">
      <c r="A20" t="str">
        <f>VLOOKUP(D20,All_Teams!$A$2:$B$365,2,FALSE)</f>
        <v>Michigan State</v>
      </c>
      <c r="B20" t="str">
        <f>VLOOKUP(E20,All_Teams!$A$2:$B$365,2,FALSE)</f>
        <v>Miami (FL)</v>
      </c>
      <c r="C20" s="34">
        <v>18</v>
      </c>
      <c r="D20" s="34">
        <v>1277</v>
      </c>
      <c r="E20" s="34">
        <v>1274</v>
      </c>
      <c r="F20" s="34" t="str">
        <f t="shared" si="1"/>
        <v>1277_1274</v>
      </c>
      <c r="G20" s="36">
        <f>IFERROR(IF(AP20&lt;VLOOKUP(F20,Imported_Probabilities!$E$2:$F$2017,2,FALSE),Sheet2!D20,E20),IF(AP20&lt;VLOOKUP(Sheet2!F20,Imported_Probabilities!$G$2:$H$2017,2,FALSE),Sheet2!D20,E20))</f>
        <v>1274</v>
      </c>
      <c r="N20" s="6"/>
      <c r="AP20">
        <f>( MOD((( MOD( (18+1000000)^2 + (18+1000000)*(PM_Index+10000000), 99999989 )) + 1000007 ) * (( MOD( (PM_Index+10000000)^2 + (PM_Index+10000000) * ( MOD( (18+1000000)^2 + (18+1000000)*(PM_Index+10000000), 99999989 )), 99999989 )) + 1000013 ), 2147483647 ) + 0.5 ) / 2147483647</f>
        <v>0.15496341029878866</v>
      </c>
      <c r="AW20">
        <v>1277</v>
      </c>
      <c r="AX20" t="str">
        <f>VLOOKUP(AW20,All_Teams!$A$2:$B$365,2,FALSE)</f>
        <v>Michigan State</v>
      </c>
    </row>
    <row r="21" spans="1:50" ht="15" thickBot="1" x14ac:dyDescent="0.45">
      <c r="A21" t="str">
        <f>VLOOKUP(D21,All_Teams!$A$2:$B$365,2,FALSE)</f>
        <v>Iowa State</v>
      </c>
      <c r="B21" t="str">
        <f>VLOOKUP(E21,All_Teams!$A$2:$B$365,2,FALSE)</f>
        <v>Nevada</v>
      </c>
      <c r="C21" s="34">
        <v>19</v>
      </c>
      <c r="D21" s="34">
        <v>1235</v>
      </c>
      <c r="E21" s="34">
        <v>1305</v>
      </c>
      <c r="F21" s="34" t="str">
        <f t="shared" si="1"/>
        <v>1235_1305</v>
      </c>
      <c r="G21" s="36">
        <f>IFERROR(IF(AP21&lt;VLOOKUP(F21,Imported_Probabilities!$E$2:$F$2017,2,FALSE),Sheet2!D21,E21),IF(AP21&lt;VLOOKUP(Sheet2!F21,Imported_Probabilities!$G$2:$H$2017,2,FALSE),Sheet2!D21,E21))</f>
        <v>1235</v>
      </c>
      <c r="N21" s="6"/>
      <c r="AP21">
        <f>( MOD((( MOD( (19+1000000)^2 + (19+1000000)*(PM_Index+10000000), 99999989 )) + 1000007 ) * (( MOD( (PM_Index+10000000)^2 + (PM_Index+10000000) * ( MOD( (19+1000000)^2 + (19+1000000)*(PM_Index+10000000), 99999989 )), 99999989 )) + 1000013 ), 2147483647 ) + 0.5 ) / 2147483647</f>
        <v>5.3457578436218935E-2</v>
      </c>
      <c r="AW21">
        <v>1235</v>
      </c>
      <c r="AX21" t="str">
        <f>VLOOKUP(AW21,All_Teams!$A$2:$B$365,2,FALSE)</f>
        <v>Iowa State</v>
      </c>
    </row>
    <row r="22" spans="1:50" ht="15" thickBot="1" x14ac:dyDescent="0.45">
      <c r="A22" t="str">
        <f>VLOOKUP(D22,All_Teams!$A$2:$B$365,2,FALSE)</f>
        <v>Purdue</v>
      </c>
      <c r="B22" t="str">
        <f>VLOOKUP(E22,All_Teams!$A$2:$B$365,2,FALSE)</f>
        <v>Vermont</v>
      </c>
      <c r="C22" s="37">
        <v>20</v>
      </c>
      <c r="D22" s="37">
        <v>1345</v>
      </c>
      <c r="E22" s="37">
        <v>1436</v>
      </c>
      <c r="F22" s="37" t="str">
        <f t="shared" si="1"/>
        <v>1345_1436</v>
      </c>
      <c r="G22" s="38">
        <f>IFERROR(IF(AP22&lt;VLOOKUP(F22,Imported_Probabilities!$E$2:$F$2017,2,FALSE),Sheet2!D22,E22),IF(AP22&lt;VLOOKUP(Sheet2!F22,Imported_Probabilities!$G$2:$H$2017,2,FALSE),Sheet2!D22,E22))</f>
        <v>1345</v>
      </c>
      <c r="N22" s="6"/>
      <c r="AP22">
        <f>( MOD((( MOD( (20+1000000)^2 + (20+1000000)*(PM_Index+10000000), 99999989 )) + 1000007 ) * (( MOD( (PM_Index+10000000)^2 + (PM_Index+10000000) * ( MOD( (20+1000000)^2 + (20+1000000)*(PM_Index+10000000), 99999989 )), 99999989 )) + 1000013 ), 2147483647 ) + 0.5 ) / 2147483647</f>
        <v>0.30687275426782329</v>
      </c>
      <c r="AW22">
        <v>1345</v>
      </c>
      <c r="AX22" t="str">
        <f>VLOOKUP(AW22,All_Teams!$A$2:$B$365,2,FALSE)</f>
        <v>Purdue</v>
      </c>
    </row>
    <row r="23" spans="1:50" ht="15" thickBot="1" x14ac:dyDescent="0.45">
      <c r="A23" t="str">
        <f>VLOOKUP(D23,All_Teams!$A$2:$B$365,2,FALSE)</f>
        <v>Rhode Island</v>
      </c>
      <c r="B23" t="str">
        <f>VLOOKUP(E23,All_Teams!$A$2:$B$365,2,FALSE)</f>
        <v>Creighton</v>
      </c>
      <c r="C23" s="34">
        <v>21</v>
      </c>
      <c r="D23" s="34">
        <v>1348</v>
      </c>
      <c r="E23" s="34">
        <v>1166</v>
      </c>
      <c r="F23" s="34" t="str">
        <f t="shared" si="1"/>
        <v>1348_1166</v>
      </c>
      <c r="G23" s="35">
        <f>IFERROR(IF(AP23&lt;VLOOKUP(F23,Imported_Probabilities!$E$2:$F$2017,2,FALSE),Sheet2!D23,E23),IF(AP23&lt;VLOOKUP(Sheet2!F23,Imported_Probabilities!$G$2:$H$2017,2,FALSE),Sheet2!D23,E23))</f>
        <v>1166</v>
      </c>
      <c r="N23" s="6"/>
      <c r="AP23">
        <f>( MOD((( MOD( (21+1000000)^2 + (21+1000000)*(PM_Index+10000000), 99999989 )) + 1000007 ) * (( MOD( (PM_Index+10000000)^2 + (PM_Index+10000000) * ( MOD( (21+1000000)^2 + (21+1000000)*(PM_Index+10000000), 99999989 )), 99999989 )) + 1000013 ), 2147483647 ) + 0.5 ) / 2147483647</f>
        <v>0.26374967105861274</v>
      </c>
      <c r="AW23">
        <v>1348</v>
      </c>
      <c r="AX23" t="str">
        <f>VLOOKUP(AW23,All_Teams!$A$2:$B$365,2,FALSE)</f>
        <v>Rhode Island</v>
      </c>
    </row>
    <row r="24" spans="1:50" ht="15" thickBot="1" x14ac:dyDescent="0.45">
      <c r="A24" t="str">
        <f>VLOOKUP(D24,All_Teams!$A$2:$B$365,2,FALSE)</f>
        <v>Oregon</v>
      </c>
      <c r="B24" t="str">
        <f>VLOOKUP(E24,All_Teams!$A$2:$B$365,2,FALSE)</f>
        <v>Iona</v>
      </c>
      <c r="C24" s="34">
        <v>22</v>
      </c>
      <c r="D24" s="34">
        <v>1332</v>
      </c>
      <c r="E24" s="34">
        <v>1233</v>
      </c>
      <c r="F24" s="34" t="str">
        <f t="shared" si="1"/>
        <v>1332_1233</v>
      </c>
      <c r="G24" s="36">
        <f>IFERROR(IF(AP24&lt;VLOOKUP(F24,Imported_Probabilities!$E$2:$F$2017,2,FALSE),Sheet2!D24,E24),IF(AP24&lt;VLOOKUP(Sheet2!F24,Imported_Probabilities!$G$2:$H$2017,2,FALSE),Sheet2!D24,E24))</f>
        <v>1332</v>
      </c>
      <c r="N24" s="6"/>
      <c r="AP24">
        <f>( MOD((( MOD( (22+1000000)^2 + (22+1000000)*(PM_Index+10000000), 99999989 )) + 1000007 ) * (( MOD( (PM_Index+10000000)^2 + (PM_Index+10000000) * ( MOD( (22+1000000)^2 + (22+1000000)*(PM_Index+10000000), 99999989 )), 99999989 )) + 1000013 ), 2147483647 ) + 0.5 ) / 2147483647</f>
        <v>0.3023269864741373</v>
      </c>
      <c r="AW24">
        <v>1332</v>
      </c>
      <c r="AX24" t="str">
        <f>VLOOKUP(AW24,All_Teams!$A$2:$B$365,2,FALSE)</f>
        <v>Oregon</v>
      </c>
    </row>
    <row r="25" spans="1:50" ht="15" thickBot="1" x14ac:dyDescent="0.45">
      <c r="A25" t="str">
        <f>VLOOKUP(D25,All_Teams!$A$2:$B$365,2,FALSE)</f>
        <v>Michigan</v>
      </c>
      <c r="B25" t="str">
        <f>VLOOKUP(E25,All_Teams!$A$2:$B$365,2,FALSE)</f>
        <v>Oklahoma State</v>
      </c>
      <c r="C25" s="34">
        <v>23</v>
      </c>
      <c r="D25" s="34">
        <v>1276</v>
      </c>
      <c r="E25" s="34">
        <v>1329</v>
      </c>
      <c r="F25" s="34" t="str">
        <f t="shared" si="1"/>
        <v>1276_1329</v>
      </c>
      <c r="G25" s="36">
        <f>IFERROR(IF(AP25&lt;VLOOKUP(F25,Imported_Probabilities!$E$2:$F$2017,2,FALSE),Sheet2!D25,E25),IF(AP25&lt;VLOOKUP(Sheet2!F25,Imported_Probabilities!$G$2:$H$2017,2,FALSE),Sheet2!D25,E25))</f>
        <v>1329</v>
      </c>
      <c r="N25" s="6"/>
      <c r="AP25">
        <f>( MOD((( MOD( (23+1000000)^2 + (23+1000000)*(PM_Index+10000000), 99999989 )) + 1000007 ) * (( MOD( (PM_Index+10000000)^2 + (PM_Index+10000000) * ( MOD( (23+1000000)^2 + (23+1000000)*(PM_Index+10000000), 99999989 )), 99999989 )) + 1000013 ), 2147483647 ) + 0.5 ) / 2147483647</f>
        <v>0.82551588459197245</v>
      </c>
      <c r="AW25">
        <v>1276</v>
      </c>
      <c r="AX25" t="str">
        <f>VLOOKUP(AW25,All_Teams!$A$2:$B$365,2,FALSE)</f>
        <v>Michigan</v>
      </c>
    </row>
    <row r="26" spans="1:50" ht="15" thickBot="1" x14ac:dyDescent="0.45">
      <c r="A26" t="str">
        <f>VLOOKUP(D26,All_Teams!$A$2:$B$365,2,FALSE)</f>
        <v>Louisville</v>
      </c>
      <c r="B26" t="str">
        <f>VLOOKUP(E26,All_Teams!$A$2:$B$365,2,FALSE)</f>
        <v>Jacksonville State</v>
      </c>
      <c r="C26" s="37">
        <v>24</v>
      </c>
      <c r="D26" s="37">
        <v>1257</v>
      </c>
      <c r="E26" s="37">
        <v>1240</v>
      </c>
      <c r="F26" s="37" t="str">
        <f t="shared" si="1"/>
        <v>1257_1240</v>
      </c>
      <c r="G26" s="38">
        <f>IFERROR(IF(AP26&lt;VLOOKUP(F26,Imported_Probabilities!$E$2:$F$2017,2,FALSE),Sheet2!D26,E26),IF(AP26&lt;VLOOKUP(Sheet2!F26,Imported_Probabilities!$G$2:$H$2017,2,FALSE),Sheet2!D26,E26))</f>
        <v>1257</v>
      </c>
      <c r="N26" s="6"/>
      <c r="AP26">
        <f>( MOD((( MOD( (24+1000000)^2 + (24+1000000)*(PM_Index+10000000), 99999989 )) + 1000007 ) * (( MOD( (PM_Index+10000000)^2 + (PM_Index+10000000) * ( MOD( (24+1000000)^2 + (24+1000000)*(PM_Index+10000000), 99999989 )), 99999989 )) + 1000013 ), 2147483647 ) + 0.5 ) / 2147483647</f>
        <v>0.23773651744133631</v>
      </c>
      <c r="AW26">
        <v>1257</v>
      </c>
      <c r="AX26" t="str">
        <f>VLOOKUP(AW26,All_Teams!$A$2:$B$365,2,FALSE)</f>
        <v>Louisville</v>
      </c>
    </row>
    <row r="27" spans="1:50" ht="15" thickBot="1" x14ac:dyDescent="0.45">
      <c r="A27" t="str">
        <f>VLOOKUP(D27,All_Teams!$A$2:$B$365,2,FALSE)</f>
        <v>North Carolina</v>
      </c>
      <c r="B27" t="str">
        <f>VLOOKUP(E27,All_Teams!$A$2:$B$365,2,FALSE)</f>
        <v>Texas Southern</v>
      </c>
      <c r="C27" s="20">
        <v>25</v>
      </c>
      <c r="D27" s="20">
        <v>1314</v>
      </c>
      <c r="E27" s="20">
        <v>1411</v>
      </c>
      <c r="F27" s="20" t="str">
        <f t="shared" si="1"/>
        <v>1314_1411</v>
      </c>
      <c r="G27" s="21">
        <f>IFERROR(IF(AP27&lt;VLOOKUP(F27,Imported_Probabilities!$E$2:$F$2017,2,FALSE),Sheet2!D27,E27),IF(AP27&lt;VLOOKUP(Sheet2!F27,Imported_Probabilities!$G$2:$H$2017,2,FALSE),Sheet2!D27,E27))</f>
        <v>1314</v>
      </c>
      <c r="N27" s="6"/>
      <c r="AP27">
        <f>( MOD((( MOD( (25+1000000)^2 + (25+1000000)*(PM_Index+10000000), 99999989 )) + 1000007 ) * (( MOD( (PM_Index+10000000)^2 + (PM_Index+10000000) * ( MOD( (25+1000000)^2 + (25+1000000)*(PM_Index+10000000), 99999989 )), 99999989 )) + 1000013 ), 2147483647 ) + 0.5 ) / 2147483647</f>
        <v>0.72228003257060425</v>
      </c>
      <c r="AW27">
        <v>1314</v>
      </c>
      <c r="AX27" t="str">
        <f>VLOOKUP(AW27,All_Teams!$A$2:$B$365,2,FALSE)</f>
        <v>North Carolina</v>
      </c>
    </row>
    <row r="28" spans="1:50" ht="15" thickBot="1" x14ac:dyDescent="0.45">
      <c r="A28" t="str">
        <f>VLOOKUP(D28,All_Teams!$A$2:$B$365,2,FALSE)</f>
        <v>Arkansas</v>
      </c>
      <c r="B28" t="str">
        <f>VLOOKUP(E28,All_Teams!$A$2:$B$365,2,FALSE)</f>
        <v>Seton Hall</v>
      </c>
      <c r="C28" s="20">
        <v>26</v>
      </c>
      <c r="D28" s="20">
        <v>1116</v>
      </c>
      <c r="E28" s="20">
        <v>1371</v>
      </c>
      <c r="F28" s="20" t="str">
        <f t="shared" si="1"/>
        <v>1116_1371</v>
      </c>
      <c r="G28" s="17">
        <f>IFERROR(IF(AP28&lt;VLOOKUP(F28,Imported_Probabilities!$E$2:$F$2017,2,FALSE),Sheet2!D28,E28),IF(AP28&lt;VLOOKUP(Sheet2!F28,Imported_Probabilities!$G$2:$H$2017,2,FALSE),Sheet2!D28,E28))</f>
        <v>1371</v>
      </c>
      <c r="N28" s="6"/>
      <c r="AP28">
        <f>( MOD((( MOD( (26+1000000)^2 + (26+1000000)*(PM_Index+10000000), 99999989 )) + 1000007 ) * (( MOD( (PM_Index+10000000)^2 + (PM_Index+10000000) * ( MOD( (26+1000000)^2 + (26+1000000)*(PM_Index+10000000), 99999989 )), 99999989 )) + 1000013 ), 2147483647 ) + 0.5 ) / 2147483647</f>
        <v>0.50972110592281494</v>
      </c>
      <c r="AW28">
        <v>1116</v>
      </c>
      <c r="AX28" t="str">
        <f>VLOOKUP(AW28,All_Teams!$A$2:$B$365,2,FALSE)</f>
        <v>Arkansas</v>
      </c>
    </row>
    <row r="29" spans="1:50" ht="15" thickBot="1" x14ac:dyDescent="0.45">
      <c r="A29" t="str">
        <f>VLOOKUP(D29,All_Teams!$A$2:$B$365,2,FALSE)</f>
        <v>Middle Tennessee</v>
      </c>
      <c r="B29" t="str">
        <f>VLOOKUP(E29,All_Teams!$A$2:$B$365,2,FALSE)</f>
        <v>Minnesota</v>
      </c>
      <c r="C29" s="20">
        <v>27</v>
      </c>
      <c r="D29" s="20">
        <v>1292</v>
      </c>
      <c r="E29" s="20">
        <v>1278</v>
      </c>
      <c r="F29" s="20" t="str">
        <f t="shared" si="1"/>
        <v>1292_1278</v>
      </c>
      <c r="G29" s="17">
        <f>IFERROR(IF(AP29&lt;VLOOKUP(F29,Imported_Probabilities!$E$2:$F$2017,2,FALSE),Sheet2!D29,E29),IF(AP29&lt;VLOOKUP(Sheet2!F29,Imported_Probabilities!$G$2:$H$2017,2,FALSE),Sheet2!D29,E29))</f>
        <v>1278</v>
      </c>
      <c r="N29" s="6"/>
      <c r="AP29">
        <f>( MOD((( MOD( (27+1000000)^2 + (27+1000000)*(PM_Index+10000000), 99999989 )) + 1000007 ) * (( MOD( (PM_Index+10000000)^2 + (PM_Index+10000000) * ( MOD( (27+1000000)^2 + (27+1000000)*(PM_Index+10000000), 99999989 )), 99999989 )) + 1000013 ), 2147483647 ) + 0.5 ) / 2147483647</f>
        <v>0.79861671538027779</v>
      </c>
      <c r="AW29">
        <v>1292</v>
      </c>
      <c r="AX29" t="str">
        <f>VLOOKUP(AW29,All_Teams!$A$2:$B$365,2,FALSE)</f>
        <v>Middle Tennessee</v>
      </c>
    </row>
    <row r="30" spans="1:50" ht="15" thickBot="1" x14ac:dyDescent="0.45">
      <c r="A30" t="str">
        <f>VLOOKUP(D30,All_Teams!$A$2:$B$365,2,FALSE)</f>
        <v>Butler</v>
      </c>
      <c r="B30" t="str">
        <f>VLOOKUP(E30,All_Teams!$A$2:$B$365,2,FALSE)</f>
        <v>Winthrop</v>
      </c>
      <c r="C30" s="18">
        <v>28</v>
      </c>
      <c r="D30" s="18">
        <v>1139</v>
      </c>
      <c r="E30" s="18">
        <v>1457</v>
      </c>
      <c r="F30" s="18" t="str">
        <f t="shared" si="1"/>
        <v>1139_1457</v>
      </c>
      <c r="G30" s="19">
        <f>IFERROR(IF(AP30&lt;VLOOKUP(F30,Imported_Probabilities!$E$2:$F$2017,2,FALSE),Sheet2!D30,E30),IF(AP30&lt;VLOOKUP(Sheet2!F30,Imported_Probabilities!$G$2:$H$2017,2,FALSE),Sheet2!D30,E30))</f>
        <v>1457</v>
      </c>
      <c r="N30" s="6"/>
      <c r="AP30">
        <f>( MOD((( MOD( (28+1000000)^2 + (28+1000000)*(PM_Index+10000000), 99999989 )) + 1000007 ) * (( MOD( (PM_Index+10000000)^2 + (PM_Index+10000000) * ( MOD( (28+1000000)^2 + (28+1000000)*(PM_Index+10000000), 99999989 )), 99999989 )) + 1000013 ), 2147483647 ) + 0.5 ) / 2147483647</f>
        <v>0.67106685888537521</v>
      </c>
      <c r="AW30">
        <v>1139</v>
      </c>
      <c r="AX30" t="str">
        <f>VLOOKUP(AW30,All_Teams!$A$2:$B$365,2,FALSE)</f>
        <v>Butler</v>
      </c>
    </row>
    <row r="31" spans="1:50" ht="15" thickBot="1" x14ac:dyDescent="0.45">
      <c r="A31" t="str">
        <f>VLOOKUP(D31,All_Teams!$A$2:$B$365,2,FALSE)</f>
        <v>Cincinnati</v>
      </c>
      <c r="B31" t="str">
        <f>VLOOKUP(E31,All_Teams!$A$2:$B$365,2,FALSE)</f>
        <v>Kansas State</v>
      </c>
      <c r="C31" s="20">
        <v>29</v>
      </c>
      <c r="D31" s="20">
        <v>1153</v>
      </c>
      <c r="E31" s="20">
        <v>1243</v>
      </c>
      <c r="F31" s="20" t="str">
        <f t="shared" si="1"/>
        <v>1153_1243</v>
      </c>
      <c r="G31" s="21">
        <f>IFERROR(IF(AP31&lt;VLOOKUP(F31,Imported_Probabilities!$E$2:$F$2017,2,FALSE),Sheet2!D31,E31),IF(AP31&lt;VLOOKUP(Sheet2!F31,Imported_Probabilities!$G$2:$H$2017,2,FALSE),Sheet2!D31,E31))</f>
        <v>1153</v>
      </c>
      <c r="N31" s="6"/>
      <c r="AP31">
        <f>( MOD((( MOD( (29+1000000)^2 + (29+1000000)*(PM_Index+10000000), 99999989 )) + 1000007 ) * (( MOD( (PM_Index+10000000)^2 + (PM_Index+10000000) * ( MOD( (29+1000000)^2 + (29+1000000)*(PM_Index+10000000), 99999989 )), 99999989 )) + 1000013 ), 2147483647 ) + 0.5 ) / 2147483647</f>
        <v>0.10336737688787626</v>
      </c>
      <c r="AW31">
        <v>1153</v>
      </c>
      <c r="AX31" t="str">
        <f>VLOOKUP(AW31,All_Teams!$A$2:$B$365,2,FALSE)</f>
        <v>Cincinnati</v>
      </c>
    </row>
    <row r="32" spans="1:50" ht="15" thickBot="1" x14ac:dyDescent="0.45">
      <c r="A32" t="str">
        <f>VLOOKUP(D32,All_Teams!$A$2:$B$365,2,FALSE)</f>
        <v>UCLA</v>
      </c>
      <c r="B32" t="str">
        <f>VLOOKUP(E32,All_Teams!$A$2:$B$365,2,FALSE)</f>
        <v>Kent State</v>
      </c>
      <c r="C32" s="20">
        <v>30</v>
      </c>
      <c r="D32" s="20">
        <v>1417</v>
      </c>
      <c r="E32" s="20">
        <v>1245</v>
      </c>
      <c r="F32" s="20" t="str">
        <f t="shared" si="1"/>
        <v>1417_1245</v>
      </c>
      <c r="G32" s="17">
        <f>IFERROR(IF(AP32&lt;VLOOKUP(F32,Imported_Probabilities!$E$2:$F$2017,2,FALSE),Sheet2!D32,E32),IF(AP32&lt;VLOOKUP(Sheet2!F32,Imported_Probabilities!$G$2:$H$2017,2,FALSE),Sheet2!D32,E32))</f>
        <v>1245</v>
      </c>
      <c r="N32" s="6"/>
      <c r="AP32">
        <f>( MOD((( MOD( (30+1000000)^2 + (30+1000000)*(PM_Index+10000000), 99999989 )) + 1000007 ) * (( MOD( (PM_Index+10000000)^2 + (PM_Index+10000000) * ( MOD( (30+1000000)^2 + (30+1000000)*(PM_Index+10000000), 99999989 )), 99999989 )) + 1000013 ), 2147483647 ) + 0.5 ) / 2147483647</f>
        <v>0.89109400072651634</v>
      </c>
      <c r="AW32">
        <v>1417</v>
      </c>
      <c r="AX32" t="str">
        <f>VLOOKUP(AW32,All_Teams!$A$2:$B$365,2,FALSE)</f>
        <v>UCLA</v>
      </c>
    </row>
    <row r="33" spans="1:50" ht="15" thickBot="1" x14ac:dyDescent="0.45">
      <c r="A33" t="str">
        <f>VLOOKUP(D33,All_Teams!$A$2:$B$365,2,FALSE)</f>
        <v>Wichita State</v>
      </c>
      <c r="B33" t="str">
        <f>VLOOKUP(E33,All_Teams!$A$2:$B$365,2,FALSE)</f>
        <v>Dayton</v>
      </c>
      <c r="C33" s="20">
        <v>31</v>
      </c>
      <c r="D33" s="20">
        <v>1455</v>
      </c>
      <c r="E33" s="20">
        <v>1173</v>
      </c>
      <c r="F33" s="20" t="str">
        <f t="shared" si="1"/>
        <v>1455_1173</v>
      </c>
      <c r="G33" s="17">
        <f>IFERROR(IF(AP33&lt;VLOOKUP(F33,Imported_Probabilities!$E$2:$F$2017,2,FALSE),Sheet2!D33,E33),IF(AP33&lt;VLOOKUP(Sheet2!F33,Imported_Probabilities!$G$2:$H$2017,2,FALSE),Sheet2!D33,E33))</f>
        <v>1173</v>
      </c>
      <c r="N33" s="6"/>
      <c r="AP33">
        <f>( MOD((( MOD( (31+1000000)^2 + (31+1000000)*(PM_Index+10000000), 99999989 )) + 1000007 ) * (( MOD( (PM_Index+10000000)^2 + (PM_Index+10000000) * ( MOD( (31+1000000)^2 + (31+1000000)*(PM_Index+10000000), 99999989 )), 99999989 )) + 1000013 ), 2147483647 ) + 0.5 ) / 2147483647</f>
        <v>0.72711547148745292</v>
      </c>
      <c r="AW33">
        <v>1455</v>
      </c>
      <c r="AX33" t="str">
        <f>VLOOKUP(AW33,All_Teams!$A$2:$B$365,2,FALSE)</f>
        <v>Wichita State</v>
      </c>
    </row>
    <row r="34" spans="1:50" x14ac:dyDescent="0.4">
      <c r="A34" t="str">
        <f>VLOOKUP(D34,All_Teams!$A$2:$B$365,2,FALSE)</f>
        <v>Kentucky</v>
      </c>
      <c r="B34" t="str">
        <f>VLOOKUP(E34,All_Teams!$A$2:$B$365,2,FALSE)</f>
        <v>Northern Kentucky</v>
      </c>
      <c r="C34" s="20">
        <v>32</v>
      </c>
      <c r="D34" s="20">
        <v>1246</v>
      </c>
      <c r="E34" s="20">
        <v>1297</v>
      </c>
      <c r="F34" s="20" t="str">
        <f t="shared" si="1"/>
        <v>1246_1297</v>
      </c>
      <c r="G34" s="17">
        <f>IFERROR(IF(AP34&lt;VLOOKUP(F34,Imported_Probabilities!$E$2:$F$2017,2,FALSE),Sheet2!D34,E34),IF(AP34&lt;VLOOKUP(Sheet2!F34,Imported_Probabilities!$G$2:$H$2017,2,FALSE),Sheet2!D34,E34))</f>
        <v>1297</v>
      </c>
      <c r="N34" s="6"/>
      <c r="AP34">
        <f>( MOD((( MOD( (32+1000000)^2 + (32+1000000)*(PM_Index+10000000), 99999989 )) + 1000007 ) * (( MOD( (PM_Index+10000000)^2 + (PM_Index+10000000) * ( MOD( (32+1000000)^2 + (32+1000000)*(PM_Index+10000000), 99999989 )), 99999989 )) + 1000013 ), 2147483647 ) + 0.5 ) / 2147483647</f>
        <v>0.91740243528848631</v>
      </c>
      <c r="AW34">
        <v>1246</v>
      </c>
      <c r="AX34" t="str">
        <f>VLOOKUP(AW34,All_Teams!$A$2:$B$365,2,FALSE)</f>
        <v>Kentucky</v>
      </c>
    </row>
    <row r="35" spans="1:50" x14ac:dyDescent="0.4">
      <c r="AW35">
        <v>1291</v>
      </c>
      <c r="AX35" t="str">
        <f>VLOOKUP(AW35,All_Teams!$A$2:$B$365,2,FALSE)</f>
        <v>Mount St. Mary's</v>
      </c>
    </row>
    <row r="36" spans="1:50" x14ac:dyDescent="0.4">
      <c r="AW36">
        <v>1439</v>
      </c>
      <c r="AX36" t="str">
        <f>VLOOKUP(AW36,All_Teams!$A$2:$B$365,2,FALSE)</f>
        <v>Virginia Tech</v>
      </c>
    </row>
    <row r="37" spans="1:50" x14ac:dyDescent="0.4">
      <c r="AW37">
        <v>1423</v>
      </c>
      <c r="AX37" t="str">
        <f>VLOOKUP(AW37,All_Teams!$A$2:$B$365,2,FALSE)</f>
        <v>North Carolina-Wilmington</v>
      </c>
    </row>
    <row r="38" spans="1:50" x14ac:dyDescent="0.4">
      <c r="AW38">
        <v>1190</v>
      </c>
      <c r="AX38" t="str">
        <f>VLOOKUP(AW38,All_Teams!$A$2:$B$365,2,FALSE)</f>
        <v>East Tennessee State</v>
      </c>
    </row>
    <row r="39" spans="1:50" x14ac:dyDescent="0.4">
      <c r="AW39">
        <v>1374</v>
      </c>
      <c r="AX39" t="str">
        <f>VLOOKUP(AW39,All_Teams!$A$2:$B$365,2,FALSE)</f>
        <v>Southern Methodist</v>
      </c>
    </row>
    <row r="40" spans="1:50" x14ac:dyDescent="0.4">
      <c r="AW40">
        <v>1307</v>
      </c>
      <c r="AX40" t="str">
        <f>VLOOKUP(AW40,All_Teams!$A$2:$B$365,2,FALSE)</f>
        <v>New Mexico</v>
      </c>
    </row>
    <row r="41" spans="1:50" x14ac:dyDescent="0.4">
      <c r="AW41">
        <v>1266</v>
      </c>
      <c r="AX41" t="str">
        <f>VLOOKUP(AW41,All_Teams!$A$2:$B$365,2,FALSE)</f>
        <v>Marquette</v>
      </c>
    </row>
    <row r="42" spans="1:50" x14ac:dyDescent="0.4">
      <c r="AW42">
        <v>1407</v>
      </c>
      <c r="AX42" t="str">
        <f>VLOOKUP(AW42,All_Teams!$A$2:$B$365,2,FALSE)</f>
        <v>Troy</v>
      </c>
    </row>
    <row r="43" spans="1:50" x14ac:dyDescent="0.4">
      <c r="AW43">
        <v>1377</v>
      </c>
      <c r="AX43" t="str">
        <f>VLOOKUP(AW43,All_Teams!$A$2:$B$365,2,FALSE)</f>
        <v>South Dakota</v>
      </c>
    </row>
    <row r="44" spans="1:50" x14ac:dyDescent="0.4">
      <c r="AW44">
        <v>1435</v>
      </c>
      <c r="AX44" t="str">
        <f>VLOOKUP(AW44,All_Teams!$A$2:$B$365,2,FALSE)</f>
        <v>Vanderbilt</v>
      </c>
    </row>
    <row r="45" spans="1:50" x14ac:dyDescent="0.4">
      <c r="AW45">
        <v>1343</v>
      </c>
      <c r="AX45" t="str">
        <f>VLOOKUP(AW45,All_Teams!$A$2:$B$365,2,FALSE)</f>
        <v>Princeton</v>
      </c>
    </row>
    <row r="46" spans="1:50" x14ac:dyDescent="0.4">
      <c r="AW46">
        <v>1137</v>
      </c>
      <c r="AX46" t="str">
        <f>VLOOKUP(AW46,All_Teams!$A$2:$B$365,2,FALSE)</f>
        <v>Bucknell</v>
      </c>
    </row>
    <row r="47" spans="1:50" x14ac:dyDescent="0.4">
      <c r="AW47">
        <v>1268</v>
      </c>
      <c r="AX47" t="str">
        <f>VLOOKUP(AW47,All_Teams!$A$2:$B$365,2,FALSE)</f>
        <v>Maryland</v>
      </c>
    </row>
    <row r="48" spans="1:50" x14ac:dyDescent="0.4">
      <c r="AW48">
        <v>1195</v>
      </c>
      <c r="AX48" t="str">
        <f>VLOOKUP(AW48,All_Teams!$A$2:$B$365,2,FALSE)</f>
        <v>Florida Gulf Coast</v>
      </c>
    </row>
    <row r="49" spans="49:50" x14ac:dyDescent="0.4">
      <c r="AW49">
        <v>1433</v>
      </c>
      <c r="AX49" t="str">
        <f>VLOOKUP(AW49,All_Teams!$A$2:$B$365,2,FALSE)</f>
        <v>Virginia Commonwealth</v>
      </c>
    </row>
    <row r="50" spans="49:50" x14ac:dyDescent="0.4">
      <c r="AW50">
        <v>1315</v>
      </c>
      <c r="AX50" t="str">
        <f>VLOOKUP(AW50,All_Teams!$A$2:$B$365,2,FALSE)</f>
        <v>North Dakota</v>
      </c>
    </row>
    <row r="51" spans="49:50" x14ac:dyDescent="0.4">
      <c r="AW51">
        <v>1413</v>
      </c>
      <c r="AX51" t="str">
        <f>VLOOKUP(AW51,All_Teams!$A$2:$B$365,2,FALSE)</f>
        <v>UC-Davis</v>
      </c>
    </row>
    <row r="52" spans="49:50" x14ac:dyDescent="0.4">
      <c r="AW52">
        <v>1274</v>
      </c>
      <c r="AX52" t="str">
        <f>VLOOKUP(AW52,All_Teams!$A$2:$B$365,2,FALSE)</f>
        <v>Miami (FL)</v>
      </c>
    </row>
    <row r="53" spans="49:50" x14ac:dyDescent="0.4">
      <c r="AW53">
        <v>1305</v>
      </c>
      <c r="AX53" t="str">
        <f>VLOOKUP(AW53,All_Teams!$A$2:$B$365,2,FALSE)</f>
        <v>Nevada</v>
      </c>
    </row>
    <row r="54" spans="49:50" x14ac:dyDescent="0.4">
      <c r="AW54">
        <v>1436</v>
      </c>
      <c r="AX54" t="str">
        <f>VLOOKUP(AW54,All_Teams!$A$2:$B$365,2,FALSE)</f>
        <v>Vermont</v>
      </c>
    </row>
    <row r="55" spans="49:50" x14ac:dyDescent="0.4">
      <c r="AW55">
        <v>1166</v>
      </c>
      <c r="AX55" t="str">
        <f>VLOOKUP(AW55,All_Teams!$A$2:$B$365,2,FALSE)</f>
        <v>Creighton</v>
      </c>
    </row>
    <row r="56" spans="49:50" x14ac:dyDescent="0.4">
      <c r="AW56">
        <v>1233</v>
      </c>
      <c r="AX56" t="str">
        <f>VLOOKUP(AW56,All_Teams!$A$2:$B$365,2,FALSE)</f>
        <v>Iona</v>
      </c>
    </row>
    <row r="57" spans="49:50" x14ac:dyDescent="0.4">
      <c r="AW57">
        <v>1329</v>
      </c>
      <c r="AX57" t="str">
        <f>VLOOKUP(AW57,All_Teams!$A$2:$B$365,2,FALSE)</f>
        <v>Oklahoma State</v>
      </c>
    </row>
    <row r="58" spans="49:50" x14ac:dyDescent="0.4">
      <c r="AW58">
        <v>1240</v>
      </c>
      <c r="AX58" t="str">
        <f>VLOOKUP(AW58,All_Teams!$A$2:$B$365,2,FALSE)</f>
        <v>Jacksonville State</v>
      </c>
    </row>
    <row r="59" spans="49:50" x14ac:dyDescent="0.4">
      <c r="AW59">
        <v>1411</v>
      </c>
      <c r="AX59" t="str">
        <f>VLOOKUP(AW59,All_Teams!$A$2:$B$365,2,FALSE)</f>
        <v>Texas Southern</v>
      </c>
    </row>
    <row r="60" spans="49:50" x14ac:dyDescent="0.4">
      <c r="AW60">
        <v>1371</v>
      </c>
      <c r="AX60" t="str">
        <f>VLOOKUP(AW60,All_Teams!$A$2:$B$365,2,FALSE)</f>
        <v>Seton Hall</v>
      </c>
    </row>
    <row r="61" spans="49:50" x14ac:dyDescent="0.4">
      <c r="AW61">
        <v>1278</v>
      </c>
      <c r="AX61" t="str">
        <f>VLOOKUP(AW61,All_Teams!$A$2:$B$365,2,FALSE)</f>
        <v>Minnesota</v>
      </c>
    </row>
    <row r="62" spans="49:50" x14ac:dyDescent="0.4">
      <c r="AW62">
        <v>1457</v>
      </c>
      <c r="AX62" t="str">
        <f>VLOOKUP(AW62,All_Teams!$A$2:$B$365,2,FALSE)</f>
        <v>Winthrop</v>
      </c>
    </row>
    <row r="63" spans="49:50" x14ac:dyDescent="0.4">
      <c r="AW63">
        <v>1243</v>
      </c>
      <c r="AX63" t="str">
        <f>VLOOKUP(AW63,All_Teams!$A$2:$B$365,2,FALSE)</f>
        <v>Kansas State</v>
      </c>
    </row>
    <row r="64" spans="49:50" x14ac:dyDescent="0.4">
      <c r="AW64">
        <v>1245</v>
      </c>
      <c r="AX64" t="str">
        <f>VLOOKUP(AW64,All_Teams!$A$2:$B$365,2,FALSE)</f>
        <v>Kent State</v>
      </c>
    </row>
    <row r="65" spans="49:50" x14ac:dyDescent="0.4">
      <c r="AW65">
        <v>1173</v>
      </c>
      <c r="AX65" t="str">
        <f>VLOOKUP(AW65,All_Teams!$A$2:$B$365,2,FALSE)</f>
        <v>Dayton</v>
      </c>
    </row>
    <row r="66" spans="49:50" x14ac:dyDescent="0.4">
      <c r="AW66">
        <v>1297</v>
      </c>
      <c r="AX66" t="str">
        <f>VLOOKUP(AW66,All_Teams!$A$2:$B$365,2,FALSE)</f>
        <v>Northern Kentucky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manualMin="0" type="column" displayEmptyCellsAs="gap" minAxisType="custom">
          <x14:colorSeries rgb="FF00B0F0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PM_CHAMPION_hist_data</xm:f>
              <xm:sqref>AN3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workbookViewId="0">
      <selection activeCell="C2" sqref="C2"/>
    </sheetView>
  </sheetViews>
  <sheetFormatPr defaultRowHeight="14.6" x14ac:dyDescent="0.4"/>
  <sheetData>
    <row r="1" spans="1:2" x14ac:dyDescent="0.4">
      <c r="A1" t="s">
        <v>399</v>
      </c>
      <c r="B1" t="s">
        <v>32</v>
      </c>
    </row>
    <row r="2" spans="1:2" x14ac:dyDescent="0.4">
      <c r="A2">
        <v>1101</v>
      </c>
      <c r="B2" t="s">
        <v>35</v>
      </c>
    </row>
    <row r="3" spans="1:2" x14ac:dyDescent="0.4">
      <c r="A3">
        <v>1102</v>
      </c>
      <c r="B3" t="s">
        <v>36</v>
      </c>
    </row>
    <row r="4" spans="1:2" x14ac:dyDescent="0.4">
      <c r="A4">
        <v>1103</v>
      </c>
      <c r="B4" t="s">
        <v>37</v>
      </c>
    </row>
    <row r="5" spans="1:2" x14ac:dyDescent="0.4">
      <c r="A5">
        <v>1104</v>
      </c>
      <c r="B5" t="s">
        <v>38</v>
      </c>
    </row>
    <row r="6" spans="1:2" x14ac:dyDescent="0.4">
      <c r="A6">
        <v>1105</v>
      </c>
      <c r="B6" t="s">
        <v>39</v>
      </c>
    </row>
    <row r="7" spans="1:2" x14ac:dyDescent="0.4">
      <c r="A7">
        <v>1106</v>
      </c>
      <c r="B7" t="s">
        <v>40</v>
      </c>
    </row>
    <row r="8" spans="1:2" x14ac:dyDescent="0.4">
      <c r="A8">
        <v>1107</v>
      </c>
      <c r="B8" t="s">
        <v>41</v>
      </c>
    </row>
    <row r="9" spans="1:2" x14ac:dyDescent="0.4">
      <c r="A9">
        <v>1108</v>
      </c>
      <c r="B9" t="s">
        <v>42</v>
      </c>
    </row>
    <row r="10" spans="1:2" x14ac:dyDescent="0.4">
      <c r="A10">
        <v>1109</v>
      </c>
      <c r="B10" t="s">
        <v>43</v>
      </c>
    </row>
    <row r="11" spans="1:2" x14ac:dyDescent="0.4">
      <c r="A11">
        <v>1110</v>
      </c>
      <c r="B11" t="s">
        <v>44</v>
      </c>
    </row>
    <row r="12" spans="1:2" x14ac:dyDescent="0.4">
      <c r="A12">
        <v>1111</v>
      </c>
      <c r="B12" t="s">
        <v>45</v>
      </c>
    </row>
    <row r="13" spans="1:2" x14ac:dyDescent="0.4">
      <c r="A13">
        <v>1112</v>
      </c>
      <c r="B13" t="s">
        <v>46</v>
      </c>
    </row>
    <row r="14" spans="1:2" x14ac:dyDescent="0.4">
      <c r="A14">
        <v>1113</v>
      </c>
      <c r="B14" t="s">
        <v>47</v>
      </c>
    </row>
    <row r="15" spans="1:2" x14ac:dyDescent="0.4">
      <c r="A15">
        <v>1114</v>
      </c>
      <c r="B15" t="s">
        <v>48</v>
      </c>
    </row>
    <row r="16" spans="1:2" x14ac:dyDescent="0.4">
      <c r="A16">
        <v>1115</v>
      </c>
      <c r="B16" t="s">
        <v>49</v>
      </c>
    </row>
    <row r="17" spans="1:2" x14ac:dyDescent="0.4">
      <c r="A17">
        <v>1116</v>
      </c>
      <c r="B17" t="s">
        <v>50</v>
      </c>
    </row>
    <row r="18" spans="1:2" x14ac:dyDescent="0.4">
      <c r="A18">
        <v>1117</v>
      </c>
      <c r="B18" t="s">
        <v>51</v>
      </c>
    </row>
    <row r="19" spans="1:2" x14ac:dyDescent="0.4">
      <c r="A19">
        <v>1118</v>
      </c>
      <c r="B19" t="s">
        <v>52</v>
      </c>
    </row>
    <row r="20" spans="1:2" x14ac:dyDescent="0.4">
      <c r="A20">
        <v>1119</v>
      </c>
      <c r="B20" t="s">
        <v>53</v>
      </c>
    </row>
    <row r="21" spans="1:2" x14ac:dyDescent="0.4">
      <c r="A21">
        <v>1120</v>
      </c>
      <c r="B21" t="s">
        <v>54</v>
      </c>
    </row>
    <row r="22" spans="1:2" x14ac:dyDescent="0.4">
      <c r="A22">
        <v>1121</v>
      </c>
      <c r="B22" t="s">
        <v>55</v>
      </c>
    </row>
    <row r="23" spans="1:2" x14ac:dyDescent="0.4">
      <c r="A23">
        <v>1122</v>
      </c>
      <c r="B23" t="s">
        <v>56</v>
      </c>
    </row>
    <row r="24" spans="1:2" x14ac:dyDescent="0.4">
      <c r="A24">
        <v>1123</v>
      </c>
      <c r="B24" t="s">
        <v>57</v>
      </c>
    </row>
    <row r="25" spans="1:2" x14ac:dyDescent="0.4">
      <c r="A25">
        <v>1124</v>
      </c>
      <c r="B25" t="s">
        <v>58</v>
      </c>
    </row>
    <row r="26" spans="1:2" x14ac:dyDescent="0.4">
      <c r="A26">
        <v>1125</v>
      </c>
      <c r="B26" t="s">
        <v>59</v>
      </c>
    </row>
    <row r="27" spans="1:2" x14ac:dyDescent="0.4">
      <c r="A27">
        <v>1126</v>
      </c>
      <c r="B27" t="s">
        <v>60</v>
      </c>
    </row>
    <row r="28" spans="1:2" x14ac:dyDescent="0.4">
      <c r="A28">
        <v>1127</v>
      </c>
      <c r="B28" t="s">
        <v>61</v>
      </c>
    </row>
    <row r="29" spans="1:2" x14ac:dyDescent="0.4">
      <c r="A29">
        <v>1128</v>
      </c>
      <c r="B29" t="s">
        <v>62</v>
      </c>
    </row>
    <row r="30" spans="1:2" x14ac:dyDescent="0.4">
      <c r="A30">
        <v>1129</v>
      </c>
      <c r="B30" t="s">
        <v>63</v>
      </c>
    </row>
    <row r="31" spans="1:2" x14ac:dyDescent="0.4">
      <c r="A31">
        <v>1130</v>
      </c>
      <c r="B31" t="s">
        <v>64</v>
      </c>
    </row>
    <row r="32" spans="1:2" x14ac:dyDescent="0.4">
      <c r="A32">
        <v>1131</v>
      </c>
      <c r="B32" t="s">
        <v>65</v>
      </c>
    </row>
    <row r="33" spans="1:2" x14ac:dyDescent="0.4">
      <c r="A33">
        <v>1132</v>
      </c>
      <c r="B33" t="s">
        <v>66</v>
      </c>
    </row>
    <row r="34" spans="1:2" x14ac:dyDescent="0.4">
      <c r="A34">
        <v>1133</v>
      </c>
      <c r="B34" t="s">
        <v>67</v>
      </c>
    </row>
    <row r="35" spans="1:2" x14ac:dyDescent="0.4">
      <c r="A35">
        <v>1134</v>
      </c>
      <c r="B35" t="s">
        <v>68</v>
      </c>
    </row>
    <row r="36" spans="1:2" x14ac:dyDescent="0.4">
      <c r="A36">
        <v>1135</v>
      </c>
      <c r="B36" t="s">
        <v>69</v>
      </c>
    </row>
    <row r="37" spans="1:2" x14ac:dyDescent="0.4">
      <c r="A37">
        <v>1136</v>
      </c>
      <c r="B37" t="s">
        <v>70</v>
      </c>
    </row>
    <row r="38" spans="1:2" x14ac:dyDescent="0.4">
      <c r="A38">
        <v>1137</v>
      </c>
      <c r="B38" t="s">
        <v>71</v>
      </c>
    </row>
    <row r="39" spans="1:2" x14ac:dyDescent="0.4">
      <c r="A39">
        <v>1138</v>
      </c>
      <c r="B39" t="s">
        <v>72</v>
      </c>
    </row>
    <row r="40" spans="1:2" x14ac:dyDescent="0.4">
      <c r="A40">
        <v>1139</v>
      </c>
      <c r="B40" t="s">
        <v>73</v>
      </c>
    </row>
    <row r="41" spans="1:2" x14ac:dyDescent="0.4">
      <c r="A41">
        <v>1140</v>
      </c>
      <c r="B41" t="s">
        <v>74</v>
      </c>
    </row>
    <row r="42" spans="1:2" x14ac:dyDescent="0.4">
      <c r="A42">
        <v>1141</v>
      </c>
      <c r="B42" t="s">
        <v>75</v>
      </c>
    </row>
    <row r="43" spans="1:2" x14ac:dyDescent="0.4">
      <c r="A43">
        <v>1142</v>
      </c>
      <c r="B43" t="s">
        <v>76</v>
      </c>
    </row>
    <row r="44" spans="1:2" x14ac:dyDescent="0.4">
      <c r="A44">
        <v>1143</v>
      </c>
      <c r="B44" t="s">
        <v>77</v>
      </c>
    </row>
    <row r="45" spans="1:2" x14ac:dyDescent="0.4">
      <c r="A45">
        <v>1144</v>
      </c>
      <c r="B45" t="s">
        <v>78</v>
      </c>
    </row>
    <row r="46" spans="1:2" x14ac:dyDescent="0.4">
      <c r="A46">
        <v>1145</v>
      </c>
      <c r="B46" t="s">
        <v>79</v>
      </c>
    </row>
    <row r="47" spans="1:2" x14ac:dyDescent="0.4">
      <c r="A47">
        <v>1146</v>
      </c>
      <c r="B47" t="s">
        <v>80</v>
      </c>
    </row>
    <row r="48" spans="1:2" x14ac:dyDescent="0.4">
      <c r="A48">
        <v>1147</v>
      </c>
      <c r="B48" t="s">
        <v>81</v>
      </c>
    </row>
    <row r="49" spans="1:2" x14ac:dyDescent="0.4">
      <c r="A49">
        <v>1148</v>
      </c>
      <c r="B49" t="s">
        <v>82</v>
      </c>
    </row>
    <row r="50" spans="1:2" x14ac:dyDescent="0.4">
      <c r="A50">
        <v>1149</v>
      </c>
      <c r="B50" t="s">
        <v>83</v>
      </c>
    </row>
    <row r="51" spans="1:2" x14ac:dyDescent="0.4">
      <c r="A51">
        <v>1150</v>
      </c>
      <c r="B51" t="s">
        <v>84</v>
      </c>
    </row>
    <row r="52" spans="1:2" x14ac:dyDescent="0.4">
      <c r="A52">
        <v>1151</v>
      </c>
      <c r="B52" t="s">
        <v>85</v>
      </c>
    </row>
    <row r="53" spans="1:2" x14ac:dyDescent="0.4">
      <c r="A53">
        <v>1152</v>
      </c>
      <c r="B53" t="s">
        <v>86</v>
      </c>
    </row>
    <row r="54" spans="1:2" x14ac:dyDescent="0.4">
      <c r="A54">
        <v>1153</v>
      </c>
      <c r="B54" t="s">
        <v>87</v>
      </c>
    </row>
    <row r="55" spans="1:2" x14ac:dyDescent="0.4">
      <c r="A55">
        <v>1154</v>
      </c>
      <c r="B55" t="s">
        <v>88</v>
      </c>
    </row>
    <row r="56" spans="1:2" x14ac:dyDescent="0.4">
      <c r="A56">
        <v>1155</v>
      </c>
      <c r="B56" t="s">
        <v>89</v>
      </c>
    </row>
    <row r="57" spans="1:2" x14ac:dyDescent="0.4">
      <c r="A57">
        <v>1156</v>
      </c>
      <c r="B57" t="s">
        <v>90</v>
      </c>
    </row>
    <row r="58" spans="1:2" x14ac:dyDescent="0.4">
      <c r="A58">
        <v>1157</v>
      </c>
      <c r="B58" t="s">
        <v>91</v>
      </c>
    </row>
    <row r="59" spans="1:2" x14ac:dyDescent="0.4">
      <c r="A59">
        <v>1158</v>
      </c>
      <c r="B59" t="s">
        <v>92</v>
      </c>
    </row>
    <row r="60" spans="1:2" x14ac:dyDescent="0.4">
      <c r="A60">
        <v>1159</v>
      </c>
      <c r="B60" t="s">
        <v>93</v>
      </c>
    </row>
    <row r="61" spans="1:2" x14ac:dyDescent="0.4">
      <c r="A61">
        <v>1160</v>
      </c>
      <c r="B61" t="s">
        <v>94</v>
      </c>
    </row>
    <row r="62" spans="1:2" x14ac:dyDescent="0.4">
      <c r="A62">
        <v>1161</v>
      </c>
      <c r="B62" t="s">
        <v>95</v>
      </c>
    </row>
    <row r="63" spans="1:2" x14ac:dyDescent="0.4">
      <c r="A63">
        <v>1162</v>
      </c>
      <c r="B63" t="s">
        <v>96</v>
      </c>
    </row>
    <row r="64" spans="1:2" x14ac:dyDescent="0.4">
      <c r="A64">
        <v>1163</v>
      </c>
      <c r="B64" t="s">
        <v>97</v>
      </c>
    </row>
    <row r="65" spans="1:2" x14ac:dyDescent="0.4">
      <c r="A65">
        <v>1164</v>
      </c>
      <c r="B65" t="s">
        <v>98</v>
      </c>
    </row>
    <row r="66" spans="1:2" x14ac:dyDescent="0.4">
      <c r="A66">
        <v>1165</v>
      </c>
      <c r="B66" t="s">
        <v>99</v>
      </c>
    </row>
    <row r="67" spans="1:2" x14ac:dyDescent="0.4">
      <c r="A67">
        <v>1166</v>
      </c>
      <c r="B67" t="s">
        <v>100</v>
      </c>
    </row>
    <row r="68" spans="1:2" x14ac:dyDescent="0.4">
      <c r="A68">
        <v>1167</v>
      </c>
      <c r="B68" t="s">
        <v>101</v>
      </c>
    </row>
    <row r="69" spans="1:2" x14ac:dyDescent="0.4">
      <c r="A69">
        <v>1168</v>
      </c>
      <c r="B69" t="s">
        <v>102</v>
      </c>
    </row>
    <row r="70" spans="1:2" x14ac:dyDescent="0.4">
      <c r="A70">
        <v>1169</v>
      </c>
      <c r="B70" t="s">
        <v>103</v>
      </c>
    </row>
    <row r="71" spans="1:2" x14ac:dyDescent="0.4">
      <c r="A71">
        <v>1170</v>
      </c>
      <c r="B71" t="s">
        <v>104</v>
      </c>
    </row>
    <row r="72" spans="1:2" x14ac:dyDescent="0.4">
      <c r="A72">
        <v>1171</v>
      </c>
      <c r="B72" t="s">
        <v>105</v>
      </c>
    </row>
    <row r="73" spans="1:2" x14ac:dyDescent="0.4">
      <c r="A73">
        <v>1172</v>
      </c>
      <c r="B73" t="s">
        <v>106</v>
      </c>
    </row>
    <row r="74" spans="1:2" x14ac:dyDescent="0.4">
      <c r="A74">
        <v>1173</v>
      </c>
      <c r="B74" t="s">
        <v>107</v>
      </c>
    </row>
    <row r="75" spans="1:2" x14ac:dyDescent="0.4">
      <c r="A75">
        <v>1174</v>
      </c>
      <c r="B75" t="s">
        <v>108</v>
      </c>
    </row>
    <row r="76" spans="1:2" x14ac:dyDescent="0.4">
      <c r="A76">
        <v>1175</v>
      </c>
      <c r="B76" t="s">
        <v>109</v>
      </c>
    </row>
    <row r="77" spans="1:2" x14ac:dyDescent="0.4">
      <c r="A77">
        <v>1176</v>
      </c>
      <c r="B77" t="s">
        <v>110</v>
      </c>
    </row>
    <row r="78" spans="1:2" x14ac:dyDescent="0.4">
      <c r="A78">
        <v>1177</v>
      </c>
      <c r="B78" t="s">
        <v>111</v>
      </c>
    </row>
    <row r="79" spans="1:2" x14ac:dyDescent="0.4">
      <c r="A79">
        <v>1178</v>
      </c>
      <c r="B79" t="s">
        <v>112</v>
      </c>
    </row>
    <row r="80" spans="1:2" x14ac:dyDescent="0.4">
      <c r="A80">
        <v>1179</v>
      </c>
      <c r="B80" t="s">
        <v>113</v>
      </c>
    </row>
    <row r="81" spans="1:2" x14ac:dyDescent="0.4">
      <c r="A81">
        <v>1180</v>
      </c>
      <c r="B81" t="s">
        <v>114</v>
      </c>
    </row>
    <row r="82" spans="1:2" x14ac:dyDescent="0.4">
      <c r="A82">
        <v>1181</v>
      </c>
      <c r="B82" t="s">
        <v>115</v>
      </c>
    </row>
    <row r="83" spans="1:2" x14ac:dyDescent="0.4">
      <c r="A83">
        <v>1182</v>
      </c>
      <c r="B83" t="s">
        <v>116</v>
      </c>
    </row>
    <row r="84" spans="1:2" x14ac:dyDescent="0.4">
      <c r="A84">
        <v>1183</v>
      </c>
      <c r="B84" t="s">
        <v>117</v>
      </c>
    </row>
    <row r="85" spans="1:2" x14ac:dyDescent="0.4">
      <c r="A85">
        <v>1184</v>
      </c>
      <c r="B85" t="s">
        <v>118</v>
      </c>
    </row>
    <row r="86" spans="1:2" x14ac:dyDescent="0.4">
      <c r="A86">
        <v>1185</v>
      </c>
      <c r="B86" t="s">
        <v>119</v>
      </c>
    </row>
    <row r="87" spans="1:2" x14ac:dyDescent="0.4">
      <c r="A87">
        <v>1186</v>
      </c>
      <c r="B87" t="s">
        <v>120</v>
      </c>
    </row>
    <row r="88" spans="1:2" x14ac:dyDescent="0.4">
      <c r="A88">
        <v>1187</v>
      </c>
      <c r="B88" t="s">
        <v>121</v>
      </c>
    </row>
    <row r="89" spans="1:2" x14ac:dyDescent="0.4">
      <c r="A89">
        <v>1188</v>
      </c>
      <c r="B89" t="s">
        <v>122</v>
      </c>
    </row>
    <row r="90" spans="1:2" x14ac:dyDescent="0.4">
      <c r="A90">
        <v>1189</v>
      </c>
      <c r="B90" t="s">
        <v>123</v>
      </c>
    </row>
    <row r="91" spans="1:2" x14ac:dyDescent="0.4">
      <c r="A91">
        <v>1190</v>
      </c>
      <c r="B91" t="s">
        <v>124</v>
      </c>
    </row>
    <row r="92" spans="1:2" x14ac:dyDescent="0.4">
      <c r="A92">
        <v>1191</v>
      </c>
      <c r="B92" t="s">
        <v>125</v>
      </c>
    </row>
    <row r="93" spans="1:2" x14ac:dyDescent="0.4">
      <c r="A93">
        <v>1192</v>
      </c>
      <c r="B93" t="s">
        <v>126</v>
      </c>
    </row>
    <row r="94" spans="1:2" x14ac:dyDescent="0.4">
      <c r="A94">
        <v>1193</v>
      </c>
      <c r="B94" t="s">
        <v>127</v>
      </c>
    </row>
    <row r="95" spans="1:2" x14ac:dyDescent="0.4">
      <c r="A95">
        <v>1194</v>
      </c>
      <c r="B95" t="s">
        <v>128</v>
      </c>
    </row>
    <row r="96" spans="1:2" x14ac:dyDescent="0.4">
      <c r="A96">
        <v>1195</v>
      </c>
      <c r="B96" t="s">
        <v>129</v>
      </c>
    </row>
    <row r="97" spans="1:2" x14ac:dyDescent="0.4">
      <c r="A97">
        <v>1196</v>
      </c>
      <c r="B97" t="s">
        <v>130</v>
      </c>
    </row>
    <row r="98" spans="1:2" x14ac:dyDescent="0.4">
      <c r="A98">
        <v>1197</v>
      </c>
      <c r="B98" t="s">
        <v>131</v>
      </c>
    </row>
    <row r="99" spans="1:2" x14ac:dyDescent="0.4">
      <c r="A99">
        <v>1198</v>
      </c>
      <c r="B99" t="s">
        <v>132</v>
      </c>
    </row>
    <row r="100" spans="1:2" x14ac:dyDescent="0.4">
      <c r="A100">
        <v>1199</v>
      </c>
      <c r="B100" t="s">
        <v>133</v>
      </c>
    </row>
    <row r="101" spans="1:2" x14ac:dyDescent="0.4">
      <c r="A101">
        <v>1200</v>
      </c>
      <c r="B101" t="s">
        <v>134</v>
      </c>
    </row>
    <row r="102" spans="1:2" x14ac:dyDescent="0.4">
      <c r="A102">
        <v>1201</v>
      </c>
      <c r="B102" t="s">
        <v>135</v>
      </c>
    </row>
    <row r="103" spans="1:2" x14ac:dyDescent="0.4">
      <c r="A103">
        <v>1202</v>
      </c>
      <c r="B103" t="s">
        <v>136</v>
      </c>
    </row>
    <row r="104" spans="1:2" x14ac:dyDescent="0.4">
      <c r="A104">
        <v>1203</v>
      </c>
      <c r="B104" t="s">
        <v>137</v>
      </c>
    </row>
    <row r="105" spans="1:2" x14ac:dyDescent="0.4">
      <c r="A105">
        <v>1204</v>
      </c>
      <c r="B105" t="s">
        <v>138</v>
      </c>
    </row>
    <row r="106" spans="1:2" x14ac:dyDescent="0.4">
      <c r="A106">
        <v>1205</v>
      </c>
      <c r="B106" t="s">
        <v>139</v>
      </c>
    </row>
    <row r="107" spans="1:2" x14ac:dyDescent="0.4">
      <c r="A107">
        <v>1206</v>
      </c>
      <c r="B107" t="s">
        <v>140</v>
      </c>
    </row>
    <row r="108" spans="1:2" x14ac:dyDescent="0.4">
      <c r="A108">
        <v>1207</v>
      </c>
      <c r="B108" t="s">
        <v>141</v>
      </c>
    </row>
    <row r="109" spans="1:2" x14ac:dyDescent="0.4">
      <c r="A109">
        <v>1208</v>
      </c>
      <c r="B109" t="s">
        <v>142</v>
      </c>
    </row>
    <row r="110" spans="1:2" x14ac:dyDescent="0.4">
      <c r="A110">
        <v>1209</v>
      </c>
      <c r="B110" t="s">
        <v>143</v>
      </c>
    </row>
    <row r="111" spans="1:2" x14ac:dyDescent="0.4">
      <c r="A111">
        <v>1210</v>
      </c>
      <c r="B111" t="s">
        <v>144</v>
      </c>
    </row>
    <row r="112" spans="1:2" x14ac:dyDescent="0.4">
      <c r="A112">
        <v>1211</v>
      </c>
      <c r="B112" t="s">
        <v>145</v>
      </c>
    </row>
    <row r="113" spans="1:2" x14ac:dyDescent="0.4">
      <c r="A113">
        <v>1212</v>
      </c>
      <c r="B113" t="s">
        <v>146</v>
      </c>
    </row>
    <row r="114" spans="1:2" x14ac:dyDescent="0.4">
      <c r="A114">
        <v>1213</v>
      </c>
      <c r="B114" t="s">
        <v>147</v>
      </c>
    </row>
    <row r="115" spans="1:2" x14ac:dyDescent="0.4">
      <c r="A115">
        <v>1214</v>
      </c>
      <c r="B115" t="s">
        <v>148</v>
      </c>
    </row>
    <row r="116" spans="1:2" x14ac:dyDescent="0.4">
      <c r="A116">
        <v>1215</v>
      </c>
      <c r="B116" t="s">
        <v>149</v>
      </c>
    </row>
    <row r="117" spans="1:2" x14ac:dyDescent="0.4">
      <c r="A117">
        <v>1216</v>
      </c>
      <c r="B117" t="s">
        <v>150</v>
      </c>
    </row>
    <row r="118" spans="1:2" x14ac:dyDescent="0.4">
      <c r="A118">
        <v>1217</v>
      </c>
      <c r="B118" t="s">
        <v>151</v>
      </c>
    </row>
    <row r="119" spans="1:2" x14ac:dyDescent="0.4">
      <c r="A119">
        <v>1218</v>
      </c>
      <c r="B119" t="s">
        <v>152</v>
      </c>
    </row>
    <row r="120" spans="1:2" x14ac:dyDescent="0.4">
      <c r="A120">
        <v>1219</v>
      </c>
      <c r="B120" t="s">
        <v>153</v>
      </c>
    </row>
    <row r="121" spans="1:2" x14ac:dyDescent="0.4">
      <c r="A121">
        <v>1220</v>
      </c>
      <c r="B121" t="s">
        <v>154</v>
      </c>
    </row>
    <row r="122" spans="1:2" x14ac:dyDescent="0.4">
      <c r="A122">
        <v>1221</v>
      </c>
      <c r="B122" t="s">
        <v>155</v>
      </c>
    </row>
    <row r="123" spans="1:2" x14ac:dyDescent="0.4">
      <c r="A123">
        <v>1222</v>
      </c>
      <c r="B123" t="s">
        <v>156</v>
      </c>
    </row>
    <row r="124" spans="1:2" x14ac:dyDescent="0.4">
      <c r="A124">
        <v>1223</v>
      </c>
      <c r="B124" t="s">
        <v>157</v>
      </c>
    </row>
    <row r="125" spans="1:2" x14ac:dyDescent="0.4">
      <c r="A125">
        <v>1224</v>
      </c>
      <c r="B125" t="s">
        <v>158</v>
      </c>
    </row>
    <row r="126" spans="1:2" x14ac:dyDescent="0.4">
      <c r="A126">
        <v>1225</v>
      </c>
      <c r="B126" t="s">
        <v>159</v>
      </c>
    </row>
    <row r="127" spans="1:2" x14ac:dyDescent="0.4">
      <c r="A127">
        <v>1226</v>
      </c>
      <c r="B127" t="s">
        <v>160</v>
      </c>
    </row>
    <row r="128" spans="1:2" x14ac:dyDescent="0.4">
      <c r="A128">
        <v>1227</v>
      </c>
      <c r="B128" t="s">
        <v>161</v>
      </c>
    </row>
    <row r="129" spans="1:2" x14ac:dyDescent="0.4">
      <c r="A129">
        <v>1228</v>
      </c>
      <c r="B129" t="s">
        <v>162</v>
      </c>
    </row>
    <row r="130" spans="1:2" x14ac:dyDescent="0.4">
      <c r="A130">
        <v>1229</v>
      </c>
      <c r="B130" t="s">
        <v>163</v>
      </c>
    </row>
    <row r="131" spans="1:2" x14ac:dyDescent="0.4">
      <c r="A131">
        <v>1230</v>
      </c>
      <c r="B131" t="s">
        <v>164</v>
      </c>
    </row>
    <row r="132" spans="1:2" x14ac:dyDescent="0.4">
      <c r="A132">
        <v>1231</v>
      </c>
      <c r="B132" t="s">
        <v>165</v>
      </c>
    </row>
    <row r="133" spans="1:2" x14ac:dyDescent="0.4">
      <c r="A133">
        <v>1232</v>
      </c>
      <c r="B133" t="s">
        <v>166</v>
      </c>
    </row>
    <row r="134" spans="1:2" x14ac:dyDescent="0.4">
      <c r="A134">
        <v>1233</v>
      </c>
      <c r="B134" t="s">
        <v>167</v>
      </c>
    </row>
    <row r="135" spans="1:2" x14ac:dyDescent="0.4">
      <c r="A135">
        <v>1234</v>
      </c>
      <c r="B135" t="s">
        <v>168</v>
      </c>
    </row>
    <row r="136" spans="1:2" x14ac:dyDescent="0.4">
      <c r="A136">
        <v>1235</v>
      </c>
      <c r="B136" t="s">
        <v>169</v>
      </c>
    </row>
    <row r="137" spans="1:2" x14ac:dyDescent="0.4">
      <c r="A137">
        <v>1236</v>
      </c>
      <c r="B137" t="s">
        <v>170</v>
      </c>
    </row>
    <row r="138" spans="1:2" x14ac:dyDescent="0.4">
      <c r="A138">
        <v>1237</v>
      </c>
      <c r="B138" t="s">
        <v>171</v>
      </c>
    </row>
    <row r="139" spans="1:2" x14ac:dyDescent="0.4">
      <c r="A139">
        <v>1238</v>
      </c>
      <c r="B139" t="s">
        <v>172</v>
      </c>
    </row>
    <row r="140" spans="1:2" x14ac:dyDescent="0.4">
      <c r="A140">
        <v>1239</v>
      </c>
      <c r="B140" t="s">
        <v>173</v>
      </c>
    </row>
    <row r="141" spans="1:2" x14ac:dyDescent="0.4">
      <c r="A141">
        <v>1240</v>
      </c>
      <c r="B141" t="s">
        <v>174</v>
      </c>
    </row>
    <row r="142" spans="1:2" x14ac:dyDescent="0.4">
      <c r="A142">
        <v>1241</v>
      </c>
      <c r="B142" t="s">
        <v>175</v>
      </c>
    </row>
    <row r="143" spans="1:2" x14ac:dyDescent="0.4">
      <c r="A143">
        <v>1242</v>
      </c>
      <c r="B143" t="s">
        <v>176</v>
      </c>
    </row>
    <row r="144" spans="1:2" x14ac:dyDescent="0.4">
      <c r="A144">
        <v>1243</v>
      </c>
      <c r="B144" t="s">
        <v>177</v>
      </c>
    </row>
    <row r="145" spans="1:2" x14ac:dyDescent="0.4">
      <c r="A145">
        <v>1244</v>
      </c>
      <c r="B145" t="s">
        <v>178</v>
      </c>
    </row>
    <row r="146" spans="1:2" x14ac:dyDescent="0.4">
      <c r="A146">
        <v>1245</v>
      </c>
      <c r="B146" t="s">
        <v>179</v>
      </c>
    </row>
    <row r="147" spans="1:2" x14ac:dyDescent="0.4">
      <c r="A147">
        <v>1246</v>
      </c>
      <c r="B147" t="s">
        <v>180</v>
      </c>
    </row>
    <row r="148" spans="1:2" x14ac:dyDescent="0.4">
      <c r="A148">
        <v>1247</v>
      </c>
      <c r="B148" t="s">
        <v>181</v>
      </c>
    </row>
    <row r="149" spans="1:2" x14ac:dyDescent="0.4">
      <c r="A149">
        <v>1248</v>
      </c>
      <c r="B149" t="s">
        <v>182</v>
      </c>
    </row>
    <row r="150" spans="1:2" x14ac:dyDescent="0.4">
      <c r="A150">
        <v>1249</v>
      </c>
      <c r="B150" t="s">
        <v>183</v>
      </c>
    </row>
    <row r="151" spans="1:2" x14ac:dyDescent="0.4">
      <c r="A151">
        <v>1250</v>
      </c>
      <c r="B151" t="s">
        <v>184</v>
      </c>
    </row>
    <row r="152" spans="1:2" x14ac:dyDescent="0.4">
      <c r="A152">
        <v>1251</v>
      </c>
      <c r="B152" t="s">
        <v>185</v>
      </c>
    </row>
    <row r="153" spans="1:2" x14ac:dyDescent="0.4">
      <c r="A153">
        <v>1252</v>
      </c>
      <c r="B153" t="s">
        <v>186</v>
      </c>
    </row>
    <row r="154" spans="1:2" x14ac:dyDescent="0.4">
      <c r="A154">
        <v>1253</v>
      </c>
      <c r="B154" t="s">
        <v>187</v>
      </c>
    </row>
    <row r="155" spans="1:2" x14ac:dyDescent="0.4">
      <c r="A155">
        <v>1254</v>
      </c>
      <c r="B155" t="s">
        <v>188</v>
      </c>
    </row>
    <row r="156" spans="1:2" x14ac:dyDescent="0.4">
      <c r="A156">
        <v>1255</v>
      </c>
      <c r="B156" t="s">
        <v>189</v>
      </c>
    </row>
    <row r="157" spans="1:2" x14ac:dyDescent="0.4">
      <c r="A157">
        <v>1256</v>
      </c>
      <c r="B157" t="s">
        <v>190</v>
      </c>
    </row>
    <row r="158" spans="1:2" x14ac:dyDescent="0.4">
      <c r="A158">
        <v>1257</v>
      </c>
      <c r="B158" t="s">
        <v>191</v>
      </c>
    </row>
    <row r="159" spans="1:2" x14ac:dyDescent="0.4">
      <c r="A159">
        <v>1258</v>
      </c>
      <c r="B159" t="s">
        <v>192</v>
      </c>
    </row>
    <row r="160" spans="1:2" x14ac:dyDescent="0.4">
      <c r="A160">
        <v>1259</v>
      </c>
      <c r="B160" t="s">
        <v>193</v>
      </c>
    </row>
    <row r="161" spans="1:2" x14ac:dyDescent="0.4">
      <c r="A161">
        <v>1260</v>
      </c>
      <c r="B161" t="s">
        <v>194</v>
      </c>
    </row>
    <row r="162" spans="1:2" x14ac:dyDescent="0.4">
      <c r="A162">
        <v>1261</v>
      </c>
      <c r="B162" t="s">
        <v>195</v>
      </c>
    </row>
    <row r="163" spans="1:2" x14ac:dyDescent="0.4">
      <c r="A163">
        <v>1262</v>
      </c>
      <c r="B163" t="s">
        <v>196</v>
      </c>
    </row>
    <row r="164" spans="1:2" x14ac:dyDescent="0.4">
      <c r="A164">
        <v>1263</v>
      </c>
      <c r="B164" t="s">
        <v>197</v>
      </c>
    </row>
    <row r="165" spans="1:2" x14ac:dyDescent="0.4">
      <c r="A165">
        <v>1264</v>
      </c>
      <c r="B165" t="s">
        <v>198</v>
      </c>
    </row>
    <row r="166" spans="1:2" x14ac:dyDescent="0.4">
      <c r="A166">
        <v>1265</v>
      </c>
      <c r="B166" t="s">
        <v>199</v>
      </c>
    </row>
    <row r="167" spans="1:2" x14ac:dyDescent="0.4">
      <c r="A167">
        <v>1266</v>
      </c>
      <c r="B167" t="s">
        <v>200</v>
      </c>
    </row>
    <row r="168" spans="1:2" x14ac:dyDescent="0.4">
      <c r="A168">
        <v>1267</v>
      </c>
      <c r="B168" t="s">
        <v>201</v>
      </c>
    </row>
    <row r="169" spans="1:2" x14ac:dyDescent="0.4">
      <c r="A169">
        <v>1268</v>
      </c>
      <c r="B169" t="s">
        <v>202</v>
      </c>
    </row>
    <row r="170" spans="1:2" x14ac:dyDescent="0.4">
      <c r="A170">
        <v>1269</v>
      </c>
      <c r="B170" t="s">
        <v>203</v>
      </c>
    </row>
    <row r="171" spans="1:2" x14ac:dyDescent="0.4">
      <c r="A171">
        <v>1270</v>
      </c>
      <c r="B171" t="s">
        <v>204</v>
      </c>
    </row>
    <row r="172" spans="1:2" x14ac:dyDescent="0.4">
      <c r="A172">
        <v>1271</v>
      </c>
      <c r="B172" t="s">
        <v>205</v>
      </c>
    </row>
    <row r="173" spans="1:2" x14ac:dyDescent="0.4">
      <c r="A173">
        <v>1272</v>
      </c>
      <c r="B173" t="s">
        <v>206</v>
      </c>
    </row>
    <row r="174" spans="1:2" x14ac:dyDescent="0.4">
      <c r="A174">
        <v>1273</v>
      </c>
      <c r="B174" t="s">
        <v>207</v>
      </c>
    </row>
    <row r="175" spans="1:2" x14ac:dyDescent="0.4">
      <c r="A175">
        <v>1274</v>
      </c>
      <c r="B175" t="s">
        <v>208</v>
      </c>
    </row>
    <row r="176" spans="1:2" x14ac:dyDescent="0.4">
      <c r="A176">
        <v>1275</v>
      </c>
      <c r="B176" t="s">
        <v>209</v>
      </c>
    </row>
    <row r="177" spans="1:2" x14ac:dyDescent="0.4">
      <c r="A177">
        <v>1276</v>
      </c>
      <c r="B177" t="s">
        <v>210</v>
      </c>
    </row>
    <row r="178" spans="1:2" x14ac:dyDescent="0.4">
      <c r="A178">
        <v>1277</v>
      </c>
      <c r="B178" t="s">
        <v>211</v>
      </c>
    </row>
    <row r="179" spans="1:2" x14ac:dyDescent="0.4">
      <c r="A179">
        <v>1278</v>
      </c>
      <c r="B179" t="s">
        <v>212</v>
      </c>
    </row>
    <row r="180" spans="1:2" x14ac:dyDescent="0.4">
      <c r="A180">
        <v>1279</v>
      </c>
      <c r="B180" t="s">
        <v>213</v>
      </c>
    </row>
    <row r="181" spans="1:2" x14ac:dyDescent="0.4">
      <c r="A181">
        <v>1280</v>
      </c>
      <c r="B181" t="s">
        <v>214</v>
      </c>
    </row>
    <row r="182" spans="1:2" x14ac:dyDescent="0.4">
      <c r="A182">
        <v>1281</v>
      </c>
      <c r="B182" t="s">
        <v>215</v>
      </c>
    </row>
    <row r="183" spans="1:2" x14ac:dyDescent="0.4">
      <c r="A183">
        <v>1282</v>
      </c>
      <c r="B183" t="s">
        <v>216</v>
      </c>
    </row>
    <row r="184" spans="1:2" x14ac:dyDescent="0.4">
      <c r="A184">
        <v>1283</v>
      </c>
      <c r="B184" t="s">
        <v>217</v>
      </c>
    </row>
    <row r="185" spans="1:2" x14ac:dyDescent="0.4">
      <c r="A185">
        <v>1284</v>
      </c>
      <c r="B185" t="s">
        <v>218</v>
      </c>
    </row>
    <row r="186" spans="1:2" x14ac:dyDescent="0.4">
      <c r="A186">
        <v>1285</v>
      </c>
      <c r="B186" t="s">
        <v>219</v>
      </c>
    </row>
    <row r="187" spans="1:2" x14ac:dyDescent="0.4">
      <c r="A187">
        <v>1286</v>
      </c>
      <c r="B187" t="s">
        <v>220</v>
      </c>
    </row>
    <row r="188" spans="1:2" x14ac:dyDescent="0.4">
      <c r="A188">
        <v>1287</v>
      </c>
      <c r="B188" t="s">
        <v>221</v>
      </c>
    </row>
    <row r="189" spans="1:2" x14ac:dyDescent="0.4">
      <c r="A189">
        <v>1288</v>
      </c>
      <c r="B189" t="s">
        <v>222</v>
      </c>
    </row>
    <row r="190" spans="1:2" x14ac:dyDescent="0.4">
      <c r="A190">
        <v>1289</v>
      </c>
      <c r="B190" t="s">
        <v>223</v>
      </c>
    </row>
    <row r="191" spans="1:2" x14ac:dyDescent="0.4">
      <c r="A191">
        <v>1290</v>
      </c>
      <c r="B191" t="s">
        <v>224</v>
      </c>
    </row>
    <row r="192" spans="1:2" x14ac:dyDescent="0.4">
      <c r="A192">
        <v>1291</v>
      </c>
      <c r="B192" t="s">
        <v>225</v>
      </c>
    </row>
    <row r="193" spans="1:2" x14ac:dyDescent="0.4">
      <c r="A193">
        <v>1292</v>
      </c>
      <c r="B193" t="s">
        <v>226</v>
      </c>
    </row>
    <row r="194" spans="1:2" x14ac:dyDescent="0.4">
      <c r="A194">
        <v>1293</v>
      </c>
      <c r="B194" t="s">
        <v>227</v>
      </c>
    </row>
    <row r="195" spans="1:2" x14ac:dyDescent="0.4">
      <c r="A195">
        <v>1294</v>
      </c>
      <c r="B195" t="s">
        <v>228</v>
      </c>
    </row>
    <row r="196" spans="1:2" x14ac:dyDescent="0.4">
      <c r="A196">
        <v>1295</v>
      </c>
      <c r="B196" t="s">
        <v>229</v>
      </c>
    </row>
    <row r="197" spans="1:2" x14ac:dyDescent="0.4">
      <c r="A197">
        <v>1296</v>
      </c>
      <c r="B197" t="s">
        <v>230</v>
      </c>
    </row>
    <row r="198" spans="1:2" x14ac:dyDescent="0.4">
      <c r="A198">
        <v>1297</v>
      </c>
      <c r="B198" t="s">
        <v>231</v>
      </c>
    </row>
    <row r="199" spans="1:2" x14ac:dyDescent="0.4">
      <c r="A199">
        <v>1298</v>
      </c>
      <c r="B199" t="s">
        <v>232</v>
      </c>
    </row>
    <row r="200" spans="1:2" x14ac:dyDescent="0.4">
      <c r="A200">
        <v>1299</v>
      </c>
      <c r="B200" t="s">
        <v>233</v>
      </c>
    </row>
    <row r="201" spans="1:2" x14ac:dyDescent="0.4">
      <c r="A201">
        <v>1300</v>
      </c>
      <c r="B201" t="s">
        <v>234</v>
      </c>
    </row>
    <row r="202" spans="1:2" x14ac:dyDescent="0.4">
      <c r="A202">
        <v>1301</v>
      </c>
      <c r="B202" t="s">
        <v>235</v>
      </c>
    </row>
    <row r="203" spans="1:2" x14ac:dyDescent="0.4">
      <c r="A203">
        <v>1302</v>
      </c>
      <c r="B203" t="s">
        <v>236</v>
      </c>
    </row>
    <row r="204" spans="1:2" x14ac:dyDescent="0.4">
      <c r="A204">
        <v>1303</v>
      </c>
      <c r="B204" t="s">
        <v>237</v>
      </c>
    </row>
    <row r="205" spans="1:2" x14ac:dyDescent="0.4">
      <c r="A205">
        <v>1304</v>
      </c>
      <c r="B205" t="s">
        <v>238</v>
      </c>
    </row>
    <row r="206" spans="1:2" x14ac:dyDescent="0.4">
      <c r="A206">
        <v>1305</v>
      </c>
      <c r="B206" t="s">
        <v>239</v>
      </c>
    </row>
    <row r="207" spans="1:2" x14ac:dyDescent="0.4">
      <c r="A207">
        <v>1306</v>
      </c>
      <c r="B207" t="s">
        <v>240</v>
      </c>
    </row>
    <row r="208" spans="1:2" x14ac:dyDescent="0.4">
      <c r="A208">
        <v>1307</v>
      </c>
      <c r="B208" t="s">
        <v>241</v>
      </c>
    </row>
    <row r="209" spans="1:2" x14ac:dyDescent="0.4">
      <c r="A209">
        <v>1308</v>
      </c>
      <c r="B209" t="s">
        <v>242</v>
      </c>
    </row>
    <row r="210" spans="1:2" x14ac:dyDescent="0.4">
      <c r="A210">
        <v>1309</v>
      </c>
      <c r="B210" t="s">
        <v>243</v>
      </c>
    </row>
    <row r="211" spans="1:2" x14ac:dyDescent="0.4">
      <c r="A211">
        <v>1310</v>
      </c>
      <c r="B211" t="s">
        <v>244</v>
      </c>
    </row>
    <row r="212" spans="1:2" x14ac:dyDescent="0.4">
      <c r="A212">
        <v>1311</v>
      </c>
      <c r="B212" t="s">
        <v>245</v>
      </c>
    </row>
    <row r="213" spans="1:2" x14ac:dyDescent="0.4">
      <c r="A213">
        <v>1312</v>
      </c>
      <c r="B213" t="s">
        <v>246</v>
      </c>
    </row>
    <row r="214" spans="1:2" x14ac:dyDescent="0.4">
      <c r="A214">
        <v>1313</v>
      </c>
      <c r="B214" t="s">
        <v>247</v>
      </c>
    </row>
    <row r="215" spans="1:2" x14ac:dyDescent="0.4">
      <c r="A215">
        <v>1314</v>
      </c>
      <c r="B215" t="s">
        <v>248</v>
      </c>
    </row>
    <row r="216" spans="1:2" x14ac:dyDescent="0.4">
      <c r="A216">
        <v>1315</v>
      </c>
      <c r="B216" t="s">
        <v>249</v>
      </c>
    </row>
    <row r="217" spans="1:2" x14ac:dyDescent="0.4">
      <c r="A217">
        <v>1316</v>
      </c>
      <c r="B217" t="s">
        <v>250</v>
      </c>
    </row>
    <row r="218" spans="1:2" x14ac:dyDescent="0.4">
      <c r="A218">
        <v>1317</v>
      </c>
      <c r="B218" t="s">
        <v>251</v>
      </c>
    </row>
    <row r="219" spans="1:2" x14ac:dyDescent="0.4">
      <c r="A219">
        <v>1318</v>
      </c>
      <c r="B219" t="s">
        <v>252</v>
      </c>
    </row>
    <row r="220" spans="1:2" x14ac:dyDescent="0.4">
      <c r="A220">
        <v>1319</v>
      </c>
      <c r="B220" t="s">
        <v>253</v>
      </c>
    </row>
    <row r="221" spans="1:2" x14ac:dyDescent="0.4">
      <c r="A221">
        <v>1320</v>
      </c>
      <c r="B221" t="s">
        <v>254</v>
      </c>
    </row>
    <row r="222" spans="1:2" x14ac:dyDescent="0.4">
      <c r="A222">
        <v>1321</v>
      </c>
      <c r="B222" t="s">
        <v>255</v>
      </c>
    </row>
    <row r="223" spans="1:2" x14ac:dyDescent="0.4">
      <c r="A223">
        <v>1322</v>
      </c>
      <c r="B223" t="s">
        <v>256</v>
      </c>
    </row>
    <row r="224" spans="1:2" x14ac:dyDescent="0.4">
      <c r="A224">
        <v>1323</v>
      </c>
      <c r="B224" t="s">
        <v>257</v>
      </c>
    </row>
    <row r="225" spans="1:2" x14ac:dyDescent="0.4">
      <c r="A225">
        <v>1324</v>
      </c>
      <c r="B225" t="s">
        <v>258</v>
      </c>
    </row>
    <row r="226" spans="1:2" x14ac:dyDescent="0.4">
      <c r="A226">
        <v>1325</v>
      </c>
      <c r="B226" t="s">
        <v>259</v>
      </c>
    </row>
    <row r="227" spans="1:2" x14ac:dyDescent="0.4">
      <c r="A227">
        <v>1326</v>
      </c>
      <c r="B227" t="s">
        <v>260</v>
      </c>
    </row>
    <row r="228" spans="1:2" x14ac:dyDescent="0.4">
      <c r="A228">
        <v>1327</v>
      </c>
      <c r="B228" t="s">
        <v>261</v>
      </c>
    </row>
    <row r="229" spans="1:2" x14ac:dyDescent="0.4">
      <c r="A229">
        <v>1328</v>
      </c>
      <c r="B229" t="s">
        <v>262</v>
      </c>
    </row>
    <row r="230" spans="1:2" x14ac:dyDescent="0.4">
      <c r="A230">
        <v>1329</v>
      </c>
      <c r="B230" t="s">
        <v>263</v>
      </c>
    </row>
    <row r="231" spans="1:2" x14ac:dyDescent="0.4">
      <c r="A231">
        <v>1330</v>
      </c>
      <c r="B231" t="s">
        <v>264</v>
      </c>
    </row>
    <row r="232" spans="1:2" x14ac:dyDescent="0.4">
      <c r="A232">
        <v>1331</v>
      </c>
      <c r="B232" t="s">
        <v>265</v>
      </c>
    </row>
    <row r="233" spans="1:2" x14ac:dyDescent="0.4">
      <c r="A233">
        <v>1332</v>
      </c>
      <c r="B233" t="s">
        <v>266</v>
      </c>
    </row>
    <row r="234" spans="1:2" x14ac:dyDescent="0.4">
      <c r="A234">
        <v>1333</v>
      </c>
      <c r="B234" t="s">
        <v>267</v>
      </c>
    </row>
    <row r="235" spans="1:2" x14ac:dyDescent="0.4">
      <c r="A235">
        <v>1334</v>
      </c>
      <c r="B235" t="s">
        <v>268</v>
      </c>
    </row>
    <row r="236" spans="1:2" x14ac:dyDescent="0.4">
      <c r="A236">
        <v>1335</v>
      </c>
      <c r="B236" t="s">
        <v>269</v>
      </c>
    </row>
    <row r="237" spans="1:2" x14ac:dyDescent="0.4">
      <c r="A237">
        <v>1336</v>
      </c>
      <c r="B237" t="s">
        <v>270</v>
      </c>
    </row>
    <row r="238" spans="1:2" x14ac:dyDescent="0.4">
      <c r="A238">
        <v>1337</v>
      </c>
      <c r="B238" t="s">
        <v>271</v>
      </c>
    </row>
    <row r="239" spans="1:2" x14ac:dyDescent="0.4">
      <c r="A239">
        <v>1338</v>
      </c>
      <c r="B239" t="s">
        <v>272</v>
      </c>
    </row>
    <row r="240" spans="1:2" x14ac:dyDescent="0.4">
      <c r="A240">
        <v>1339</v>
      </c>
      <c r="B240" t="s">
        <v>273</v>
      </c>
    </row>
    <row r="241" spans="1:2" x14ac:dyDescent="0.4">
      <c r="A241">
        <v>1340</v>
      </c>
      <c r="B241" t="s">
        <v>274</v>
      </c>
    </row>
    <row r="242" spans="1:2" x14ac:dyDescent="0.4">
      <c r="A242">
        <v>1341</v>
      </c>
      <c r="B242" t="s">
        <v>275</v>
      </c>
    </row>
    <row r="243" spans="1:2" x14ac:dyDescent="0.4">
      <c r="A243">
        <v>1342</v>
      </c>
      <c r="B243" t="s">
        <v>276</v>
      </c>
    </row>
    <row r="244" spans="1:2" x14ac:dyDescent="0.4">
      <c r="A244">
        <v>1343</v>
      </c>
      <c r="B244" t="s">
        <v>277</v>
      </c>
    </row>
    <row r="245" spans="1:2" x14ac:dyDescent="0.4">
      <c r="A245">
        <v>1344</v>
      </c>
      <c r="B245" t="s">
        <v>278</v>
      </c>
    </row>
    <row r="246" spans="1:2" x14ac:dyDescent="0.4">
      <c r="A246">
        <v>1345</v>
      </c>
      <c r="B246" t="s">
        <v>279</v>
      </c>
    </row>
    <row r="247" spans="1:2" x14ac:dyDescent="0.4">
      <c r="A247">
        <v>1346</v>
      </c>
      <c r="B247" t="s">
        <v>280</v>
      </c>
    </row>
    <row r="248" spans="1:2" x14ac:dyDescent="0.4">
      <c r="A248">
        <v>1347</v>
      </c>
      <c r="B248" t="s">
        <v>281</v>
      </c>
    </row>
    <row r="249" spans="1:2" x14ac:dyDescent="0.4">
      <c r="A249">
        <v>1348</v>
      </c>
      <c r="B249" t="s">
        <v>282</v>
      </c>
    </row>
    <row r="250" spans="1:2" x14ac:dyDescent="0.4">
      <c r="A250">
        <v>1349</v>
      </c>
      <c r="B250" t="s">
        <v>283</v>
      </c>
    </row>
    <row r="251" spans="1:2" x14ac:dyDescent="0.4">
      <c r="A251">
        <v>1350</v>
      </c>
      <c r="B251" t="s">
        <v>284</v>
      </c>
    </row>
    <row r="252" spans="1:2" x14ac:dyDescent="0.4">
      <c r="A252">
        <v>1351</v>
      </c>
      <c r="B252" t="s">
        <v>285</v>
      </c>
    </row>
    <row r="253" spans="1:2" x14ac:dyDescent="0.4">
      <c r="A253">
        <v>1352</v>
      </c>
      <c r="B253" t="s">
        <v>286</v>
      </c>
    </row>
    <row r="254" spans="1:2" x14ac:dyDescent="0.4">
      <c r="A254">
        <v>1353</v>
      </c>
      <c r="B254" t="s">
        <v>287</v>
      </c>
    </row>
    <row r="255" spans="1:2" x14ac:dyDescent="0.4">
      <c r="A255">
        <v>1354</v>
      </c>
      <c r="B255" t="s">
        <v>288</v>
      </c>
    </row>
    <row r="256" spans="1:2" x14ac:dyDescent="0.4">
      <c r="A256">
        <v>1355</v>
      </c>
      <c r="B256" t="s">
        <v>289</v>
      </c>
    </row>
    <row r="257" spans="1:2" x14ac:dyDescent="0.4">
      <c r="A257">
        <v>1356</v>
      </c>
      <c r="B257" t="s">
        <v>290</v>
      </c>
    </row>
    <row r="258" spans="1:2" x14ac:dyDescent="0.4">
      <c r="A258">
        <v>1357</v>
      </c>
      <c r="B258" t="s">
        <v>291</v>
      </c>
    </row>
    <row r="259" spans="1:2" x14ac:dyDescent="0.4">
      <c r="A259">
        <v>1358</v>
      </c>
      <c r="B259" t="s">
        <v>292</v>
      </c>
    </row>
    <row r="260" spans="1:2" x14ac:dyDescent="0.4">
      <c r="A260">
        <v>1359</v>
      </c>
      <c r="B260" t="s">
        <v>293</v>
      </c>
    </row>
    <row r="261" spans="1:2" x14ac:dyDescent="0.4">
      <c r="A261">
        <v>1360</v>
      </c>
      <c r="B261" t="s">
        <v>294</v>
      </c>
    </row>
    <row r="262" spans="1:2" x14ac:dyDescent="0.4">
      <c r="A262">
        <v>1361</v>
      </c>
      <c r="B262" t="s">
        <v>295</v>
      </c>
    </row>
    <row r="263" spans="1:2" x14ac:dyDescent="0.4">
      <c r="A263">
        <v>1362</v>
      </c>
      <c r="B263" t="s">
        <v>296</v>
      </c>
    </row>
    <row r="264" spans="1:2" x14ac:dyDescent="0.4">
      <c r="A264">
        <v>1363</v>
      </c>
      <c r="B264" t="s">
        <v>297</v>
      </c>
    </row>
    <row r="265" spans="1:2" x14ac:dyDescent="0.4">
      <c r="A265">
        <v>1364</v>
      </c>
      <c r="B265" t="s">
        <v>298</v>
      </c>
    </row>
    <row r="266" spans="1:2" x14ac:dyDescent="0.4">
      <c r="A266">
        <v>1365</v>
      </c>
      <c r="B266" t="s">
        <v>299</v>
      </c>
    </row>
    <row r="267" spans="1:2" x14ac:dyDescent="0.4">
      <c r="A267">
        <v>1366</v>
      </c>
      <c r="B267" t="s">
        <v>300</v>
      </c>
    </row>
    <row r="268" spans="1:2" x14ac:dyDescent="0.4">
      <c r="A268">
        <v>1367</v>
      </c>
      <c r="B268" t="s">
        <v>301</v>
      </c>
    </row>
    <row r="269" spans="1:2" x14ac:dyDescent="0.4">
      <c r="A269">
        <v>1368</v>
      </c>
      <c r="B269" t="s">
        <v>302</v>
      </c>
    </row>
    <row r="270" spans="1:2" x14ac:dyDescent="0.4">
      <c r="A270">
        <v>1369</v>
      </c>
      <c r="B270" t="s">
        <v>303</v>
      </c>
    </row>
    <row r="271" spans="1:2" x14ac:dyDescent="0.4">
      <c r="A271">
        <v>1370</v>
      </c>
      <c r="B271" t="s">
        <v>304</v>
      </c>
    </row>
    <row r="272" spans="1:2" x14ac:dyDescent="0.4">
      <c r="A272">
        <v>1371</v>
      </c>
      <c r="B272" t="s">
        <v>305</v>
      </c>
    </row>
    <row r="273" spans="1:2" x14ac:dyDescent="0.4">
      <c r="A273">
        <v>1372</v>
      </c>
      <c r="B273" t="s">
        <v>306</v>
      </c>
    </row>
    <row r="274" spans="1:2" x14ac:dyDescent="0.4">
      <c r="A274">
        <v>1373</v>
      </c>
      <c r="B274" t="s">
        <v>307</v>
      </c>
    </row>
    <row r="275" spans="1:2" x14ac:dyDescent="0.4">
      <c r="A275">
        <v>1374</v>
      </c>
      <c r="B275" t="s">
        <v>308</v>
      </c>
    </row>
    <row r="276" spans="1:2" x14ac:dyDescent="0.4">
      <c r="A276">
        <v>1375</v>
      </c>
      <c r="B276" t="s">
        <v>309</v>
      </c>
    </row>
    <row r="277" spans="1:2" x14ac:dyDescent="0.4">
      <c r="A277">
        <v>1376</v>
      </c>
      <c r="B277" t="s">
        <v>310</v>
      </c>
    </row>
    <row r="278" spans="1:2" x14ac:dyDescent="0.4">
      <c r="A278">
        <v>1377</v>
      </c>
      <c r="B278" t="s">
        <v>311</v>
      </c>
    </row>
    <row r="279" spans="1:2" x14ac:dyDescent="0.4">
      <c r="A279">
        <v>1378</v>
      </c>
      <c r="B279" t="s">
        <v>312</v>
      </c>
    </row>
    <row r="280" spans="1:2" x14ac:dyDescent="0.4">
      <c r="A280">
        <v>1379</v>
      </c>
      <c r="B280" t="s">
        <v>313</v>
      </c>
    </row>
    <row r="281" spans="1:2" x14ac:dyDescent="0.4">
      <c r="A281">
        <v>1380</v>
      </c>
      <c r="B281" t="s">
        <v>314</v>
      </c>
    </row>
    <row r="282" spans="1:2" x14ac:dyDescent="0.4">
      <c r="A282">
        <v>1381</v>
      </c>
      <c r="B282" t="s">
        <v>315</v>
      </c>
    </row>
    <row r="283" spans="1:2" x14ac:dyDescent="0.4">
      <c r="A283">
        <v>1382</v>
      </c>
      <c r="B283" t="s">
        <v>316</v>
      </c>
    </row>
    <row r="284" spans="1:2" x14ac:dyDescent="0.4">
      <c r="A284">
        <v>1383</v>
      </c>
      <c r="B284" t="s">
        <v>317</v>
      </c>
    </row>
    <row r="285" spans="1:2" x14ac:dyDescent="0.4">
      <c r="A285">
        <v>1384</v>
      </c>
      <c r="B285" t="s">
        <v>318</v>
      </c>
    </row>
    <row r="286" spans="1:2" x14ac:dyDescent="0.4">
      <c r="A286">
        <v>1385</v>
      </c>
      <c r="B286" t="s">
        <v>319</v>
      </c>
    </row>
    <row r="287" spans="1:2" x14ac:dyDescent="0.4">
      <c r="A287">
        <v>1386</v>
      </c>
      <c r="B287" t="s">
        <v>320</v>
      </c>
    </row>
    <row r="288" spans="1:2" x14ac:dyDescent="0.4">
      <c r="A288">
        <v>1387</v>
      </c>
      <c r="B288" t="s">
        <v>321</v>
      </c>
    </row>
    <row r="289" spans="1:2" x14ac:dyDescent="0.4">
      <c r="A289">
        <v>1388</v>
      </c>
      <c r="B289" t="s">
        <v>322</v>
      </c>
    </row>
    <row r="290" spans="1:2" x14ac:dyDescent="0.4">
      <c r="A290">
        <v>1389</v>
      </c>
      <c r="B290" t="s">
        <v>323</v>
      </c>
    </row>
    <row r="291" spans="1:2" x14ac:dyDescent="0.4">
      <c r="A291">
        <v>1390</v>
      </c>
      <c r="B291" t="s">
        <v>324</v>
      </c>
    </row>
    <row r="292" spans="1:2" x14ac:dyDescent="0.4">
      <c r="A292">
        <v>1391</v>
      </c>
      <c r="B292" t="s">
        <v>325</v>
      </c>
    </row>
    <row r="293" spans="1:2" x14ac:dyDescent="0.4">
      <c r="A293">
        <v>1392</v>
      </c>
      <c r="B293" t="s">
        <v>326</v>
      </c>
    </row>
    <row r="294" spans="1:2" x14ac:dyDescent="0.4">
      <c r="A294">
        <v>1393</v>
      </c>
      <c r="B294" t="s">
        <v>327</v>
      </c>
    </row>
    <row r="295" spans="1:2" x14ac:dyDescent="0.4">
      <c r="A295">
        <v>1394</v>
      </c>
      <c r="B295" t="s">
        <v>328</v>
      </c>
    </row>
    <row r="296" spans="1:2" x14ac:dyDescent="0.4">
      <c r="A296">
        <v>1395</v>
      </c>
      <c r="B296" t="s">
        <v>329</v>
      </c>
    </row>
    <row r="297" spans="1:2" x14ac:dyDescent="0.4">
      <c r="A297">
        <v>1396</v>
      </c>
      <c r="B297" t="s">
        <v>330</v>
      </c>
    </row>
    <row r="298" spans="1:2" x14ac:dyDescent="0.4">
      <c r="A298">
        <v>1397</v>
      </c>
      <c r="B298" t="s">
        <v>331</v>
      </c>
    </row>
    <row r="299" spans="1:2" x14ac:dyDescent="0.4">
      <c r="A299">
        <v>1398</v>
      </c>
      <c r="B299" t="s">
        <v>332</v>
      </c>
    </row>
    <row r="300" spans="1:2" x14ac:dyDescent="0.4">
      <c r="A300">
        <v>1399</v>
      </c>
      <c r="B300" t="s">
        <v>333</v>
      </c>
    </row>
    <row r="301" spans="1:2" x14ac:dyDescent="0.4">
      <c r="A301">
        <v>1400</v>
      </c>
      <c r="B301" t="s">
        <v>334</v>
      </c>
    </row>
    <row r="302" spans="1:2" x14ac:dyDescent="0.4">
      <c r="A302">
        <v>1401</v>
      </c>
      <c r="B302" t="s">
        <v>335</v>
      </c>
    </row>
    <row r="303" spans="1:2" x14ac:dyDescent="0.4">
      <c r="A303">
        <v>1402</v>
      </c>
      <c r="B303" t="s">
        <v>336</v>
      </c>
    </row>
    <row r="304" spans="1:2" x14ac:dyDescent="0.4">
      <c r="A304">
        <v>1403</v>
      </c>
      <c r="B304" t="s">
        <v>337</v>
      </c>
    </row>
    <row r="305" spans="1:2" x14ac:dyDescent="0.4">
      <c r="A305">
        <v>1404</v>
      </c>
      <c r="B305" t="s">
        <v>338</v>
      </c>
    </row>
    <row r="306" spans="1:2" x14ac:dyDescent="0.4">
      <c r="A306">
        <v>1405</v>
      </c>
      <c r="B306" t="s">
        <v>339</v>
      </c>
    </row>
    <row r="307" spans="1:2" x14ac:dyDescent="0.4">
      <c r="A307">
        <v>1406</v>
      </c>
      <c r="B307" t="s">
        <v>340</v>
      </c>
    </row>
    <row r="308" spans="1:2" x14ac:dyDescent="0.4">
      <c r="A308">
        <v>1407</v>
      </c>
      <c r="B308" t="s">
        <v>341</v>
      </c>
    </row>
    <row r="309" spans="1:2" x14ac:dyDescent="0.4">
      <c r="A309">
        <v>1408</v>
      </c>
      <c r="B309" t="s">
        <v>342</v>
      </c>
    </row>
    <row r="310" spans="1:2" x14ac:dyDescent="0.4">
      <c r="A310">
        <v>1409</v>
      </c>
      <c r="B310" t="s">
        <v>343</v>
      </c>
    </row>
    <row r="311" spans="1:2" x14ac:dyDescent="0.4">
      <c r="A311">
        <v>1410</v>
      </c>
      <c r="B311" t="s">
        <v>344</v>
      </c>
    </row>
    <row r="312" spans="1:2" x14ac:dyDescent="0.4">
      <c r="A312">
        <v>1411</v>
      </c>
      <c r="B312" t="s">
        <v>345</v>
      </c>
    </row>
    <row r="313" spans="1:2" x14ac:dyDescent="0.4">
      <c r="A313">
        <v>1412</v>
      </c>
      <c r="B313" t="s">
        <v>346</v>
      </c>
    </row>
    <row r="314" spans="1:2" x14ac:dyDescent="0.4">
      <c r="A314">
        <v>1413</v>
      </c>
      <c r="B314" t="s">
        <v>347</v>
      </c>
    </row>
    <row r="315" spans="1:2" x14ac:dyDescent="0.4">
      <c r="A315">
        <v>1414</v>
      </c>
      <c r="B315" t="s">
        <v>348</v>
      </c>
    </row>
    <row r="316" spans="1:2" x14ac:dyDescent="0.4">
      <c r="A316">
        <v>1415</v>
      </c>
      <c r="B316" t="s">
        <v>349</v>
      </c>
    </row>
    <row r="317" spans="1:2" x14ac:dyDescent="0.4">
      <c r="A317">
        <v>1416</v>
      </c>
      <c r="B317" t="s">
        <v>350</v>
      </c>
    </row>
    <row r="318" spans="1:2" x14ac:dyDescent="0.4">
      <c r="A318">
        <v>1417</v>
      </c>
      <c r="B318" t="s">
        <v>351</v>
      </c>
    </row>
    <row r="319" spans="1:2" x14ac:dyDescent="0.4">
      <c r="A319">
        <v>1418</v>
      </c>
      <c r="B319" t="s">
        <v>352</v>
      </c>
    </row>
    <row r="320" spans="1:2" x14ac:dyDescent="0.4">
      <c r="A320">
        <v>1419</v>
      </c>
      <c r="B320" t="s">
        <v>353</v>
      </c>
    </row>
    <row r="321" spans="1:2" x14ac:dyDescent="0.4">
      <c r="A321">
        <v>1420</v>
      </c>
      <c r="B321" t="s">
        <v>354</v>
      </c>
    </row>
    <row r="322" spans="1:2" x14ac:dyDescent="0.4">
      <c r="A322">
        <v>1421</v>
      </c>
      <c r="B322" t="s">
        <v>355</v>
      </c>
    </row>
    <row r="323" spans="1:2" x14ac:dyDescent="0.4">
      <c r="A323">
        <v>1422</v>
      </c>
      <c r="B323" t="s">
        <v>356</v>
      </c>
    </row>
    <row r="324" spans="1:2" x14ac:dyDescent="0.4">
      <c r="A324">
        <v>1423</v>
      </c>
      <c r="B324" t="s">
        <v>357</v>
      </c>
    </row>
    <row r="325" spans="1:2" x14ac:dyDescent="0.4">
      <c r="A325">
        <v>1424</v>
      </c>
      <c r="B325" t="s">
        <v>358</v>
      </c>
    </row>
    <row r="326" spans="1:2" x14ac:dyDescent="0.4">
      <c r="A326">
        <v>1425</v>
      </c>
      <c r="B326" t="s">
        <v>359</v>
      </c>
    </row>
    <row r="327" spans="1:2" x14ac:dyDescent="0.4">
      <c r="A327">
        <v>1426</v>
      </c>
      <c r="B327" t="s">
        <v>360</v>
      </c>
    </row>
    <row r="328" spans="1:2" x14ac:dyDescent="0.4">
      <c r="A328">
        <v>1427</v>
      </c>
      <c r="B328" t="s">
        <v>361</v>
      </c>
    </row>
    <row r="329" spans="1:2" x14ac:dyDescent="0.4">
      <c r="A329">
        <v>1428</v>
      </c>
      <c r="B329" t="s">
        <v>362</v>
      </c>
    </row>
    <row r="330" spans="1:2" x14ac:dyDescent="0.4">
      <c r="A330">
        <v>1429</v>
      </c>
      <c r="B330" t="s">
        <v>363</v>
      </c>
    </row>
    <row r="331" spans="1:2" x14ac:dyDescent="0.4">
      <c r="A331">
        <v>1430</v>
      </c>
      <c r="B331" t="s">
        <v>364</v>
      </c>
    </row>
    <row r="332" spans="1:2" x14ac:dyDescent="0.4">
      <c r="A332">
        <v>1431</v>
      </c>
      <c r="B332" t="s">
        <v>365</v>
      </c>
    </row>
    <row r="333" spans="1:2" x14ac:dyDescent="0.4">
      <c r="A333">
        <v>1432</v>
      </c>
      <c r="B333" t="s">
        <v>366</v>
      </c>
    </row>
    <row r="334" spans="1:2" x14ac:dyDescent="0.4">
      <c r="A334">
        <v>1433</v>
      </c>
      <c r="B334" t="s">
        <v>367</v>
      </c>
    </row>
    <row r="335" spans="1:2" x14ac:dyDescent="0.4">
      <c r="A335">
        <v>1434</v>
      </c>
      <c r="B335" t="s">
        <v>368</v>
      </c>
    </row>
    <row r="336" spans="1:2" x14ac:dyDescent="0.4">
      <c r="A336">
        <v>1435</v>
      </c>
      <c r="B336" t="s">
        <v>369</v>
      </c>
    </row>
    <row r="337" spans="1:2" x14ac:dyDescent="0.4">
      <c r="A337">
        <v>1436</v>
      </c>
      <c r="B337" t="s">
        <v>370</v>
      </c>
    </row>
    <row r="338" spans="1:2" x14ac:dyDescent="0.4">
      <c r="A338">
        <v>1437</v>
      </c>
      <c r="B338" t="s">
        <v>371</v>
      </c>
    </row>
    <row r="339" spans="1:2" x14ac:dyDescent="0.4">
      <c r="A339">
        <v>1438</v>
      </c>
      <c r="B339" t="s">
        <v>372</v>
      </c>
    </row>
    <row r="340" spans="1:2" x14ac:dyDescent="0.4">
      <c r="A340">
        <v>1439</v>
      </c>
      <c r="B340" t="s">
        <v>373</v>
      </c>
    </row>
    <row r="341" spans="1:2" x14ac:dyDescent="0.4">
      <c r="A341">
        <v>1440</v>
      </c>
      <c r="B341" t="s">
        <v>374</v>
      </c>
    </row>
    <row r="342" spans="1:2" x14ac:dyDescent="0.4">
      <c r="A342">
        <v>1441</v>
      </c>
      <c r="B342" t="s">
        <v>375</v>
      </c>
    </row>
    <row r="343" spans="1:2" x14ac:dyDescent="0.4">
      <c r="A343">
        <v>1442</v>
      </c>
      <c r="B343" t="s">
        <v>376</v>
      </c>
    </row>
    <row r="344" spans="1:2" x14ac:dyDescent="0.4">
      <c r="A344">
        <v>1443</v>
      </c>
      <c r="B344" t="s">
        <v>377</v>
      </c>
    </row>
    <row r="345" spans="1:2" x14ac:dyDescent="0.4">
      <c r="A345">
        <v>1444</v>
      </c>
      <c r="B345" t="s">
        <v>378</v>
      </c>
    </row>
    <row r="346" spans="1:2" x14ac:dyDescent="0.4">
      <c r="A346">
        <v>1445</v>
      </c>
      <c r="B346" t="s">
        <v>379</v>
      </c>
    </row>
    <row r="347" spans="1:2" x14ac:dyDescent="0.4">
      <c r="A347">
        <v>1446</v>
      </c>
      <c r="B347" t="s">
        <v>380</v>
      </c>
    </row>
    <row r="348" spans="1:2" x14ac:dyDescent="0.4">
      <c r="A348">
        <v>1447</v>
      </c>
      <c r="B348" t="s">
        <v>381</v>
      </c>
    </row>
    <row r="349" spans="1:2" x14ac:dyDescent="0.4">
      <c r="A349">
        <v>1448</v>
      </c>
      <c r="B349" t="s">
        <v>382</v>
      </c>
    </row>
    <row r="350" spans="1:2" x14ac:dyDescent="0.4">
      <c r="A350">
        <v>1449</v>
      </c>
      <c r="B350" t="s">
        <v>383</v>
      </c>
    </row>
    <row r="351" spans="1:2" x14ac:dyDescent="0.4">
      <c r="A351">
        <v>1450</v>
      </c>
      <c r="B351" t="s">
        <v>384</v>
      </c>
    </row>
    <row r="352" spans="1:2" x14ac:dyDescent="0.4">
      <c r="A352">
        <v>1451</v>
      </c>
      <c r="B352" t="s">
        <v>385</v>
      </c>
    </row>
    <row r="353" spans="1:2" x14ac:dyDescent="0.4">
      <c r="A353">
        <v>1452</v>
      </c>
      <c r="B353" t="s">
        <v>386</v>
      </c>
    </row>
    <row r="354" spans="1:2" x14ac:dyDescent="0.4">
      <c r="A354">
        <v>1453</v>
      </c>
      <c r="B354" t="s">
        <v>387</v>
      </c>
    </row>
    <row r="355" spans="1:2" x14ac:dyDescent="0.4">
      <c r="A355">
        <v>1454</v>
      </c>
      <c r="B355" t="s">
        <v>388</v>
      </c>
    </row>
    <row r="356" spans="1:2" x14ac:dyDescent="0.4">
      <c r="A356">
        <v>1455</v>
      </c>
      <c r="B356" t="s">
        <v>389</v>
      </c>
    </row>
    <row r="357" spans="1:2" x14ac:dyDescent="0.4">
      <c r="A357">
        <v>1456</v>
      </c>
      <c r="B357" t="s">
        <v>390</v>
      </c>
    </row>
    <row r="358" spans="1:2" x14ac:dyDescent="0.4">
      <c r="A358">
        <v>1457</v>
      </c>
      <c r="B358" t="s">
        <v>391</v>
      </c>
    </row>
    <row r="359" spans="1:2" x14ac:dyDescent="0.4">
      <c r="A359">
        <v>1458</v>
      </c>
      <c r="B359" t="s">
        <v>392</v>
      </c>
    </row>
    <row r="360" spans="1:2" x14ac:dyDescent="0.4">
      <c r="A360">
        <v>1459</v>
      </c>
      <c r="B360" t="s">
        <v>393</v>
      </c>
    </row>
    <row r="361" spans="1:2" x14ac:dyDescent="0.4">
      <c r="A361">
        <v>1460</v>
      </c>
      <c r="B361" t="s">
        <v>394</v>
      </c>
    </row>
    <row r="362" spans="1:2" x14ac:dyDescent="0.4">
      <c r="A362">
        <v>1461</v>
      </c>
      <c r="B362" t="s">
        <v>395</v>
      </c>
    </row>
    <row r="363" spans="1:2" x14ac:dyDescent="0.4">
      <c r="A363">
        <v>1462</v>
      </c>
      <c r="B363" t="s">
        <v>396</v>
      </c>
    </row>
    <row r="364" spans="1:2" x14ac:dyDescent="0.4">
      <c r="A364">
        <v>1463</v>
      </c>
      <c r="B364" t="s">
        <v>397</v>
      </c>
    </row>
    <row r="365" spans="1:2" x14ac:dyDescent="0.4">
      <c r="A365">
        <v>1464</v>
      </c>
      <c r="B365" t="s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3"/>
  <sheetViews>
    <sheetView topLeftCell="A4977" workbookViewId="0">
      <selection activeCell="H8" sqref="H8"/>
    </sheetView>
  </sheetViews>
  <sheetFormatPr defaultRowHeight="14.6" x14ac:dyDescent="0.4"/>
  <cols>
    <col min="6" max="6" width="23.3046875" bestFit="1" customWidth="1"/>
    <col min="8" max="8" width="17.61328125" bestFit="1" customWidth="1"/>
    <col min="9" max="9" width="23.3046875" bestFit="1" customWidth="1"/>
  </cols>
  <sheetData>
    <row r="1" spans="1:8" ht="70" customHeight="1" x14ac:dyDescent="0.4">
      <c r="A1" s="1">
        <f>Sheet2!W15</f>
        <v>1</v>
      </c>
      <c r="B1" t="s">
        <v>3</v>
      </c>
    </row>
    <row r="2" spans="1:8" x14ac:dyDescent="0.4">
      <c r="B2" t="s">
        <v>4</v>
      </c>
      <c r="C2" t="s">
        <v>31</v>
      </c>
      <c r="D2" t="s">
        <v>31</v>
      </c>
    </row>
    <row r="3" spans="1:8" x14ac:dyDescent="0.4">
      <c r="B3" s="9" t="s">
        <v>5</v>
      </c>
      <c r="C3" s="10">
        <f>Sheet2!$AN$3</f>
        <v>1274</v>
      </c>
      <c r="D3" s="10">
        <f>Sheet2!$AN$3</f>
        <v>1274</v>
      </c>
      <c r="G3" t="s">
        <v>413</v>
      </c>
      <c r="H3" t="s">
        <v>412</v>
      </c>
    </row>
    <row r="4" spans="1:8" x14ac:dyDescent="0.4">
      <c r="B4" s="11">
        <v>1</v>
      </c>
      <c r="C4" s="52">
        <f t="dataTable" ref="C4:D5003" dt2D="0" dtr="0" r1="A1"/>
        <v>1274</v>
      </c>
      <c r="D4" s="13">
        <v>1274</v>
      </c>
      <c r="G4" s="13">
        <v>1274</v>
      </c>
      <c r="H4" t="str">
        <f>VLOOKUP(G4,All_Teams!$A$2:$B$365,2,FALSE)</f>
        <v>Miami (FL)</v>
      </c>
    </row>
    <row r="5" spans="1:8" x14ac:dyDescent="0.4">
      <c r="B5" s="11">
        <v>2</v>
      </c>
      <c r="C5" s="52">
        <v>1314</v>
      </c>
      <c r="D5" s="13">
        <v>1314</v>
      </c>
      <c r="G5" s="13">
        <v>1314</v>
      </c>
      <c r="H5" t="str">
        <f>VLOOKUP(G5,All_Teams!$A$2:$B$365,2,FALSE)</f>
        <v>North Carolina</v>
      </c>
    </row>
    <row r="6" spans="1:8" x14ac:dyDescent="0.4">
      <c r="B6" s="11">
        <v>3</v>
      </c>
      <c r="C6" s="52">
        <v>1242</v>
      </c>
      <c r="D6" s="13">
        <v>1242</v>
      </c>
      <c r="G6" s="13">
        <v>1242</v>
      </c>
      <c r="H6" t="str">
        <f>VLOOKUP(G6,All_Teams!$A$2:$B$365,2,FALSE)</f>
        <v>Kansas</v>
      </c>
    </row>
    <row r="7" spans="1:8" x14ac:dyDescent="0.4">
      <c r="B7" s="11">
        <v>4</v>
      </c>
      <c r="C7" s="52">
        <v>1458</v>
      </c>
      <c r="D7" s="13">
        <v>1458</v>
      </c>
      <c r="G7" s="13">
        <v>1458</v>
      </c>
      <c r="H7" t="str">
        <f>VLOOKUP(G7,All_Teams!$A$2:$B$365,2,FALSE)</f>
        <v>Wisconsin</v>
      </c>
    </row>
    <row r="8" spans="1:8" x14ac:dyDescent="0.4">
      <c r="B8" s="11">
        <v>5</v>
      </c>
      <c r="C8" s="52">
        <v>1452</v>
      </c>
      <c r="D8" s="13">
        <v>1452</v>
      </c>
      <c r="G8" s="13">
        <v>1452</v>
      </c>
      <c r="H8" t="str">
        <f>VLOOKUP(G8,All_Teams!$A$2:$B$365,2,FALSE)</f>
        <v>West Virginia</v>
      </c>
    </row>
    <row r="9" spans="1:8" x14ac:dyDescent="0.4">
      <c r="B9" s="11">
        <v>6</v>
      </c>
      <c r="C9" s="52">
        <v>1374</v>
      </c>
      <c r="D9" s="13">
        <v>1374</v>
      </c>
      <c r="G9" s="13">
        <v>1374</v>
      </c>
      <c r="H9" t="str">
        <f>VLOOKUP(G9,All_Teams!$A$2:$B$365,2,FALSE)</f>
        <v>Southern Methodist</v>
      </c>
    </row>
    <row r="10" spans="1:8" x14ac:dyDescent="0.4">
      <c r="B10" s="11">
        <v>7</v>
      </c>
      <c r="C10" s="52">
        <v>1452</v>
      </c>
      <c r="D10" s="13">
        <v>1452</v>
      </c>
      <c r="G10" s="13">
        <v>1452</v>
      </c>
      <c r="H10" t="str">
        <f>VLOOKUP(G10,All_Teams!$A$2:$B$365,2,FALSE)</f>
        <v>West Virginia</v>
      </c>
    </row>
    <row r="11" spans="1:8" x14ac:dyDescent="0.4">
      <c r="B11" s="11">
        <v>8</v>
      </c>
      <c r="C11" s="52">
        <v>1257</v>
      </c>
      <c r="D11" s="13">
        <v>1257</v>
      </c>
      <c r="G11" s="13">
        <v>1257</v>
      </c>
      <c r="H11" t="str">
        <f>VLOOKUP(G11,All_Teams!$A$2:$B$365,2,FALSE)</f>
        <v>Louisville</v>
      </c>
    </row>
    <row r="12" spans="1:8" x14ac:dyDescent="0.4">
      <c r="B12" s="11">
        <v>9</v>
      </c>
      <c r="C12" s="52">
        <v>1314</v>
      </c>
      <c r="D12" s="13">
        <v>1314</v>
      </c>
      <c r="G12" s="13">
        <v>1314</v>
      </c>
      <c r="H12" t="str">
        <f>VLOOKUP(G12,All_Teams!$A$2:$B$365,2,FALSE)</f>
        <v>North Carolina</v>
      </c>
    </row>
    <row r="13" spans="1:8" x14ac:dyDescent="0.4">
      <c r="B13" s="11">
        <v>10</v>
      </c>
      <c r="C13" s="52">
        <v>1452</v>
      </c>
      <c r="D13" s="13">
        <v>1452</v>
      </c>
      <c r="G13" s="13">
        <v>1452</v>
      </c>
      <c r="H13" t="str">
        <f>VLOOKUP(G13,All_Teams!$A$2:$B$365,2,FALSE)</f>
        <v>West Virginia</v>
      </c>
    </row>
    <row r="14" spans="1:8" x14ac:dyDescent="0.4">
      <c r="B14" s="11">
        <v>11</v>
      </c>
      <c r="C14" s="52">
        <v>1435</v>
      </c>
      <c r="D14" s="13">
        <v>1435</v>
      </c>
      <c r="G14" s="13">
        <v>1435</v>
      </c>
      <c r="H14" t="str">
        <f>VLOOKUP(G14,All_Teams!$A$2:$B$365,2,FALSE)</f>
        <v>Vanderbilt</v>
      </c>
    </row>
    <row r="15" spans="1:8" x14ac:dyDescent="0.4">
      <c r="B15" s="11">
        <v>12</v>
      </c>
      <c r="C15" s="52">
        <v>1246</v>
      </c>
      <c r="D15" s="13">
        <v>1246</v>
      </c>
      <c r="G15" s="13">
        <v>1246</v>
      </c>
      <c r="H15" t="str">
        <f>VLOOKUP(G15,All_Teams!$A$2:$B$365,2,FALSE)</f>
        <v>Kentucky</v>
      </c>
    </row>
    <row r="16" spans="1:8" x14ac:dyDescent="0.4">
      <c r="B16" s="11">
        <v>13</v>
      </c>
      <c r="C16" s="52">
        <v>1274</v>
      </c>
      <c r="D16" s="13">
        <v>1274</v>
      </c>
      <c r="G16" s="13">
        <v>1274</v>
      </c>
      <c r="H16" t="str">
        <f>VLOOKUP(G16,All_Teams!$A$2:$B$365,2,FALSE)</f>
        <v>Miami (FL)</v>
      </c>
    </row>
    <row r="17" spans="2:8" x14ac:dyDescent="0.4">
      <c r="B17" s="11">
        <v>14</v>
      </c>
      <c r="C17" s="52">
        <v>1452</v>
      </c>
      <c r="D17" s="13">
        <v>1452</v>
      </c>
      <c r="G17" s="13">
        <v>1452</v>
      </c>
      <c r="H17" t="str">
        <f>VLOOKUP(G17,All_Teams!$A$2:$B$365,2,FALSE)</f>
        <v>West Virginia</v>
      </c>
    </row>
    <row r="18" spans="2:8" x14ac:dyDescent="0.4">
      <c r="B18" s="11">
        <v>15</v>
      </c>
      <c r="C18" s="52">
        <v>1246</v>
      </c>
      <c r="D18" s="13">
        <v>1246</v>
      </c>
      <c r="G18" s="13">
        <v>1246</v>
      </c>
      <c r="H18" t="str">
        <f>VLOOKUP(G18,All_Teams!$A$2:$B$365,2,FALSE)</f>
        <v>Kentucky</v>
      </c>
    </row>
    <row r="19" spans="2:8" x14ac:dyDescent="0.4">
      <c r="B19" s="11">
        <v>16</v>
      </c>
      <c r="C19" s="52">
        <v>1181</v>
      </c>
      <c r="D19" s="13">
        <v>1181</v>
      </c>
      <c r="G19" s="13">
        <v>1181</v>
      </c>
      <c r="H19" t="str">
        <f>VLOOKUP(G19,All_Teams!$A$2:$B$365,2,FALSE)</f>
        <v>Duke</v>
      </c>
    </row>
    <row r="20" spans="2:8" x14ac:dyDescent="0.4">
      <c r="B20" s="11">
        <v>17</v>
      </c>
      <c r="C20" s="52">
        <v>1314</v>
      </c>
      <c r="D20" s="13">
        <v>1314</v>
      </c>
      <c r="G20" s="13">
        <v>1314</v>
      </c>
      <c r="H20" t="str">
        <f>VLOOKUP(G20,All_Teams!$A$2:$B$365,2,FALSE)</f>
        <v>North Carolina</v>
      </c>
    </row>
    <row r="21" spans="2:8" x14ac:dyDescent="0.4">
      <c r="B21" s="11">
        <v>18</v>
      </c>
      <c r="C21" s="52">
        <v>1452</v>
      </c>
      <c r="D21" s="13">
        <v>1452</v>
      </c>
      <c r="G21" s="13">
        <v>1452</v>
      </c>
      <c r="H21" t="str">
        <f>VLOOKUP(G21,All_Teams!$A$2:$B$365,2,FALSE)</f>
        <v>West Virginia</v>
      </c>
    </row>
    <row r="22" spans="2:8" x14ac:dyDescent="0.4">
      <c r="B22" s="11">
        <v>19</v>
      </c>
      <c r="C22" s="52">
        <v>1436</v>
      </c>
      <c r="D22" s="13">
        <v>1436</v>
      </c>
      <c r="G22" s="13">
        <v>1436</v>
      </c>
      <c r="H22" t="str">
        <f>VLOOKUP(G22,All_Teams!$A$2:$B$365,2,FALSE)</f>
        <v>Vermont</v>
      </c>
    </row>
    <row r="23" spans="2:8" x14ac:dyDescent="0.4">
      <c r="B23" s="11">
        <v>20</v>
      </c>
      <c r="C23" s="52">
        <v>1452</v>
      </c>
      <c r="D23" s="13">
        <v>1452</v>
      </c>
      <c r="G23" s="13">
        <v>1452</v>
      </c>
      <c r="H23" t="str">
        <f>VLOOKUP(G23,All_Teams!$A$2:$B$365,2,FALSE)</f>
        <v>West Virginia</v>
      </c>
    </row>
    <row r="24" spans="2:8" x14ac:dyDescent="0.4">
      <c r="B24" s="11">
        <v>21</v>
      </c>
      <c r="C24" s="52">
        <v>1452</v>
      </c>
      <c r="D24" s="13">
        <v>1452</v>
      </c>
      <c r="G24" s="13">
        <v>1452</v>
      </c>
      <c r="H24" t="str">
        <f>VLOOKUP(G24,All_Teams!$A$2:$B$365,2,FALSE)</f>
        <v>West Virginia</v>
      </c>
    </row>
    <row r="25" spans="2:8" x14ac:dyDescent="0.4">
      <c r="B25" s="11">
        <v>22</v>
      </c>
      <c r="C25" s="52">
        <v>1314</v>
      </c>
      <c r="D25" s="13">
        <v>1314</v>
      </c>
      <c r="G25" s="13">
        <v>1314</v>
      </c>
      <c r="H25" t="str">
        <f>VLOOKUP(G25,All_Teams!$A$2:$B$365,2,FALSE)</f>
        <v>North Carolina</v>
      </c>
    </row>
    <row r="26" spans="2:8" x14ac:dyDescent="0.4">
      <c r="B26" s="11">
        <v>23</v>
      </c>
      <c r="C26" s="52">
        <v>1374</v>
      </c>
      <c r="D26" s="13">
        <v>1374</v>
      </c>
      <c r="G26" s="13">
        <v>1374</v>
      </c>
      <c r="H26" t="str">
        <f>VLOOKUP(G26,All_Teams!$A$2:$B$365,2,FALSE)</f>
        <v>Southern Methodist</v>
      </c>
    </row>
    <row r="27" spans="2:8" x14ac:dyDescent="0.4">
      <c r="B27" s="11">
        <v>24</v>
      </c>
      <c r="C27" s="52">
        <v>1246</v>
      </c>
      <c r="D27" s="13">
        <v>1246</v>
      </c>
      <c r="G27" s="13">
        <v>1246</v>
      </c>
      <c r="H27" t="str">
        <f>VLOOKUP(G27,All_Teams!$A$2:$B$365,2,FALSE)</f>
        <v>Kentucky</v>
      </c>
    </row>
    <row r="28" spans="2:8" x14ac:dyDescent="0.4">
      <c r="B28" s="11">
        <v>25</v>
      </c>
      <c r="C28" s="52">
        <v>1278</v>
      </c>
      <c r="D28" s="13">
        <v>1278</v>
      </c>
      <c r="G28" s="13">
        <v>1278</v>
      </c>
      <c r="H28" t="str">
        <f>VLOOKUP(G28,All_Teams!$A$2:$B$365,2,FALSE)</f>
        <v>Minnesota</v>
      </c>
    </row>
    <row r="29" spans="2:8" x14ac:dyDescent="0.4">
      <c r="B29" s="11">
        <v>26</v>
      </c>
      <c r="C29" s="52">
        <v>1181</v>
      </c>
      <c r="D29" s="13">
        <v>1181</v>
      </c>
      <c r="G29" s="13">
        <v>1181</v>
      </c>
      <c r="H29" t="str">
        <f>VLOOKUP(G29,All_Teams!$A$2:$B$365,2,FALSE)</f>
        <v>Duke</v>
      </c>
    </row>
    <row r="30" spans="2:8" x14ac:dyDescent="0.4">
      <c r="B30" s="11">
        <v>27</v>
      </c>
      <c r="C30" s="52">
        <v>1124</v>
      </c>
      <c r="D30" s="13">
        <v>1124</v>
      </c>
      <c r="G30" s="13">
        <v>1124</v>
      </c>
      <c r="H30" t="str">
        <f>VLOOKUP(G30,All_Teams!$A$2:$B$365,2,FALSE)</f>
        <v>Baylor</v>
      </c>
    </row>
    <row r="31" spans="2:8" x14ac:dyDescent="0.4">
      <c r="B31" s="11">
        <v>28</v>
      </c>
      <c r="C31" s="52">
        <v>1314</v>
      </c>
      <c r="D31" s="13">
        <v>1314</v>
      </c>
      <c r="G31" s="13">
        <v>1314</v>
      </c>
      <c r="H31" t="str">
        <f>VLOOKUP(G31,All_Teams!$A$2:$B$365,2,FALSE)</f>
        <v>North Carolina</v>
      </c>
    </row>
    <row r="32" spans="2:8" x14ac:dyDescent="0.4">
      <c r="B32" s="11">
        <v>29</v>
      </c>
      <c r="C32" s="52">
        <v>1314</v>
      </c>
      <c r="D32" s="13">
        <v>1314</v>
      </c>
      <c r="G32" s="13">
        <v>1314</v>
      </c>
      <c r="H32" t="str">
        <f>VLOOKUP(G32,All_Teams!$A$2:$B$365,2,FALSE)</f>
        <v>North Carolina</v>
      </c>
    </row>
    <row r="33" spans="2:8" x14ac:dyDescent="0.4">
      <c r="B33" s="11">
        <v>30</v>
      </c>
      <c r="C33" s="52">
        <v>1435</v>
      </c>
      <c r="D33" s="13">
        <v>1435</v>
      </c>
      <c r="G33" s="13">
        <v>1435</v>
      </c>
      <c r="H33" t="str">
        <f>VLOOKUP(G33,All_Teams!$A$2:$B$365,2,FALSE)</f>
        <v>Vanderbilt</v>
      </c>
    </row>
    <row r="34" spans="2:8" x14ac:dyDescent="0.4">
      <c r="B34" s="11">
        <v>31</v>
      </c>
      <c r="C34" s="52">
        <v>1242</v>
      </c>
      <c r="D34" s="13">
        <v>1242</v>
      </c>
      <c r="G34" s="13">
        <v>1242</v>
      </c>
      <c r="H34" t="str">
        <f>VLOOKUP(G34,All_Teams!$A$2:$B$365,2,FALSE)</f>
        <v>Kansas</v>
      </c>
    </row>
    <row r="35" spans="2:8" x14ac:dyDescent="0.4">
      <c r="B35" s="11">
        <v>32</v>
      </c>
      <c r="C35" s="52">
        <v>1153</v>
      </c>
      <c r="D35" s="13">
        <v>1153</v>
      </c>
      <c r="G35" s="13">
        <v>1153</v>
      </c>
      <c r="H35" t="str">
        <f>VLOOKUP(G35,All_Teams!$A$2:$B$365,2,FALSE)</f>
        <v>Cincinnati</v>
      </c>
    </row>
    <row r="36" spans="2:8" x14ac:dyDescent="0.4">
      <c r="B36" s="11">
        <v>33</v>
      </c>
      <c r="C36" s="52">
        <v>1124</v>
      </c>
      <c r="D36" s="13">
        <v>1124</v>
      </c>
      <c r="G36" s="13">
        <v>1124</v>
      </c>
      <c r="H36" t="str">
        <f>VLOOKUP(G36,All_Teams!$A$2:$B$365,2,FALSE)</f>
        <v>Baylor</v>
      </c>
    </row>
    <row r="37" spans="2:8" x14ac:dyDescent="0.4">
      <c r="B37" s="11">
        <v>34</v>
      </c>
      <c r="C37" s="52">
        <v>1242</v>
      </c>
      <c r="D37" s="13">
        <v>1242</v>
      </c>
      <c r="G37" s="13">
        <v>1242</v>
      </c>
      <c r="H37" t="str">
        <f>VLOOKUP(G37,All_Teams!$A$2:$B$365,2,FALSE)</f>
        <v>Kansas</v>
      </c>
    </row>
    <row r="38" spans="2:8" x14ac:dyDescent="0.4">
      <c r="B38" s="11">
        <v>35</v>
      </c>
      <c r="C38" s="52">
        <v>1437</v>
      </c>
      <c r="D38" s="13">
        <v>1437</v>
      </c>
      <c r="G38" s="13">
        <v>1437</v>
      </c>
      <c r="H38" t="str">
        <f>VLOOKUP(G38,All_Teams!$A$2:$B$365,2,FALSE)</f>
        <v>Villanova</v>
      </c>
    </row>
    <row r="39" spans="2:8" x14ac:dyDescent="0.4">
      <c r="B39" s="11">
        <v>36</v>
      </c>
      <c r="C39" s="52">
        <v>1153</v>
      </c>
      <c r="D39" s="13">
        <v>1153</v>
      </c>
      <c r="G39" s="13">
        <v>1153</v>
      </c>
      <c r="H39" t="str">
        <f>VLOOKUP(G39,All_Teams!$A$2:$B$365,2,FALSE)</f>
        <v>Cincinnati</v>
      </c>
    </row>
    <row r="40" spans="2:8" x14ac:dyDescent="0.4">
      <c r="B40" s="11">
        <v>37</v>
      </c>
      <c r="C40" s="52">
        <v>1242</v>
      </c>
      <c r="D40" s="13">
        <v>1242</v>
      </c>
      <c r="G40" s="13">
        <v>1242</v>
      </c>
      <c r="H40" t="str">
        <f>VLOOKUP(G40,All_Teams!$A$2:$B$365,2,FALSE)</f>
        <v>Kansas</v>
      </c>
    </row>
    <row r="41" spans="2:8" x14ac:dyDescent="0.4">
      <c r="B41" s="11">
        <v>38</v>
      </c>
      <c r="C41" s="52">
        <v>1268</v>
      </c>
      <c r="D41" s="13">
        <v>1268</v>
      </c>
      <c r="G41" s="13">
        <v>1268</v>
      </c>
      <c r="H41" t="str">
        <f>VLOOKUP(G41,All_Teams!$A$2:$B$365,2,FALSE)</f>
        <v>Maryland</v>
      </c>
    </row>
    <row r="42" spans="2:8" x14ac:dyDescent="0.4">
      <c r="B42" s="11">
        <v>39</v>
      </c>
      <c r="C42" s="52">
        <v>1435</v>
      </c>
      <c r="D42" s="13">
        <v>1435</v>
      </c>
      <c r="G42" s="13">
        <v>1435</v>
      </c>
      <c r="H42" t="str">
        <f>VLOOKUP(G42,All_Teams!$A$2:$B$365,2,FALSE)</f>
        <v>Vanderbilt</v>
      </c>
    </row>
    <row r="43" spans="2:8" x14ac:dyDescent="0.4">
      <c r="B43" s="11">
        <v>40</v>
      </c>
      <c r="C43" s="52">
        <v>1278</v>
      </c>
      <c r="D43" s="13">
        <v>1278</v>
      </c>
      <c r="G43" s="13">
        <v>1278</v>
      </c>
      <c r="H43" t="str">
        <f>VLOOKUP(G43,All_Teams!$A$2:$B$365,2,FALSE)</f>
        <v>Minnesota</v>
      </c>
    </row>
    <row r="44" spans="2:8" x14ac:dyDescent="0.4">
      <c r="B44" s="11">
        <v>41</v>
      </c>
      <c r="C44" s="52">
        <v>1242</v>
      </c>
      <c r="D44" s="13">
        <v>1242</v>
      </c>
      <c r="G44" s="13">
        <v>1242</v>
      </c>
      <c r="H44" t="str">
        <f>VLOOKUP(G44,All_Teams!$A$2:$B$365,2,FALSE)</f>
        <v>Kansas</v>
      </c>
    </row>
    <row r="45" spans="2:8" x14ac:dyDescent="0.4">
      <c r="B45" s="11">
        <v>42</v>
      </c>
      <c r="C45" s="52">
        <v>1314</v>
      </c>
      <c r="D45" s="13">
        <v>1314</v>
      </c>
      <c r="G45" s="13">
        <v>1314</v>
      </c>
      <c r="H45" t="str">
        <f>VLOOKUP(G45,All_Teams!$A$2:$B$365,2,FALSE)</f>
        <v>North Carolina</v>
      </c>
    </row>
    <row r="46" spans="2:8" x14ac:dyDescent="0.4">
      <c r="B46" s="11">
        <v>43</v>
      </c>
      <c r="C46" s="52">
        <v>1374</v>
      </c>
      <c r="D46" s="13">
        <v>1374</v>
      </c>
      <c r="G46" s="13">
        <v>1374</v>
      </c>
      <c r="H46" t="str">
        <f>VLOOKUP(G46,All_Teams!$A$2:$B$365,2,FALSE)</f>
        <v>Southern Methodist</v>
      </c>
    </row>
    <row r="47" spans="2:8" x14ac:dyDescent="0.4">
      <c r="B47" s="11">
        <v>44</v>
      </c>
      <c r="C47" s="52">
        <v>1452</v>
      </c>
      <c r="D47" s="13">
        <v>1452</v>
      </c>
      <c r="G47" s="13">
        <v>1452</v>
      </c>
      <c r="H47" t="str">
        <f>VLOOKUP(G47,All_Teams!$A$2:$B$365,2,FALSE)</f>
        <v>West Virginia</v>
      </c>
    </row>
    <row r="48" spans="2:8" x14ac:dyDescent="0.4">
      <c r="B48" s="11">
        <v>45</v>
      </c>
      <c r="C48" s="52">
        <v>1452</v>
      </c>
      <c r="D48" s="13">
        <v>1452</v>
      </c>
      <c r="G48" s="13">
        <v>1452</v>
      </c>
      <c r="H48" t="str">
        <f>VLOOKUP(G48,All_Teams!$A$2:$B$365,2,FALSE)</f>
        <v>West Virginia</v>
      </c>
    </row>
    <row r="49" spans="2:8" x14ac:dyDescent="0.4">
      <c r="B49" s="11">
        <v>46</v>
      </c>
      <c r="C49" s="52">
        <v>1388</v>
      </c>
      <c r="D49" s="13">
        <v>1388</v>
      </c>
      <c r="G49" s="13">
        <v>1388</v>
      </c>
      <c r="H49" t="str">
        <f>VLOOKUP(G49,All_Teams!$A$2:$B$365,2,FALSE)</f>
        <v>Saint Mary's (CA)</v>
      </c>
    </row>
    <row r="50" spans="2:8" x14ac:dyDescent="0.4">
      <c r="B50" s="11">
        <v>47</v>
      </c>
      <c r="C50" s="52">
        <v>1257</v>
      </c>
      <c r="D50" s="13">
        <v>1257</v>
      </c>
      <c r="G50" s="13">
        <v>1257</v>
      </c>
      <c r="H50" t="str">
        <f>VLOOKUP(G50,All_Teams!$A$2:$B$365,2,FALSE)</f>
        <v>Louisville</v>
      </c>
    </row>
    <row r="51" spans="2:8" x14ac:dyDescent="0.4">
      <c r="B51" s="11">
        <v>48</v>
      </c>
      <c r="C51" s="52">
        <v>1242</v>
      </c>
      <c r="D51" s="13">
        <v>1242</v>
      </c>
      <c r="G51" s="13">
        <v>1242</v>
      </c>
      <c r="H51" t="str">
        <f>VLOOKUP(G51,All_Teams!$A$2:$B$365,2,FALSE)</f>
        <v>Kansas</v>
      </c>
    </row>
    <row r="52" spans="2:8" x14ac:dyDescent="0.4">
      <c r="B52" s="11">
        <v>49</v>
      </c>
      <c r="C52" s="52">
        <v>1246</v>
      </c>
      <c r="D52" s="13">
        <v>1246</v>
      </c>
      <c r="G52" s="13">
        <v>1246</v>
      </c>
      <c r="H52" t="str">
        <f>VLOOKUP(G52,All_Teams!$A$2:$B$365,2,FALSE)</f>
        <v>Kentucky</v>
      </c>
    </row>
    <row r="53" spans="2:8" x14ac:dyDescent="0.4">
      <c r="B53" s="11">
        <v>50</v>
      </c>
      <c r="C53" s="52">
        <v>1246</v>
      </c>
      <c r="D53" s="13">
        <v>1246</v>
      </c>
      <c r="G53" s="13">
        <v>1246</v>
      </c>
      <c r="H53" t="str">
        <f>VLOOKUP(G53,All_Teams!$A$2:$B$365,2,FALSE)</f>
        <v>Kentucky</v>
      </c>
    </row>
    <row r="54" spans="2:8" x14ac:dyDescent="0.4">
      <c r="B54" s="11">
        <v>51</v>
      </c>
      <c r="C54" s="52">
        <v>1242</v>
      </c>
      <c r="D54" s="13">
        <v>1242</v>
      </c>
      <c r="G54" s="13">
        <v>1242</v>
      </c>
      <c r="H54" t="str">
        <f>VLOOKUP(G54,All_Teams!$A$2:$B$365,2,FALSE)</f>
        <v>Kansas</v>
      </c>
    </row>
    <row r="55" spans="2:8" x14ac:dyDescent="0.4">
      <c r="B55" s="11">
        <v>52</v>
      </c>
      <c r="C55" s="52">
        <v>1452</v>
      </c>
      <c r="D55" s="13">
        <v>1452</v>
      </c>
      <c r="G55" s="13">
        <v>1452</v>
      </c>
      <c r="H55" t="str">
        <f>VLOOKUP(G55,All_Teams!$A$2:$B$365,2,FALSE)</f>
        <v>West Virginia</v>
      </c>
    </row>
    <row r="56" spans="2:8" x14ac:dyDescent="0.4">
      <c r="B56" s="11">
        <v>53</v>
      </c>
      <c r="C56" s="52">
        <v>1452</v>
      </c>
      <c r="D56" s="13">
        <v>1452</v>
      </c>
      <c r="G56" s="13">
        <v>1452</v>
      </c>
      <c r="H56" t="str">
        <f>VLOOKUP(G56,All_Teams!$A$2:$B$365,2,FALSE)</f>
        <v>West Virginia</v>
      </c>
    </row>
    <row r="57" spans="2:8" x14ac:dyDescent="0.4">
      <c r="B57" s="11">
        <v>54</v>
      </c>
      <c r="C57" s="52">
        <v>1268</v>
      </c>
      <c r="D57" s="13">
        <v>1268</v>
      </c>
      <c r="G57" s="13">
        <v>1268</v>
      </c>
      <c r="H57" t="str">
        <f>VLOOKUP(G57,All_Teams!$A$2:$B$365,2,FALSE)</f>
        <v>Maryland</v>
      </c>
    </row>
    <row r="58" spans="2:8" x14ac:dyDescent="0.4">
      <c r="B58" s="11">
        <v>55</v>
      </c>
      <c r="C58" s="52">
        <v>1112</v>
      </c>
      <c r="D58" s="13">
        <v>1112</v>
      </c>
      <c r="G58" s="13">
        <v>1112</v>
      </c>
      <c r="H58" t="str">
        <f>VLOOKUP(G58,All_Teams!$A$2:$B$365,2,FALSE)</f>
        <v>Arizona</v>
      </c>
    </row>
    <row r="59" spans="2:8" x14ac:dyDescent="0.4">
      <c r="B59" s="11">
        <v>56</v>
      </c>
      <c r="C59" s="52">
        <v>1314</v>
      </c>
      <c r="D59" s="13">
        <v>1314</v>
      </c>
      <c r="G59" s="13">
        <v>1314</v>
      </c>
      <c r="H59" t="str">
        <f>VLOOKUP(G59,All_Teams!$A$2:$B$365,2,FALSE)</f>
        <v>North Carolina</v>
      </c>
    </row>
    <row r="60" spans="2:8" x14ac:dyDescent="0.4">
      <c r="B60" s="11">
        <v>57</v>
      </c>
      <c r="C60" s="52">
        <v>1246</v>
      </c>
      <c r="D60" s="13">
        <v>1246</v>
      </c>
      <c r="G60" s="13">
        <v>1246</v>
      </c>
      <c r="H60" t="str">
        <f>VLOOKUP(G60,All_Teams!$A$2:$B$365,2,FALSE)</f>
        <v>Kentucky</v>
      </c>
    </row>
    <row r="61" spans="2:8" x14ac:dyDescent="0.4">
      <c r="B61" s="11">
        <v>58</v>
      </c>
      <c r="C61" s="52">
        <v>1314</v>
      </c>
      <c r="D61" s="13">
        <v>1314</v>
      </c>
      <c r="G61" s="13">
        <v>1314</v>
      </c>
      <c r="H61" t="str">
        <f>VLOOKUP(G61,All_Teams!$A$2:$B$365,2,FALSE)</f>
        <v>North Carolina</v>
      </c>
    </row>
    <row r="62" spans="2:8" x14ac:dyDescent="0.4">
      <c r="B62" s="11">
        <v>59</v>
      </c>
      <c r="C62" s="52">
        <v>1268</v>
      </c>
      <c r="D62" s="13">
        <v>1268</v>
      </c>
      <c r="G62" s="13">
        <v>1268</v>
      </c>
      <c r="H62" t="str">
        <f>VLOOKUP(G62,All_Teams!$A$2:$B$365,2,FALSE)</f>
        <v>Maryland</v>
      </c>
    </row>
    <row r="63" spans="2:8" x14ac:dyDescent="0.4">
      <c r="B63" s="11">
        <v>60</v>
      </c>
      <c r="C63" s="52">
        <v>1452</v>
      </c>
      <c r="D63" s="13">
        <v>1452</v>
      </c>
      <c r="G63" s="13">
        <v>1452</v>
      </c>
      <c r="H63" t="str">
        <f>VLOOKUP(G63,All_Teams!$A$2:$B$365,2,FALSE)</f>
        <v>West Virginia</v>
      </c>
    </row>
    <row r="64" spans="2:8" x14ac:dyDescent="0.4">
      <c r="B64" s="11">
        <v>61</v>
      </c>
      <c r="C64" s="52">
        <v>1173</v>
      </c>
      <c r="D64" s="13">
        <v>1173</v>
      </c>
      <c r="G64" s="13">
        <v>1173</v>
      </c>
      <c r="H64" t="str">
        <f>VLOOKUP(G64,All_Teams!$A$2:$B$365,2,FALSE)</f>
        <v>Dayton</v>
      </c>
    </row>
    <row r="65" spans="2:8" x14ac:dyDescent="0.4">
      <c r="B65" s="11">
        <v>62</v>
      </c>
      <c r="C65" s="52">
        <v>1452</v>
      </c>
      <c r="D65" s="13">
        <v>1452</v>
      </c>
      <c r="G65" s="13">
        <v>1452</v>
      </c>
      <c r="H65" t="str">
        <f>VLOOKUP(G65,All_Teams!$A$2:$B$365,2,FALSE)</f>
        <v>West Virginia</v>
      </c>
    </row>
    <row r="66" spans="2:8" x14ac:dyDescent="0.4">
      <c r="B66" s="11">
        <v>63</v>
      </c>
      <c r="C66" s="52">
        <v>1246</v>
      </c>
      <c r="D66" s="13">
        <v>1246</v>
      </c>
      <c r="G66" s="13">
        <v>1246</v>
      </c>
      <c r="H66" t="str">
        <f>VLOOKUP(G66,All_Teams!$A$2:$B$365,2,FALSE)</f>
        <v>Kentucky</v>
      </c>
    </row>
    <row r="67" spans="2:8" x14ac:dyDescent="0.4">
      <c r="B67" s="11">
        <v>64</v>
      </c>
      <c r="C67" s="52">
        <v>1314</v>
      </c>
      <c r="D67" s="13">
        <v>1314</v>
      </c>
      <c r="G67" s="13">
        <v>1314</v>
      </c>
      <c r="H67" t="str">
        <f>VLOOKUP(G67,All_Teams!$A$2:$B$365,2,FALSE)</f>
        <v>North Carolina</v>
      </c>
    </row>
    <row r="68" spans="2:8" x14ac:dyDescent="0.4">
      <c r="B68" s="11">
        <v>65</v>
      </c>
      <c r="C68" s="52">
        <v>1458</v>
      </c>
      <c r="D68" s="13">
        <v>1458</v>
      </c>
      <c r="G68" s="13">
        <v>1458</v>
      </c>
      <c r="H68" t="str">
        <f>VLOOKUP(G68,All_Teams!$A$2:$B$365,2,FALSE)</f>
        <v>Wisconsin</v>
      </c>
    </row>
    <row r="69" spans="2:8" x14ac:dyDescent="0.4">
      <c r="B69" s="11">
        <v>66</v>
      </c>
      <c r="C69" s="52">
        <v>1435</v>
      </c>
      <c r="D69" s="13">
        <v>1435</v>
      </c>
      <c r="G69" s="13">
        <v>1435</v>
      </c>
      <c r="H69" t="str">
        <f>VLOOKUP(G69,All_Teams!$A$2:$B$365,2,FALSE)</f>
        <v>Vanderbilt</v>
      </c>
    </row>
    <row r="70" spans="2:8" x14ac:dyDescent="0.4">
      <c r="B70" s="11">
        <v>67</v>
      </c>
      <c r="C70" s="52">
        <v>1112</v>
      </c>
      <c r="D70" s="13">
        <v>1112</v>
      </c>
      <c r="G70" s="13">
        <v>1112</v>
      </c>
      <c r="H70" t="str">
        <f>VLOOKUP(G70,All_Teams!$A$2:$B$365,2,FALSE)</f>
        <v>Arizona</v>
      </c>
    </row>
    <row r="71" spans="2:8" x14ac:dyDescent="0.4">
      <c r="B71" s="11">
        <v>68</v>
      </c>
      <c r="C71" s="52">
        <v>1246</v>
      </c>
      <c r="D71" s="13">
        <v>1246</v>
      </c>
      <c r="G71" s="13">
        <v>1246</v>
      </c>
      <c r="H71" t="str">
        <f>VLOOKUP(G71,All_Teams!$A$2:$B$365,2,FALSE)</f>
        <v>Kentucky</v>
      </c>
    </row>
    <row r="72" spans="2:8" x14ac:dyDescent="0.4">
      <c r="B72" s="11">
        <v>69</v>
      </c>
      <c r="C72" s="52">
        <v>1257</v>
      </c>
      <c r="D72" s="13">
        <v>1257</v>
      </c>
      <c r="G72" s="13">
        <v>1257</v>
      </c>
      <c r="H72" t="str">
        <f>VLOOKUP(G72,All_Teams!$A$2:$B$365,2,FALSE)</f>
        <v>Louisville</v>
      </c>
    </row>
    <row r="73" spans="2:8" x14ac:dyDescent="0.4">
      <c r="B73" s="11">
        <v>70</v>
      </c>
      <c r="C73" s="52">
        <v>1199</v>
      </c>
      <c r="D73" s="13">
        <v>1199</v>
      </c>
      <c r="G73" s="13">
        <v>1199</v>
      </c>
      <c r="H73" t="str">
        <f>VLOOKUP(G73,All_Teams!$A$2:$B$365,2,FALSE)</f>
        <v>Florida State</v>
      </c>
    </row>
    <row r="74" spans="2:8" x14ac:dyDescent="0.4">
      <c r="B74" s="11">
        <v>71</v>
      </c>
      <c r="C74" s="52">
        <v>1246</v>
      </c>
      <c r="D74" s="13">
        <v>1246</v>
      </c>
      <c r="G74" s="13">
        <v>1246</v>
      </c>
      <c r="H74" t="str">
        <f>VLOOKUP(G74,All_Teams!$A$2:$B$365,2,FALSE)</f>
        <v>Kentucky</v>
      </c>
    </row>
    <row r="75" spans="2:8" x14ac:dyDescent="0.4">
      <c r="B75" s="11">
        <v>72</v>
      </c>
      <c r="C75" s="52">
        <v>1257</v>
      </c>
      <c r="D75" s="13">
        <v>1257</v>
      </c>
      <c r="G75" s="13">
        <v>1257</v>
      </c>
      <c r="H75" t="str">
        <f>VLOOKUP(G75,All_Teams!$A$2:$B$365,2,FALSE)</f>
        <v>Louisville</v>
      </c>
    </row>
    <row r="76" spans="2:8" x14ac:dyDescent="0.4">
      <c r="B76" s="11">
        <v>73</v>
      </c>
      <c r="C76" s="52">
        <v>1242</v>
      </c>
      <c r="D76" s="13">
        <v>1242</v>
      </c>
      <c r="G76" s="13">
        <v>1242</v>
      </c>
      <c r="H76" t="str">
        <f>VLOOKUP(G76,All_Teams!$A$2:$B$365,2,FALSE)</f>
        <v>Kansas</v>
      </c>
    </row>
    <row r="77" spans="2:8" x14ac:dyDescent="0.4">
      <c r="B77" s="11">
        <v>74</v>
      </c>
      <c r="C77" s="52">
        <v>1435</v>
      </c>
      <c r="D77" s="13">
        <v>1435</v>
      </c>
      <c r="G77" s="13">
        <v>1435</v>
      </c>
      <c r="H77" t="str">
        <f>VLOOKUP(G77,All_Teams!$A$2:$B$365,2,FALSE)</f>
        <v>Vanderbilt</v>
      </c>
    </row>
    <row r="78" spans="2:8" x14ac:dyDescent="0.4">
      <c r="B78" s="11">
        <v>75</v>
      </c>
      <c r="C78" s="52">
        <v>1274</v>
      </c>
      <c r="D78" s="13">
        <v>1274</v>
      </c>
      <c r="G78" s="13">
        <v>1274</v>
      </c>
      <c r="H78" t="str">
        <f>VLOOKUP(G78,All_Teams!$A$2:$B$365,2,FALSE)</f>
        <v>Miami (FL)</v>
      </c>
    </row>
    <row r="79" spans="2:8" x14ac:dyDescent="0.4">
      <c r="B79" s="11">
        <v>76</v>
      </c>
      <c r="C79" s="52">
        <v>1257</v>
      </c>
      <c r="D79" s="13">
        <v>1257</v>
      </c>
      <c r="G79" s="13">
        <v>1257</v>
      </c>
      <c r="H79" t="str">
        <f>VLOOKUP(G79,All_Teams!$A$2:$B$365,2,FALSE)</f>
        <v>Louisville</v>
      </c>
    </row>
    <row r="80" spans="2:8" x14ac:dyDescent="0.4">
      <c r="B80" s="11">
        <v>77</v>
      </c>
      <c r="C80" s="52">
        <v>1314</v>
      </c>
      <c r="D80" s="13">
        <v>1314</v>
      </c>
      <c r="G80" s="13">
        <v>1314</v>
      </c>
      <c r="H80" t="str">
        <f>VLOOKUP(G80,All_Teams!$A$2:$B$365,2,FALSE)</f>
        <v>North Carolina</v>
      </c>
    </row>
    <row r="81" spans="2:8" x14ac:dyDescent="0.4">
      <c r="B81" s="11">
        <v>78</v>
      </c>
      <c r="C81" s="52">
        <v>1314</v>
      </c>
      <c r="D81" s="13">
        <v>1314</v>
      </c>
      <c r="G81" s="13">
        <v>1314</v>
      </c>
      <c r="H81" t="str">
        <f>VLOOKUP(G81,All_Teams!$A$2:$B$365,2,FALSE)</f>
        <v>North Carolina</v>
      </c>
    </row>
    <row r="82" spans="2:8" x14ac:dyDescent="0.4">
      <c r="B82" s="11">
        <v>79</v>
      </c>
      <c r="C82" s="52">
        <v>1452</v>
      </c>
      <c r="D82" s="13">
        <v>1452</v>
      </c>
      <c r="G82" s="13">
        <v>1452</v>
      </c>
      <c r="H82" t="str">
        <f>VLOOKUP(G82,All_Teams!$A$2:$B$365,2,FALSE)</f>
        <v>West Virginia</v>
      </c>
    </row>
    <row r="83" spans="2:8" x14ac:dyDescent="0.4">
      <c r="B83" s="11">
        <v>80</v>
      </c>
      <c r="C83" s="52">
        <v>1124</v>
      </c>
      <c r="D83" s="13">
        <v>1124</v>
      </c>
      <c r="G83" s="13">
        <v>1124</v>
      </c>
      <c r="H83" t="str">
        <f>VLOOKUP(G83,All_Teams!$A$2:$B$365,2,FALSE)</f>
        <v>Baylor</v>
      </c>
    </row>
    <row r="84" spans="2:8" x14ac:dyDescent="0.4">
      <c r="B84" s="11">
        <v>81</v>
      </c>
      <c r="C84" s="52">
        <v>1278</v>
      </c>
      <c r="D84" s="13">
        <v>1278</v>
      </c>
      <c r="G84" s="13">
        <v>1278</v>
      </c>
      <c r="H84" t="str">
        <f>VLOOKUP(G84,All_Teams!$A$2:$B$365,2,FALSE)</f>
        <v>Minnesota</v>
      </c>
    </row>
    <row r="85" spans="2:8" x14ac:dyDescent="0.4">
      <c r="B85" s="11">
        <v>82</v>
      </c>
      <c r="C85" s="52">
        <v>1246</v>
      </c>
      <c r="D85" s="13">
        <v>1246</v>
      </c>
      <c r="G85" s="13">
        <v>1246</v>
      </c>
      <c r="H85" t="str">
        <f>VLOOKUP(G85,All_Teams!$A$2:$B$365,2,FALSE)</f>
        <v>Kentucky</v>
      </c>
    </row>
    <row r="86" spans="2:8" x14ac:dyDescent="0.4">
      <c r="B86" s="11">
        <v>83</v>
      </c>
      <c r="C86" s="52">
        <v>1437</v>
      </c>
      <c r="D86" s="13">
        <v>1437</v>
      </c>
      <c r="G86" s="13">
        <v>1437</v>
      </c>
      <c r="H86" t="str">
        <f>VLOOKUP(G86,All_Teams!$A$2:$B$365,2,FALSE)</f>
        <v>Villanova</v>
      </c>
    </row>
    <row r="87" spans="2:8" x14ac:dyDescent="0.4">
      <c r="B87" s="11">
        <v>84</v>
      </c>
      <c r="C87" s="52">
        <v>1458</v>
      </c>
      <c r="D87" s="13">
        <v>1458</v>
      </c>
      <c r="G87" s="13">
        <v>1458</v>
      </c>
      <c r="H87" t="str">
        <f>VLOOKUP(G87,All_Teams!$A$2:$B$365,2,FALSE)</f>
        <v>Wisconsin</v>
      </c>
    </row>
    <row r="88" spans="2:8" x14ac:dyDescent="0.4">
      <c r="B88" s="11">
        <v>85</v>
      </c>
      <c r="C88" s="52">
        <v>1242</v>
      </c>
      <c r="D88" s="13">
        <v>1242</v>
      </c>
      <c r="G88" s="13">
        <v>1242</v>
      </c>
      <c r="H88" t="str">
        <f>VLOOKUP(G88,All_Teams!$A$2:$B$365,2,FALSE)</f>
        <v>Kansas</v>
      </c>
    </row>
    <row r="89" spans="2:8" x14ac:dyDescent="0.4">
      <c r="B89" s="11">
        <v>86</v>
      </c>
      <c r="C89" s="52">
        <v>1257</v>
      </c>
      <c r="D89" s="13">
        <v>1257</v>
      </c>
      <c r="G89" s="13">
        <v>1257</v>
      </c>
      <c r="H89" t="str">
        <f>VLOOKUP(G89,All_Teams!$A$2:$B$365,2,FALSE)</f>
        <v>Louisville</v>
      </c>
    </row>
    <row r="90" spans="2:8" x14ac:dyDescent="0.4">
      <c r="B90" s="11">
        <v>87</v>
      </c>
      <c r="C90" s="52">
        <v>1371</v>
      </c>
      <c r="D90" s="13">
        <v>1371</v>
      </c>
      <c r="G90" s="13">
        <v>1371</v>
      </c>
      <c r="H90" t="str">
        <f>VLOOKUP(G90,All_Teams!$A$2:$B$365,2,FALSE)</f>
        <v>Seton Hall</v>
      </c>
    </row>
    <row r="91" spans="2:8" x14ac:dyDescent="0.4">
      <c r="B91" s="11">
        <v>88</v>
      </c>
      <c r="C91" s="52">
        <v>1314</v>
      </c>
      <c r="D91" s="13">
        <v>1314</v>
      </c>
      <c r="G91" s="13">
        <v>1314</v>
      </c>
      <c r="H91" t="str">
        <f>VLOOKUP(G91,All_Teams!$A$2:$B$365,2,FALSE)</f>
        <v>North Carolina</v>
      </c>
    </row>
    <row r="92" spans="2:8" x14ac:dyDescent="0.4">
      <c r="B92" s="11">
        <v>89</v>
      </c>
      <c r="C92" s="52">
        <v>1452</v>
      </c>
      <c r="D92" s="13">
        <v>1452</v>
      </c>
      <c r="G92" s="13">
        <v>1452</v>
      </c>
      <c r="H92" t="str">
        <f>VLOOKUP(G92,All_Teams!$A$2:$B$365,2,FALSE)</f>
        <v>West Virginia</v>
      </c>
    </row>
    <row r="93" spans="2:8" x14ac:dyDescent="0.4">
      <c r="B93" s="11">
        <v>90</v>
      </c>
      <c r="C93" s="52">
        <v>1452</v>
      </c>
      <c r="D93" s="13">
        <v>1452</v>
      </c>
      <c r="G93" s="13">
        <v>1452</v>
      </c>
      <c r="H93" t="str">
        <f>VLOOKUP(G93,All_Teams!$A$2:$B$365,2,FALSE)</f>
        <v>West Virginia</v>
      </c>
    </row>
    <row r="94" spans="2:8" x14ac:dyDescent="0.4">
      <c r="B94" s="11">
        <v>91</v>
      </c>
      <c r="C94" s="52">
        <v>1374</v>
      </c>
      <c r="D94" s="13">
        <v>1374</v>
      </c>
      <c r="G94" s="13">
        <v>1374</v>
      </c>
      <c r="H94" t="str">
        <f>VLOOKUP(G94,All_Teams!$A$2:$B$365,2,FALSE)</f>
        <v>Southern Methodist</v>
      </c>
    </row>
    <row r="95" spans="2:8" x14ac:dyDescent="0.4">
      <c r="B95" s="11">
        <v>92</v>
      </c>
      <c r="C95" s="52">
        <v>1153</v>
      </c>
      <c r="D95" s="13">
        <v>1153</v>
      </c>
      <c r="G95" s="13">
        <v>1153</v>
      </c>
      <c r="H95" t="str">
        <f>VLOOKUP(G95,All_Teams!$A$2:$B$365,2,FALSE)</f>
        <v>Cincinnati</v>
      </c>
    </row>
    <row r="96" spans="2:8" x14ac:dyDescent="0.4">
      <c r="B96" s="11">
        <v>93</v>
      </c>
      <c r="C96" s="52">
        <v>1124</v>
      </c>
      <c r="D96" s="13">
        <v>1124</v>
      </c>
      <c r="G96" s="13">
        <v>1124</v>
      </c>
      <c r="H96" t="str">
        <f>VLOOKUP(G96,All_Teams!$A$2:$B$365,2,FALSE)</f>
        <v>Baylor</v>
      </c>
    </row>
    <row r="97" spans="2:8" x14ac:dyDescent="0.4">
      <c r="B97" s="11">
        <v>94</v>
      </c>
      <c r="C97" s="52">
        <v>1246</v>
      </c>
      <c r="D97" s="13">
        <v>1246</v>
      </c>
      <c r="G97" s="13">
        <v>1246</v>
      </c>
      <c r="H97" t="str">
        <f>VLOOKUP(G97,All_Teams!$A$2:$B$365,2,FALSE)</f>
        <v>Kentucky</v>
      </c>
    </row>
    <row r="98" spans="2:8" x14ac:dyDescent="0.4">
      <c r="B98" s="11">
        <v>95</v>
      </c>
      <c r="C98" s="52">
        <v>1452</v>
      </c>
      <c r="D98" s="13">
        <v>1452</v>
      </c>
      <c r="G98" s="13">
        <v>1452</v>
      </c>
      <c r="H98" t="str">
        <f>VLOOKUP(G98,All_Teams!$A$2:$B$365,2,FALSE)</f>
        <v>West Virginia</v>
      </c>
    </row>
    <row r="99" spans="2:8" x14ac:dyDescent="0.4">
      <c r="B99" s="11">
        <v>96</v>
      </c>
      <c r="C99" s="52">
        <v>1452</v>
      </c>
      <c r="D99" s="13">
        <v>1452</v>
      </c>
      <c r="G99" s="13">
        <v>1452</v>
      </c>
      <c r="H99" t="str">
        <f>VLOOKUP(G99,All_Teams!$A$2:$B$365,2,FALSE)</f>
        <v>West Virginia</v>
      </c>
    </row>
    <row r="100" spans="2:8" x14ac:dyDescent="0.4">
      <c r="B100" s="11">
        <v>97</v>
      </c>
      <c r="C100" s="52">
        <v>1458</v>
      </c>
      <c r="D100" s="13">
        <v>1458</v>
      </c>
      <c r="G100" s="13">
        <v>1458</v>
      </c>
      <c r="H100" t="str">
        <f>VLOOKUP(G100,All_Teams!$A$2:$B$365,2,FALSE)</f>
        <v>Wisconsin</v>
      </c>
    </row>
    <row r="101" spans="2:8" x14ac:dyDescent="0.4">
      <c r="B101" s="11">
        <v>98</v>
      </c>
      <c r="C101" s="52">
        <v>1452</v>
      </c>
      <c r="D101" s="13">
        <v>1452</v>
      </c>
      <c r="G101" s="13">
        <v>1452</v>
      </c>
      <c r="H101" t="str">
        <f>VLOOKUP(G101,All_Teams!$A$2:$B$365,2,FALSE)</f>
        <v>West Virginia</v>
      </c>
    </row>
    <row r="102" spans="2:8" x14ac:dyDescent="0.4">
      <c r="B102" s="11">
        <v>99</v>
      </c>
      <c r="C102" s="52">
        <v>1452</v>
      </c>
      <c r="D102" s="13">
        <v>1452</v>
      </c>
      <c r="G102" s="13">
        <v>1452</v>
      </c>
      <c r="H102" t="str">
        <f>VLOOKUP(G102,All_Teams!$A$2:$B$365,2,FALSE)</f>
        <v>West Virginia</v>
      </c>
    </row>
    <row r="103" spans="2:8" x14ac:dyDescent="0.4">
      <c r="B103" s="11">
        <v>100</v>
      </c>
      <c r="C103" s="52">
        <v>1314</v>
      </c>
      <c r="D103" s="13">
        <v>1314</v>
      </c>
      <c r="G103" s="13">
        <v>1314</v>
      </c>
      <c r="H103" t="str">
        <f>VLOOKUP(G103,All_Teams!$A$2:$B$365,2,FALSE)</f>
        <v>North Carolina</v>
      </c>
    </row>
    <row r="104" spans="2:8" x14ac:dyDescent="0.4">
      <c r="B104" s="11">
        <v>101</v>
      </c>
      <c r="C104" s="52">
        <v>1153</v>
      </c>
      <c r="D104" s="13">
        <v>1153</v>
      </c>
      <c r="G104" s="13">
        <v>1153</v>
      </c>
      <c r="H104" t="str">
        <f>VLOOKUP(G104,All_Teams!$A$2:$B$365,2,FALSE)</f>
        <v>Cincinnati</v>
      </c>
    </row>
    <row r="105" spans="2:8" x14ac:dyDescent="0.4">
      <c r="B105" s="11">
        <v>102</v>
      </c>
      <c r="C105" s="52">
        <v>1452</v>
      </c>
      <c r="D105" s="13">
        <v>1452</v>
      </c>
      <c r="G105" s="13">
        <v>1452</v>
      </c>
      <c r="H105" t="str">
        <f>VLOOKUP(G105,All_Teams!$A$2:$B$365,2,FALSE)</f>
        <v>West Virginia</v>
      </c>
    </row>
    <row r="106" spans="2:8" x14ac:dyDescent="0.4">
      <c r="B106" s="11">
        <v>103</v>
      </c>
      <c r="C106" s="52">
        <v>1246</v>
      </c>
      <c r="D106" s="13">
        <v>1246</v>
      </c>
      <c r="G106" s="13">
        <v>1246</v>
      </c>
      <c r="H106" t="str">
        <f>VLOOKUP(G106,All_Teams!$A$2:$B$365,2,FALSE)</f>
        <v>Kentucky</v>
      </c>
    </row>
    <row r="107" spans="2:8" x14ac:dyDescent="0.4">
      <c r="B107" s="11">
        <v>104</v>
      </c>
      <c r="C107" s="52">
        <v>1246</v>
      </c>
      <c r="D107" s="13">
        <v>1246</v>
      </c>
      <c r="G107" s="13">
        <v>1246</v>
      </c>
      <c r="H107" t="str">
        <f>VLOOKUP(G107,All_Teams!$A$2:$B$365,2,FALSE)</f>
        <v>Kentucky</v>
      </c>
    </row>
    <row r="108" spans="2:8" x14ac:dyDescent="0.4">
      <c r="B108" s="11">
        <v>105</v>
      </c>
      <c r="C108" s="52">
        <v>1433</v>
      </c>
      <c r="D108" s="13">
        <v>1433</v>
      </c>
      <c r="G108" s="13">
        <v>1433</v>
      </c>
      <c r="H108" t="str">
        <f>VLOOKUP(G108,All_Teams!$A$2:$B$365,2,FALSE)</f>
        <v>Virginia Commonwealth</v>
      </c>
    </row>
    <row r="109" spans="2:8" x14ac:dyDescent="0.4">
      <c r="B109" s="11">
        <v>106</v>
      </c>
      <c r="C109" s="52">
        <v>1242</v>
      </c>
      <c r="D109" s="13">
        <v>1242</v>
      </c>
      <c r="G109" s="13">
        <v>1242</v>
      </c>
      <c r="H109" t="str">
        <f>VLOOKUP(G109,All_Teams!$A$2:$B$365,2,FALSE)</f>
        <v>Kansas</v>
      </c>
    </row>
    <row r="110" spans="2:8" x14ac:dyDescent="0.4">
      <c r="B110" s="11">
        <v>107</v>
      </c>
      <c r="C110" s="52">
        <v>1435</v>
      </c>
      <c r="D110" s="13">
        <v>1435</v>
      </c>
      <c r="G110" s="13">
        <v>1435</v>
      </c>
      <c r="H110" t="str">
        <f>VLOOKUP(G110,All_Teams!$A$2:$B$365,2,FALSE)</f>
        <v>Vanderbilt</v>
      </c>
    </row>
    <row r="111" spans="2:8" x14ac:dyDescent="0.4">
      <c r="B111" s="11">
        <v>108</v>
      </c>
      <c r="C111" s="52">
        <v>1452</v>
      </c>
      <c r="D111" s="13">
        <v>1452</v>
      </c>
      <c r="G111" s="13">
        <v>1452</v>
      </c>
      <c r="H111" t="str">
        <f>VLOOKUP(G111,All_Teams!$A$2:$B$365,2,FALSE)</f>
        <v>West Virginia</v>
      </c>
    </row>
    <row r="112" spans="2:8" x14ac:dyDescent="0.4">
      <c r="B112" s="11">
        <v>109</v>
      </c>
      <c r="C112" s="52">
        <v>1452</v>
      </c>
      <c r="D112" s="13">
        <v>1452</v>
      </c>
      <c r="G112" s="13">
        <v>1452</v>
      </c>
      <c r="H112" t="str">
        <f>VLOOKUP(G112,All_Teams!$A$2:$B$365,2,FALSE)</f>
        <v>West Virginia</v>
      </c>
    </row>
    <row r="113" spans="2:8" x14ac:dyDescent="0.4">
      <c r="B113" s="11">
        <v>110</v>
      </c>
      <c r="C113" s="52">
        <v>1112</v>
      </c>
      <c r="D113" s="13">
        <v>1112</v>
      </c>
      <c r="G113" s="13">
        <v>1112</v>
      </c>
      <c r="H113" t="str">
        <f>VLOOKUP(G113,All_Teams!$A$2:$B$365,2,FALSE)</f>
        <v>Arizona</v>
      </c>
    </row>
    <row r="114" spans="2:8" x14ac:dyDescent="0.4">
      <c r="B114" s="11">
        <v>111</v>
      </c>
      <c r="C114" s="52">
        <v>1246</v>
      </c>
      <c r="D114" s="13">
        <v>1246</v>
      </c>
      <c r="G114" s="13">
        <v>1246</v>
      </c>
      <c r="H114" t="str">
        <f>VLOOKUP(G114,All_Teams!$A$2:$B$365,2,FALSE)</f>
        <v>Kentucky</v>
      </c>
    </row>
    <row r="115" spans="2:8" x14ac:dyDescent="0.4">
      <c r="B115" s="11">
        <v>112</v>
      </c>
      <c r="C115" s="52">
        <v>1257</v>
      </c>
      <c r="D115" s="13">
        <v>1257</v>
      </c>
      <c r="G115" s="13">
        <v>1257</v>
      </c>
      <c r="H115" t="str">
        <f>VLOOKUP(G115,All_Teams!$A$2:$B$365,2,FALSE)</f>
        <v>Louisville</v>
      </c>
    </row>
    <row r="116" spans="2:8" x14ac:dyDescent="0.4">
      <c r="B116" s="11">
        <v>113</v>
      </c>
      <c r="C116" s="52">
        <v>1435</v>
      </c>
      <c r="D116" s="13">
        <v>1435</v>
      </c>
      <c r="G116" s="13">
        <v>1435</v>
      </c>
      <c r="H116" t="str">
        <f>VLOOKUP(G116,All_Teams!$A$2:$B$365,2,FALSE)</f>
        <v>Vanderbilt</v>
      </c>
    </row>
    <row r="117" spans="2:8" x14ac:dyDescent="0.4">
      <c r="B117" s="11">
        <v>114</v>
      </c>
      <c r="C117" s="52">
        <v>1274</v>
      </c>
      <c r="D117" s="13">
        <v>1274</v>
      </c>
      <c r="G117" s="13">
        <v>1274</v>
      </c>
      <c r="H117" t="str">
        <f>VLOOKUP(G117,All_Teams!$A$2:$B$365,2,FALSE)</f>
        <v>Miami (FL)</v>
      </c>
    </row>
    <row r="118" spans="2:8" x14ac:dyDescent="0.4">
      <c r="B118" s="11">
        <v>115</v>
      </c>
      <c r="C118" s="52">
        <v>1242</v>
      </c>
      <c r="D118" s="13">
        <v>1242</v>
      </c>
      <c r="G118" s="13">
        <v>1242</v>
      </c>
      <c r="H118" t="str">
        <f>VLOOKUP(G118,All_Teams!$A$2:$B$365,2,FALSE)</f>
        <v>Kansas</v>
      </c>
    </row>
    <row r="119" spans="2:8" x14ac:dyDescent="0.4">
      <c r="B119" s="11">
        <v>116</v>
      </c>
      <c r="C119" s="52">
        <v>1314</v>
      </c>
      <c r="D119" s="13">
        <v>1314</v>
      </c>
      <c r="G119" s="13">
        <v>1314</v>
      </c>
      <c r="H119" t="str">
        <f>VLOOKUP(G119,All_Teams!$A$2:$B$365,2,FALSE)</f>
        <v>North Carolina</v>
      </c>
    </row>
    <row r="120" spans="2:8" x14ac:dyDescent="0.4">
      <c r="B120" s="11">
        <v>117</v>
      </c>
      <c r="C120" s="52">
        <v>1278</v>
      </c>
      <c r="D120" s="13">
        <v>1278</v>
      </c>
      <c r="G120" s="13">
        <v>1278</v>
      </c>
      <c r="H120" t="str">
        <f>VLOOKUP(G120,All_Teams!$A$2:$B$365,2,FALSE)</f>
        <v>Minnesota</v>
      </c>
    </row>
    <row r="121" spans="2:8" x14ac:dyDescent="0.4">
      <c r="B121" s="11">
        <v>118</v>
      </c>
      <c r="C121" s="52">
        <v>1242</v>
      </c>
      <c r="D121" s="13">
        <v>1242</v>
      </c>
      <c r="G121" s="13">
        <v>1242</v>
      </c>
      <c r="H121" t="str">
        <f>VLOOKUP(G121,All_Teams!$A$2:$B$365,2,FALSE)</f>
        <v>Kansas</v>
      </c>
    </row>
    <row r="122" spans="2:8" x14ac:dyDescent="0.4">
      <c r="B122" s="11">
        <v>119</v>
      </c>
      <c r="C122" s="52">
        <v>1374</v>
      </c>
      <c r="D122" s="13">
        <v>1374</v>
      </c>
      <c r="G122" s="13">
        <v>1374</v>
      </c>
      <c r="H122" t="str">
        <f>VLOOKUP(G122,All_Teams!$A$2:$B$365,2,FALSE)</f>
        <v>Southern Methodist</v>
      </c>
    </row>
    <row r="123" spans="2:8" x14ac:dyDescent="0.4">
      <c r="B123" s="11">
        <v>120</v>
      </c>
      <c r="C123" s="52">
        <v>1274</v>
      </c>
      <c r="D123" s="13">
        <v>1274</v>
      </c>
      <c r="G123" s="13">
        <v>1274</v>
      </c>
      <c r="H123" t="str">
        <f>VLOOKUP(G123,All_Teams!$A$2:$B$365,2,FALSE)</f>
        <v>Miami (FL)</v>
      </c>
    </row>
    <row r="124" spans="2:8" x14ac:dyDescent="0.4">
      <c r="B124" s="11">
        <v>121</v>
      </c>
      <c r="C124" s="52">
        <v>1242</v>
      </c>
      <c r="D124" s="13">
        <v>1242</v>
      </c>
      <c r="G124" s="13">
        <v>1242</v>
      </c>
      <c r="H124" t="str">
        <f>VLOOKUP(G124,All_Teams!$A$2:$B$365,2,FALSE)</f>
        <v>Kansas</v>
      </c>
    </row>
    <row r="125" spans="2:8" x14ac:dyDescent="0.4">
      <c r="B125" s="11">
        <v>122</v>
      </c>
      <c r="C125" s="52">
        <v>1435</v>
      </c>
      <c r="D125" s="13">
        <v>1435</v>
      </c>
      <c r="G125" s="13">
        <v>1435</v>
      </c>
      <c r="H125" t="str">
        <f>VLOOKUP(G125,All_Teams!$A$2:$B$365,2,FALSE)</f>
        <v>Vanderbilt</v>
      </c>
    </row>
    <row r="126" spans="2:8" x14ac:dyDescent="0.4">
      <c r="B126" s="11">
        <v>123</v>
      </c>
      <c r="C126" s="52">
        <v>1435</v>
      </c>
      <c r="D126" s="13">
        <v>1435</v>
      </c>
      <c r="G126" s="13">
        <v>1435</v>
      </c>
      <c r="H126" t="str">
        <f>VLOOKUP(G126,All_Teams!$A$2:$B$365,2,FALSE)</f>
        <v>Vanderbilt</v>
      </c>
    </row>
    <row r="127" spans="2:8" x14ac:dyDescent="0.4">
      <c r="B127" s="11">
        <v>124</v>
      </c>
      <c r="C127" s="52">
        <v>1242</v>
      </c>
      <c r="D127" s="13">
        <v>1242</v>
      </c>
      <c r="G127" s="13">
        <v>1242</v>
      </c>
      <c r="H127" t="str">
        <f>VLOOKUP(G127,All_Teams!$A$2:$B$365,2,FALSE)</f>
        <v>Kansas</v>
      </c>
    </row>
    <row r="128" spans="2:8" x14ac:dyDescent="0.4">
      <c r="B128" s="11">
        <v>125</v>
      </c>
      <c r="C128" s="52">
        <v>1314</v>
      </c>
      <c r="D128" s="13">
        <v>1314</v>
      </c>
      <c r="G128" s="13">
        <v>1314</v>
      </c>
      <c r="H128" t="str">
        <f>VLOOKUP(G128,All_Teams!$A$2:$B$365,2,FALSE)</f>
        <v>North Carolina</v>
      </c>
    </row>
    <row r="129" spans="2:8" x14ac:dyDescent="0.4">
      <c r="B129" s="11">
        <v>126</v>
      </c>
      <c r="C129" s="52">
        <v>1452</v>
      </c>
      <c r="D129" s="13">
        <v>1452</v>
      </c>
      <c r="G129" s="13">
        <v>1452</v>
      </c>
      <c r="H129" t="str">
        <f>VLOOKUP(G129,All_Teams!$A$2:$B$365,2,FALSE)</f>
        <v>West Virginia</v>
      </c>
    </row>
    <row r="130" spans="2:8" x14ac:dyDescent="0.4">
      <c r="B130" s="11">
        <v>127</v>
      </c>
      <c r="C130" s="52">
        <v>1452</v>
      </c>
      <c r="D130" s="13">
        <v>1452</v>
      </c>
      <c r="G130" s="13">
        <v>1452</v>
      </c>
      <c r="H130" t="str">
        <f>VLOOKUP(G130,All_Teams!$A$2:$B$365,2,FALSE)</f>
        <v>West Virginia</v>
      </c>
    </row>
    <row r="131" spans="2:8" x14ac:dyDescent="0.4">
      <c r="B131" s="11">
        <v>128</v>
      </c>
      <c r="C131" s="52">
        <v>1452</v>
      </c>
      <c r="D131" s="13">
        <v>1452</v>
      </c>
      <c r="G131" s="13">
        <v>1452</v>
      </c>
      <c r="H131" t="str">
        <f>VLOOKUP(G131,All_Teams!$A$2:$B$365,2,FALSE)</f>
        <v>West Virginia</v>
      </c>
    </row>
    <row r="132" spans="2:8" x14ac:dyDescent="0.4">
      <c r="B132" s="11">
        <v>129</v>
      </c>
      <c r="C132" s="52">
        <v>1314</v>
      </c>
      <c r="D132" s="13">
        <v>1314</v>
      </c>
      <c r="G132" s="13">
        <v>1314</v>
      </c>
      <c r="H132" t="str">
        <f>VLOOKUP(G132,All_Teams!$A$2:$B$365,2,FALSE)</f>
        <v>North Carolina</v>
      </c>
    </row>
    <row r="133" spans="2:8" x14ac:dyDescent="0.4">
      <c r="B133" s="11">
        <v>130</v>
      </c>
      <c r="C133" s="52">
        <v>1437</v>
      </c>
      <c r="D133" s="13">
        <v>1437</v>
      </c>
      <c r="G133" s="13">
        <v>1437</v>
      </c>
      <c r="H133" t="str">
        <f>VLOOKUP(G133,All_Teams!$A$2:$B$365,2,FALSE)</f>
        <v>Villanova</v>
      </c>
    </row>
    <row r="134" spans="2:8" x14ac:dyDescent="0.4">
      <c r="B134" s="11">
        <v>131</v>
      </c>
      <c r="C134" s="52">
        <v>1374</v>
      </c>
      <c r="D134" s="13">
        <v>1374</v>
      </c>
      <c r="G134" s="13">
        <v>1374</v>
      </c>
      <c r="H134" t="str">
        <f>VLOOKUP(G134,All_Teams!$A$2:$B$365,2,FALSE)</f>
        <v>Southern Methodist</v>
      </c>
    </row>
    <row r="135" spans="2:8" x14ac:dyDescent="0.4">
      <c r="B135" s="11">
        <v>132</v>
      </c>
      <c r="C135" s="52">
        <v>1452</v>
      </c>
      <c r="D135" s="13">
        <v>1452</v>
      </c>
      <c r="G135" s="13">
        <v>1452</v>
      </c>
      <c r="H135" t="str">
        <f>VLOOKUP(G135,All_Teams!$A$2:$B$365,2,FALSE)</f>
        <v>West Virginia</v>
      </c>
    </row>
    <row r="136" spans="2:8" x14ac:dyDescent="0.4">
      <c r="B136" s="11">
        <v>133</v>
      </c>
      <c r="C136" s="52">
        <v>1246</v>
      </c>
      <c r="D136" s="13">
        <v>1246</v>
      </c>
      <c r="G136" s="13">
        <v>1246</v>
      </c>
      <c r="H136" t="str">
        <f>VLOOKUP(G136,All_Teams!$A$2:$B$365,2,FALSE)</f>
        <v>Kentucky</v>
      </c>
    </row>
    <row r="137" spans="2:8" x14ac:dyDescent="0.4">
      <c r="B137" s="11">
        <v>134</v>
      </c>
      <c r="C137" s="52">
        <v>1435</v>
      </c>
      <c r="D137" s="13">
        <v>1435</v>
      </c>
      <c r="G137" s="13">
        <v>1435</v>
      </c>
      <c r="H137" t="str">
        <f>VLOOKUP(G137,All_Teams!$A$2:$B$365,2,FALSE)</f>
        <v>Vanderbilt</v>
      </c>
    </row>
    <row r="138" spans="2:8" x14ac:dyDescent="0.4">
      <c r="B138" s="11">
        <v>135</v>
      </c>
      <c r="C138" s="52">
        <v>1181</v>
      </c>
      <c r="D138" s="13">
        <v>1181</v>
      </c>
      <c r="G138" s="13">
        <v>1181</v>
      </c>
      <c r="H138" t="str">
        <f>VLOOKUP(G138,All_Teams!$A$2:$B$365,2,FALSE)</f>
        <v>Duke</v>
      </c>
    </row>
    <row r="139" spans="2:8" x14ac:dyDescent="0.4">
      <c r="B139" s="11">
        <v>136</v>
      </c>
      <c r="C139" s="52">
        <v>1314</v>
      </c>
      <c r="D139" s="13">
        <v>1314</v>
      </c>
      <c r="G139" s="13">
        <v>1314</v>
      </c>
      <c r="H139" t="str">
        <f>VLOOKUP(G139,All_Teams!$A$2:$B$365,2,FALSE)</f>
        <v>North Carolina</v>
      </c>
    </row>
    <row r="140" spans="2:8" x14ac:dyDescent="0.4">
      <c r="B140" s="11">
        <v>137</v>
      </c>
      <c r="C140" s="52">
        <v>1452</v>
      </c>
      <c r="D140" s="13">
        <v>1452</v>
      </c>
      <c r="G140" s="13">
        <v>1452</v>
      </c>
      <c r="H140" t="str">
        <f>VLOOKUP(G140,All_Teams!$A$2:$B$365,2,FALSE)</f>
        <v>West Virginia</v>
      </c>
    </row>
    <row r="141" spans="2:8" x14ac:dyDescent="0.4">
      <c r="B141" s="11">
        <v>138</v>
      </c>
      <c r="C141" s="52">
        <v>1437</v>
      </c>
      <c r="D141" s="13">
        <v>1437</v>
      </c>
      <c r="G141" s="13">
        <v>1437</v>
      </c>
      <c r="H141" t="str">
        <f>VLOOKUP(G141,All_Teams!$A$2:$B$365,2,FALSE)</f>
        <v>Villanova</v>
      </c>
    </row>
    <row r="142" spans="2:8" x14ac:dyDescent="0.4">
      <c r="B142" s="11">
        <v>139</v>
      </c>
      <c r="C142" s="52">
        <v>1452</v>
      </c>
      <c r="D142" s="13">
        <v>1452</v>
      </c>
      <c r="G142" s="13">
        <v>1452</v>
      </c>
      <c r="H142" t="str">
        <f>VLOOKUP(G142,All_Teams!$A$2:$B$365,2,FALSE)</f>
        <v>West Virginia</v>
      </c>
    </row>
    <row r="143" spans="2:8" x14ac:dyDescent="0.4">
      <c r="B143" s="11">
        <v>140</v>
      </c>
      <c r="C143" s="52">
        <v>1374</v>
      </c>
      <c r="D143" s="13">
        <v>1374</v>
      </c>
      <c r="G143" s="13">
        <v>1374</v>
      </c>
      <c r="H143" t="str">
        <f>VLOOKUP(G143,All_Teams!$A$2:$B$365,2,FALSE)</f>
        <v>Southern Methodist</v>
      </c>
    </row>
    <row r="144" spans="2:8" x14ac:dyDescent="0.4">
      <c r="B144" s="11">
        <v>141</v>
      </c>
      <c r="C144" s="52">
        <v>1314</v>
      </c>
      <c r="D144" s="13">
        <v>1314</v>
      </c>
      <c r="G144" s="13">
        <v>1314</v>
      </c>
      <c r="H144" t="str">
        <f>VLOOKUP(G144,All_Teams!$A$2:$B$365,2,FALSE)</f>
        <v>North Carolina</v>
      </c>
    </row>
    <row r="145" spans="2:8" x14ac:dyDescent="0.4">
      <c r="B145" s="11">
        <v>142</v>
      </c>
      <c r="C145" s="52">
        <v>1314</v>
      </c>
      <c r="D145" s="13">
        <v>1314</v>
      </c>
      <c r="G145" s="13">
        <v>1314</v>
      </c>
      <c r="H145" t="str">
        <f>VLOOKUP(G145,All_Teams!$A$2:$B$365,2,FALSE)</f>
        <v>North Carolina</v>
      </c>
    </row>
    <row r="146" spans="2:8" x14ac:dyDescent="0.4">
      <c r="B146" s="11">
        <v>143</v>
      </c>
      <c r="C146" s="52">
        <v>1274</v>
      </c>
      <c r="D146" s="13">
        <v>1274</v>
      </c>
      <c r="G146" s="13">
        <v>1274</v>
      </c>
      <c r="H146" t="str">
        <f>VLOOKUP(G146,All_Teams!$A$2:$B$365,2,FALSE)</f>
        <v>Miami (FL)</v>
      </c>
    </row>
    <row r="147" spans="2:8" x14ac:dyDescent="0.4">
      <c r="B147" s="11">
        <v>144</v>
      </c>
      <c r="C147" s="52">
        <v>1452</v>
      </c>
      <c r="D147" s="13">
        <v>1452</v>
      </c>
      <c r="G147" s="13">
        <v>1452</v>
      </c>
      <c r="H147" t="str">
        <f>VLOOKUP(G147,All_Teams!$A$2:$B$365,2,FALSE)</f>
        <v>West Virginia</v>
      </c>
    </row>
    <row r="148" spans="2:8" x14ac:dyDescent="0.4">
      <c r="B148" s="11">
        <v>145</v>
      </c>
      <c r="C148" s="52">
        <v>1374</v>
      </c>
      <c r="D148" s="13">
        <v>1374</v>
      </c>
      <c r="G148" s="13">
        <v>1374</v>
      </c>
      <c r="H148" t="str">
        <f>VLOOKUP(G148,All_Teams!$A$2:$B$365,2,FALSE)</f>
        <v>Southern Methodist</v>
      </c>
    </row>
    <row r="149" spans="2:8" x14ac:dyDescent="0.4">
      <c r="B149" s="11">
        <v>146</v>
      </c>
      <c r="C149" s="52">
        <v>1257</v>
      </c>
      <c r="D149" s="13">
        <v>1257</v>
      </c>
      <c r="G149" s="13">
        <v>1257</v>
      </c>
      <c r="H149" t="str">
        <f>VLOOKUP(G149,All_Teams!$A$2:$B$365,2,FALSE)</f>
        <v>Louisville</v>
      </c>
    </row>
    <row r="150" spans="2:8" x14ac:dyDescent="0.4">
      <c r="B150" s="11">
        <v>147</v>
      </c>
      <c r="C150" s="52">
        <v>1452</v>
      </c>
      <c r="D150" s="13">
        <v>1452</v>
      </c>
      <c r="G150" s="13">
        <v>1452</v>
      </c>
      <c r="H150" t="str">
        <f>VLOOKUP(G150,All_Teams!$A$2:$B$365,2,FALSE)</f>
        <v>West Virginia</v>
      </c>
    </row>
    <row r="151" spans="2:8" x14ac:dyDescent="0.4">
      <c r="B151" s="11">
        <v>148</v>
      </c>
      <c r="C151" s="52">
        <v>1199</v>
      </c>
      <c r="D151" s="13">
        <v>1199</v>
      </c>
      <c r="G151" s="13">
        <v>1199</v>
      </c>
      <c r="H151" t="str">
        <f>VLOOKUP(G151,All_Teams!$A$2:$B$365,2,FALSE)</f>
        <v>Florida State</v>
      </c>
    </row>
    <row r="152" spans="2:8" x14ac:dyDescent="0.4">
      <c r="B152" s="11">
        <v>149</v>
      </c>
      <c r="C152" s="52">
        <v>1112</v>
      </c>
      <c r="D152" s="13">
        <v>1112</v>
      </c>
      <c r="G152" s="13">
        <v>1112</v>
      </c>
      <c r="H152" t="str">
        <f>VLOOKUP(G152,All_Teams!$A$2:$B$365,2,FALSE)</f>
        <v>Arizona</v>
      </c>
    </row>
    <row r="153" spans="2:8" x14ac:dyDescent="0.4">
      <c r="B153" s="11">
        <v>150</v>
      </c>
      <c r="C153" s="52">
        <v>1314</v>
      </c>
      <c r="D153" s="13">
        <v>1314</v>
      </c>
      <c r="G153" s="13">
        <v>1314</v>
      </c>
      <c r="H153" t="str">
        <f>VLOOKUP(G153,All_Teams!$A$2:$B$365,2,FALSE)</f>
        <v>North Carolina</v>
      </c>
    </row>
    <row r="154" spans="2:8" x14ac:dyDescent="0.4">
      <c r="B154" s="11">
        <v>151</v>
      </c>
      <c r="C154" s="52">
        <v>1246</v>
      </c>
      <c r="D154" s="13">
        <v>1246</v>
      </c>
      <c r="G154" s="13">
        <v>1246</v>
      </c>
      <c r="H154" t="str">
        <f>VLOOKUP(G154,All_Teams!$A$2:$B$365,2,FALSE)</f>
        <v>Kentucky</v>
      </c>
    </row>
    <row r="155" spans="2:8" x14ac:dyDescent="0.4">
      <c r="B155" s="11">
        <v>152</v>
      </c>
      <c r="C155" s="52">
        <v>1452</v>
      </c>
      <c r="D155" s="13">
        <v>1452</v>
      </c>
      <c r="G155" s="13">
        <v>1452</v>
      </c>
      <c r="H155" t="str">
        <f>VLOOKUP(G155,All_Teams!$A$2:$B$365,2,FALSE)</f>
        <v>West Virginia</v>
      </c>
    </row>
    <row r="156" spans="2:8" x14ac:dyDescent="0.4">
      <c r="B156" s="11">
        <v>153</v>
      </c>
      <c r="C156" s="52">
        <v>1452</v>
      </c>
      <c r="D156" s="13">
        <v>1452</v>
      </c>
      <c r="G156" s="13">
        <v>1452</v>
      </c>
      <c r="H156" t="str">
        <f>VLOOKUP(G156,All_Teams!$A$2:$B$365,2,FALSE)</f>
        <v>West Virginia</v>
      </c>
    </row>
    <row r="157" spans="2:8" x14ac:dyDescent="0.4">
      <c r="B157" s="11">
        <v>154</v>
      </c>
      <c r="C157" s="52">
        <v>1452</v>
      </c>
      <c r="D157" s="13">
        <v>1452</v>
      </c>
      <c r="G157" s="13">
        <v>1452</v>
      </c>
      <c r="H157" t="str">
        <f>VLOOKUP(G157,All_Teams!$A$2:$B$365,2,FALSE)</f>
        <v>West Virginia</v>
      </c>
    </row>
    <row r="158" spans="2:8" x14ac:dyDescent="0.4">
      <c r="B158" s="11">
        <v>155</v>
      </c>
      <c r="C158" s="52">
        <v>1246</v>
      </c>
      <c r="D158" s="13">
        <v>1246</v>
      </c>
      <c r="G158" s="13">
        <v>1246</v>
      </c>
      <c r="H158" t="str">
        <f>VLOOKUP(G158,All_Teams!$A$2:$B$365,2,FALSE)</f>
        <v>Kentucky</v>
      </c>
    </row>
    <row r="159" spans="2:8" x14ac:dyDescent="0.4">
      <c r="B159" s="11">
        <v>156</v>
      </c>
      <c r="C159" s="52">
        <v>1242</v>
      </c>
      <c r="D159" s="13">
        <v>1242</v>
      </c>
      <c r="G159" s="13">
        <v>1242</v>
      </c>
      <c r="H159" t="str">
        <f>VLOOKUP(G159,All_Teams!$A$2:$B$365,2,FALSE)</f>
        <v>Kansas</v>
      </c>
    </row>
    <row r="160" spans="2:8" x14ac:dyDescent="0.4">
      <c r="B160" s="11">
        <v>157</v>
      </c>
      <c r="C160" s="52">
        <v>1452</v>
      </c>
      <c r="D160" s="13">
        <v>1452</v>
      </c>
      <c r="G160" s="13">
        <v>1452</v>
      </c>
      <c r="H160" t="str">
        <f>VLOOKUP(G160,All_Teams!$A$2:$B$365,2,FALSE)</f>
        <v>West Virginia</v>
      </c>
    </row>
    <row r="161" spans="2:8" x14ac:dyDescent="0.4">
      <c r="B161" s="11">
        <v>158</v>
      </c>
      <c r="C161" s="52">
        <v>1435</v>
      </c>
      <c r="D161" s="13">
        <v>1435</v>
      </c>
      <c r="G161" s="13">
        <v>1435</v>
      </c>
      <c r="H161" t="str">
        <f>VLOOKUP(G161,All_Teams!$A$2:$B$365,2,FALSE)</f>
        <v>Vanderbilt</v>
      </c>
    </row>
    <row r="162" spans="2:8" x14ac:dyDescent="0.4">
      <c r="B162" s="11">
        <v>159</v>
      </c>
      <c r="C162" s="52">
        <v>1242</v>
      </c>
      <c r="D162" s="13">
        <v>1242</v>
      </c>
      <c r="G162" s="13">
        <v>1242</v>
      </c>
      <c r="H162" t="str">
        <f>VLOOKUP(G162,All_Teams!$A$2:$B$365,2,FALSE)</f>
        <v>Kansas</v>
      </c>
    </row>
    <row r="163" spans="2:8" x14ac:dyDescent="0.4">
      <c r="B163" s="11">
        <v>160</v>
      </c>
      <c r="C163" s="52">
        <v>1314</v>
      </c>
      <c r="D163" s="13">
        <v>1314</v>
      </c>
      <c r="G163" s="13">
        <v>1314</v>
      </c>
      <c r="H163" t="str">
        <f>VLOOKUP(G163,All_Teams!$A$2:$B$365,2,FALSE)</f>
        <v>North Carolina</v>
      </c>
    </row>
    <row r="164" spans="2:8" x14ac:dyDescent="0.4">
      <c r="B164" s="11">
        <v>161</v>
      </c>
      <c r="C164" s="52">
        <v>1257</v>
      </c>
      <c r="D164" s="13">
        <v>1257</v>
      </c>
      <c r="G164" s="13">
        <v>1257</v>
      </c>
      <c r="H164" t="str">
        <f>VLOOKUP(G164,All_Teams!$A$2:$B$365,2,FALSE)</f>
        <v>Louisville</v>
      </c>
    </row>
    <row r="165" spans="2:8" x14ac:dyDescent="0.4">
      <c r="B165" s="11">
        <v>162</v>
      </c>
      <c r="C165" s="52">
        <v>1246</v>
      </c>
      <c r="D165" s="13">
        <v>1246</v>
      </c>
      <c r="G165" s="13">
        <v>1246</v>
      </c>
      <c r="H165" t="str">
        <f>VLOOKUP(G165,All_Teams!$A$2:$B$365,2,FALSE)</f>
        <v>Kentucky</v>
      </c>
    </row>
    <row r="166" spans="2:8" x14ac:dyDescent="0.4">
      <c r="B166" s="11">
        <v>163</v>
      </c>
      <c r="C166" s="52">
        <v>1314</v>
      </c>
      <c r="D166" s="13">
        <v>1314</v>
      </c>
      <c r="G166" s="13">
        <v>1314</v>
      </c>
      <c r="H166" t="str">
        <f>VLOOKUP(G166,All_Teams!$A$2:$B$365,2,FALSE)</f>
        <v>North Carolina</v>
      </c>
    </row>
    <row r="167" spans="2:8" x14ac:dyDescent="0.4">
      <c r="B167" s="11">
        <v>164</v>
      </c>
      <c r="C167" s="52">
        <v>1452</v>
      </c>
      <c r="D167" s="13">
        <v>1452</v>
      </c>
      <c r="G167" s="13">
        <v>1452</v>
      </c>
      <c r="H167" t="str">
        <f>VLOOKUP(G167,All_Teams!$A$2:$B$365,2,FALSE)</f>
        <v>West Virginia</v>
      </c>
    </row>
    <row r="168" spans="2:8" x14ac:dyDescent="0.4">
      <c r="B168" s="11">
        <v>165</v>
      </c>
      <c r="C168" s="52">
        <v>1257</v>
      </c>
      <c r="D168" s="13">
        <v>1257</v>
      </c>
      <c r="G168" s="13">
        <v>1257</v>
      </c>
      <c r="H168" t="str">
        <f>VLOOKUP(G168,All_Teams!$A$2:$B$365,2,FALSE)</f>
        <v>Louisville</v>
      </c>
    </row>
    <row r="169" spans="2:8" x14ac:dyDescent="0.4">
      <c r="B169" s="11">
        <v>166</v>
      </c>
      <c r="C169" s="52">
        <v>1452</v>
      </c>
      <c r="D169" s="13">
        <v>1452</v>
      </c>
      <c r="G169" s="13">
        <v>1452</v>
      </c>
      <c r="H169" t="str">
        <f>VLOOKUP(G169,All_Teams!$A$2:$B$365,2,FALSE)</f>
        <v>West Virginia</v>
      </c>
    </row>
    <row r="170" spans="2:8" x14ac:dyDescent="0.4">
      <c r="B170" s="11">
        <v>167</v>
      </c>
      <c r="C170" s="52">
        <v>1452</v>
      </c>
      <c r="D170" s="13">
        <v>1452</v>
      </c>
      <c r="G170" s="13">
        <v>1452</v>
      </c>
      <c r="H170" t="str">
        <f>VLOOKUP(G170,All_Teams!$A$2:$B$365,2,FALSE)</f>
        <v>West Virginia</v>
      </c>
    </row>
    <row r="171" spans="2:8" x14ac:dyDescent="0.4">
      <c r="B171" s="11">
        <v>168</v>
      </c>
      <c r="C171" s="52">
        <v>1246</v>
      </c>
      <c r="D171" s="13">
        <v>1246</v>
      </c>
      <c r="G171" s="13">
        <v>1246</v>
      </c>
      <c r="H171" t="str">
        <f>VLOOKUP(G171,All_Teams!$A$2:$B$365,2,FALSE)</f>
        <v>Kentucky</v>
      </c>
    </row>
    <row r="172" spans="2:8" x14ac:dyDescent="0.4">
      <c r="B172" s="11">
        <v>169</v>
      </c>
      <c r="C172" s="52">
        <v>1246</v>
      </c>
      <c r="D172" s="13">
        <v>1246</v>
      </c>
      <c r="G172" s="13">
        <v>1246</v>
      </c>
      <c r="H172" t="str">
        <f>VLOOKUP(G172,All_Teams!$A$2:$B$365,2,FALSE)</f>
        <v>Kentucky</v>
      </c>
    </row>
    <row r="173" spans="2:8" x14ac:dyDescent="0.4">
      <c r="B173" s="11">
        <v>170</v>
      </c>
      <c r="C173" s="52">
        <v>1274</v>
      </c>
      <c r="D173" s="13">
        <v>1274</v>
      </c>
      <c r="G173" s="13">
        <v>1274</v>
      </c>
      <c r="H173" t="str">
        <f>VLOOKUP(G173,All_Teams!$A$2:$B$365,2,FALSE)</f>
        <v>Miami (FL)</v>
      </c>
    </row>
    <row r="174" spans="2:8" x14ac:dyDescent="0.4">
      <c r="B174" s="11">
        <v>171</v>
      </c>
      <c r="C174" s="52">
        <v>1112</v>
      </c>
      <c r="D174" s="13">
        <v>1112</v>
      </c>
      <c r="G174" s="13">
        <v>1112</v>
      </c>
      <c r="H174" t="str">
        <f>VLOOKUP(G174,All_Teams!$A$2:$B$365,2,FALSE)</f>
        <v>Arizona</v>
      </c>
    </row>
    <row r="175" spans="2:8" x14ac:dyDescent="0.4">
      <c r="B175" s="11">
        <v>172</v>
      </c>
      <c r="C175" s="52">
        <v>1181</v>
      </c>
      <c r="D175" s="13">
        <v>1181</v>
      </c>
      <c r="G175" s="13">
        <v>1181</v>
      </c>
      <c r="H175" t="str">
        <f>VLOOKUP(G175,All_Teams!$A$2:$B$365,2,FALSE)</f>
        <v>Duke</v>
      </c>
    </row>
    <row r="176" spans="2:8" x14ac:dyDescent="0.4">
      <c r="B176" s="11">
        <v>173</v>
      </c>
      <c r="C176" s="52">
        <v>1242</v>
      </c>
      <c r="D176" s="13">
        <v>1242</v>
      </c>
      <c r="G176" s="13">
        <v>1242</v>
      </c>
      <c r="H176" t="str">
        <f>VLOOKUP(G176,All_Teams!$A$2:$B$365,2,FALSE)</f>
        <v>Kansas</v>
      </c>
    </row>
    <row r="177" spans="2:8" x14ac:dyDescent="0.4">
      <c r="B177" s="11">
        <v>174</v>
      </c>
      <c r="C177" s="52">
        <v>1124</v>
      </c>
      <c r="D177" s="13">
        <v>1124</v>
      </c>
      <c r="G177" s="13">
        <v>1124</v>
      </c>
      <c r="H177" t="str">
        <f>VLOOKUP(G177,All_Teams!$A$2:$B$365,2,FALSE)</f>
        <v>Baylor</v>
      </c>
    </row>
    <row r="178" spans="2:8" x14ac:dyDescent="0.4">
      <c r="B178" s="11">
        <v>175</v>
      </c>
      <c r="C178" s="52">
        <v>1314</v>
      </c>
      <c r="D178" s="13">
        <v>1314</v>
      </c>
      <c r="G178" s="13">
        <v>1314</v>
      </c>
      <c r="H178" t="str">
        <f>VLOOKUP(G178,All_Teams!$A$2:$B$365,2,FALSE)</f>
        <v>North Carolina</v>
      </c>
    </row>
    <row r="179" spans="2:8" x14ac:dyDescent="0.4">
      <c r="B179" s="11">
        <v>176</v>
      </c>
      <c r="C179" s="52">
        <v>1452</v>
      </c>
      <c r="D179" s="13">
        <v>1452</v>
      </c>
      <c r="G179" s="13">
        <v>1452</v>
      </c>
      <c r="H179" t="str">
        <f>VLOOKUP(G179,All_Teams!$A$2:$B$365,2,FALSE)</f>
        <v>West Virginia</v>
      </c>
    </row>
    <row r="180" spans="2:8" x14ac:dyDescent="0.4">
      <c r="B180" s="11">
        <v>177</v>
      </c>
      <c r="C180" s="52">
        <v>1278</v>
      </c>
      <c r="D180" s="13">
        <v>1278</v>
      </c>
      <c r="G180" s="13">
        <v>1278</v>
      </c>
      <c r="H180" t="str">
        <f>VLOOKUP(G180,All_Teams!$A$2:$B$365,2,FALSE)</f>
        <v>Minnesota</v>
      </c>
    </row>
    <row r="181" spans="2:8" x14ac:dyDescent="0.4">
      <c r="B181" s="11">
        <v>178</v>
      </c>
      <c r="C181" s="52">
        <v>1242</v>
      </c>
      <c r="D181" s="13">
        <v>1242</v>
      </c>
      <c r="G181" s="13">
        <v>1242</v>
      </c>
      <c r="H181" t="str">
        <f>VLOOKUP(G181,All_Teams!$A$2:$B$365,2,FALSE)</f>
        <v>Kansas</v>
      </c>
    </row>
    <row r="182" spans="2:8" x14ac:dyDescent="0.4">
      <c r="B182" s="11">
        <v>179</v>
      </c>
      <c r="C182" s="52">
        <v>1438</v>
      </c>
      <c r="D182" s="13">
        <v>1438</v>
      </c>
      <c r="G182" s="13">
        <v>1438</v>
      </c>
      <c r="H182" t="str">
        <f>VLOOKUP(G182,All_Teams!$A$2:$B$365,2,FALSE)</f>
        <v>Virginia</v>
      </c>
    </row>
    <row r="183" spans="2:8" x14ac:dyDescent="0.4">
      <c r="B183" s="11">
        <v>180</v>
      </c>
      <c r="C183" s="52">
        <v>1374</v>
      </c>
      <c r="D183" s="13">
        <v>1374</v>
      </c>
      <c r="G183" s="13">
        <v>1374</v>
      </c>
      <c r="H183" t="str">
        <f>VLOOKUP(G183,All_Teams!$A$2:$B$365,2,FALSE)</f>
        <v>Southern Methodist</v>
      </c>
    </row>
    <row r="184" spans="2:8" x14ac:dyDescent="0.4">
      <c r="B184" s="11">
        <v>181</v>
      </c>
      <c r="C184" s="52">
        <v>1452</v>
      </c>
      <c r="D184" s="13">
        <v>1452</v>
      </c>
      <c r="G184" s="13">
        <v>1452</v>
      </c>
      <c r="H184" t="str">
        <f>VLOOKUP(G184,All_Teams!$A$2:$B$365,2,FALSE)</f>
        <v>West Virginia</v>
      </c>
    </row>
    <row r="185" spans="2:8" x14ac:dyDescent="0.4">
      <c r="B185" s="11">
        <v>182</v>
      </c>
      <c r="C185" s="52">
        <v>1452</v>
      </c>
      <c r="D185" s="13">
        <v>1452</v>
      </c>
      <c r="G185" s="13">
        <v>1452</v>
      </c>
      <c r="H185" t="str">
        <f>VLOOKUP(G185,All_Teams!$A$2:$B$365,2,FALSE)</f>
        <v>West Virginia</v>
      </c>
    </row>
    <row r="186" spans="2:8" x14ac:dyDescent="0.4">
      <c r="B186" s="11">
        <v>183</v>
      </c>
      <c r="C186" s="52">
        <v>1274</v>
      </c>
      <c r="D186" s="13">
        <v>1274</v>
      </c>
      <c r="G186" s="13">
        <v>1274</v>
      </c>
      <c r="H186" t="str">
        <f>VLOOKUP(G186,All_Teams!$A$2:$B$365,2,FALSE)</f>
        <v>Miami (FL)</v>
      </c>
    </row>
    <row r="187" spans="2:8" x14ac:dyDescent="0.4">
      <c r="B187" s="11">
        <v>184</v>
      </c>
      <c r="C187" s="52">
        <v>1452</v>
      </c>
      <c r="D187" s="13">
        <v>1452</v>
      </c>
      <c r="G187" s="13">
        <v>1452</v>
      </c>
      <c r="H187" t="str">
        <f>VLOOKUP(G187,All_Teams!$A$2:$B$365,2,FALSE)</f>
        <v>West Virginia</v>
      </c>
    </row>
    <row r="188" spans="2:8" x14ac:dyDescent="0.4">
      <c r="B188" s="11">
        <v>185</v>
      </c>
      <c r="C188" s="52">
        <v>1314</v>
      </c>
      <c r="D188" s="13">
        <v>1314</v>
      </c>
      <c r="G188" s="13">
        <v>1314</v>
      </c>
      <c r="H188" t="str">
        <f>VLOOKUP(G188,All_Teams!$A$2:$B$365,2,FALSE)</f>
        <v>North Carolina</v>
      </c>
    </row>
    <row r="189" spans="2:8" x14ac:dyDescent="0.4">
      <c r="B189" s="11">
        <v>186</v>
      </c>
      <c r="C189" s="52">
        <v>1112</v>
      </c>
      <c r="D189" s="13">
        <v>1112</v>
      </c>
      <c r="G189" s="13">
        <v>1112</v>
      </c>
      <c r="H189" t="str">
        <f>VLOOKUP(G189,All_Teams!$A$2:$B$365,2,FALSE)</f>
        <v>Arizona</v>
      </c>
    </row>
    <row r="190" spans="2:8" x14ac:dyDescent="0.4">
      <c r="B190" s="11">
        <v>187</v>
      </c>
      <c r="C190" s="52">
        <v>1452</v>
      </c>
      <c r="D190" s="13">
        <v>1452</v>
      </c>
      <c r="G190" s="13">
        <v>1452</v>
      </c>
      <c r="H190" t="str">
        <f>VLOOKUP(G190,All_Teams!$A$2:$B$365,2,FALSE)</f>
        <v>West Virginia</v>
      </c>
    </row>
    <row r="191" spans="2:8" x14ac:dyDescent="0.4">
      <c r="B191" s="11">
        <v>188</v>
      </c>
      <c r="C191" s="52">
        <v>1242</v>
      </c>
      <c r="D191" s="13">
        <v>1242</v>
      </c>
      <c r="G191" s="13">
        <v>1242</v>
      </c>
      <c r="H191" t="str">
        <f>VLOOKUP(G191,All_Teams!$A$2:$B$365,2,FALSE)</f>
        <v>Kansas</v>
      </c>
    </row>
    <row r="192" spans="2:8" x14ac:dyDescent="0.4">
      <c r="B192" s="11">
        <v>189</v>
      </c>
      <c r="C192" s="52">
        <v>1242</v>
      </c>
      <c r="D192" s="13">
        <v>1242</v>
      </c>
      <c r="G192" s="13">
        <v>1242</v>
      </c>
      <c r="H192" t="str">
        <f>VLOOKUP(G192,All_Teams!$A$2:$B$365,2,FALSE)</f>
        <v>Kansas</v>
      </c>
    </row>
    <row r="193" spans="2:8" x14ac:dyDescent="0.4">
      <c r="B193" s="11">
        <v>190</v>
      </c>
      <c r="C193" s="52">
        <v>1314</v>
      </c>
      <c r="D193" s="13">
        <v>1314</v>
      </c>
      <c r="G193" s="13">
        <v>1314</v>
      </c>
      <c r="H193" t="str">
        <f>VLOOKUP(G193,All_Teams!$A$2:$B$365,2,FALSE)</f>
        <v>North Carolina</v>
      </c>
    </row>
    <row r="194" spans="2:8" x14ac:dyDescent="0.4">
      <c r="B194" s="11">
        <v>191</v>
      </c>
      <c r="C194" s="52">
        <v>1452</v>
      </c>
      <c r="D194" s="13">
        <v>1452</v>
      </c>
      <c r="G194" s="13">
        <v>1452</v>
      </c>
      <c r="H194" t="str">
        <f>VLOOKUP(G194,All_Teams!$A$2:$B$365,2,FALSE)</f>
        <v>West Virginia</v>
      </c>
    </row>
    <row r="195" spans="2:8" x14ac:dyDescent="0.4">
      <c r="B195" s="11">
        <v>192</v>
      </c>
      <c r="C195" s="52">
        <v>1452</v>
      </c>
      <c r="D195" s="13">
        <v>1452</v>
      </c>
      <c r="G195" s="13">
        <v>1452</v>
      </c>
      <c r="H195" t="str">
        <f>VLOOKUP(G195,All_Teams!$A$2:$B$365,2,FALSE)</f>
        <v>West Virginia</v>
      </c>
    </row>
    <row r="196" spans="2:8" x14ac:dyDescent="0.4">
      <c r="B196" s="11">
        <v>193</v>
      </c>
      <c r="C196" s="52">
        <v>1314</v>
      </c>
      <c r="D196" s="13">
        <v>1314</v>
      </c>
      <c r="G196" s="13">
        <v>1314</v>
      </c>
      <c r="H196" t="str">
        <f>VLOOKUP(G196,All_Teams!$A$2:$B$365,2,FALSE)</f>
        <v>North Carolina</v>
      </c>
    </row>
    <row r="197" spans="2:8" x14ac:dyDescent="0.4">
      <c r="B197" s="11">
        <v>194</v>
      </c>
      <c r="C197" s="52">
        <v>1246</v>
      </c>
      <c r="D197" s="13">
        <v>1246</v>
      </c>
      <c r="G197" s="13">
        <v>1246</v>
      </c>
      <c r="H197" t="str">
        <f>VLOOKUP(G197,All_Teams!$A$2:$B$365,2,FALSE)</f>
        <v>Kentucky</v>
      </c>
    </row>
    <row r="198" spans="2:8" x14ac:dyDescent="0.4">
      <c r="B198" s="11">
        <v>195</v>
      </c>
      <c r="C198" s="52">
        <v>1435</v>
      </c>
      <c r="D198" s="13">
        <v>1435</v>
      </c>
      <c r="G198" s="13">
        <v>1435</v>
      </c>
      <c r="H198" t="str">
        <f>VLOOKUP(G198,All_Teams!$A$2:$B$365,2,FALSE)</f>
        <v>Vanderbilt</v>
      </c>
    </row>
    <row r="199" spans="2:8" x14ac:dyDescent="0.4">
      <c r="B199" s="11">
        <v>196</v>
      </c>
      <c r="C199" s="52">
        <v>1274</v>
      </c>
      <c r="D199" s="13">
        <v>1274</v>
      </c>
      <c r="G199" s="13">
        <v>1274</v>
      </c>
      <c r="H199" t="str">
        <f>VLOOKUP(G199,All_Teams!$A$2:$B$365,2,FALSE)</f>
        <v>Miami (FL)</v>
      </c>
    </row>
    <row r="200" spans="2:8" x14ac:dyDescent="0.4">
      <c r="B200" s="11">
        <v>197</v>
      </c>
      <c r="C200" s="52">
        <v>1199</v>
      </c>
      <c r="D200" s="13">
        <v>1199</v>
      </c>
      <c r="G200" s="13">
        <v>1199</v>
      </c>
      <c r="H200" t="str">
        <f>VLOOKUP(G200,All_Teams!$A$2:$B$365,2,FALSE)</f>
        <v>Florida State</v>
      </c>
    </row>
    <row r="201" spans="2:8" x14ac:dyDescent="0.4">
      <c r="B201" s="11">
        <v>198</v>
      </c>
      <c r="C201" s="52">
        <v>1452</v>
      </c>
      <c r="D201" s="13">
        <v>1452</v>
      </c>
      <c r="G201" s="13">
        <v>1452</v>
      </c>
      <c r="H201" t="str">
        <f>VLOOKUP(G201,All_Teams!$A$2:$B$365,2,FALSE)</f>
        <v>West Virginia</v>
      </c>
    </row>
    <row r="202" spans="2:8" x14ac:dyDescent="0.4">
      <c r="B202" s="11">
        <v>199</v>
      </c>
      <c r="C202" s="52">
        <v>1452</v>
      </c>
      <c r="D202" s="13">
        <v>1452</v>
      </c>
      <c r="G202" s="13">
        <v>1452</v>
      </c>
      <c r="H202" t="str">
        <f>VLOOKUP(G202,All_Teams!$A$2:$B$365,2,FALSE)</f>
        <v>West Virginia</v>
      </c>
    </row>
    <row r="203" spans="2:8" x14ac:dyDescent="0.4">
      <c r="B203" s="11">
        <v>200</v>
      </c>
      <c r="C203" s="52">
        <v>1452</v>
      </c>
      <c r="D203" s="13">
        <v>1452</v>
      </c>
      <c r="G203" s="13">
        <v>1452</v>
      </c>
      <c r="H203" t="str">
        <f>VLOOKUP(G203,All_Teams!$A$2:$B$365,2,FALSE)</f>
        <v>West Virginia</v>
      </c>
    </row>
    <row r="204" spans="2:8" x14ac:dyDescent="0.4">
      <c r="B204" s="11">
        <v>201</v>
      </c>
      <c r="C204" s="52">
        <v>1242</v>
      </c>
      <c r="D204" s="13">
        <v>1242</v>
      </c>
      <c r="G204" s="13">
        <v>1242</v>
      </c>
      <c r="H204" t="str">
        <f>VLOOKUP(G204,All_Teams!$A$2:$B$365,2,FALSE)</f>
        <v>Kansas</v>
      </c>
    </row>
    <row r="205" spans="2:8" x14ac:dyDescent="0.4">
      <c r="B205" s="11">
        <v>202</v>
      </c>
      <c r="C205" s="52">
        <v>1452</v>
      </c>
      <c r="D205" s="13">
        <v>1452</v>
      </c>
      <c r="G205" s="13">
        <v>1452</v>
      </c>
      <c r="H205" t="str">
        <f>VLOOKUP(G205,All_Teams!$A$2:$B$365,2,FALSE)</f>
        <v>West Virginia</v>
      </c>
    </row>
    <row r="206" spans="2:8" x14ac:dyDescent="0.4">
      <c r="B206" s="11">
        <v>203</v>
      </c>
      <c r="C206" s="52">
        <v>1314</v>
      </c>
      <c r="D206" s="13">
        <v>1314</v>
      </c>
      <c r="G206" s="13">
        <v>1314</v>
      </c>
      <c r="H206" t="str">
        <f>VLOOKUP(G206,All_Teams!$A$2:$B$365,2,FALSE)</f>
        <v>North Carolina</v>
      </c>
    </row>
    <row r="207" spans="2:8" x14ac:dyDescent="0.4">
      <c r="B207" s="11">
        <v>204</v>
      </c>
      <c r="C207" s="52">
        <v>1246</v>
      </c>
      <c r="D207" s="13">
        <v>1246</v>
      </c>
      <c r="G207" s="13">
        <v>1246</v>
      </c>
      <c r="H207" t="str">
        <f>VLOOKUP(G207,All_Teams!$A$2:$B$365,2,FALSE)</f>
        <v>Kentucky</v>
      </c>
    </row>
    <row r="208" spans="2:8" x14ac:dyDescent="0.4">
      <c r="B208" s="11">
        <v>205</v>
      </c>
      <c r="C208" s="52">
        <v>1314</v>
      </c>
      <c r="D208" s="13">
        <v>1314</v>
      </c>
      <c r="G208" s="13">
        <v>1314</v>
      </c>
      <c r="H208" t="str">
        <f>VLOOKUP(G208,All_Teams!$A$2:$B$365,2,FALSE)</f>
        <v>North Carolina</v>
      </c>
    </row>
    <row r="209" spans="2:8" x14ac:dyDescent="0.4">
      <c r="B209" s="11">
        <v>206</v>
      </c>
      <c r="C209" s="52">
        <v>1314</v>
      </c>
      <c r="D209" s="13">
        <v>1314</v>
      </c>
      <c r="G209" s="13">
        <v>1314</v>
      </c>
      <c r="H209" t="str">
        <f>VLOOKUP(G209,All_Teams!$A$2:$B$365,2,FALSE)</f>
        <v>North Carolina</v>
      </c>
    </row>
    <row r="210" spans="2:8" x14ac:dyDescent="0.4">
      <c r="B210" s="11">
        <v>207</v>
      </c>
      <c r="C210" s="52">
        <v>1274</v>
      </c>
      <c r="D210" s="13">
        <v>1274</v>
      </c>
      <c r="G210" s="13">
        <v>1274</v>
      </c>
      <c r="H210" t="str">
        <f>VLOOKUP(G210,All_Teams!$A$2:$B$365,2,FALSE)</f>
        <v>Miami (FL)</v>
      </c>
    </row>
    <row r="211" spans="2:8" x14ac:dyDescent="0.4">
      <c r="B211" s="11">
        <v>208</v>
      </c>
      <c r="C211" s="52">
        <v>1452</v>
      </c>
      <c r="D211" s="13">
        <v>1452</v>
      </c>
      <c r="G211" s="13">
        <v>1452</v>
      </c>
      <c r="H211" t="str">
        <f>VLOOKUP(G211,All_Teams!$A$2:$B$365,2,FALSE)</f>
        <v>West Virginia</v>
      </c>
    </row>
    <row r="212" spans="2:8" x14ac:dyDescent="0.4">
      <c r="B212" s="11">
        <v>209</v>
      </c>
      <c r="C212" s="52">
        <v>1452</v>
      </c>
      <c r="D212" s="13">
        <v>1452</v>
      </c>
      <c r="G212" s="13">
        <v>1452</v>
      </c>
      <c r="H212" t="str">
        <f>VLOOKUP(G212,All_Teams!$A$2:$B$365,2,FALSE)</f>
        <v>West Virginia</v>
      </c>
    </row>
    <row r="213" spans="2:8" x14ac:dyDescent="0.4">
      <c r="B213" s="11">
        <v>210</v>
      </c>
      <c r="C213" s="52">
        <v>1242</v>
      </c>
      <c r="D213" s="13">
        <v>1242</v>
      </c>
      <c r="G213" s="13">
        <v>1242</v>
      </c>
      <c r="H213" t="str">
        <f>VLOOKUP(G213,All_Teams!$A$2:$B$365,2,FALSE)</f>
        <v>Kansas</v>
      </c>
    </row>
    <row r="214" spans="2:8" x14ac:dyDescent="0.4">
      <c r="B214" s="11">
        <v>211</v>
      </c>
      <c r="C214" s="52">
        <v>1433</v>
      </c>
      <c r="D214" s="13">
        <v>1433</v>
      </c>
      <c r="G214" s="13">
        <v>1433</v>
      </c>
      <c r="H214" t="str">
        <f>VLOOKUP(G214,All_Teams!$A$2:$B$365,2,FALSE)</f>
        <v>Virginia Commonwealth</v>
      </c>
    </row>
    <row r="215" spans="2:8" x14ac:dyDescent="0.4">
      <c r="B215" s="11">
        <v>212</v>
      </c>
      <c r="C215" s="52">
        <v>1246</v>
      </c>
      <c r="D215" s="13">
        <v>1246</v>
      </c>
      <c r="G215" s="13">
        <v>1246</v>
      </c>
      <c r="H215" t="str">
        <f>VLOOKUP(G215,All_Teams!$A$2:$B$365,2,FALSE)</f>
        <v>Kentucky</v>
      </c>
    </row>
    <row r="216" spans="2:8" x14ac:dyDescent="0.4">
      <c r="B216" s="11">
        <v>213</v>
      </c>
      <c r="C216" s="52">
        <v>1112</v>
      </c>
      <c r="D216" s="13">
        <v>1112</v>
      </c>
      <c r="G216" s="13">
        <v>1112</v>
      </c>
      <c r="H216" t="str">
        <f>VLOOKUP(G216,All_Teams!$A$2:$B$365,2,FALSE)</f>
        <v>Arizona</v>
      </c>
    </row>
    <row r="217" spans="2:8" x14ac:dyDescent="0.4">
      <c r="B217" s="11">
        <v>214</v>
      </c>
      <c r="C217" s="52">
        <v>1153</v>
      </c>
      <c r="D217" s="13">
        <v>1153</v>
      </c>
      <c r="G217" s="13">
        <v>1153</v>
      </c>
      <c r="H217" t="str">
        <f>VLOOKUP(G217,All_Teams!$A$2:$B$365,2,FALSE)</f>
        <v>Cincinnati</v>
      </c>
    </row>
    <row r="218" spans="2:8" x14ac:dyDescent="0.4">
      <c r="B218" s="11">
        <v>215</v>
      </c>
      <c r="C218" s="52">
        <v>1242</v>
      </c>
      <c r="D218" s="13">
        <v>1242</v>
      </c>
      <c r="G218" s="13">
        <v>1242</v>
      </c>
      <c r="H218" t="str">
        <f>VLOOKUP(G218,All_Teams!$A$2:$B$365,2,FALSE)</f>
        <v>Kansas</v>
      </c>
    </row>
    <row r="219" spans="2:8" x14ac:dyDescent="0.4">
      <c r="B219" s="11">
        <v>216</v>
      </c>
      <c r="C219" s="52">
        <v>1257</v>
      </c>
      <c r="D219" s="13">
        <v>1257</v>
      </c>
      <c r="G219" s="13">
        <v>1257</v>
      </c>
      <c r="H219" t="str">
        <f>VLOOKUP(G219,All_Teams!$A$2:$B$365,2,FALSE)</f>
        <v>Louisville</v>
      </c>
    </row>
    <row r="220" spans="2:8" x14ac:dyDescent="0.4">
      <c r="B220" s="11">
        <v>217</v>
      </c>
      <c r="C220" s="52">
        <v>1314</v>
      </c>
      <c r="D220" s="13">
        <v>1314</v>
      </c>
      <c r="G220" s="13">
        <v>1314</v>
      </c>
      <c r="H220" t="str">
        <f>VLOOKUP(G220,All_Teams!$A$2:$B$365,2,FALSE)</f>
        <v>North Carolina</v>
      </c>
    </row>
    <row r="221" spans="2:8" x14ac:dyDescent="0.4">
      <c r="B221" s="11">
        <v>218</v>
      </c>
      <c r="C221" s="52">
        <v>1235</v>
      </c>
      <c r="D221" s="13">
        <v>1235</v>
      </c>
      <c r="G221" s="13">
        <v>1235</v>
      </c>
      <c r="H221" t="str">
        <f>VLOOKUP(G221,All_Teams!$A$2:$B$365,2,FALSE)</f>
        <v>Iowa State</v>
      </c>
    </row>
    <row r="222" spans="2:8" x14ac:dyDescent="0.4">
      <c r="B222" s="11">
        <v>219</v>
      </c>
      <c r="C222" s="52">
        <v>1314</v>
      </c>
      <c r="D222" s="13">
        <v>1314</v>
      </c>
      <c r="G222" s="13">
        <v>1314</v>
      </c>
      <c r="H222" t="str">
        <f>VLOOKUP(G222,All_Teams!$A$2:$B$365,2,FALSE)</f>
        <v>North Carolina</v>
      </c>
    </row>
    <row r="223" spans="2:8" x14ac:dyDescent="0.4">
      <c r="B223" s="11">
        <v>220</v>
      </c>
      <c r="C223" s="52">
        <v>1274</v>
      </c>
      <c r="D223" s="13">
        <v>1274</v>
      </c>
      <c r="G223" s="13">
        <v>1274</v>
      </c>
      <c r="H223" t="str">
        <f>VLOOKUP(G223,All_Teams!$A$2:$B$365,2,FALSE)</f>
        <v>Miami (FL)</v>
      </c>
    </row>
    <row r="224" spans="2:8" x14ac:dyDescent="0.4">
      <c r="B224" s="11">
        <v>221</v>
      </c>
      <c r="C224" s="52">
        <v>1458</v>
      </c>
      <c r="D224" s="13">
        <v>1458</v>
      </c>
      <c r="G224" s="13">
        <v>1458</v>
      </c>
      <c r="H224" t="str">
        <f>VLOOKUP(G224,All_Teams!$A$2:$B$365,2,FALSE)</f>
        <v>Wisconsin</v>
      </c>
    </row>
    <row r="225" spans="2:8" x14ac:dyDescent="0.4">
      <c r="B225" s="11">
        <v>222</v>
      </c>
      <c r="C225" s="52">
        <v>1452</v>
      </c>
      <c r="D225" s="13">
        <v>1452</v>
      </c>
      <c r="G225" s="13">
        <v>1452</v>
      </c>
      <c r="H225" t="str">
        <f>VLOOKUP(G225,All_Teams!$A$2:$B$365,2,FALSE)</f>
        <v>West Virginia</v>
      </c>
    </row>
    <row r="226" spans="2:8" x14ac:dyDescent="0.4">
      <c r="B226" s="11">
        <v>223</v>
      </c>
      <c r="C226" s="52">
        <v>1452</v>
      </c>
      <c r="D226" s="13">
        <v>1452</v>
      </c>
      <c r="G226" s="13">
        <v>1452</v>
      </c>
      <c r="H226" t="str">
        <f>VLOOKUP(G226,All_Teams!$A$2:$B$365,2,FALSE)</f>
        <v>West Virginia</v>
      </c>
    </row>
    <row r="227" spans="2:8" x14ac:dyDescent="0.4">
      <c r="B227" s="11">
        <v>224</v>
      </c>
      <c r="C227" s="52">
        <v>1452</v>
      </c>
      <c r="D227" s="13">
        <v>1452</v>
      </c>
      <c r="G227" s="13">
        <v>1452</v>
      </c>
      <c r="H227" t="str">
        <f>VLOOKUP(G227,All_Teams!$A$2:$B$365,2,FALSE)</f>
        <v>West Virginia</v>
      </c>
    </row>
    <row r="228" spans="2:8" x14ac:dyDescent="0.4">
      <c r="B228" s="11">
        <v>225</v>
      </c>
      <c r="C228" s="52">
        <v>1374</v>
      </c>
      <c r="D228" s="13">
        <v>1374</v>
      </c>
      <c r="G228" s="13">
        <v>1374</v>
      </c>
      <c r="H228" t="str">
        <f>VLOOKUP(G228,All_Teams!$A$2:$B$365,2,FALSE)</f>
        <v>Southern Methodist</v>
      </c>
    </row>
    <row r="229" spans="2:8" x14ac:dyDescent="0.4">
      <c r="B229" s="11">
        <v>226</v>
      </c>
      <c r="C229" s="52">
        <v>1435</v>
      </c>
      <c r="D229" s="13">
        <v>1435</v>
      </c>
      <c r="G229" s="13">
        <v>1435</v>
      </c>
      <c r="H229" t="str">
        <f>VLOOKUP(G229,All_Teams!$A$2:$B$365,2,FALSE)</f>
        <v>Vanderbilt</v>
      </c>
    </row>
    <row r="230" spans="2:8" x14ac:dyDescent="0.4">
      <c r="B230" s="11">
        <v>227</v>
      </c>
      <c r="C230" s="52">
        <v>1246</v>
      </c>
      <c r="D230" s="13">
        <v>1246</v>
      </c>
      <c r="G230" s="13">
        <v>1246</v>
      </c>
      <c r="H230" t="str">
        <f>VLOOKUP(G230,All_Teams!$A$2:$B$365,2,FALSE)</f>
        <v>Kentucky</v>
      </c>
    </row>
    <row r="231" spans="2:8" x14ac:dyDescent="0.4">
      <c r="B231" s="11">
        <v>228</v>
      </c>
      <c r="C231" s="52">
        <v>1314</v>
      </c>
      <c r="D231" s="13">
        <v>1314</v>
      </c>
      <c r="G231" s="13">
        <v>1314</v>
      </c>
      <c r="H231" t="str">
        <f>VLOOKUP(G231,All_Teams!$A$2:$B$365,2,FALSE)</f>
        <v>North Carolina</v>
      </c>
    </row>
    <row r="232" spans="2:8" x14ac:dyDescent="0.4">
      <c r="B232" s="11">
        <v>229</v>
      </c>
      <c r="C232" s="52">
        <v>1435</v>
      </c>
      <c r="D232" s="13">
        <v>1435</v>
      </c>
      <c r="G232" s="13">
        <v>1435</v>
      </c>
      <c r="H232" t="str">
        <f>VLOOKUP(G232,All_Teams!$A$2:$B$365,2,FALSE)</f>
        <v>Vanderbilt</v>
      </c>
    </row>
    <row r="233" spans="2:8" x14ac:dyDescent="0.4">
      <c r="B233" s="11">
        <v>230</v>
      </c>
      <c r="C233" s="52">
        <v>1452</v>
      </c>
      <c r="D233" s="13">
        <v>1452</v>
      </c>
      <c r="G233" s="13">
        <v>1452</v>
      </c>
      <c r="H233" t="str">
        <f>VLOOKUP(G233,All_Teams!$A$2:$B$365,2,FALSE)</f>
        <v>West Virginia</v>
      </c>
    </row>
    <row r="234" spans="2:8" x14ac:dyDescent="0.4">
      <c r="B234" s="11">
        <v>231</v>
      </c>
      <c r="C234" s="52">
        <v>1246</v>
      </c>
      <c r="D234" s="13">
        <v>1246</v>
      </c>
      <c r="G234" s="13">
        <v>1246</v>
      </c>
      <c r="H234" t="str">
        <f>VLOOKUP(G234,All_Teams!$A$2:$B$365,2,FALSE)</f>
        <v>Kentucky</v>
      </c>
    </row>
    <row r="235" spans="2:8" x14ac:dyDescent="0.4">
      <c r="B235" s="11">
        <v>232</v>
      </c>
      <c r="C235" s="52">
        <v>1166</v>
      </c>
      <c r="D235" s="13">
        <v>1166</v>
      </c>
      <c r="G235" s="13">
        <v>1166</v>
      </c>
      <c r="H235" t="str">
        <f>VLOOKUP(G235,All_Teams!$A$2:$B$365,2,FALSE)</f>
        <v>Creighton</v>
      </c>
    </row>
    <row r="236" spans="2:8" x14ac:dyDescent="0.4">
      <c r="B236" s="11">
        <v>233</v>
      </c>
      <c r="C236" s="52">
        <v>1452</v>
      </c>
      <c r="D236" s="13">
        <v>1452</v>
      </c>
      <c r="G236" s="13">
        <v>1452</v>
      </c>
      <c r="H236" t="str">
        <f>VLOOKUP(G236,All_Teams!$A$2:$B$365,2,FALSE)</f>
        <v>West Virginia</v>
      </c>
    </row>
    <row r="237" spans="2:8" x14ac:dyDescent="0.4">
      <c r="B237" s="11">
        <v>234</v>
      </c>
      <c r="C237" s="52">
        <v>1242</v>
      </c>
      <c r="D237" s="13">
        <v>1242</v>
      </c>
      <c r="G237" s="13">
        <v>1242</v>
      </c>
      <c r="H237" t="str">
        <f>VLOOKUP(G237,All_Teams!$A$2:$B$365,2,FALSE)</f>
        <v>Kansas</v>
      </c>
    </row>
    <row r="238" spans="2:8" x14ac:dyDescent="0.4">
      <c r="B238" s="11">
        <v>235</v>
      </c>
      <c r="C238" s="52">
        <v>1242</v>
      </c>
      <c r="D238" s="13">
        <v>1242</v>
      </c>
      <c r="G238" s="13">
        <v>1242</v>
      </c>
      <c r="H238" t="str">
        <f>VLOOKUP(G238,All_Teams!$A$2:$B$365,2,FALSE)</f>
        <v>Kansas</v>
      </c>
    </row>
    <row r="239" spans="2:8" x14ac:dyDescent="0.4">
      <c r="B239" s="11">
        <v>236</v>
      </c>
      <c r="C239" s="52">
        <v>1246</v>
      </c>
      <c r="D239" s="13">
        <v>1246</v>
      </c>
      <c r="G239" s="13">
        <v>1246</v>
      </c>
      <c r="H239" t="str">
        <f>VLOOKUP(G239,All_Teams!$A$2:$B$365,2,FALSE)</f>
        <v>Kentucky</v>
      </c>
    </row>
    <row r="240" spans="2:8" x14ac:dyDescent="0.4">
      <c r="B240" s="11">
        <v>237</v>
      </c>
      <c r="C240" s="52">
        <v>1314</v>
      </c>
      <c r="D240" s="13">
        <v>1314</v>
      </c>
      <c r="G240" s="13">
        <v>1314</v>
      </c>
      <c r="H240" t="str">
        <f>VLOOKUP(G240,All_Teams!$A$2:$B$365,2,FALSE)</f>
        <v>North Carolina</v>
      </c>
    </row>
    <row r="241" spans="2:8" x14ac:dyDescent="0.4">
      <c r="B241" s="11">
        <v>238</v>
      </c>
      <c r="C241" s="52">
        <v>1374</v>
      </c>
      <c r="D241" s="13">
        <v>1374</v>
      </c>
      <c r="G241" s="13">
        <v>1374</v>
      </c>
      <c r="H241" t="str">
        <f>VLOOKUP(G241,All_Teams!$A$2:$B$365,2,FALSE)</f>
        <v>Southern Methodist</v>
      </c>
    </row>
    <row r="242" spans="2:8" x14ac:dyDescent="0.4">
      <c r="B242" s="11">
        <v>239</v>
      </c>
      <c r="C242" s="52">
        <v>1374</v>
      </c>
      <c r="D242" s="13">
        <v>1374</v>
      </c>
      <c r="G242" s="13">
        <v>1374</v>
      </c>
      <c r="H242" t="str">
        <f>VLOOKUP(G242,All_Teams!$A$2:$B$365,2,FALSE)</f>
        <v>Southern Methodist</v>
      </c>
    </row>
    <row r="243" spans="2:8" x14ac:dyDescent="0.4">
      <c r="B243" s="11">
        <v>240</v>
      </c>
      <c r="C243" s="52">
        <v>1242</v>
      </c>
      <c r="D243" s="13">
        <v>1242</v>
      </c>
      <c r="G243" s="13">
        <v>1242</v>
      </c>
      <c r="H243" t="str">
        <f>VLOOKUP(G243,All_Teams!$A$2:$B$365,2,FALSE)</f>
        <v>Kansas</v>
      </c>
    </row>
    <row r="244" spans="2:8" x14ac:dyDescent="0.4">
      <c r="B244" s="11">
        <v>241</v>
      </c>
      <c r="C244" s="52">
        <v>1436</v>
      </c>
      <c r="D244" s="13">
        <v>1436</v>
      </c>
      <c r="G244" s="13">
        <v>1436</v>
      </c>
      <c r="H244" t="str">
        <f>VLOOKUP(G244,All_Teams!$A$2:$B$365,2,FALSE)</f>
        <v>Vermont</v>
      </c>
    </row>
    <row r="245" spans="2:8" x14ac:dyDescent="0.4">
      <c r="B245" s="11">
        <v>242</v>
      </c>
      <c r="C245" s="52">
        <v>1452</v>
      </c>
      <c r="D245" s="13">
        <v>1452</v>
      </c>
      <c r="G245" s="13">
        <v>1452</v>
      </c>
      <c r="H245" t="str">
        <f>VLOOKUP(G245,All_Teams!$A$2:$B$365,2,FALSE)</f>
        <v>West Virginia</v>
      </c>
    </row>
    <row r="246" spans="2:8" x14ac:dyDescent="0.4">
      <c r="B246" s="11">
        <v>243</v>
      </c>
      <c r="C246" s="52">
        <v>1314</v>
      </c>
      <c r="D246" s="13">
        <v>1314</v>
      </c>
      <c r="G246" s="13">
        <v>1314</v>
      </c>
      <c r="H246" t="str">
        <f>VLOOKUP(G246,All_Teams!$A$2:$B$365,2,FALSE)</f>
        <v>North Carolina</v>
      </c>
    </row>
    <row r="247" spans="2:8" x14ac:dyDescent="0.4">
      <c r="B247" s="11">
        <v>244</v>
      </c>
      <c r="C247" s="52">
        <v>1452</v>
      </c>
      <c r="D247" s="13">
        <v>1452</v>
      </c>
      <c r="G247" s="13">
        <v>1452</v>
      </c>
      <c r="H247" t="str">
        <f>VLOOKUP(G247,All_Teams!$A$2:$B$365,2,FALSE)</f>
        <v>West Virginia</v>
      </c>
    </row>
    <row r="248" spans="2:8" x14ac:dyDescent="0.4">
      <c r="B248" s="11">
        <v>245</v>
      </c>
      <c r="C248" s="52">
        <v>1452</v>
      </c>
      <c r="D248" s="13">
        <v>1452</v>
      </c>
      <c r="G248" s="13">
        <v>1452</v>
      </c>
      <c r="H248" t="str">
        <f>VLOOKUP(G248,All_Teams!$A$2:$B$365,2,FALSE)</f>
        <v>West Virginia</v>
      </c>
    </row>
    <row r="249" spans="2:8" x14ac:dyDescent="0.4">
      <c r="B249" s="11">
        <v>246</v>
      </c>
      <c r="C249" s="52">
        <v>1242</v>
      </c>
      <c r="D249" s="13">
        <v>1242</v>
      </c>
      <c r="G249" s="13">
        <v>1242</v>
      </c>
      <c r="H249" t="str">
        <f>VLOOKUP(G249,All_Teams!$A$2:$B$365,2,FALSE)</f>
        <v>Kansas</v>
      </c>
    </row>
    <row r="250" spans="2:8" x14ac:dyDescent="0.4">
      <c r="B250" s="11">
        <v>247</v>
      </c>
      <c r="C250" s="52">
        <v>1374</v>
      </c>
      <c r="D250" s="13">
        <v>1374</v>
      </c>
      <c r="G250" s="13">
        <v>1374</v>
      </c>
      <c r="H250" t="str">
        <f>VLOOKUP(G250,All_Teams!$A$2:$B$365,2,FALSE)</f>
        <v>Southern Methodist</v>
      </c>
    </row>
    <row r="251" spans="2:8" x14ac:dyDescent="0.4">
      <c r="B251" s="11">
        <v>248</v>
      </c>
      <c r="C251" s="52">
        <v>1452</v>
      </c>
      <c r="D251" s="13">
        <v>1452</v>
      </c>
      <c r="G251" s="13">
        <v>1452</v>
      </c>
      <c r="H251" t="str">
        <f>VLOOKUP(G251,All_Teams!$A$2:$B$365,2,FALSE)</f>
        <v>West Virginia</v>
      </c>
    </row>
    <row r="252" spans="2:8" x14ac:dyDescent="0.4">
      <c r="B252" s="11">
        <v>249</v>
      </c>
      <c r="C252" s="52">
        <v>1257</v>
      </c>
      <c r="D252" s="13">
        <v>1257</v>
      </c>
      <c r="G252" s="13">
        <v>1257</v>
      </c>
      <c r="H252" t="str">
        <f>VLOOKUP(G252,All_Teams!$A$2:$B$365,2,FALSE)</f>
        <v>Louisville</v>
      </c>
    </row>
    <row r="253" spans="2:8" x14ac:dyDescent="0.4">
      <c r="B253" s="11">
        <v>250</v>
      </c>
      <c r="C253" s="52">
        <v>1452</v>
      </c>
      <c r="D253" s="13">
        <v>1452</v>
      </c>
      <c r="G253" s="13">
        <v>1452</v>
      </c>
      <c r="H253" t="str">
        <f>VLOOKUP(G253,All_Teams!$A$2:$B$365,2,FALSE)</f>
        <v>West Virginia</v>
      </c>
    </row>
    <row r="254" spans="2:8" x14ac:dyDescent="0.4">
      <c r="B254" s="11">
        <v>251</v>
      </c>
      <c r="C254" s="52">
        <v>1124</v>
      </c>
      <c r="D254" s="13">
        <v>1124</v>
      </c>
      <c r="G254" s="13">
        <v>1124</v>
      </c>
      <c r="H254" t="str">
        <f>VLOOKUP(G254,All_Teams!$A$2:$B$365,2,FALSE)</f>
        <v>Baylor</v>
      </c>
    </row>
    <row r="255" spans="2:8" x14ac:dyDescent="0.4">
      <c r="B255" s="11">
        <v>252</v>
      </c>
      <c r="C255" s="52">
        <v>1242</v>
      </c>
      <c r="D255" s="13">
        <v>1242</v>
      </c>
      <c r="G255" s="13">
        <v>1242</v>
      </c>
      <c r="H255" t="str">
        <f>VLOOKUP(G255,All_Teams!$A$2:$B$365,2,FALSE)</f>
        <v>Kansas</v>
      </c>
    </row>
    <row r="256" spans="2:8" x14ac:dyDescent="0.4">
      <c r="B256" s="11">
        <v>253</v>
      </c>
      <c r="C256" s="52">
        <v>1274</v>
      </c>
      <c r="D256" s="13">
        <v>1274</v>
      </c>
      <c r="G256" s="13">
        <v>1274</v>
      </c>
      <c r="H256" t="str">
        <f>VLOOKUP(G256,All_Teams!$A$2:$B$365,2,FALSE)</f>
        <v>Miami (FL)</v>
      </c>
    </row>
    <row r="257" spans="2:8" x14ac:dyDescent="0.4">
      <c r="B257" s="11">
        <v>254</v>
      </c>
      <c r="C257" s="52">
        <v>1246</v>
      </c>
      <c r="D257" s="13">
        <v>1246</v>
      </c>
      <c r="G257" s="13">
        <v>1246</v>
      </c>
      <c r="H257" t="str">
        <f>VLOOKUP(G257,All_Teams!$A$2:$B$365,2,FALSE)</f>
        <v>Kentucky</v>
      </c>
    </row>
    <row r="258" spans="2:8" x14ac:dyDescent="0.4">
      <c r="B258" s="11">
        <v>255</v>
      </c>
      <c r="C258" s="52">
        <v>1374</v>
      </c>
      <c r="D258" s="13">
        <v>1374</v>
      </c>
      <c r="G258" s="13">
        <v>1374</v>
      </c>
      <c r="H258" t="str">
        <f>VLOOKUP(G258,All_Teams!$A$2:$B$365,2,FALSE)</f>
        <v>Southern Methodist</v>
      </c>
    </row>
    <row r="259" spans="2:8" x14ac:dyDescent="0.4">
      <c r="B259" s="11">
        <v>256</v>
      </c>
      <c r="C259" s="52">
        <v>1435</v>
      </c>
      <c r="D259" s="13">
        <v>1435</v>
      </c>
      <c r="G259" s="13">
        <v>1435</v>
      </c>
      <c r="H259" t="str">
        <f>VLOOKUP(G259,All_Teams!$A$2:$B$365,2,FALSE)</f>
        <v>Vanderbilt</v>
      </c>
    </row>
    <row r="260" spans="2:8" x14ac:dyDescent="0.4">
      <c r="B260" s="11">
        <v>257</v>
      </c>
      <c r="C260" s="52">
        <v>1452</v>
      </c>
      <c r="D260" s="13">
        <v>1452</v>
      </c>
      <c r="G260" s="13">
        <v>1452</v>
      </c>
      <c r="H260" t="str">
        <f>VLOOKUP(G260,All_Teams!$A$2:$B$365,2,FALSE)</f>
        <v>West Virginia</v>
      </c>
    </row>
    <row r="261" spans="2:8" x14ac:dyDescent="0.4">
      <c r="B261" s="11">
        <v>258</v>
      </c>
      <c r="C261" s="52">
        <v>1452</v>
      </c>
      <c r="D261" s="13">
        <v>1452</v>
      </c>
      <c r="G261" s="13">
        <v>1452</v>
      </c>
      <c r="H261" t="str">
        <f>VLOOKUP(G261,All_Teams!$A$2:$B$365,2,FALSE)</f>
        <v>West Virginia</v>
      </c>
    </row>
    <row r="262" spans="2:8" x14ac:dyDescent="0.4">
      <c r="B262" s="11">
        <v>259</v>
      </c>
      <c r="C262" s="52">
        <v>1437</v>
      </c>
      <c r="D262" s="13">
        <v>1437</v>
      </c>
      <c r="G262" s="13">
        <v>1437</v>
      </c>
      <c r="H262" t="str">
        <f>VLOOKUP(G262,All_Teams!$A$2:$B$365,2,FALSE)</f>
        <v>Villanova</v>
      </c>
    </row>
    <row r="263" spans="2:8" x14ac:dyDescent="0.4">
      <c r="B263" s="11">
        <v>260</v>
      </c>
      <c r="C263" s="52">
        <v>1435</v>
      </c>
      <c r="D263" s="13">
        <v>1435</v>
      </c>
      <c r="G263" s="13">
        <v>1435</v>
      </c>
      <c r="H263" t="str">
        <f>VLOOKUP(G263,All_Teams!$A$2:$B$365,2,FALSE)</f>
        <v>Vanderbilt</v>
      </c>
    </row>
    <row r="264" spans="2:8" x14ac:dyDescent="0.4">
      <c r="B264" s="11">
        <v>261</v>
      </c>
      <c r="C264" s="52">
        <v>1452</v>
      </c>
      <c r="D264" s="13">
        <v>1452</v>
      </c>
      <c r="G264" s="13">
        <v>1452</v>
      </c>
      <c r="H264" t="str">
        <f>VLOOKUP(G264,All_Teams!$A$2:$B$365,2,FALSE)</f>
        <v>West Virginia</v>
      </c>
    </row>
    <row r="265" spans="2:8" x14ac:dyDescent="0.4">
      <c r="B265" s="11">
        <v>262</v>
      </c>
      <c r="C265" s="52">
        <v>1435</v>
      </c>
      <c r="D265" s="13">
        <v>1435</v>
      </c>
      <c r="G265" s="13">
        <v>1435</v>
      </c>
      <c r="H265" t="str">
        <f>VLOOKUP(G265,All_Teams!$A$2:$B$365,2,FALSE)</f>
        <v>Vanderbilt</v>
      </c>
    </row>
    <row r="266" spans="2:8" x14ac:dyDescent="0.4">
      <c r="B266" s="11">
        <v>263</v>
      </c>
      <c r="C266" s="52">
        <v>1452</v>
      </c>
      <c r="D266" s="13">
        <v>1452</v>
      </c>
      <c r="G266" s="13">
        <v>1452</v>
      </c>
      <c r="H266" t="str">
        <f>VLOOKUP(G266,All_Teams!$A$2:$B$365,2,FALSE)</f>
        <v>West Virginia</v>
      </c>
    </row>
    <row r="267" spans="2:8" x14ac:dyDescent="0.4">
      <c r="B267" s="11">
        <v>264</v>
      </c>
      <c r="C267" s="52">
        <v>1242</v>
      </c>
      <c r="D267" s="13">
        <v>1242</v>
      </c>
      <c r="G267" s="13">
        <v>1242</v>
      </c>
      <c r="H267" t="str">
        <f>VLOOKUP(G267,All_Teams!$A$2:$B$365,2,FALSE)</f>
        <v>Kansas</v>
      </c>
    </row>
    <row r="268" spans="2:8" x14ac:dyDescent="0.4">
      <c r="B268" s="11">
        <v>265</v>
      </c>
      <c r="C268" s="52">
        <v>1112</v>
      </c>
      <c r="D268" s="13">
        <v>1112</v>
      </c>
      <c r="G268" s="13">
        <v>1112</v>
      </c>
      <c r="H268" t="str">
        <f>VLOOKUP(G268,All_Teams!$A$2:$B$365,2,FALSE)</f>
        <v>Arizona</v>
      </c>
    </row>
    <row r="269" spans="2:8" x14ac:dyDescent="0.4">
      <c r="B269" s="11">
        <v>266</v>
      </c>
      <c r="C269" s="52">
        <v>1452</v>
      </c>
      <c r="D269" s="13">
        <v>1452</v>
      </c>
      <c r="G269" s="13">
        <v>1452</v>
      </c>
      <c r="H269" t="str">
        <f>VLOOKUP(G269,All_Teams!$A$2:$B$365,2,FALSE)</f>
        <v>West Virginia</v>
      </c>
    </row>
    <row r="270" spans="2:8" x14ac:dyDescent="0.4">
      <c r="B270" s="11">
        <v>267</v>
      </c>
      <c r="C270" s="52">
        <v>1452</v>
      </c>
      <c r="D270" s="13">
        <v>1452</v>
      </c>
      <c r="G270" s="13">
        <v>1452</v>
      </c>
      <c r="H270" t="str">
        <f>VLOOKUP(G270,All_Teams!$A$2:$B$365,2,FALSE)</f>
        <v>West Virginia</v>
      </c>
    </row>
    <row r="271" spans="2:8" x14ac:dyDescent="0.4">
      <c r="B271" s="11">
        <v>268</v>
      </c>
      <c r="C271" s="52">
        <v>1153</v>
      </c>
      <c r="D271" s="13">
        <v>1153</v>
      </c>
      <c r="G271" s="13">
        <v>1153</v>
      </c>
      <c r="H271" t="str">
        <f>VLOOKUP(G271,All_Teams!$A$2:$B$365,2,FALSE)</f>
        <v>Cincinnati</v>
      </c>
    </row>
    <row r="272" spans="2:8" x14ac:dyDescent="0.4">
      <c r="B272" s="11">
        <v>269</v>
      </c>
      <c r="C272" s="52">
        <v>1242</v>
      </c>
      <c r="D272" s="13">
        <v>1242</v>
      </c>
      <c r="G272" s="13">
        <v>1242</v>
      </c>
      <c r="H272" t="str">
        <f>VLOOKUP(G272,All_Teams!$A$2:$B$365,2,FALSE)</f>
        <v>Kansas</v>
      </c>
    </row>
    <row r="273" spans="2:8" x14ac:dyDescent="0.4">
      <c r="B273" s="11">
        <v>270</v>
      </c>
      <c r="C273" s="52">
        <v>1314</v>
      </c>
      <c r="D273" s="13">
        <v>1314</v>
      </c>
      <c r="G273" s="13">
        <v>1314</v>
      </c>
      <c r="H273" t="str">
        <f>VLOOKUP(G273,All_Teams!$A$2:$B$365,2,FALSE)</f>
        <v>North Carolina</v>
      </c>
    </row>
    <row r="274" spans="2:8" x14ac:dyDescent="0.4">
      <c r="B274" s="11">
        <v>271</v>
      </c>
      <c r="C274" s="52">
        <v>1452</v>
      </c>
      <c r="D274" s="13">
        <v>1452</v>
      </c>
      <c r="G274" s="13">
        <v>1452</v>
      </c>
      <c r="H274" t="str">
        <f>VLOOKUP(G274,All_Teams!$A$2:$B$365,2,FALSE)</f>
        <v>West Virginia</v>
      </c>
    </row>
    <row r="275" spans="2:8" x14ac:dyDescent="0.4">
      <c r="B275" s="11">
        <v>272</v>
      </c>
      <c r="C275" s="52">
        <v>1314</v>
      </c>
      <c r="D275" s="13">
        <v>1314</v>
      </c>
      <c r="G275" s="13">
        <v>1314</v>
      </c>
      <c r="H275" t="str">
        <f>VLOOKUP(G275,All_Teams!$A$2:$B$365,2,FALSE)</f>
        <v>North Carolina</v>
      </c>
    </row>
    <row r="276" spans="2:8" x14ac:dyDescent="0.4">
      <c r="B276" s="11">
        <v>273</v>
      </c>
      <c r="C276" s="52">
        <v>1314</v>
      </c>
      <c r="D276" s="13">
        <v>1314</v>
      </c>
      <c r="G276" s="13">
        <v>1314</v>
      </c>
      <c r="H276" t="str">
        <f>VLOOKUP(G276,All_Teams!$A$2:$B$365,2,FALSE)</f>
        <v>North Carolina</v>
      </c>
    </row>
    <row r="277" spans="2:8" x14ac:dyDescent="0.4">
      <c r="B277" s="11">
        <v>274</v>
      </c>
      <c r="C277" s="52">
        <v>1181</v>
      </c>
      <c r="D277" s="13">
        <v>1181</v>
      </c>
      <c r="G277" s="13">
        <v>1181</v>
      </c>
      <c r="H277" t="str">
        <f>VLOOKUP(G277,All_Teams!$A$2:$B$365,2,FALSE)</f>
        <v>Duke</v>
      </c>
    </row>
    <row r="278" spans="2:8" x14ac:dyDescent="0.4">
      <c r="B278" s="11">
        <v>275</v>
      </c>
      <c r="C278" s="52">
        <v>1435</v>
      </c>
      <c r="D278" s="13">
        <v>1435</v>
      </c>
      <c r="G278" s="13">
        <v>1435</v>
      </c>
      <c r="H278" t="str">
        <f>VLOOKUP(G278,All_Teams!$A$2:$B$365,2,FALSE)</f>
        <v>Vanderbilt</v>
      </c>
    </row>
    <row r="279" spans="2:8" x14ac:dyDescent="0.4">
      <c r="B279" s="11">
        <v>276</v>
      </c>
      <c r="C279" s="52">
        <v>1278</v>
      </c>
      <c r="D279" s="13">
        <v>1278</v>
      </c>
      <c r="G279" s="13">
        <v>1278</v>
      </c>
      <c r="H279" t="str">
        <f>VLOOKUP(G279,All_Teams!$A$2:$B$365,2,FALSE)</f>
        <v>Minnesota</v>
      </c>
    </row>
    <row r="280" spans="2:8" x14ac:dyDescent="0.4">
      <c r="B280" s="11">
        <v>277</v>
      </c>
      <c r="C280" s="52">
        <v>1246</v>
      </c>
      <c r="D280" s="13">
        <v>1246</v>
      </c>
      <c r="G280" s="13">
        <v>1246</v>
      </c>
      <c r="H280" t="str">
        <f>VLOOKUP(G280,All_Teams!$A$2:$B$365,2,FALSE)</f>
        <v>Kentucky</v>
      </c>
    </row>
    <row r="281" spans="2:8" x14ac:dyDescent="0.4">
      <c r="B281" s="11">
        <v>278</v>
      </c>
      <c r="C281" s="52">
        <v>1452</v>
      </c>
      <c r="D281" s="13">
        <v>1452</v>
      </c>
      <c r="G281" s="13">
        <v>1452</v>
      </c>
      <c r="H281" t="str">
        <f>VLOOKUP(G281,All_Teams!$A$2:$B$365,2,FALSE)</f>
        <v>West Virginia</v>
      </c>
    </row>
    <row r="282" spans="2:8" x14ac:dyDescent="0.4">
      <c r="B282" s="11">
        <v>279</v>
      </c>
      <c r="C282" s="52">
        <v>1274</v>
      </c>
      <c r="D282" s="13">
        <v>1274</v>
      </c>
      <c r="G282" s="13">
        <v>1274</v>
      </c>
      <c r="H282" t="str">
        <f>VLOOKUP(G282,All_Teams!$A$2:$B$365,2,FALSE)</f>
        <v>Miami (FL)</v>
      </c>
    </row>
    <row r="283" spans="2:8" x14ac:dyDescent="0.4">
      <c r="B283" s="11">
        <v>280</v>
      </c>
      <c r="C283" s="52">
        <v>1314</v>
      </c>
      <c r="D283" s="13">
        <v>1314</v>
      </c>
      <c r="G283" s="13">
        <v>1314</v>
      </c>
      <c r="H283" t="str">
        <f>VLOOKUP(G283,All_Teams!$A$2:$B$365,2,FALSE)</f>
        <v>North Carolina</v>
      </c>
    </row>
    <row r="284" spans="2:8" x14ac:dyDescent="0.4">
      <c r="B284" s="11">
        <v>281</v>
      </c>
      <c r="C284" s="52">
        <v>1452</v>
      </c>
      <c r="D284" s="13">
        <v>1452</v>
      </c>
      <c r="G284" s="13">
        <v>1452</v>
      </c>
      <c r="H284" t="str">
        <f>VLOOKUP(G284,All_Teams!$A$2:$B$365,2,FALSE)</f>
        <v>West Virginia</v>
      </c>
    </row>
    <row r="285" spans="2:8" x14ac:dyDescent="0.4">
      <c r="B285" s="11">
        <v>282</v>
      </c>
      <c r="C285" s="52">
        <v>1452</v>
      </c>
      <c r="D285" s="13">
        <v>1452</v>
      </c>
      <c r="G285" s="13">
        <v>1452</v>
      </c>
      <c r="H285" t="str">
        <f>VLOOKUP(G285,All_Teams!$A$2:$B$365,2,FALSE)</f>
        <v>West Virginia</v>
      </c>
    </row>
    <row r="286" spans="2:8" x14ac:dyDescent="0.4">
      <c r="B286" s="11">
        <v>283</v>
      </c>
      <c r="C286" s="52">
        <v>1452</v>
      </c>
      <c r="D286" s="13">
        <v>1452</v>
      </c>
      <c r="G286" s="13">
        <v>1452</v>
      </c>
      <c r="H286" t="str">
        <f>VLOOKUP(G286,All_Teams!$A$2:$B$365,2,FALSE)</f>
        <v>West Virginia</v>
      </c>
    </row>
    <row r="287" spans="2:8" x14ac:dyDescent="0.4">
      <c r="B287" s="11">
        <v>284</v>
      </c>
      <c r="C287" s="52">
        <v>1181</v>
      </c>
      <c r="D287" s="13">
        <v>1181</v>
      </c>
      <c r="G287" s="13">
        <v>1181</v>
      </c>
      <c r="H287" t="str">
        <f>VLOOKUP(G287,All_Teams!$A$2:$B$365,2,FALSE)</f>
        <v>Duke</v>
      </c>
    </row>
    <row r="288" spans="2:8" x14ac:dyDescent="0.4">
      <c r="B288" s="11">
        <v>285</v>
      </c>
      <c r="C288" s="52">
        <v>1452</v>
      </c>
      <c r="D288" s="13">
        <v>1452</v>
      </c>
      <c r="G288" s="13">
        <v>1452</v>
      </c>
      <c r="H288" t="str">
        <f>VLOOKUP(G288,All_Teams!$A$2:$B$365,2,FALSE)</f>
        <v>West Virginia</v>
      </c>
    </row>
    <row r="289" spans="2:8" x14ac:dyDescent="0.4">
      <c r="B289" s="11">
        <v>286</v>
      </c>
      <c r="C289" s="52">
        <v>1246</v>
      </c>
      <c r="D289" s="13">
        <v>1246</v>
      </c>
      <c r="G289" s="13">
        <v>1246</v>
      </c>
      <c r="H289" t="str">
        <f>VLOOKUP(G289,All_Teams!$A$2:$B$365,2,FALSE)</f>
        <v>Kentucky</v>
      </c>
    </row>
    <row r="290" spans="2:8" x14ac:dyDescent="0.4">
      <c r="B290" s="11">
        <v>287</v>
      </c>
      <c r="C290" s="52">
        <v>1458</v>
      </c>
      <c r="D290" s="13">
        <v>1458</v>
      </c>
      <c r="G290" s="13">
        <v>1458</v>
      </c>
      <c r="H290" t="str">
        <f>VLOOKUP(G290,All_Teams!$A$2:$B$365,2,FALSE)</f>
        <v>Wisconsin</v>
      </c>
    </row>
    <row r="291" spans="2:8" x14ac:dyDescent="0.4">
      <c r="B291" s="11">
        <v>288</v>
      </c>
      <c r="C291" s="52">
        <v>1452</v>
      </c>
      <c r="D291" s="13">
        <v>1452</v>
      </c>
      <c r="G291" s="13">
        <v>1452</v>
      </c>
      <c r="H291" t="str">
        <f>VLOOKUP(G291,All_Teams!$A$2:$B$365,2,FALSE)</f>
        <v>West Virginia</v>
      </c>
    </row>
    <row r="292" spans="2:8" x14ac:dyDescent="0.4">
      <c r="B292" s="11">
        <v>289</v>
      </c>
      <c r="C292" s="52">
        <v>1435</v>
      </c>
      <c r="D292" s="13">
        <v>1435</v>
      </c>
      <c r="G292" s="13">
        <v>1435</v>
      </c>
      <c r="H292" t="str">
        <f>VLOOKUP(G292,All_Teams!$A$2:$B$365,2,FALSE)</f>
        <v>Vanderbilt</v>
      </c>
    </row>
    <row r="293" spans="2:8" x14ac:dyDescent="0.4">
      <c r="B293" s="11">
        <v>290</v>
      </c>
      <c r="C293" s="52">
        <v>1314</v>
      </c>
      <c r="D293" s="13">
        <v>1314</v>
      </c>
      <c r="G293" s="13">
        <v>1314</v>
      </c>
      <c r="H293" t="str">
        <f>VLOOKUP(G293,All_Teams!$A$2:$B$365,2,FALSE)</f>
        <v>North Carolina</v>
      </c>
    </row>
    <row r="294" spans="2:8" x14ac:dyDescent="0.4">
      <c r="B294" s="11">
        <v>291</v>
      </c>
      <c r="C294" s="52">
        <v>1246</v>
      </c>
      <c r="D294" s="13">
        <v>1246</v>
      </c>
      <c r="G294" s="13">
        <v>1246</v>
      </c>
      <c r="H294" t="str">
        <f>VLOOKUP(G294,All_Teams!$A$2:$B$365,2,FALSE)</f>
        <v>Kentucky</v>
      </c>
    </row>
    <row r="295" spans="2:8" x14ac:dyDescent="0.4">
      <c r="B295" s="11">
        <v>292</v>
      </c>
      <c r="C295" s="52">
        <v>1314</v>
      </c>
      <c r="D295" s="13">
        <v>1314</v>
      </c>
      <c r="G295" s="13">
        <v>1314</v>
      </c>
      <c r="H295" t="str">
        <f>VLOOKUP(G295,All_Teams!$A$2:$B$365,2,FALSE)</f>
        <v>North Carolina</v>
      </c>
    </row>
    <row r="296" spans="2:8" x14ac:dyDescent="0.4">
      <c r="B296" s="11">
        <v>293</v>
      </c>
      <c r="C296" s="52">
        <v>1153</v>
      </c>
      <c r="D296" s="13">
        <v>1153</v>
      </c>
      <c r="G296" s="13">
        <v>1153</v>
      </c>
      <c r="H296" t="str">
        <f>VLOOKUP(G296,All_Teams!$A$2:$B$365,2,FALSE)</f>
        <v>Cincinnati</v>
      </c>
    </row>
    <row r="297" spans="2:8" x14ac:dyDescent="0.4">
      <c r="B297" s="11">
        <v>294</v>
      </c>
      <c r="C297" s="52">
        <v>1246</v>
      </c>
      <c r="D297" s="13">
        <v>1246</v>
      </c>
      <c r="G297" s="13">
        <v>1246</v>
      </c>
      <c r="H297" t="str">
        <f>VLOOKUP(G297,All_Teams!$A$2:$B$365,2,FALSE)</f>
        <v>Kentucky</v>
      </c>
    </row>
    <row r="298" spans="2:8" x14ac:dyDescent="0.4">
      <c r="B298" s="11">
        <v>295</v>
      </c>
      <c r="C298" s="52">
        <v>1314</v>
      </c>
      <c r="D298" s="13">
        <v>1314</v>
      </c>
      <c r="G298" s="13">
        <v>1314</v>
      </c>
      <c r="H298" t="str">
        <f>VLOOKUP(G298,All_Teams!$A$2:$B$365,2,FALSE)</f>
        <v>North Carolina</v>
      </c>
    </row>
    <row r="299" spans="2:8" x14ac:dyDescent="0.4">
      <c r="B299" s="11">
        <v>296</v>
      </c>
      <c r="C299" s="52">
        <v>1374</v>
      </c>
      <c r="D299" s="13">
        <v>1374</v>
      </c>
      <c r="G299" s="13">
        <v>1374</v>
      </c>
      <c r="H299" t="str">
        <f>VLOOKUP(G299,All_Teams!$A$2:$B$365,2,FALSE)</f>
        <v>Southern Methodist</v>
      </c>
    </row>
    <row r="300" spans="2:8" x14ac:dyDescent="0.4">
      <c r="B300" s="11">
        <v>297</v>
      </c>
      <c r="C300" s="52">
        <v>1257</v>
      </c>
      <c r="D300" s="13">
        <v>1257</v>
      </c>
      <c r="G300" s="13">
        <v>1257</v>
      </c>
      <c r="H300" t="str">
        <f>VLOOKUP(G300,All_Teams!$A$2:$B$365,2,FALSE)</f>
        <v>Louisville</v>
      </c>
    </row>
    <row r="301" spans="2:8" x14ac:dyDescent="0.4">
      <c r="B301" s="11">
        <v>298</v>
      </c>
      <c r="C301" s="52">
        <v>1452</v>
      </c>
      <c r="D301" s="13">
        <v>1452</v>
      </c>
      <c r="G301" s="13">
        <v>1452</v>
      </c>
      <c r="H301" t="str">
        <f>VLOOKUP(G301,All_Teams!$A$2:$B$365,2,FALSE)</f>
        <v>West Virginia</v>
      </c>
    </row>
    <row r="302" spans="2:8" x14ac:dyDescent="0.4">
      <c r="B302" s="11">
        <v>299</v>
      </c>
      <c r="C302" s="52">
        <v>1181</v>
      </c>
      <c r="D302" s="13">
        <v>1181</v>
      </c>
      <c r="G302" s="13">
        <v>1181</v>
      </c>
      <c r="H302" t="str">
        <f>VLOOKUP(G302,All_Teams!$A$2:$B$365,2,FALSE)</f>
        <v>Duke</v>
      </c>
    </row>
    <row r="303" spans="2:8" x14ac:dyDescent="0.4">
      <c r="B303" s="11">
        <v>300</v>
      </c>
      <c r="C303" s="52">
        <v>1242</v>
      </c>
      <c r="D303" s="13">
        <v>1242</v>
      </c>
      <c r="G303" s="13">
        <v>1242</v>
      </c>
      <c r="H303" t="str">
        <f>VLOOKUP(G303,All_Teams!$A$2:$B$365,2,FALSE)</f>
        <v>Kansas</v>
      </c>
    </row>
    <row r="304" spans="2:8" x14ac:dyDescent="0.4">
      <c r="B304" s="11">
        <v>301</v>
      </c>
      <c r="C304" s="52">
        <v>1246</v>
      </c>
      <c r="D304" s="13">
        <v>1246</v>
      </c>
      <c r="G304" s="13">
        <v>1246</v>
      </c>
      <c r="H304" t="str">
        <f>VLOOKUP(G304,All_Teams!$A$2:$B$365,2,FALSE)</f>
        <v>Kentucky</v>
      </c>
    </row>
    <row r="305" spans="2:8" x14ac:dyDescent="0.4">
      <c r="B305" s="11">
        <v>302</v>
      </c>
      <c r="C305" s="52">
        <v>1435</v>
      </c>
      <c r="D305" s="13">
        <v>1435</v>
      </c>
      <c r="G305" s="13">
        <v>1435</v>
      </c>
      <c r="H305" t="str">
        <f>VLOOKUP(G305,All_Teams!$A$2:$B$365,2,FALSE)</f>
        <v>Vanderbilt</v>
      </c>
    </row>
    <row r="306" spans="2:8" x14ac:dyDescent="0.4">
      <c r="B306" s="11">
        <v>303</v>
      </c>
      <c r="C306" s="52">
        <v>1435</v>
      </c>
      <c r="D306" s="13">
        <v>1435</v>
      </c>
      <c r="G306" s="13">
        <v>1435</v>
      </c>
      <c r="H306" t="str">
        <f>VLOOKUP(G306,All_Teams!$A$2:$B$365,2,FALSE)</f>
        <v>Vanderbilt</v>
      </c>
    </row>
    <row r="307" spans="2:8" x14ac:dyDescent="0.4">
      <c r="B307" s="11">
        <v>304</v>
      </c>
      <c r="C307" s="52">
        <v>1257</v>
      </c>
      <c r="D307" s="13">
        <v>1257</v>
      </c>
      <c r="G307" s="13">
        <v>1257</v>
      </c>
      <c r="H307" t="str">
        <f>VLOOKUP(G307,All_Teams!$A$2:$B$365,2,FALSE)</f>
        <v>Louisville</v>
      </c>
    </row>
    <row r="308" spans="2:8" x14ac:dyDescent="0.4">
      <c r="B308" s="11">
        <v>305</v>
      </c>
      <c r="C308" s="52">
        <v>1374</v>
      </c>
      <c r="D308" s="13">
        <v>1374</v>
      </c>
      <c r="G308" s="13">
        <v>1374</v>
      </c>
      <c r="H308" t="str">
        <f>VLOOKUP(G308,All_Teams!$A$2:$B$365,2,FALSE)</f>
        <v>Southern Methodist</v>
      </c>
    </row>
    <row r="309" spans="2:8" x14ac:dyDescent="0.4">
      <c r="B309" s="11">
        <v>306</v>
      </c>
      <c r="C309" s="52">
        <v>1278</v>
      </c>
      <c r="D309" s="13">
        <v>1278</v>
      </c>
      <c r="G309" s="13">
        <v>1278</v>
      </c>
      <c r="H309" t="str">
        <f>VLOOKUP(G309,All_Teams!$A$2:$B$365,2,FALSE)</f>
        <v>Minnesota</v>
      </c>
    </row>
    <row r="310" spans="2:8" x14ac:dyDescent="0.4">
      <c r="B310" s="11">
        <v>307</v>
      </c>
      <c r="C310" s="52">
        <v>1314</v>
      </c>
      <c r="D310" s="13">
        <v>1314</v>
      </c>
      <c r="G310" s="13">
        <v>1314</v>
      </c>
      <c r="H310" t="str">
        <f>VLOOKUP(G310,All_Teams!$A$2:$B$365,2,FALSE)</f>
        <v>North Carolina</v>
      </c>
    </row>
    <row r="311" spans="2:8" x14ac:dyDescent="0.4">
      <c r="B311" s="11">
        <v>308</v>
      </c>
      <c r="C311" s="52">
        <v>1314</v>
      </c>
      <c r="D311" s="13">
        <v>1314</v>
      </c>
      <c r="G311" s="13">
        <v>1314</v>
      </c>
      <c r="H311" t="str">
        <f>VLOOKUP(G311,All_Teams!$A$2:$B$365,2,FALSE)</f>
        <v>North Carolina</v>
      </c>
    </row>
    <row r="312" spans="2:8" x14ac:dyDescent="0.4">
      <c r="B312" s="11">
        <v>309</v>
      </c>
      <c r="C312" s="52">
        <v>1452</v>
      </c>
      <c r="D312" s="13">
        <v>1452</v>
      </c>
      <c r="G312" s="13">
        <v>1452</v>
      </c>
      <c r="H312" t="str">
        <f>VLOOKUP(G312,All_Teams!$A$2:$B$365,2,FALSE)</f>
        <v>West Virginia</v>
      </c>
    </row>
    <row r="313" spans="2:8" x14ac:dyDescent="0.4">
      <c r="B313" s="11">
        <v>310</v>
      </c>
      <c r="C313" s="52">
        <v>1314</v>
      </c>
      <c r="D313" s="13">
        <v>1314</v>
      </c>
      <c r="G313" s="13">
        <v>1314</v>
      </c>
      <c r="H313" t="str">
        <f>VLOOKUP(G313,All_Teams!$A$2:$B$365,2,FALSE)</f>
        <v>North Carolina</v>
      </c>
    </row>
    <row r="314" spans="2:8" x14ac:dyDescent="0.4">
      <c r="B314" s="11">
        <v>311</v>
      </c>
      <c r="C314" s="52">
        <v>1452</v>
      </c>
      <c r="D314" s="13">
        <v>1452</v>
      </c>
      <c r="G314" s="13">
        <v>1452</v>
      </c>
      <c r="H314" t="str">
        <f>VLOOKUP(G314,All_Teams!$A$2:$B$365,2,FALSE)</f>
        <v>West Virginia</v>
      </c>
    </row>
    <row r="315" spans="2:8" x14ac:dyDescent="0.4">
      <c r="B315" s="11">
        <v>312</v>
      </c>
      <c r="C315" s="52">
        <v>1314</v>
      </c>
      <c r="D315" s="13">
        <v>1314</v>
      </c>
      <c r="G315" s="13">
        <v>1314</v>
      </c>
      <c r="H315" t="str">
        <f>VLOOKUP(G315,All_Teams!$A$2:$B$365,2,FALSE)</f>
        <v>North Carolina</v>
      </c>
    </row>
    <row r="316" spans="2:8" x14ac:dyDescent="0.4">
      <c r="B316" s="11">
        <v>313</v>
      </c>
      <c r="C316" s="52">
        <v>1242</v>
      </c>
      <c r="D316" s="13">
        <v>1242</v>
      </c>
      <c r="G316" s="13">
        <v>1242</v>
      </c>
      <c r="H316" t="str">
        <f>VLOOKUP(G316,All_Teams!$A$2:$B$365,2,FALSE)</f>
        <v>Kansas</v>
      </c>
    </row>
    <row r="317" spans="2:8" x14ac:dyDescent="0.4">
      <c r="B317" s="11">
        <v>314</v>
      </c>
      <c r="C317" s="52">
        <v>1314</v>
      </c>
      <c r="D317" s="13">
        <v>1314</v>
      </c>
      <c r="G317" s="13">
        <v>1314</v>
      </c>
      <c r="H317" t="str">
        <f>VLOOKUP(G317,All_Teams!$A$2:$B$365,2,FALSE)</f>
        <v>North Carolina</v>
      </c>
    </row>
    <row r="318" spans="2:8" x14ac:dyDescent="0.4">
      <c r="B318" s="11">
        <v>315</v>
      </c>
      <c r="C318" s="52">
        <v>1274</v>
      </c>
      <c r="D318" s="13">
        <v>1274</v>
      </c>
      <c r="G318" s="13">
        <v>1274</v>
      </c>
      <c r="H318" t="str">
        <f>VLOOKUP(G318,All_Teams!$A$2:$B$365,2,FALSE)</f>
        <v>Miami (FL)</v>
      </c>
    </row>
    <row r="319" spans="2:8" x14ac:dyDescent="0.4">
      <c r="B319" s="11">
        <v>316</v>
      </c>
      <c r="C319" s="52">
        <v>1374</v>
      </c>
      <c r="D319" s="13">
        <v>1374</v>
      </c>
      <c r="G319" s="13">
        <v>1374</v>
      </c>
      <c r="H319" t="str">
        <f>VLOOKUP(G319,All_Teams!$A$2:$B$365,2,FALSE)</f>
        <v>Southern Methodist</v>
      </c>
    </row>
    <row r="320" spans="2:8" x14ac:dyDescent="0.4">
      <c r="B320" s="11">
        <v>317</v>
      </c>
      <c r="C320" s="52">
        <v>1452</v>
      </c>
      <c r="D320" s="13">
        <v>1452</v>
      </c>
      <c r="G320" s="13">
        <v>1452</v>
      </c>
      <c r="H320" t="str">
        <f>VLOOKUP(G320,All_Teams!$A$2:$B$365,2,FALSE)</f>
        <v>West Virginia</v>
      </c>
    </row>
    <row r="321" spans="2:8" x14ac:dyDescent="0.4">
      <c r="B321" s="11">
        <v>318</v>
      </c>
      <c r="C321" s="52">
        <v>1323</v>
      </c>
      <c r="D321" s="13">
        <v>1323</v>
      </c>
      <c r="G321" s="13">
        <v>1323</v>
      </c>
      <c r="H321" t="str">
        <f>VLOOKUP(G321,All_Teams!$A$2:$B$365,2,FALSE)</f>
        <v>Notre Dame</v>
      </c>
    </row>
    <row r="322" spans="2:8" x14ac:dyDescent="0.4">
      <c r="B322" s="11">
        <v>319</v>
      </c>
      <c r="C322" s="52">
        <v>1435</v>
      </c>
      <c r="D322" s="13">
        <v>1435</v>
      </c>
      <c r="G322" s="13">
        <v>1435</v>
      </c>
      <c r="H322" t="str">
        <f>VLOOKUP(G322,All_Teams!$A$2:$B$365,2,FALSE)</f>
        <v>Vanderbilt</v>
      </c>
    </row>
    <row r="323" spans="2:8" x14ac:dyDescent="0.4">
      <c r="B323" s="11">
        <v>320</v>
      </c>
      <c r="C323" s="52">
        <v>1332</v>
      </c>
      <c r="D323" s="13">
        <v>1332</v>
      </c>
      <c r="G323" s="13">
        <v>1332</v>
      </c>
      <c r="H323" t="str">
        <f>VLOOKUP(G323,All_Teams!$A$2:$B$365,2,FALSE)</f>
        <v>Oregon</v>
      </c>
    </row>
    <row r="324" spans="2:8" x14ac:dyDescent="0.4">
      <c r="B324" s="11">
        <v>321</v>
      </c>
      <c r="C324" s="52">
        <v>1181</v>
      </c>
      <c r="D324" s="13">
        <v>1181</v>
      </c>
      <c r="G324" s="13">
        <v>1181</v>
      </c>
      <c r="H324" t="str">
        <f>VLOOKUP(G324,All_Teams!$A$2:$B$365,2,FALSE)</f>
        <v>Duke</v>
      </c>
    </row>
    <row r="325" spans="2:8" x14ac:dyDescent="0.4">
      <c r="B325" s="11">
        <v>322</v>
      </c>
      <c r="C325" s="52">
        <v>1314</v>
      </c>
      <c r="D325" s="13">
        <v>1314</v>
      </c>
      <c r="G325" s="13">
        <v>1314</v>
      </c>
      <c r="H325" t="str">
        <f>VLOOKUP(G325,All_Teams!$A$2:$B$365,2,FALSE)</f>
        <v>North Carolina</v>
      </c>
    </row>
    <row r="326" spans="2:8" x14ac:dyDescent="0.4">
      <c r="B326" s="11">
        <v>323</v>
      </c>
      <c r="C326" s="52">
        <v>1314</v>
      </c>
      <c r="D326" s="13">
        <v>1314</v>
      </c>
      <c r="G326" s="13">
        <v>1314</v>
      </c>
      <c r="H326" t="str">
        <f>VLOOKUP(G326,All_Teams!$A$2:$B$365,2,FALSE)</f>
        <v>North Carolina</v>
      </c>
    </row>
    <row r="327" spans="2:8" x14ac:dyDescent="0.4">
      <c r="B327" s="11">
        <v>324</v>
      </c>
      <c r="C327" s="52">
        <v>1314</v>
      </c>
      <c r="D327" s="13">
        <v>1314</v>
      </c>
      <c r="G327" s="13">
        <v>1314</v>
      </c>
      <c r="H327" t="str">
        <f>VLOOKUP(G327,All_Teams!$A$2:$B$365,2,FALSE)</f>
        <v>North Carolina</v>
      </c>
    </row>
    <row r="328" spans="2:8" x14ac:dyDescent="0.4">
      <c r="B328" s="11">
        <v>325</v>
      </c>
      <c r="C328" s="52">
        <v>1452</v>
      </c>
      <c r="D328" s="13">
        <v>1452</v>
      </c>
      <c r="G328" s="13">
        <v>1452</v>
      </c>
      <c r="H328" t="str">
        <f>VLOOKUP(G328,All_Teams!$A$2:$B$365,2,FALSE)</f>
        <v>West Virginia</v>
      </c>
    </row>
    <row r="329" spans="2:8" x14ac:dyDescent="0.4">
      <c r="B329" s="11">
        <v>326</v>
      </c>
      <c r="C329" s="52">
        <v>1314</v>
      </c>
      <c r="D329" s="13">
        <v>1314</v>
      </c>
      <c r="G329" s="13">
        <v>1314</v>
      </c>
      <c r="H329" t="str">
        <f>VLOOKUP(G329,All_Teams!$A$2:$B$365,2,FALSE)</f>
        <v>North Carolina</v>
      </c>
    </row>
    <row r="330" spans="2:8" x14ac:dyDescent="0.4">
      <c r="B330" s="11">
        <v>327</v>
      </c>
      <c r="C330" s="52">
        <v>1242</v>
      </c>
      <c r="D330" s="13">
        <v>1242</v>
      </c>
      <c r="G330" s="13">
        <v>1242</v>
      </c>
      <c r="H330" t="str">
        <f>VLOOKUP(G330,All_Teams!$A$2:$B$365,2,FALSE)</f>
        <v>Kansas</v>
      </c>
    </row>
    <row r="331" spans="2:8" x14ac:dyDescent="0.4">
      <c r="B331" s="11">
        <v>328</v>
      </c>
      <c r="C331" s="52">
        <v>1314</v>
      </c>
      <c r="D331" s="13">
        <v>1314</v>
      </c>
      <c r="G331" s="13">
        <v>1314</v>
      </c>
      <c r="H331" t="str">
        <f>VLOOKUP(G331,All_Teams!$A$2:$B$365,2,FALSE)</f>
        <v>North Carolina</v>
      </c>
    </row>
    <row r="332" spans="2:8" x14ac:dyDescent="0.4">
      <c r="B332" s="11">
        <v>329</v>
      </c>
      <c r="C332" s="52">
        <v>1274</v>
      </c>
      <c r="D332" s="13">
        <v>1274</v>
      </c>
      <c r="G332" s="13">
        <v>1274</v>
      </c>
      <c r="H332" t="str">
        <f>VLOOKUP(G332,All_Teams!$A$2:$B$365,2,FALSE)</f>
        <v>Miami (FL)</v>
      </c>
    </row>
    <row r="333" spans="2:8" x14ac:dyDescent="0.4">
      <c r="B333" s="11">
        <v>330</v>
      </c>
      <c r="C333" s="52">
        <v>1242</v>
      </c>
      <c r="D333" s="13">
        <v>1242</v>
      </c>
      <c r="G333" s="13">
        <v>1242</v>
      </c>
      <c r="H333" t="str">
        <f>VLOOKUP(G333,All_Teams!$A$2:$B$365,2,FALSE)</f>
        <v>Kansas</v>
      </c>
    </row>
    <row r="334" spans="2:8" x14ac:dyDescent="0.4">
      <c r="B334" s="11">
        <v>331</v>
      </c>
      <c r="C334" s="52">
        <v>1314</v>
      </c>
      <c r="D334" s="13">
        <v>1314</v>
      </c>
      <c r="G334" s="13">
        <v>1314</v>
      </c>
      <c r="H334" t="str">
        <f>VLOOKUP(G334,All_Teams!$A$2:$B$365,2,FALSE)</f>
        <v>North Carolina</v>
      </c>
    </row>
    <row r="335" spans="2:8" x14ac:dyDescent="0.4">
      <c r="B335" s="11">
        <v>332</v>
      </c>
      <c r="C335" s="52">
        <v>1274</v>
      </c>
      <c r="D335" s="13">
        <v>1274</v>
      </c>
      <c r="G335" s="13">
        <v>1274</v>
      </c>
      <c r="H335" t="str">
        <f>VLOOKUP(G335,All_Teams!$A$2:$B$365,2,FALSE)</f>
        <v>Miami (FL)</v>
      </c>
    </row>
    <row r="336" spans="2:8" x14ac:dyDescent="0.4">
      <c r="B336" s="11">
        <v>333</v>
      </c>
      <c r="C336" s="52">
        <v>1374</v>
      </c>
      <c r="D336" s="13">
        <v>1374</v>
      </c>
      <c r="G336" s="13">
        <v>1374</v>
      </c>
      <c r="H336" t="str">
        <f>VLOOKUP(G336,All_Teams!$A$2:$B$365,2,FALSE)</f>
        <v>Southern Methodist</v>
      </c>
    </row>
    <row r="337" spans="2:8" x14ac:dyDescent="0.4">
      <c r="B337" s="11">
        <v>334</v>
      </c>
      <c r="C337" s="52">
        <v>1246</v>
      </c>
      <c r="D337" s="13">
        <v>1246</v>
      </c>
      <c r="G337" s="13">
        <v>1246</v>
      </c>
      <c r="H337" t="str">
        <f>VLOOKUP(G337,All_Teams!$A$2:$B$365,2,FALSE)</f>
        <v>Kentucky</v>
      </c>
    </row>
    <row r="338" spans="2:8" x14ac:dyDescent="0.4">
      <c r="B338" s="11">
        <v>335</v>
      </c>
      <c r="C338" s="52">
        <v>1242</v>
      </c>
      <c r="D338" s="13">
        <v>1242</v>
      </c>
      <c r="G338" s="13">
        <v>1242</v>
      </c>
      <c r="H338" t="str">
        <f>VLOOKUP(G338,All_Teams!$A$2:$B$365,2,FALSE)</f>
        <v>Kansas</v>
      </c>
    </row>
    <row r="339" spans="2:8" x14ac:dyDescent="0.4">
      <c r="B339" s="11">
        <v>336</v>
      </c>
      <c r="C339" s="52">
        <v>1452</v>
      </c>
      <c r="D339" s="13">
        <v>1452</v>
      </c>
      <c r="G339" s="13">
        <v>1452</v>
      </c>
      <c r="H339" t="str">
        <f>VLOOKUP(G339,All_Teams!$A$2:$B$365,2,FALSE)</f>
        <v>West Virginia</v>
      </c>
    </row>
    <row r="340" spans="2:8" x14ac:dyDescent="0.4">
      <c r="B340" s="11">
        <v>337</v>
      </c>
      <c r="C340" s="52">
        <v>1124</v>
      </c>
      <c r="D340" s="13">
        <v>1124</v>
      </c>
      <c r="G340" s="13">
        <v>1124</v>
      </c>
      <c r="H340" t="str">
        <f>VLOOKUP(G340,All_Teams!$A$2:$B$365,2,FALSE)</f>
        <v>Baylor</v>
      </c>
    </row>
    <row r="341" spans="2:8" x14ac:dyDescent="0.4">
      <c r="B341" s="11">
        <v>338</v>
      </c>
      <c r="C341" s="52">
        <v>1374</v>
      </c>
      <c r="D341" s="13">
        <v>1374</v>
      </c>
      <c r="G341" s="13">
        <v>1374</v>
      </c>
      <c r="H341" t="str">
        <f>VLOOKUP(G341,All_Teams!$A$2:$B$365,2,FALSE)</f>
        <v>Southern Methodist</v>
      </c>
    </row>
    <row r="342" spans="2:8" x14ac:dyDescent="0.4">
      <c r="B342" s="11">
        <v>339</v>
      </c>
      <c r="C342" s="52">
        <v>1112</v>
      </c>
      <c r="D342" s="13">
        <v>1112</v>
      </c>
      <c r="G342" s="13">
        <v>1112</v>
      </c>
      <c r="H342" t="str">
        <f>VLOOKUP(G342,All_Teams!$A$2:$B$365,2,FALSE)</f>
        <v>Arizona</v>
      </c>
    </row>
    <row r="343" spans="2:8" x14ac:dyDescent="0.4">
      <c r="B343" s="11">
        <v>340</v>
      </c>
      <c r="C343" s="52">
        <v>1452</v>
      </c>
      <c r="D343" s="13">
        <v>1452</v>
      </c>
      <c r="G343" s="13">
        <v>1452</v>
      </c>
      <c r="H343" t="str">
        <f>VLOOKUP(G343,All_Teams!$A$2:$B$365,2,FALSE)</f>
        <v>West Virginia</v>
      </c>
    </row>
    <row r="344" spans="2:8" x14ac:dyDescent="0.4">
      <c r="B344" s="11">
        <v>341</v>
      </c>
      <c r="C344" s="52">
        <v>1314</v>
      </c>
      <c r="D344" s="13">
        <v>1314</v>
      </c>
      <c r="G344" s="13">
        <v>1314</v>
      </c>
      <c r="H344" t="str">
        <f>VLOOKUP(G344,All_Teams!$A$2:$B$365,2,FALSE)</f>
        <v>North Carolina</v>
      </c>
    </row>
    <row r="345" spans="2:8" x14ac:dyDescent="0.4">
      <c r="B345" s="11">
        <v>342</v>
      </c>
      <c r="C345" s="52">
        <v>1314</v>
      </c>
      <c r="D345" s="13">
        <v>1314</v>
      </c>
      <c r="G345" s="13">
        <v>1314</v>
      </c>
      <c r="H345" t="str">
        <f>VLOOKUP(G345,All_Teams!$A$2:$B$365,2,FALSE)</f>
        <v>North Carolina</v>
      </c>
    </row>
    <row r="346" spans="2:8" x14ac:dyDescent="0.4">
      <c r="B346" s="11">
        <v>343</v>
      </c>
      <c r="C346" s="52">
        <v>1455</v>
      </c>
      <c r="D346" s="13">
        <v>1455</v>
      </c>
      <c r="G346" s="13">
        <v>1455</v>
      </c>
      <c r="H346" t="str">
        <f>VLOOKUP(G346,All_Teams!$A$2:$B$365,2,FALSE)</f>
        <v>Wichita State</v>
      </c>
    </row>
    <row r="347" spans="2:8" x14ac:dyDescent="0.4">
      <c r="B347" s="11">
        <v>344</v>
      </c>
      <c r="C347" s="52">
        <v>1124</v>
      </c>
      <c r="D347" s="13">
        <v>1124</v>
      </c>
      <c r="G347" s="13">
        <v>1124</v>
      </c>
      <c r="H347" t="str">
        <f>VLOOKUP(G347,All_Teams!$A$2:$B$365,2,FALSE)</f>
        <v>Baylor</v>
      </c>
    </row>
    <row r="348" spans="2:8" x14ac:dyDescent="0.4">
      <c r="B348" s="11">
        <v>345</v>
      </c>
      <c r="C348" s="52">
        <v>1452</v>
      </c>
      <c r="D348" s="13">
        <v>1452</v>
      </c>
      <c r="G348" s="13">
        <v>1452</v>
      </c>
      <c r="H348" t="str">
        <f>VLOOKUP(G348,All_Teams!$A$2:$B$365,2,FALSE)</f>
        <v>West Virginia</v>
      </c>
    </row>
    <row r="349" spans="2:8" x14ac:dyDescent="0.4">
      <c r="B349" s="11">
        <v>346</v>
      </c>
      <c r="C349" s="52">
        <v>1452</v>
      </c>
      <c r="D349" s="13">
        <v>1452</v>
      </c>
      <c r="G349" s="13">
        <v>1452</v>
      </c>
      <c r="H349" t="str">
        <f>VLOOKUP(G349,All_Teams!$A$2:$B$365,2,FALSE)</f>
        <v>West Virginia</v>
      </c>
    </row>
    <row r="350" spans="2:8" x14ac:dyDescent="0.4">
      <c r="B350" s="11">
        <v>347</v>
      </c>
      <c r="C350" s="52">
        <v>1242</v>
      </c>
      <c r="D350" s="13">
        <v>1242</v>
      </c>
      <c r="G350" s="13">
        <v>1242</v>
      </c>
      <c r="H350" t="str">
        <f>VLOOKUP(G350,All_Teams!$A$2:$B$365,2,FALSE)</f>
        <v>Kansas</v>
      </c>
    </row>
    <row r="351" spans="2:8" x14ac:dyDescent="0.4">
      <c r="B351" s="11">
        <v>348</v>
      </c>
      <c r="C351" s="52">
        <v>1314</v>
      </c>
      <c r="D351" s="13">
        <v>1314</v>
      </c>
      <c r="G351" s="13">
        <v>1314</v>
      </c>
      <c r="H351" t="str">
        <f>VLOOKUP(G351,All_Teams!$A$2:$B$365,2,FALSE)</f>
        <v>North Carolina</v>
      </c>
    </row>
    <row r="352" spans="2:8" x14ac:dyDescent="0.4">
      <c r="B352" s="11">
        <v>349</v>
      </c>
      <c r="C352" s="52">
        <v>1452</v>
      </c>
      <c r="D352" s="13">
        <v>1452</v>
      </c>
      <c r="G352" s="13">
        <v>1452</v>
      </c>
      <c r="H352" t="str">
        <f>VLOOKUP(G352,All_Teams!$A$2:$B$365,2,FALSE)</f>
        <v>West Virginia</v>
      </c>
    </row>
    <row r="353" spans="2:8" x14ac:dyDescent="0.4">
      <c r="B353" s="11">
        <v>350</v>
      </c>
      <c r="C353" s="52">
        <v>1274</v>
      </c>
      <c r="D353" s="13">
        <v>1274</v>
      </c>
      <c r="G353" s="13">
        <v>1274</v>
      </c>
      <c r="H353" t="str">
        <f>VLOOKUP(G353,All_Teams!$A$2:$B$365,2,FALSE)</f>
        <v>Miami (FL)</v>
      </c>
    </row>
    <row r="354" spans="2:8" x14ac:dyDescent="0.4">
      <c r="B354" s="11">
        <v>351</v>
      </c>
      <c r="C354" s="52">
        <v>1314</v>
      </c>
      <c r="D354" s="13">
        <v>1314</v>
      </c>
      <c r="G354" s="13">
        <v>1314</v>
      </c>
      <c r="H354" t="str">
        <f>VLOOKUP(G354,All_Teams!$A$2:$B$365,2,FALSE)</f>
        <v>North Carolina</v>
      </c>
    </row>
    <row r="355" spans="2:8" x14ac:dyDescent="0.4">
      <c r="B355" s="11">
        <v>352</v>
      </c>
      <c r="C355" s="52">
        <v>1452</v>
      </c>
      <c r="D355" s="13">
        <v>1452</v>
      </c>
      <c r="G355" s="13">
        <v>1452</v>
      </c>
      <c r="H355" t="str">
        <f>VLOOKUP(G355,All_Teams!$A$2:$B$365,2,FALSE)</f>
        <v>West Virginia</v>
      </c>
    </row>
    <row r="356" spans="2:8" x14ac:dyDescent="0.4">
      <c r="B356" s="11">
        <v>353</v>
      </c>
      <c r="C356" s="52">
        <v>1452</v>
      </c>
      <c r="D356" s="13">
        <v>1452</v>
      </c>
      <c r="G356" s="13">
        <v>1452</v>
      </c>
      <c r="H356" t="str">
        <f>VLOOKUP(G356,All_Teams!$A$2:$B$365,2,FALSE)</f>
        <v>West Virginia</v>
      </c>
    </row>
    <row r="357" spans="2:8" x14ac:dyDescent="0.4">
      <c r="B357" s="11">
        <v>354</v>
      </c>
      <c r="C357" s="52">
        <v>1374</v>
      </c>
      <c r="D357" s="13">
        <v>1374</v>
      </c>
      <c r="G357" s="13">
        <v>1374</v>
      </c>
      <c r="H357" t="str">
        <f>VLOOKUP(G357,All_Teams!$A$2:$B$365,2,FALSE)</f>
        <v>Southern Methodist</v>
      </c>
    </row>
    <row r="358" spans="2:8" x14ac:dyDescent="0.4">
      <c r="B358" s="11">
        <v>355</v>
      </c>
      <c r="C358" s="52">
        <v>1242</v>
      </c>
      <c r="D358" s="13">
        <v>1242</v>
      </c>
      <c r="G358" s="13">
        <v>1242</v>
      </c>
      <c r="H358" t="str">
        <f>VLOOKUP(G358,All_Teams!$A$2:$B$365,2,FALSE)</f>
        <v>Kansas</v>
      </c>
    </row>
    <row r="359" spans="2:8" x14ac:dyDescent="0.4">
      <c r="B359" s="11">
        <v>356</v>
      </c>
      <c r="C359" s="52">
        <v>1257</v>
      </c>
      <c r="D359" s="13">
        <v>1257</v>
      </c>
      <c r="G359" s="13">
        <v>1257</v>
      </c>
      <c r="H359" t="str">
        <f>VLOOKUP(G359,All_Teams!$A$2:$B$365,2,FALSE)</f>
        <v>Louisville</v>
      </c>
    </row>
    <row r="360" spans="2:8" x14ac:dyDescent="0.4">
      <c r="B360" s="11">
        <v>357</v>
      </c>
      <c r="C360" s="52">
        <v>1452</v>
      </c>
      <c r="D360" s="13">
        <v>1452</v>
      </c>
      <c r="G360" s="13">
        <v>1452</v>
      </c>
      <c r="H360" t="str">
        <f>VLOOKUP(G360,All_Teams!$A$2:$B$365,2,FALSE)</f>
        <v>West Virginia</v>
      </c>
    </row>
    <row r="361" spans="2:8" x14ac:dyDescent="0.4">
      <c r="B361" s="11">
        <v>358</v>
      </c>
      <c r="C361" s="52">
        <v>1242</v>
      </c>
      <c r="D361" s="13">
        <v>1242</v>
      </c>
      <c r="G361" s="13">
        <v>1242</v>
      </c>
      <c r="H361" t="str">
        <f>VLOOKUP(G361,All_Teams!$A$2:$B$365,2,FALSE)</f>
        <v>Kansas</v>
      </c>
    </row>
    <row r="362" spans="2:8" x14ac:dyDescent="0.4">
      <c r="B362" s="11">
        <v>359</v>
      </c>
      <c r="C362" s="52">
        <v>1242</v>
      </c>
      <c r="D362" s="13">
        <v>1242</v>
      </c>
      <c r="G362" s="13">
        <v>1242</v>
      </c>
      <c r="H362" t="str">
        <f>VLOOKUP(G362,All_Teams!$A$2:$B$365,2,FALSE)</f>
        <v>Kansas</v>
      </c>
    </row>
    <row r="363" spans="2:8" x14ac:dyDescent="0.4">
      <c r="B363" s="11">
        <v>360</v>
      </c>
      <c r="C363" s="52">
        <v>1452</v>
      </c>
      <c r="D363" s="13">
        <v>1452</v>
      </c>
      <c r="G363" s="13">
        <v>1452</v>
      </c>
      <c r="H363" t="str">
        <f>VLOOKUP(G363,All_Teams!$A$2:$B$365,2,FALSE)</f>
        <v>West Virginia</v>
      </c>
    </row>
    <row r="364" spans="2:8" x14ac:dyDescent="0.4">
      <c r="B364" s="11">
        <v>361</v>
      </c>
      <c r="C364" s="52">
        <v>1314</v>
      </c>
      <c r="D364" s="13">
        <v>1314</v>
      </c>
      <c r="G364" s="13">
        <v>1314</v>
      </c>
      <c r="H364" t="str">
        <f>VLOOKUP(G364,All_Teams!$A$2:$B$365,2,FALSE)</f>
        <v>North Carolina</v>
      </c>
    </row>
    <row r="365" spans="2:8" x14ac:dyDescent="0.4">
      <c r="B365" s="11">
        <v>362</v>
      </c>
      <c r="C365" s="52">
        <v>1458</v>
      </c>
      <c r="D365" s="13">
        <v>1458</v>
      </c>
      <c r="G365" s="13">
        <v>1458</v>
      </c>
      <c r="H365" t="str">
        <f>VLOOKUP(G365,All_Teams!$A$2:$B$365,2,FALSE)</f>
        <v>Wisconsin</v>
      </c>
    </row>
    <row r="366" spans="2:8" x14ac:dyDescent="0.4">
      <c r="B366" s="11">
        <v>363</v>
      </c>
      <c r="C366" s="52">
        <v>1452</v>
      </c>
      <c r="D366" s="13">
        <v>1452</v>
      </c>
      <c r="G366" s="13">
        <v>1452</v>
      </c>
      <c r="H366" t="str">
        <f>VLOOKUP(G366,All_Teams!$A$2:$B$365,2,FALSE)</f>
        <v>West Virginia</v>
      </c>
    </row>
    <row r="367" spans="2:8" x14ac:dyDescent="0.4">
      <c r="B367" s="11">
        <v>364</v>
      </c>
      <c r="C367" s="52">
        <v>1246</v>
      </c>
      <c r="D367" s="13">
        <v>1246</v>
      </c>
      <c r="G367" s="13">
        <v>1246</v>
      </c>
      <c r="H367" t="str">
        <f>VLOOKUP(G367,All_Teams!$A$2:$B$365,2,FALSE)</f>
        <v>Kentucky</v>
      </c>
    </row>
    <row r="368" spans="2:8" x14ac:dyDescent="0.4">
      <c r="B368" s="11">
        <v>365</v>
      </c>
      <c r="C368" s="52">
        <v>1371</v>
      </c>
      <c r="D368" s="13">
        <v>1371</v>
      </c>
      <c r="G368" s="13">
        <v>1371</v>
      </c>
      <c r="H368" t="str">
        <f>VLOOKUP(G368,All_Teams!$A$2:$B$365,2,FALSE)</f>
        <v>Seton Hall</v>
      </c>
    </row>
    <row r="369" spans="2:8" x14ac:dyDescent="0.4">
      <c r="B369" s="11">
        <v>366</v>
      </c>
      <c r="C369" s="52">
        <v>1276</v>
      </c>
      <c r="D369" s="13">
        <v>1276</v>
      </c>
      <c r="G369" s="13">
        <v>1276</v>
      </c>
      <c r="H369" t="str">
        <f>VLOOKUP(G369,All_Teams!$A$2:$B$365,2,FALSE)</f>
        <v>Michigan</v>
      </c>
    </row>
    <row r="370" spans="2:8" x14ac:dyDescent="0.4">
      <c r="B370" s="11">
        <v>367</v>
      </c>
      <c r="C370" s="52">
        <v>1314</v>
      </c>
      <c r="D370" s="13">
        <v>1314</v>
      </c>
      <c r="G370" s="13">
        <v>1314</v>
      </c>
      <c r="H370" t="str">
        <f>VLOOKUP(G370,All_Teams!$A$2:$B$365,2,FALSE)</f>
        <v>North Carolina</v>
      </c>
    </row>
    <row r="371" spans="2:8" x14ac:dyDescent="0.4">
      <c r="B371" s="11">
        <v>368</v>
      </c>
      <c r="C371" s="52">
        <v>1242</v>
      </c>
      <c r="D371" s="13">
        <v>1242</v>
      </c>
      <c r="G371" s="13">
        <v>1242</v>
      </c>
      <c r="H371" t="str">
        <f>VLOOKUP(G371,All_Teams!$A$2:$B$365,2,FALSE)</f>
        <v>Kansas</v>
      </c>
    </row>
    <row r="372" spans="2:8" x14ac:dyDescent="0.4">
      <c r="B372" s="11">
        <v>369</v>
      </c>
      <c r="C372" s="52">
        <v>1435</v>
      </c>
      <c r="D372" s="13">
        <v>1435</v>
      </c>
      <c r="G372" s="13">
        <v>1435</v>
      </c>
      <c r="H372" t="str">
        <f>VLOOKUP(G372,All_Teams!$A$2:$B$365,2,FALSE)</f>
        <v>Vanderbilt</v>
      </c>
    </row>
    <row r="373" spans="2:8" x14ac:dyDescent="0.4">
      <c r="B373" s="11">
        <v>370</v>
      </c>
      <c r="C373" s="52">
        <v>1257</v>
      </c>
      <c r="D373" s="13">
        <v>1257</v>
      </c>
      <c r="G373" s="13">
        <v>1257</v>
      </c>
      <c r="H373" t="str">
        <f>VLOOKUP(G373,All_Teams!$A$2:$B$365,2,FALSE)</f>
        <v>Louisville</v>
      </c>
    </row>
    <row r="374" spans="2:8" x14ac:dyDescent="0.4">
      <c r="B374" s="11">
        <v>371</v>
      </c>
      <c r="C374" s="52">
        <v>1112</v>
      </c>
      <c r="D374" s="13">
        <v>1112</v>
      </c>
      <c r="G374" s="13">
        <v>1112</v>
      </c>
      <c r="H374" t="str">
        <f>VLOOKUP(G374,All_Teams!$A$2:$B$365,2,FALSE)</f>
        <v>Arizona</v>
      </c>
    </row>
    <row r="375" spans="2:8" x14ac:dyDescent="0.4">
      <c r="B375" s="11">
        <v>372</v>
      </c>
      <c r="C375" s="52">
        <v>1452</v>
      </c>
      <c r="D375" s="13">
        <v>1452</v>
      </c>
      <c r="G375" s="13">
        <v>1452</v>
      </c>
      <c r="H375" t="str">
        <f>VLOOKUP(G375,All_Teams!$A$2:$B$365,2,FALSE)</f>
        <v>West Virginia</v>
      </c>
    </row>
    <row r="376" spans="2:8" x14ac:dyDescent="0.4">
      <c r="B376" s="11">
        <v>373</v>
      </c>
      <c r="C376" s="52">
        <v>1246</v>
      </c>
      <c r="D376" s="13">
        <v>1246</v>
      </c>
      <c r="G376" s="13">
        <v>1246</v>
      </c>
      <c r="H376" t="str">
        <f>VLOOKUP(G376,All_Teams!$A$2:$B$365,2,FALSE)</f>
        <v>Kentucky</v>
      </c>
    </row>
    <row r="377" spans="2:8" x14ac:dyDescent="0.4">
      <c r="B377" s="11">
        <v>374</v>
      </c>
      <c r="C377" s="52">
        <v>1452</v>
      </c>
      <c r="D377" s="13">
        <v>1452</v>
      </c>
      <c r="G377" s="13">
        <v>1452</v>
      </c>
      <c r="H377" t="str">
        <f>VLOOKUP(G377,All_Teams!$A$2:$B$365,2,FALSE)</f>
        <v>West Virginia</v>
      </c>
    </row>
    <row r="378" spans="2:8" x14ac:dyDescent="0.4">
      <c r="B378" s="11">
        <v>375</v>
      </c>
      <c r="C378" s="52">
        <v>1452</v>
      </c>
      <c r="D378" s="13">
        <v>1452</v>
      </c>
      <c r="G378" s="13">
        <v>1452</v>
      </c>
      <c r="H378" t="str">
        <f>VLOOKUP(G378,All_Teams!$A$2:$B$365,2,FALSE)</f>
        <v>West Virginia</v>
      </c>
    </row>
    <row r="379" spans="2:8" x14ac:dyDescent="0.4">
      <c r="B379" s="11">
        <v>376</v>
      </c>
      <c r="C379" s="52">
        <v>1268</v>
      </c>
      <c r="D379" s="13">
        <v>1268</v>
      </c>
      <c r="G379" s="13">
        <v>1268</v>
      </c>
      <c r="H379" t="str">
        <f>VLOOKUP(G379,All_Teams!$A$2:$B$365,2,FALSE)</f>
        <v>Maryland</v>
      </c>
    </row>
    <row r="380" spans="2:8" x14ac:dyDescent="0.4">
      <c r="B380" s="11">
        <v>377</v>
      </c>
      <c r="C380" s="52">
        <v>1246</v>
      </c>
      <c r="D380" s="13">
        <v>1246</v>
      </c>
      <c r="G380" s="13">
        <v>1246</v>
      </c>
      <c r="H380" t="str">
        <f>VLOOKUP(G380,All_Teams!$A$2:$B$365,2,FALSE)</f>
        <v>Kentucky</v>
      </c>
    </row>
    <row r="381" spans="2:8" x14ac:dyDescent="0.4">
      <c r="B381" s="11">
        <v>378</v>
      </c>
      <c r="C381" s="52">
        <v>1374</v>
      </c>
      <c r="D381" s="13">
        <v>1374</v>
      </c>
      <c r="G381" s="13">
        <v>1374</v>
      </c>
      <c r="H381" t="str">
        <f>VLOOKUP(G381,All_Teams!$A$2:$B$365,2,FALSE)</f>
        <v>Southern Methodist</v>
      </c>
    </row>
    <row r="382" spans="2:8" x14ac:dyDescent="0.4">
      <c r="B382" s="11">
        <v>379</v>
      </c>
      <c r="C382" s="52">
        <v>1314</v>
      </c>
      <c r="D382" s="13">
        <v>1314</v>
      </c>
      <c r="G382" s="13">
        <v>1314</v>
      </c>
      <c r="H382" t="str">
        <f>VLOOKUP(G382,All_Teams!$A$2:$B$365,2,FALSE)</f>
        <v>North Carolina</v>
      </c>
    </row>
    <row r="383" spans="2:8" x14ac:dyDescent="0.4">
      <c r="B383" s="11">
        <v>380</v>
      </c>
      <c r="C383" s="52">
        <v>1314</v>
      </c>
      <c r="D383" s="13">
        <v>1314</v>
      </c>
      <c r="G383" s="13">
        <v>1314</v>
      </c>
      <c r="H383" t="str">
        <f>VLOOKUP(G383,All_Teams!$A$2:$B$365,2,FALSE)</f>
        <v>North Carolina</v>
      </c>
    </row>
    <row r="384" spans="2:8" x14ac:dyDescent="0.4">
      <c r="B384" s="11">
        <v>381</v>
      </c>
      <c r="C384" s="52">
        <v>1452</v>
      </c>
      <c r="D384" s="13">
        <v>1452</v>
      </c>
      <c r="G384" s="13">
        <v>1452</v>
      </c>
      <c r="H384" t="str">
        <f>VLOOKUP(G384,All_Teams!$A$2:$B$365,2,FALSE)</f>
        <v>West Virginia</v>
      </c>
    </row>
    <row r="385" spans="2:8" x14ac:dyDescent="0.4">
      <c r="B385" s="11">
        <v>382</v>
      </c>
      <c r="C385" s="52">
        <v>1274</v>
      </c>
      <c r="D385" s="13">
        <v>1274</v>
      </c>
      <c r="G385" s="13">
        <v>1274</v>
      </c>
      <c r="H385" t="str">
        <f>VLOOKUP(G385,All_Teams!$A$2:$B$365,2,FALSE)</f>
        <v>Miami (FL)</v>
      </c>
    </row>
    <row r="386" spans="2:8" x14ac:dyDescent="0.4">
      <c r="B386" s="11">
        <v>383</v>
      </c>
      <c r="C386" s="52">
        <v>1242</v>
      </c>
      <c r="D386" s="13">
        <v>1242</v>
      </c>
      <c r="G386" s="13">
        <v>1242</v>
      </c>
      <c r="H386" t="str">
        <f>VLOOKUP(G386,All_Teams!$A$2:$B$365,2,FALSE)</f>
        <v>Kansas</v>
      </c>
    </row>
    <row r="387" spans="2:8" x14ac:dyDescent="0.4">
      <c r="B387" s="11">
        <v>384</v>
      </c>
      <c r="C387" s="52">
        <v>1435</v>
      </c>
      <c r="D387" s="13">
        <v>1435</v>
      </c>
      <c r="G387" s="13">
        <v>1435</v>
      </c>
      <c r="H387" t="str">
        <f>VLOOKUP(G387,All_Teams!$A$2:$B$365,2,FALSE)</f>
        <v>Vanderbilt</v>
      </c>
    </row>
    <row r="388" spans="2:8" x14ac:dyDescent="0.4">
      <c r="B388" s="11">
        <v>385</v>
      </c>
      <c r="C388" s="52">
        <v>1246</v>
      </c>
      <c r="D388" s="13">
        <v>1246</v>
      </c>
      <c r="G388" s="13">
        <v>1246</v>
      </c>
      <c r="H388" t="str">
        <f>VLOOKUP(G388,All_Teams!$A$2:$B$365,2,FALSE)</f>
        <v>Kentucky</v>
      </c>
    </row>
    <row r="389" spans="2:8" x14ac:dyDescent="0.4">
      <c r="B389" s="11">
        <v>386</v>
      </c>
      <c r="C389" s="52">
        <v>1452</v>
      </c>
      <c r="D389" s="13">
        <v>1452</v>
      </c>
      <c r="G389" s="13">
        <v>1452</v>
      </c>
      <c r="H389" t="str">
        <f>VLOOKUP(G389,All_Teams!$A$2:$B$365,2,FALSE)</f>
        <v>West Virginia</v>
      </c>
    </row>
    <row r="390" spans="2:8" x14ac:dyDescent="0.4">
      <c r="B390" s="11">
        <v>387</v>
      </c>
      <c r="C390" s="52">
        <v>1437</v>
      </c>
      <c r="D390" s="13">
        <v>1437</v>
      </c>
      <c r="G390" s="13">
        <v>1437</v>
      </c>
      <c r="H390" t="str">
        <f>VLOOKUP(G390,All_Teams!$A$2:$B$365,2,FALSE)</f>
        <v>Villanova</v>
      </c>
    </row>
    <row r="391" spans="2:8" x14ac:dyDescent="0.4">
      <c r="B391" s="11">
        <v>388</v>
      </c>
      <c r="C391" s="52">
        <v>1257</v>
      </c>
      <c r="D391" s="13">
        <v>1257</v>
      </c>
      <c r="G391" s="13">
        <v>1257</v>
      </c>
      <c r="H391" t="str">
        <f>VLOOKUP(G391,All_Teams!$A$2:$B$365,2,FALSE)</f>
        <v>Louisville</v>
      </c>
    </row>
    <row r="392" spans="2:8" x14ac:dyDescent="0.4">
      <c r="B392" s="11">
        <v>389</v>
      </c>
      <c r="C392" s="52">
        <v>1452</v>
      </c>
      <c r="D392" s="13">
        <v>1452</v>
      </c>
      <c r="G392" s="13">
        <v>1452</v>
      </c>
      <c r="H392" t="str">
        <f>VLOOKUP(G392,All_Teams!$A$2:$B$365,2,FALSE)</f>
        <v>West Virginia</v>
      </c>
    </row>
    <row r="393" spans="2:8" x14ac:dyDescent="0.4">
      <c r="B393" s="11">
        <v>390</v>
      </c>
      <c r="C393" s="52">
        <v>1314</v>
      </c>
      <c r="D393" s="13">
        <v>1314</v>
      </c>
      <c r="G393" s="13">
        <v>1314</v>
      </c>
      <c r="H393" t="str">
        <f>VLOOKUP(G393,All_Teams!$A$2:$B$365,2,FALSE)</f>
        <v>North Carolina</v>
      </c>
    </row>
    <row r="394" spans="2:8" x14ac:dyDescent="0.4">
      <c r="B394" s="11">
        <v>391</v>
      </c>
      <c r="C394" s="52">
        <v>1181</v>
      </c>
      <c r="D394" s="13">
        <v>1181</v>
      </c>
      <c r="G394" s="13">
        <v>1181</v>
      </c>
      <c r="H394" t="str">
        <f>VLOOKUP(G394,All_Teams!$A$2:$B$365,2,FALSE)</f>
        <v>Duke</v>
      </c>
    </row>
    <row r="395" spans="2:8" x14ac:dyDescent="0.4">
      <c r="B395" s="11">
        <v>392</v>
      </c>
      <c r="C395" s="52">
        <v>1452</v>
      </c>
      <c r="D395" s="13">
        <v>1452</v>
      </c>
      <c r="G395" s="13">
        <v>1452</v>
      </c>
      <c r="H395" t="str">
        <f>VLOOKUP(G395,All_Teams!$A$2:$B$365,2,FALSE)</f>
        <v>West Virginia</v>
      </c>
    </row>
    <row r="396" spans="2:8" x14ac:dyDescent="0.4">
      <c r="B396" s="11">
        <v>393</v>
      </c>
      <c r="C396" s="52">
        <v>1374</v>
      </c>
      <c r="D396" s="13">
        <v>1374</v>
      </c>
      <c r="G396" s="13">
        <v>1374</v>
      </c>
      <c r="H396" t="str">
        <f>VLOOKUP(G396,All_Teams!$A$2:$B$365,2,FALSE)</f>
        <v>Southern Methodist</v>
      </c>
    </row>
    <row r="397" spans="2:8" x14ac:dyDescent="0.4">
      <c r="B397" s="11">
        <v>394</v>
      </c>
      <c r="C397" s="52">
        <v>1314</v>
      </c>
      <c r="D397" s="13">
        <v>1314</v>
      </c>
      <c r="G397" s="13">
        <v>1314</v>
      </c>
      <c r="H397" t="str">
        <f>VLOOKUP(G397,All_Teams!$A$2:$B$365,2,FALSE)</f>
        <v>North Carolina</v>
      </c>
    </row>
    <row r="398" spans="2:8" x14ac:dyDescent="0.4">
      <c r="B398" s="11">
        <v>395</v>
      </c>
      <c r="C398" s="52">
        <v>1181</v>
      </c>
      <c r="D398" s="13">
        <v>1181</v>
      </c>
      <c r="G398" s="13">
        <v>1181</v>
      </c>
      <c r="H398" t="str">
        <f>VLOOKUP(G398,All_Teams!$A$2:$B$365,2,FALSE)</f>
        <v>Duke</v>
      </c>
    </row>
    <row r="399" spans="2:8" x14ac:dyDescent="0.4">
      <c r="B399" s="11">
        <v>396</v>
      </c>
      <c r="C399" s="52">
        <v>1246</v>
      </c>
      <c r="D399" s="13">
        <v>1246</v>
      </c>
      <c r="G399" s="13">
        <v>1246</v>
      </c>
      <c r="H399" t="str">
        <f>VLOOKUP(G399,All_Teams!$A$2:$B$365,2,FALSE)</f>
        <v>Kentucky</v>
      </c>
    </row>
    <row r="400" spans="2:8" x14ac:dyDescent="0.4">
      <c r="B400" s="11">
        <v>397</v>
      </c>
      <c r="C400" s="52">
        <v>1435</v>
      </c>
      <c r="D400" s="13">
        <v>1435</v>
      </c>
      <c r="G400" s="13">
        <v>1435</v>
      </c>
      <c r="H400" t="str">
        <f>VLOOKUP(G400,All_Teams!$A$2:$B$365,2,FALSE)</f>
        <v>Vanderbilt</v>
      </c>
    </row>
    <row r="401" spans="2:8" x14ac:dyDescent="0.4">
      <c r="B401" s="11">
        <v>398</v>
      </c>
      <c r="C401" s="52">
        <v>1435</v>
      </c>
      <c r="D401" s="13">
        <v>1435</v>
      </c>
      <c r="G401" s="13">
        <v>1435</v>
      </c>
      <c r="H401" t="str">
        <f>VLOOKUP(G401,All_Teams!$A$2:$B$365,2,FALSE)</f>
        <v>Vanderbilt</v>
      </c>
    </row>
    <row r="402" spans="2:8" x14ac:dyDescent="0.4">
      <c r="B402" s="11">
        <v>399</v>
      </c>
      <c r="C402" s="52">
        <v>1435</v>
      </c>
      <c r="D402" s="13">
        <v>1435</v>
      </c>
      <c r="G402" s="13">
        <v>1435</v>
      </c>
      <c r="H402" t="str">
        <f>VLOOKUP(G402,All_Teams!$A$2:$B$365,2,FALSE)</f>
        <v>Vanderbilt</v>
      </c>
    </row>
    <row r="403" spans="2:8" x14ac:dyDescent="0.4">
      <c r="B403" s="11">
        <v>400</v>
      </c>
      <c r="C403" s="52">
        <v>1257</v>
      </c>
      <c r="D403" s="13">
        <v>1257</v>
      </c>
      <c r="G403" s="13">
        <v>1257</v>
      </c>
      <c r="H403" t="str">
        <f>VLOOKUP(G403,All_Teams!$A$2:$B$365,2,FALSE)</f>
        <v>Louisville</v>
      </c>
    </row>
    <row r="404" spans="2:8" x14ac:dyDescent="0.4">
      <c r="B404" s="11">
        <v>401</v>
      </c>
      <c r="C404" s="52">
        <v>1452</v>
      </c>
      <c r="D404" s="13">
        <v>1452</v>
      </c>
      <c r="G404" s="13">
        <v>1452</v>
      </c>
      <c r="H404" t="str">
        <f>VLOOKUP(G404,All_Teams!$A$2:$B$365,2,FALSE)</f>
        <v>West Virginia</v>
      </c>
    </row>
    <row r="405" spans="2:8" x14ac:dyDescent="0.4">
      <c r="B405" s="11">
        <v>402</v>
      </c>
      <c r="C405" s="52">
        <v>1314</v>
      </c>
      <c r="D405" s="13">
        <v>1314</v>
      </c>
      <c r="G405" s="13">
        <v>1314</v>
      </c>
      <c r="H405" t="str">
        <f>VLOOKUP(G405,All_Teams!$A$2:$B$365,2,FALSE)</f>
        <v>North Carolina</v>
      </c>
    </row>
    <row r="406" spans="2:8" x14ac:dyDescent="0.4">
      <c r="B406" s="11">
        <v>403</v>
      </c>
      <c r="C406" s="52">
        <v>1274</v>
      </c>
      <c r="D406" s="13">
        <v>1274</v>
      </c>
      <c r="G406" s="13">
        <v>1274</v>
      </c>
      <c r="H406" t="str">
        <f>VLOOKUP(G406,All_Teams!$A$2:$B$365,2,FALSE)</f>
        <v>Miami (FL)</v>
      </c>
    </row>
    <row r="407" spans="2:8" x14ac:dyDescent="0.4">
      <c r="B407" s="11">
        <v>404</v>
      </c>
      <c r="C407" s="52">
        <v>1374</v>
      </c>
      <c r="D407" s="13">
        <v>1374</v>
      </c>
      <c r="G407" s="13">
        <v>1374</v>
      </c>
      <c r="H407" t="str">
        <f>VLOOKUP(G407,All_Teams!$A$2:$B$365,2,FALSE)</f>
        <v>Southern Methodist</v>
      </c>
    </row>
    <row r="408" spans="2:8" x14ac:dyDescent="0.4">
      <c r="B408" s="11">
        <v>405</v>
      </c>
      <c r="C408" s="52">
        <v>1374</v>
      </c>
      <c r="D408" s="13">
        <v>1374</v>
      </c>
      <c r="G408" s="13">
        <v>1374</v>
      </c>
      <c r="H408" t="str">
        <f>VLOOKUP(G408,All_Teams!$A$2:$B$365,2,FALSE)</f>
        <v>Southern Methodist</v>
      </c>
    </row>
    <row r="409" spans="2:8" x14ac:dyDescent="0.4">
      <c r="B409" s="11">
        <v>406</v>
      </c>
      <c r="C409" s="52">
        <v>1124</v>
      </c>
      <c r="D409" s="13">
        <v>1124</v>
      </c>
      <c r="G409" s="13">
        <v>1124</v>
      </c>
      <c r="H409" t="str">
        <f>VLOOKUP(G409,All_Teams!$A$2:$B$365,2,FALSE)</f>
        <v>Baylor</v>
      </c>
    </row>
    <row r="410" spans="2:8" x14ac:dyDescent="0.4">
      <c r="B410" s="11">
        <v>407</v>
      </c>
      <c r="C410" s="52">
        <v>1452</v>
      </c>
      <c r="D410" s="13">
        <v>1452</v>
      </c>
      <c r="G410" s="13">
        <v>1452</v>
      </c>
      <c r="H410" t="str">
        <f>VLOOKUP(G410,All_Teams!$A$2:$B$365,2,FALSE)</f>
        <v>West Virginia</v>
      </c>
    </row>
    <row r="411" spans="2:8" x14ac:dyDescent="0.4">
      <c r="B411" s="11">
        <v>408</v>
      </c>
      <c r="C411" s="52">
        <v>1452</v>
      </c>
      <c r="D411" s="13">
        <v>1452</v>
      </c>
      <c r="G411" s="13">
        <v>1452</v>
      </c>
      <c r="H411" t="str">
        <f>VLOOKUP(G411,All_Teams!$A$2:$B$365,2,FALSE)</f>
        <v>West Virginia</v>
      </c>
    </row>
    <row r="412" spans="2:8" x14ac:dyDescent="0.4">
      <c r="B412" s="11">
        <v>409</v>
      </c>
      <c r="C412" s="52">
        <v>1257</v>
      </c>
      <c r="D412" s="13">
        <v>1257</v>
      </c>
      <c r="G412" s="13">
        <v>1257</v>
      </c>
      <c r="H412" t="str">
        <f>VLOOKUP(G412,All_Teams!$A$2:$B$365,2,FALSE)</f>
        <v>Louisville</v>
      </c>
    </row>
    <row r="413" spans="2:8" x14ac:dyDescent="0.4">
      <c r="B413" s="11">
        <v>410</v>
      </c>
      <c r="C413" s="52">
        <v>1314</v>
      </c>
      <c r="D413" s="13">
        <v>1314</v>
      </c>
      <c r="G413" s="13">
        <v>1314</v>
      </c>
      <c r="H413" t="str">
        <f>VLOOKUP(G413,All_Teams!$A$2:$B$365,2,FALSE)</f>
        <v>North Carolina</v>
      </c>
    </row>
    <row r="414" spans="2:8" x14ac:dyDescent="0.4">
      <c r="B414" s="11">
        <v>411</v>
      </c>
      <c r="C414" s="52">
        <v>1314</v>
      </c>
      <c r="D414" s="13">
        <v>1314</v>
      </c>
      <c r="G414" s="13">
        <v>1314</v>
      </c>
      <c r="H414" t="str">
        <f>VLOOKUP(G414,All_Teams!$A$2:$B$365,2,FALSE)</f>
        <v>North Carolina</v>
      </c>
    </row>
    <row r="415" spans="2:8" x14ac:dyDescent="0.4">
      <c r="B415" s="11">
        <v>412</v>
      </c>
      <c r="C415" s="52">
        <v>1452</v>
      </c>
      <c r="D415" s="13">
        <v>1452</v>
      </c>
      <c r="G415" s="13">
        <v>1452</v>
      </c>
      <c r="H415" t="str">
        <f>VLOOKUP(G415,All_Teams!$A$2:$B$365,2,FALSE)</f>
        <v>West Virginia</v>
      </c>
    </row>
    <row r="416" spans="2:8" x14ac:dyDescent="0.4">
      <c r="B416" s="11">
        <v>413</v>
      </c>
      <c r="C416" s="52">
        <v>1242</v>
      </c>
      <c r="D416" s="13">
        <v>1242</v>
      </c>
      <c r="G416" s="13">
        <v>1242</v>
      </c>
      <c r="H416" t="str">
        <f>VLOOKUP(G416,All_Teams!$A$2:$B$365,2,FALSE)</f>
        <v>Kansas</v>
      </c>
    </row>
    <row r="417" spans="2:8" x14ac:dyDescent="0.4">
      <c r="B417" s="11">
        <v>414</v>
      </c>
      <c r="C417" s="52">
        <v>1246</v>
      </c>
      <c r="D417" s="13">
        <v>1246</v>
      </c>
      <c r="G417" s="13">
        <v>1246</v>
      </c>
      <c r="H417" t="str">
        <f>VLOOKUP(G417,All_Teams!$A$2:$B$365,2,FALSE)</f>
        <v>Kentucky</v>
      </c>
    </row>
    <row r="418" spans="2:8" x14ac:dyDescent="0.4">
      <c r="B418" s="11">
        <v>415</v>
      </c>
      <c r="C418" s="52">
        <v>1242</v>
      </c>
      <c r="D418" s="13">
        <v>1242</v>
      </c>
      <c r="G418" s="13">
        <v>1242</v>
      </c>
      <c r="H418" t="str">
        <f>VLOOKUP(G418,All_Teams!$A$2:$B$365,2,FALSE)</f>
        <v>Kansas</v>
      </c>
    </row>
    <row r="419" spans="2:8" x14ac:dyDescent="0.4">
      <c r="B419" s="11">
        <v>416</v>
      </c>
      <c r="C419" s="52">
        <v>1452</v>
      </c>
      <c r="D419" s="13">
        <v>1452</v>
      </c>
      <c r="G419" s="13">
        <v>1452</v>
      </c>
      <c r="H419" t="str">
        <f>VLOOKUP(G419,All_Teams!$A$2:$B$365,2,FALSE)</f>
        <v>West Virginia</v>
      </c>
    </row>
    <row r="420" spans="2:8" x14ac:dyDescent="0.4">
      <c r="B420" s="11">
        <v>417</v>
      </c>
      <c r="C420" s="52">
        <v>1235</v>
      </c>
      <c r="D420" s="13">
        <v>1235</v>
      </c>
      <c r="G420" s="13">
        <v>1235</v>
      </c>
      <c r="H420" t="str">
        <f>VLOOKUP(G420,All_Teams!$A$2:$B$365,2,FALSE)</f>
        <v>Iowa State</v>
      </c>
    </row>
    <row r="421" spans="2:8" x14ac:dyDescent="0.4">
      <c r="B421" s="11">
        <v>418</v>
      </c>
      <c r="C421" s="52">
        <v>1452</v>
      </c>
      <c r="D421" s="13">
        <v>1452</v>
      </c>
      <c r="G421" s="13">
        <v>1452</v>
      </c>
      <c r="H421" t="str">
        <f>VLOOKUP(G421,All_Teams!$A$2:$B$365,2,FALSE)</f>
        <v>West Virginia</v>
      </c>
    </row>
    <row r="422" spans="2:8" x14ac:dyDescent="0.4">
      <c r="B422" s="11">
        <v>419</v>
      </c>
      <c r="C422" s="52">
        <v>1452</v>
      </c>
      <c r="D422" s="13">
        <v>1452</v>
      </c>
      <c r="G422" s="13">
        <v>1452</v>
      </c>
      <c r="H422" t="str">
        <f>VLOOKUP(G422,All_Teams!$A$2:$B$365,2,FALSE)</f>
        <v>West Virginia</v>
      </c>
    </row>
    <row r="423" spans="2:8" x14ac:dyDescent="0.4">
      <c r="B423" s="11">
        <v>420</v>
      </c>
      <c r="C423" s="52">
        <v>1455</v>
      </c>
      <c r="D423" s="13">
        <v>1455</v>
      </c>
      <c r="G423" s="13">
        <v>1455</v>
      </c>
      <c r="H423" t="str">
        <f>VLOOKUP(G423,All_Teams!$A$2:$B$365,2,FALSE)</f>
        <v>Wichita State</v>
      </c>
    </row>
    <row r="424" spans="2:8" x14ac:dyDescent="0.4">
      <c r="B424" s="11">
        <v>421</v>
      </c>
      <c r="C424" s="52">
        <v>1452</v>
      </c>
      <c r="D424" s="13">
        <v>1452</v>
      </c>
      <c r="G424" s="13">
        <v>1452</v>
      </c>
      <c r="H424" t="str">
        <f>VLOOKUP(G424,All_Teams!$A$2:$B$365,2,FALSE)</f>
        <v>West Virginia</v>
      </c>
    </row>
    <row r="425" spans="2:8" x14ac:dyDescent="0.4">
      <c r="B425" s="11">
        <v>422</v>
      </c>
      <c r="C425" s="52">
        <v>1435</v>
      </c>
      <c r="D425" s="13">
        <v>1435</v>
      </c>
      <c r="G425" s="13">
        <v>1435</v>
      </c>
      <c r="H425" t="str">
        <f>VLOOKUP(G425,All_Teams!$A$2:$B$365,2,FALSE)</f>
        <v>Vanderbilt</v>
      </c>
    </row>
    <row r="426" spans="2:8" x14ac:dyDescent="0.4">
      <c r="B426" s="11">
        <v>423</v>
      </c>
      <c r="C426" s="52">
        <v>1246</v>
      </c>
      <c r="D426" s="13">
        <v>1246</v>
      </c>
      <c r="G426" s="13">
        <v>1246</v>
      </c>
      <c r="H426" t="str">
        <f>VLOOKUP(G426,All_Teams!$A$2:$B$365,2,FALSE)</f>
        <v>Kentucky</v>
      </c>
    </row>
    <row r="427" spans="2:8" x14ac:dyDescent="0.4">
      <c r="B427" s="11">
        <v>424</v>
      </c>
      <c r="C427" s="52">
        <v>1314</v>
      </c>
      <c r="D427" s="13">
        <v>1314</v>
      </c>
      <c r="G427" s="13">
        <v>1314</v>
      </c>
      <c r="H427" t="str">
        <f>VLOOKUP(G427,All_Teams!$A$2:$B$365,2,FALSE)</f>
        <v>North Carolina</v>
      </c>
    </row>
    <row r="428" spans="2:8" x14ac:dyDescent="0.4">
      <c r="B428" s="11">
        <v>425</v>
      </c>
      <c r="C428" s="52">
        <v>1257</v>
      </c>
      <c r="D428" s="13">
        <v>1257</v>
      </c>
      <c r="G428" s="13">
        <v>1257</v>
      </c>
      <c r="H428" t="str">
        <f>VLOOKUP(G428,All_Teams!$A$2:$B$365,2,FALSE)</f>
        <v>Louisville</v>
      </c>
    </row>
    <row r="429" spans="2:8" x14ac:dyDescent="0.4">
      <c r="B429" s="11">
        <v>426</v>
      </c>
      <c r="C429" s="52">
        <v>1452</v>
      </c>
      <c r="D429" s="13">
        <v>1452</v>
      </c>
      <c r="G429" s="13">
        <v>1452</v>
      </c>
      <c r="H429" t="str">
        <f>VLOOKUP(G429,All_Teams!$A$2:$B$365,2,FALSE)</f>
        <v>West Virginia</v>
      </c>
    </row>
    <row r="430" spans="2:8" x14ac:dyDescent="0.4">
      <c r="B430" s="11">
        <v>427</v>
      </c>
      <c r="C430" s="52">
        <v>1274</v>
      </c>
      <c r="D430" s="13">
        <v>1274</v>
      </c>
      <c r="G430" s="13">
        <v>1274</v>
      </c>
      <c r="H430" t="str">
        <f>VLOOKUP(G430,All_Teams!$A$2:$B$365,2,FALSE)</f>
        <v>Miami (FL)</v>
      </c>
    </row>
    <row r="431" spans="2:8" x14ac:dyDescent="0.4">
      <c r="B431" s="11">
        <v>428</v>
      </c>
      <c r="C431" s="52">
        <v>1246</v>
      </c>
      <c r="D431" s="13">
        <v>1246</v>
      </c>
      <c r="G431" s="13">
        <v>1246</v>
      </c>
      <c r="H431" t="str">
        <f>VLOOKUP(G431,All_Teams!$A$2:$B$365,2,FALSE)</f>
        <v>Kentucky</v>
      </c>
    </row>
    <row r="432" spans="2:8" x14ac:dyDescent="0.4">
      <c r="B432" s="11">
        <v>429</v>
      </c>
      <c r="C432" s="52">
        <v>1452</v>
      </c>
      <c r="D432" s="13">
        <v>1452</v>
      </c>
      <c r="G432" s="13">
        <v>1452</v>
      </c>
      <c r="H432" t="str">
        <f>VLOOKUP(G432,All_Teams!$A$2:$B$365,2,FALSE)</f>
        <v>West Virginia</v>
      </c>
    </row>
    <row r="433" spans="2:8" x14ac:dyDescent="0.4">
      <c r="B433" s="11">
        <v>430</v>
      </c>
      <c r="C433" s="52">
        <v>1124</v>
      </c>
      <c r="D433" s="13">
        <v>1124</v>
      </c>
      <c r="G433" s="13">
        <v>1124</v>
      </c>
      <c r="H433" t="str">
        <f>VLOOKUP(G433,All_Teams!$A$2:$B$365,2,FALSE)</f>
        <v>Baylor</v>
      </c>
    </row>
    <row r="434" spans="2:8" x14ac:dyDescent="0.4">
      <c r="B434" s="11">
        <v>431</v>
      </c>
      <c r="C434" s="52">
        <v>1246</v>
      </c>
      <c r="D434" s="13">
        <v>1246</v>
      </c>
      <c r="G434" s="13">
        <v>1246</v>
      </c>
      <c r="H434" t="str">
        <f>VLOOKUP(G434,All_Teams!$A$2:$B$365,2,FALSE)</f>
        <v>Kentucky</v>
      </c>
    </row>
    <row r="435" spans="2:8" x14ac:dyDescent="0.4">
      <c r="B435" s="11">
        <v>432</v>
      </c>
      <c r="C435" s="52">
        <v>1246</v>
      </c>
      <c r="D435" s="13">
        <v>1246</v>
      </c>
      <c r="G435" s="13">
        <v>1246</v>
      </c>
      <c r="H435" t="str">
        <f>VLOOKUP(G435,All_Teams!$A$2:$B$365,2,FALSE)</f>
        <v>Kentucky</v>
      </c>
    </row>
    <row r="436" spans="2:8" x14ac:dyDescent="0.4">
      <c r="B436" s="11">
        <v>433</v>
      </c>
      <c r="C436" s="52">
        <v>1246</v>
      </c>
      <c r="D436" s="13">
        <v>1246</v>
      </c>
      <c r="G436" s="13">
        <v>1246</v>
      </c>
      <c r="H436" t="str">
        <f>VLOOKUP(G436,All_Teams!$A$2:$B$365,2,FALSE)</f>
        <v>Kentucky</v>
      </c>
    </row>
    <row r="437" spans="2:8" x14ac:dyDescent="0.4">
      <c r="B437" s="11">
        <v>434</v>
      </c>
      <c r="C437" s="52">
        <v>1314</v>
      </c>
      <c r="D437" s="13">
        <v>1314</v>
      </c>
      <c r="G437" s="13">
        <v>1314</v>
      </c>
      <c r="H437" t="str">
        <f>VLOOKUP(G437,All_Teams!$A$2:$B$365,2,FALSE)</f>
        <v>North Carolina</v>
      </c>
    </row>
    <row r="438" spans="2:8" x14ac:dyDescent="0.4">
      <c r="B438" s="11">
        <v>435</v>
      </c>
      <c r="C438" s="52">
        <v>1374</v>
      </c>
      <c r="D438" s="13">
        <v>1374</v>
      </c>
      <c r="G438" s="13">
        <v>1374</v>
      </c>
      <c r="H438" t="str">
        <f>VLOOKUP(G438,All_Teams!$A$2:$B$365,2,FALSE)</f>
        <v>Southern Methodist</v>
      </c>
    </row>
    <row r="439" spans="2:8" x14ac:dyDescent="0.4">
      <c r="B439" s="11">
        <v>436</v>
      </c>
      <c r="C439" s="52">
        <v>1314</v>
      </c>
      <c r="D439" s="13">
        <v>1314</v>
      </c>
      <c r="G439" s="13">
        <v>1314</v>
      </c>
      <c r="H439" t="str">
        <f>VLOOKUP(G439,All_Teams!$A$2:$B$365,2,FALSE)</f>
        <v>North Carolina</v>
      </c>
    </row>
    <row r="440" spans="2:8" x14ac:dyDescent="0.4">
      <c r="B440" s="11">
        <v>437</v>
      </c>
      <c r="C440" s="52">
        <v>1268</v>
      </c>
      <c r="D440" s="13">
        <v>1268</v>
      </c>
      <c r="G440" s="13">
        <v>1268</v>
      </c>
      <c r="H440" t="str">
        <f>VLOOKUP(G440,All_Teams!$A$2:$B$365,2,FALSE)</f>
        <v>Maryland</v>
      </c>
    </row>
    <row r="441" spans="2:8" x14ac:dyDescent="0.4">
      <c r="B441" s="11">
        <v>438</v>
      </c>
      <c r="C441" s="52">
        <v>1452</v>
      </c>
      <c r="D441" s="13">
        <v>1452</v>
      </c>
      <c r="G441" s="13">
        <v>1452</v>
      </c>
      <c r="H441" t="str">
        <f>VLOOKUP(G441,All_Teams!$A$2:$B$365,2,FALSE)</f>
        <v>West Virginia</v>
      </c>
    </row>
    <row r="442" spans="2:8" x14ac:dyDescent="0.4">
      <c r="B442" s="11">
        <v>439</v>
      </c>
      <c r="C442" s="52">
        <v>1371</v>
      </c>
      <c r="D442" s="13">
        <v>1371</v>
      </c>
      <c r="G442" s="13">
        <v>1371</v>
      </c>
      <c r="H442" t="str">
        <f>VLOOKUP(G442,All_Teams!$A$2:$B$365,2,FALSE)</f>
        <v>Seton Hall</v>
      </c>
    </row>
    <row r="443" spans="2:8" x14ac:dyDescent="0.4">
      <c r="B443" s="11">
        <v>440</v>
      </c>
      <c r="C443" s="52">
        <v>1452</v>
      </c>
      <c r="D443" s="13">
        <v>1452</v>
      </c>
      <c r="G443" s="13">
        <v>1452</v>
      </c>
      <c r="H443" t="str">
        <f>VLOOKUP(G443,All_Teams!$A$2:$B$365,2,FALSE)</f>
        <v>West Virginia</v>
      </c>
    </row>
    <row r="444" spans="2:8" x14ac:dyDescent="0.4">
      <c r="B444" s="11">
        <v>441</v>
      </c>
      <c r="C444" s="52">
        <v>1246</v>
      </c>
      <c r="D444" s="13">
        <v>1246</v>
      </c>
      <c r="G444" s="13">
        <v>1246</v>
      </c>
      <c r="H444" t="str">
        <f>VLOOKUP(G444,All_Teams!$A$2:$B$365,2,FALSE)</f>
        <v>Kentucky</v>
      </c>
    </row>
    <row r="445" spans="2:8" x14ac:dyDescent="0.4">
      <c r="B445" s="11">
        <v>442</v>
      </c>
      <c r="C445" s="52">
        <v>1314</v>
      </c>
      <c r="D445" s="13">
        <v>1314</v>
      </c>
      <c r="G445" s="13">
        <v>1314</v>
      </c>
      <c r="H445" t="str">
        <f>VLOOKUP(G445,All_Teams!$A$2:$B$365,2,FALSE)</f>
        <v>North Carolina</v>
      </c>
    </row>
    <row r="446" spans="2:8" x14ac:dyDescent="0.4">
      <c r="B446" s="11">
        <v>443</v>
      </c>
      <c r="C446" s="52">
        <v>1371</v>
      </c>
      <c r="D446" s="13">
        <v>1371</v>
      </c>
      <c r="G446" s="13">
        <v>1371</v>
      </c>
      <c r="H446" t="str">
        <f>VLOOKUP(G446,All_Teams!$A$2:$B$365,2,FALSE)</f>
        <v>Seton Hall</v>
      </c>
    </row>
    <row r="447" spans="2:8" x14ac:dyDescent="0.4">
      <c r="B447" s="11">
        <v>444</v>
      </c>
      <c r="C447" s="52">
        <v>1153</v>
      </c>
      <c r="D447" s="13">
        <v>1153</v>
      </c>
      <c r="G447" s="13">
        <v>1153</v>
      </c>
      <c r="H447" t="str">
        <f>VLOOKUP(G447,All_Teams!$A$2:$B$365,2,FALSE)</f>
        <v>Cincinnati</v>
      </c>
    </row>
    <row r="448" spans="2:8" x14ac:dyDescent="0.4">
      <c r="B448" s="11">
        <v>445</v>
      </c>
      <c r="C448" s="52">
        <v>1452</v>
      </c>
      <c r="D448" s="13">
        <v>1452</v>
      </c>
      <c r="G448" s="13">
        <v>1452</v>
      </c>
      <c r="H448" t="str">
        <f>VLOOKUP(G448,All_Teams!$A$2:$B$365,2,FALSE)</f>
        <v>West Virginia</v>
      </c>
    </row>
    <row r="449" spans="2:8" x14ac:dyDescent="0.4">
      <c r="B449" s="11">
        <v>446</v>
      </c>
      <c r="C449" s="52">
        <v>1274</v>
      </c>
      <c r="D449" s="13">
        <v>1274</v>
      </c>
      <c r="G449" s="13">
        <v>1274</v>
      </c>
      <c r="H449" t="str">
        <f>VLOOKUP(G449,All_Teams!$A$2:$B$365,2,FALSE)</f>
        <v>Miami (FL)</v>
      </c>
    </row>
    <row r="450" spans="2:8" x14ac:dyDescent="0.4">
      <c r="B450" s="11">
        <v>447</v>
      </c>
      <c r="C450" s="52">
        <v>1452</v>
      </c>
      <c r="D450" s="13">
        <v>1452</v>
      </c>
      <c r="G450" s="13">
        <v>1452</v>
      </c>
      <c r="H450" t="str">
        <f>VLOOKUP(G450,All_Teams!$A$2:$B$365,2,FALSE)</f>
        <v>West Virginia</v>
      </c>
    </row>
    <row r="451" spans="2:8" x14ac:dyDescent="0.4">
      <c r="B451" s="11">
        <v>448</v>
      </c>
      <c r="C451" s="52">
        <v>1274</v>
      </c>
      <c r="D451" s="13">
        <v>1274</v>
      </c>
      <c r="G451" s="13">
        <v>1274</v>
      </c>
      <c r="H451" t="str">
        <f>VLOOKUP(G451,All_Teams!$A$2:$B$365,2,FALSE)</f>
        <v>Miami (FL)</v>
      </c>
    </row>
    <row r="452" spans="2:8" x14ac:dyDescent="0.4">
      <c r="B452" s="11">
        <v>449</v>
      </c>
      <c r="C452" s="52">
        <v>1112</v>
      </c>
      <c r="D452" s="13">
        <v>1112</v>
      </c>
      <c r="G452" s="13">
        <v>1112</v>
      </c>
      <c r="H452" t="str">
        <f>VLOOKUP(G452,All_Teams!$A$2:$B$365,2,FALSE)</f>
        <v>Arizona</v>
      </c>
    </row>
    <row r="453" spans="2:8" x14ac:dyDescent="0.4">
      <c r="B453" s="11">
        <v>450</v>
      </c>
      <c r="C453" s="52">
        <v>1374</v>
      </c>
      <c r="D453" s="13">
        <v>1374</v>
      </c>
      <c r="G453" s="13">
        <v>1374</v>
      </c>
      <c r="H453" t="str">
        <f>VLOOKUP(G453,All_Teams!$A$2:$B$365,2,FALSE)</f>
        <v>Southern Methodist</v>
      </c>
    </row>
    <row r="454" spans="2:8" x14ac:dyDescent="0.4">
      <c r="B454" s="11">
        <v>451</v>
      </c>
      <c r="C454" s="52">
        <v>1314</v>
      </c>
      <c r="D454" s="13">
        <v>1314</v>
      </c>
      <c r="G454" s="13">
        <v>1314</v>
      </c>
      <c r="H454" t="str">
        <f>VLOOKUP(G454,All_Teams!$A$2:$B$365,2,FALSE)</f>
        <v>North Carolina</v>
      </c>
    </row>
    <row r="455" spans="2:8" x14ac:dyDescent="0.4">
      <c r="B455" s="11">
        <v>452</v>
      </c>
      <c r="C455" s="52">
        <v>1435</v>
      </c>
      <c r="D455" s="13">
        <v>1435</v>
      </c>
      <c r="G455" s="13">
        <v>1435</v>
      </c>
      <c r="H455" t="str">
        <f>VLOOKUP(G455,All_Teams!$A$2:$B$365,2,FALSE)</f>
        <v>Vanderbilt</v>
      </c>
    </row>
    <row r="456" spans="2:8" x14ac:dyDescent="0.4">
      <c r="B456" s="11">
        <v>453</v>
      </c>
      <c r="C456" s="52">
        <v>1452</v>
      </c>
      <c r="D456" s="13">
        <v>1452</v>
      </c>
      <c r="G456" s="13">
        <v>1452</v>
      </c>
      <c r="H456" t="str">
        <f>VLOOKUP(G456,All_Teams!$A$2:$B$365,2,FALSE)</f>
        <v>West Virginia</v>
      </c>
    </row>
    <row r="457" spans="2:8" x14ac:dyDescent="0.4">
      <c r="B457" s="11">
        <v>454</v>
      </c>
      <c r="C457" s="52">
        <v>1314</v>
      </c>
      <c r="D457" s="13">
        <v>1314</v>
      </c>
      <c r="G457" s="13">
        <v>1314</v>
      </c>
      <c r="H457" t="str">
        <f>VLOOKUP(G457,All_Teams!$A$2:$B$365,2,FALSE)</f>
        <v>North Carolina</v>
      </c>
    </row>
    <row r="458" spans="2:8" x14ac:dyDescent="0.4">
      <c r="B458" s="11">
        <v>455</v>
      </c>
      <c r="C458" s="52">
        <v>1433</v>
      </c>
      <c r="D458" s="13">
        <v>1433</v>
      </c>
      <c r="G458" s="13">
        <v>1433</v>
      </c>
      <c r="H458" t="str">
        <f>VLOOKUP(G458,All_Teams!$A$2:$B$365,2,FALSE)</f>
        <v>Virginia Commonwealth</v>
      </c>
    </row>
    <row r="459" spans="2:8" x14ac:dyDescent="0.4">
      <c r="B459" s="11">
        <v>456</v>
      </c>
      <c r="C459" s="52">
        <v>1257</v>
      </c>
      <c r="D459" s="13">
        <v>1257</v>
      </c>
      <c r="G459" s="13">
        <v>1257</v>
      </c>
      <c r="H459" t="str">
        <f>VLOOKUP(G459,All_Teams!$A$2:$B$365,2,FALSE)</f>
        <v>Louisville</v>
      </c>
    </row>
    <row r="460" spans="2:8" x14ac:dyDescent="0.4">
      <c r="B460" s="11">
        <v>457</v>
      </c>
      <c r="C460" s="52">
        <v>1332</v>
      </c>
      <c r="D460" s="13">
        <v>1332</v>
      </c>
      <c r="G460" s="13">
        <v>1332</v>
      </c>
      <c r="H460" t="str">
        <f>VLOOKUP(G460,All_Teams!$A$2:$B$365,2,FALSE)</f>
        <v>Oregon</v>
      </c>
    </row>
    <row r="461" spans="2:8" x14ac:dyDescent="0.4">
      <c r="B461" s="11">
        <v>458</v>
      </c>
      <c r="C461" s="52">
        <v>1374</v>
      </c>
      <c r="D461" s="13">
        <v>1374</v>
      </c>
      <c r="G461" s="13">
        <v>1374</v>
      </c>
      <c r="H461" t="str">
        <f>VLOOKUP(G461,All_Teams!$A$2:$B$365,2,FALSE)</f>
        <v>Southern Methodist</v>
      </c>
    </row>
    <row r="462" spans="2:8" x14ac:dyDescent="0.4">
      <c r="B462" s="11">
        <v>459</v>
      </c>
      <c r="C462" s="52">
        <v>1242</v>
      </c>
      <c r="D462" s="13">
        <v>1242</v>
      </c>
      <c r="G462" s="13">
        <v>1242</v>
      </c>
      <c r="H462" t="str">
        <f>VLOOKUP(G462,All_Teams!$A$2:$B$365,2,FALSE)</f>
        <v>Kansas</v>
      </c>
    </row>
    <row r="463" spans="2:8" x14ac:dyDescent="0.4">
      <c r="B463" s="11">
        <v>460</v>
      </c>
      <c r="C463" s="52">
        <v>1181</v>
      </c>
      <c r="D463" s="13">
        <v>1181</v>
      </c>
      <c r="G463" s="13">
        <v>1181</v>
      </c>
      <c r="H463" t="str">
        <f>VLOOKUP(G463,All_Teams!$A$2:$B$365,2,FALSE)</f>
        <v>Duke</v>
      </c>
    </row>
    <row r="464" spans="2:8" x14ac:dyDescent="0.4">
      <c r="B464" s="11">
        <v>461</v>
      </c>
      <c r="C464" s="52">
        <v>1242</v>
      </c>
      <c r="D464" s="13">
        <v>1242</v>
      </c>
      <c r="G464" s="13">
        <v>1242</v>
      </c>
      <c r="H464" t="str">
        <f>VLOOKUP(G464,All_Teams!$A$2:$B$365,2,FALSE)</f>
        <v>Kansas</v>
      </c>
    </row>
    <row r="465" spans="2:8" x14ac:dyDescent="0.4">
      <c r="B465" s="11">
        <v>462</v>
      </c>
      <c r="C465" s="52">
        <v>1246</v>
      </c>
      <c r="D465" s="13">
        <v>1246</v>
      </c>
      <c r="G465" s="13">
        <v>1246</v>
      </c>
      <c r="H465" t="str">
        <f>VLOOKUP(G465,All_Teams!$A$2:$B$365,2,FALSE)</f>
        <v>Kentucky</v>
      </c>
    </row>
    <row r="466" spans="2:8" x14ac:dyDescent="0.4">
      <c r="B466" s="11">
        <v>463</v>
      </c>
      <c r="C466" s="52">
        <v>1242</v>
      </c>
      <c r="D466" s="13">
        <v>1242</v>
      </c>
      <c r="G466" s="13">
        <v>1242</v>
      </c>
      <c r="H466" t="str">
        <f>VLOOKUP(G466,All_Teams!$A$2:$B$365,2,FALSE)</f>
        <v>Kansas</v>
      </c>
    </row>
    <row r="467" spans="2:8" x14ac:dyDescent="0.4">
      <c r="B467" s="11">
        <v>464</v>
      </c>
      <c r="C467" s="52">
        <v>1452</v>
      </c>
      <c r="D467" s="13">
        <v>1452</v>
      </c>
      <c r="G467" s="13">
        <v>1452</v>
      </c>
      <c r="H467" t="str">
        <f>VLOOKUP(G467,All_Teams!$A$2:$B$365,2,FALSE)</f>
        <v>West Virginia</v>
      </c>
    </row>
    <row r="468" spans="2:8" x14ac:dyDescent="0.4">
      <c r="B468" s="11">
        <v>465</v>
      </c>
      <c r="C468" s="52">
        <v>1435</v>
      </c>
      <c r="D468" s="13">
        <v>1435</v>
      </c>
      <c r="G468" s="13">
        <v>1435</v>
      </c>
      <c r="H468" t="str">
        <f>VLOOKUP(G468,All_Teams!$A$2:$B$365,2,FALSE)</f>
        <v>Vanderbilt</v>
      </c>
    </row>
    <row r="469" spans="2:8" x14ac:dyDescent="0.4">
      <c r="B469" s="11">
        <v>466</v>
      </c>
      <c r="C469" s="52">
        <v>1274</v>
      </c>
      <c r="D469" s="13">
        <v>1274</v>
      </c>
      <c r="G469" s="13">
        <v>1274</v>
      </c>
      <c r="H469" t="str">
        <f>VLOOKUP(G469,All_Teams!$A$2:$B$365,2,FALSE)</f>
        <v>Miami (FL)</v>
      </c>
    </row>
    <row r="470" spans="2:8" x14ac:dyDescent="0.4">
      <c r="B470" s="11">
        <v>467</v>
      </c>
      <c r="C470" s="52">
        <v>1314</v>
      </c>
      <c r="D470" s="13">
        <v>1314</v>
      </c>
      <c r="G470" s="13">
        <v>1314</v>
      </c>
      <c r="H470" t="str">
        <f>VLOOKUP(G470,All_Teams!$A$2:$B$365,2,FALSE)</f>
        <v>North Carolina</v>
      </c>
    </row>
    <row r="471" spans="2:8" x14ac:dyDescent="0.4">
      <c r="B471" s="11">
        <v>468</v>
      </c>
      <c r="C471" s="52">
        <v>1452</v>
      </c>
      <c r="D471" s="13">
        <v>1452</v>
      </c>
      <c r="G471" s="13">
        <v>1452</v>
      </c>
      <c r="H471" t="str">
        <f>VLOOKUP(G471,All_Teams!$A$2:$B$365,2,FALSE)</f>
        <v>West Virginia</v>
      </c>
    </row>
    <row r="472" spans="2:8" x14ac:dyDescent="0.4">
      <c r="B472" s="11">
        <v>469</v>
      </c>
      <c r="C472" s="52">
        <v>1242</v>
      </c>
      <c r="D472" s="13">
        <v>1242</v>
      </c>
      <c r="G472" s="13">
        <v>1242</v>
      </c>
      <c r="H472" t="str">
        <f>VLOOKUP(G472,All_Teams!$A$2:$B$365,2,FALSE)</f>
        <v>Kansas</v>
      </c>
    </row>
    <row r="473" spans="2:8" x14ac:dyDescent="0.4">
      <c r="B473" s="11">
        <v>470</v>
      </c>
      <c r="C473" s="52">
        <v>1314</v>
      </c>
      <c r="D473" s="13">
        <v>1314</v>
      </c>
      <c r="G473" s="13">
        <v>1314</v>
      </c>
      <c r="H473" t="str">
        <f>VLOOKUP(G473,All_Teams!$A$2:$B$365,2,FALSE)</f>
        <v>North Carolina</v>
      </c>
    </row>
    <row r="474" spans="2:8" x14ac:dyDescent="0.4">
      <c r="B474" s="11">
        <v>471</v>
      </c>
      <c r="C474" s="52">
        <v>1374</v>
      </c>
      <c r="D474" s="13">
        <v>1374</v>
      </c>
      <c r="G474" s="13">
        <v>1374</v>
      </c>
      <c r="H474" t="str">
        <f>VLOOKUP(G474,All_Teams!$A$2:$B$365,2,FALSE)</f>
        <v>Southern Methodist</v>
      </c>
    </row>
    <row r="475" spans="2:8" x14ac:dyDescent="0.4">
      <c r="B475" s="11">
        <v>472</v>
      </c>
      <c r="C475" s="52">
        <v>1246</v>
      </c>
      <c r="D475" s="13">
        <v>1246</v>
      </c>
      <c r="G475" s="13">
        <v>1246</v>
      </c>
      <c r="H475" t="str">
        <f>VLOOKUP(G475,All_Teams!$A$2:$B$365,2,FALSE)</f>
        <v>Kentucky</v>
      </c>
    </row>
    <row r="476" spans="2:8" x14ac:dyDescent="0.4">
      <c r="B476" s="11">
        <v>473</v>
      </c>
      <c r="C476" s="52">
        <v>1452</v>
      </c>
      <c r="D476" s="13">
        <v>1452</v>
      </c>
      <c r="G476" s="13">
        <v>1452</v>
      </c>
      <c r="H476" t="str">
        <f>VLOOKUP(G476,All_Teams!$A$2:$B$365,2,FALSE)</f>
        <v>West Virginia</v>
      </c>
    </row>
    <row r="477" spans="2:8" x14ac:dyDescent="0.4">
      <c r="B477" s="11">
        <v>474</v>
      </c>
      <c r="C477" s="52">
        <v>1246</v>
      </c>
      <c r="D477" s="13">
        <v>1246</v>
      </c>
      <c r="G477" s="13">
        <v>1246</v>
      </c>
      <c r="H477" t="str">
        <f>VLOOKUP(G477,All_Teams!$A$2:$B$365,2,FALSE)</f>
        <v>Kentucky</v>
      </c>
    </row>
    <row r="478" spans="2:8" x14ac:dyDescent="0.4">
      <c r="B478" s="11">
        <v>475</v>
      </c>
      <c r="C478" s="52">
        <v>1314</v>
      </c>
      <c r="D478" s="13">
        <v>1314</v>
      </c>
      <c r="G478" s="13">
        <v>1314</v>
      </c>
      <c r="H478" t="str">
        <f>VLOOKUP(G478,All_Teams!$A$2:$B$365,2,FALSE)</f>
        <v>North Carolina</v>
      </c>
    </row>
    <row r="479" spans="2:8" x14ac:dyDescent="0.4">
      <c r="B479" s="11">
        <v>476</v>
      </c>
      <c r="C479" s="52">
        <v>1452</v>
      </c>
      <c r="D479" s="13">
        <v>1452</v>
      </c>
      <c r="G479" s="13">
        <v>1452</v>
      </c>
      <c r="H479" t="str">
        <f>VLOOKUP(G479,All_Teams!$A$2:$B$365,2,FALSE)</f>
        <v>West Virginia</v>
      </c>
    </row>
    <row r="480" spans="2:8" x14ac:dyDescent="0.4">
      <c r="B480" s="11">
        <v>477</v>
      </c>
      <c r="C480" s="52">
        <v>1452</v>
      </c>
      <c r="D480" s="13">
        <v>1452</v>
      </c>
      <c r="G480" s="13">
        <v>1452</v>
      </c>
      <c r="H480" t="str">
        <f>VLOOKUP(G480,All_Teams!$A$2:$B$365,2,FALSE)</f>
        <v>West Virginia</v>
      </c>
    </row>
    <row r="481" spans="2:8" x14ac:dyDescent="0.4">
      <c r="B481" s="11">
        <v>478</v>
      </c>
      <c r="C481" s="52">
        <v>1435</v>
      </c>
      <c r="D481" s="13">
        <v>1435</v>
      </c>
      <c r="G481" s="13">
        <v>1435</v>
      </c>
      <c r="H481" t="str">
        <f>VLOOKUP(G481,All_Teams!$A$2:$B$365,2,FALSE)</f>
        <v>Vanderbilt</v>
      </c>
    </row>
    <row r="482" spans="2:8" x14ac:dyDescent="0.4">
      <c r="B482" s="11">
        <v>479</v>
      </c>
      <c r="C482" s="52">
        <v>1242</v>
      </c>
      <c r="D482" s="13">
        <v>1242</v>
      </c>
      <c r="G482" s="13">
        <v>1242</v>
      </c>
      <c r="H482" t="str">
        <f>VLOOKUP(G482,All_Teams!$A$2:$B$365,2,FALSE)</f>
        <v>Kansas</v>
      </c>
    </row>
    <row r="483" spans="2:8" x14ac:dyDescent="0.4">
      <c r="B483" s="11">
        <v>480</v>
      </c>
      <c r="C483" s="52">
        <v>1124</v>
      </c>
      <c r="D483" s="13">
        <v>1124</v>
      </c>
      <c r="G483" s="13">
        <v>1124</v>
      </c>
      <c r="H483" t="str">
        <f>VLOOKUP(G483,All_Teams!$A$2:$B$365,2,FALSE)</f>
        <v>Baylor</v>
      </c>
    </row>
    <row r="484" spans="2:8" x14ac:dyDescent="0.4">
      <c r="B484" s="11">
        <v>481</v>
      </c>
      <c r="C484" s="52">
        <v>1196</v>
      </c>
      <c r="D484" s="13">
        <v>1196</v>
      </c>
      <c r="G484" s="13">
        <v>1196</v>
      </c>
      <c r="H484" t="str">
        <f>VLOOKUP(G484,All_Teams!$A$2:$B$365,2,FALSE)</f>
        <v>Florida</v>
      </c>
    </row>
    <row r="485" spans="2:8" x14ac:dyDescent="0.4">
      <c r="B485" s="11">
        <v>482</v>
      </c>
      <c r="C485" s="52">
        <v>1452</v>
      </c>
      <c r="D485" s="13">
        <v>1452</v>
      </c>
      <c r="G485" s="13">
        <v>1452</v>
      </c>
      <c r="H485" t="str">
        <f>VLOOKUP(G485,All_Teams!$A$2:$B$365,2,FALSE)</f>
        <v>West Virginia</v>
      </c>
    </row>
    <row r="486" spans="2:8" x14ac:dyDescent="0.4">
      <c r="B486" s="11">
        <v>483</v>
      </c>
      <c r="C486" s="52">
        <v>1257</v>
      </c>
      <c r="D486" s="13">
        <v>1257</v>
      </c>
      <c r="G486" s="13">
        <v>1257</v>
      </c>
      <c r="H486" t="str">
        <f>VLOOKUP(G486,All_Teams!$A$2:$B$365,2,FALSE)</f>
        <v>Louisville</v>
      </c>
    </row>
    <row r="487" spans="2:8" x14ac:dyDescent="0.4">
      <c r="B487" s="11">
        <v>484</v>
      </c>
      <c r="C487" s="52">
        <v>1181</v>
      </c>
      <c r="D487" s="13">
        <v>1181</v>
      </c>
      <c r="G487" s="13">
        <v>1181</v>
      </c>
      <c r="H487" t="str">
        <f>VLOOKUP(G487,All_Teams!$A$2:$B$365,2,FALSE)</f>
        <v>Duke</v>
      </c>
    </row>
    <row r="488" spans="2:8" x14ac:dyDescent="0.4">
      <c r="B488" s="11">
        <v>485</v>
      </c>
      <c r="C488" s="52">
        <v>1452</v>
      </c>
      <c r="D488" s="13">
        <v>1452</v>
      </c>
      <c r="G488" s="13">
        <v>1452</v>
      </c>
      <c r="H488" t="str">
        <f>VLOOKUP(G488,All_Teams!$A$2:$B$365,2,FALSE)</f>
        <v>West Virginia</v>
      </c>
    </row>
    <row r="489" spans="2:8" x14ac:dyDescent="0.4">
      <c r="B489" s="11">
        <v>486</v>
      </c>
      <c r="C489" s="52">
        <v>1268</v>
      </c>
      <c r="D489" s="13">
        <v>1268</v>
      </c>
      <c r="G489" s="13">
        <v>1268</v>
      </c>
      <c r="H489" t="str">
        <f>VLOOKUP(G489,All_Teams!$A$2:$B$365,2,FALSE)</f>
        <v>Maryland</v>
      </c>
    </row>
    <row r="490" spans="2:8" x14ac:dyDescent="0.4">
      <c r="B490" s="11">
        <v>487</v>
      </c>
      <c r="C490" s="52">
        <v>1435</v>
      </c>
      <c r="D490" s="13">
        <v>1435</v>
      </c>
      <c r="G490" s="13">
        <v>1435</v>
      </c>
      <c r="H490" t="str">
        <f>VLOOKUP(G490,All_Teams!$A$2:$B$365,2,FALSE)</f>
        <v>Vanderbilt</v>
      </c>
    </row>
    <row r="491" spans="2:8" x14ac:dyDescent="0.4">
      <c r="B491" s="11">
        <v>488</v>
      </c>
      <c r="C491" s="52">
        <v>1242</v>
      </c>
      <c r="D491" s="13">
        <v>1242</v>
      </c>
      <c r="G491" s="13">
        <v>1242</v>
      </c>
      <c r="H491" t="str">
        <f>VLOOKUP(G491,All_Teams!$A$2:$B$365,2,FALSE)</f>
        <v>Kansas</v>
      </c>
    </row>
    <row r="492" spans="2:8" x14ac:dyDescent="0.4">
      <c r="B492" s="11">
        <v>489</v>
      </c>
      <c r="C492" s="52">
        <v>1452</v>
      </c>
      <c r="D492" s="13">
        <v>1452</v>
      </c>
      <c r="G492" s="13">
        <v>1452</v>
      </c>
      <c r="H492" t="str">
        <f>VLOOKUP(G492,All_Teams!$A$2:$B$365,2,FALSE)</f>
        <v>West Virginia</v>
      </c>
    </row>
    <row r="493" spans="2:8" x14ac:dyDescent="0.4">
      <c r="B493" s="11">
        <v>490</v>
      </c>
      <c r="C493" s="52">
        <v>1452</v>
      </c>
      <c r="D493" s="13">
        <v>1452</v>
      </c>
      <c r="G493" s="13">
        <v>1452</v>
      </c>
      <c r="H493" t="str">
        <f>VLOOKUP(G493,All_Teams!$A$2:$B$365,2,FALSE)</f>
        <v>West Virginia</v>
      </c>
    </row>
    <row r="494" spans="2:8" x14ac:dyDescent="0.4">
      <c r="B494" s="11">
        <v>491</v>
      </c>
      <c r="C494" s="52">
        <v>1452</v>
      </c>
      <c r="D494" s="13">
        <v>1452</v>
      </c>
      <c r="G494" s="13">
        <v>1452</v>
      </c>
      <c r="H494" t="str">
        <f>VLOOKUP(G494,All_Teams!$A$2:$B$365,2,FALSE)</f>
        <v>West Virginia</v>
      </c>
    </row>
    <row r="495" spans="2:8" x14ac:dyDescent="0.4">
      <c r="B495" s="11">
        <v>492</v>
      </c>
      <c r="C495" s="52">
        <v>1314</v>
      </c>
      <c r="D495" s="13">
        <v>1314</v>
      </c>
      <c r="G495" s="13">
        <v>1314</v>
      </c>
      <c r="H495" t="str">
        <f>VLOOKUP(G495,All_Teams!$A$2:$B$365,2,FALSE)</f>
        <v>North Carolina</v>
      </c>
    </row>
    <row r="496" spans="2:8" x14ac:dyDescent="0.4">
      <c r="B496" s="11">
        <v>493</v>
      </c>
      <c r="C496" s="52">
        <v>1112</v>
      </c>
      <c r="D496" s="13">
        <v>1112</v>
      </c>
      <c r="G496" s="13">
        <v>1112</v>
      </c>
      <c r="H496" t="str">
        <f>VLOOKUP(G496,All_Teams!$A$2:$B$365,2,FALSE)</f>
        <v>Arizona</v>
      </c>
    </row>
    <row r="497" spans="2:8" x14ac:dyDescent="0.4">
      <c r="B497" s="11">
        <v>494</v>
      </c>
      <c r="C497" s="52">
        <v>1314</v>
      </c>
      <c r="D497" s="13">
        <v>1314</v>
      </c>
      <c r="G497" s="13">
        <v>1314</v>
      </c>
      <c r="H497" t="str">
        <f>VLOOKUP(G497,All_Teams!$A$2:$B$365,2,FALSE)</f>
        <v>North Carolina</v>
      </c>
    </row>
    <row r="498" spans="2:8" x14ac:dyDescent="0.4">
      <c r="B498" s="11">
        <v>495</v>
      </c>
      <c r="C498" s="52">
        <v>1257</v>
      </c>
      <c r="D498" s="13">
        <v>1257</v>
      </c>
      <c r="G498" s="13">
        <v>1257</v>
      </c>
      <c r="H498" t="str">
        <f>VLOOKUP(G498,All_Teams!$A$2:$B$365,2,FALSE)</f>
        <v>Louisville</v>
      </c>
    </row>
    <row r="499" spans="2:8" x14ac:dyDescent="0.4">
      <c r="B499" s="11">
        <v>496</v>
      </c>
      <c r="C499" s="52">
        <v>1374</v>
      </c>
      <c r="D499" s="13">
        <v>1374</v>
      </c>
      <c r="G499" s="13">
        <v>1374</v>
      </c>
      <c r="H499" t="str">
        <f>VLOOKUP(G499,All_Teams!$A$2:$B$365,2,FALSE)</f>
        <v>Southern Methodist</v>
      </c>
    </row>
    <row r="500" spans="2:8" x14ac:dyDescent="0.4">
      <c r="B500" s="11">
        <v>497</v>
      </c>
      <c r="C500" s="52">
        <v>1314</v>
      </c>
      <c r="D500" s="13">
        <v>1314</v>
      </c>
      <c r="G500" s="13">
        <v>1314</v>
      </c>
      <c r="H500" t="str">
        <f>VLOOKUP(G500,All_Teams!$A$2:$B$365,2,FALSE)</f>
        <v>North Carolina</v>
      </c>
    </row>
    <row r="501" spans="2:8" x14ac:dyDescent="0.4">
      <c r="B501" s="11">
        <v>498</v>
      </c>
      <c r="C501" s="52">
        <v>1257</v>
      </c>
      <c r="D501" s="13">
        <v>1257</v>
      </c>
      <c r="G501" s="13">
        <v>1257</v>
      </c>
      <c r="H501" t="str">
        <f>VLOOKUP(G501,All_Teams!$A$2:$B$365,2,FALSE)</f>
        <v>Louisville</v>
      </c>
    </row>
    <row r="502" spans="2:8" x14ac:dyDescent="0.4">
      <c r="B502" s="11">
        <v>499</v>
      </c>
      <c r="C502" s="52">
        <v>1246</v>
      </c>
      <c r="D502" s="13">
        <v>1246</v>
      </c>
      <c r="G502" s="13">
        <v>1246</v>
      </c>
      <c r="H502" t="str">
        <f>VLOOKUP(G502,All_Teams!$A$2:$B$365,2,FALSE)</f>
        <v>Kentucky</v>
      </c>
    </row>
    <row r="503" spans="2:8" x14ac:dyDescent="0.4">
      <c r="B503" s="11">
        <v>500</v>
      </c>
      <c r="C503" s="52">
        <v>1435</v>
      </c>
      <c r="D503" s="13">
        <v>1435</v>
      </c>
      <c r="G503" s="13">
        <v>1435</v>
      </c>
      <c r="H503" t="str">
        <f>VLOOKUP(G503,All_Teams!$A$2:$B$365,2,FALSE)</f>
        <v>Vanderbilt</v>
      </c>
    </row>
    <row r="504" spans="2:8" x14ac:dyDescent="0.4">
      <c r="B504" s="11">
        <v>501</v>
      </c>
      <c r="C504" s="52">
        <v>1246</v>
      </c>
      <c r="D504" s="13">
        <v>1246</v>
      </c>
      <c r="G504" s="13">
        <v>1246</v>
      </c>
      <c r="H504" t="str">
        <f>VLOOKUP(G504,All_Teams!$A$2:$B$365,2,FALSE)</f>
        <v>Kentucky</v>
      </c>
    </row>
    <row r="505" spans="2:8" x14ac:dyDescent="0.4">
      <c r="B505" s="11">
        <v>502</v>
      </c>
      <c r="C505" s="52">
        <v>1257</v>
      </c>
      <c r="D505" s="13">
        <v>1257</v>
      </c>
      <c r="G505" s="13">
        <v>1257</v>
      </c>
      <c r="H505" t="str">
        <f>VLOOKUP(G505,All_Teams!$A$2:$B$365,2,FALSE)</f>
        <v>Louisville</v>
      </c>
    </row>
    <row r="506" spans="2:8" x14ac:dyDescent="0.4">
      <c r="B506" s="11">
        <v>503</v>
      </c>
      <c r="C506" s="52">
        <v>1181</v>
      </c>
      <c r="D506" s="13">
        <v>1181</v>
      </c>
      <c r="G506" s="13">
        <v>1181</v>
      </c>
      <c r="H506" t="str">
        <f>VLOOKUP(G506,All_Teams!$A$2:$B$365,2,FALSE)</f>
        <v>Duke</v>
      </c>
    </row>
    <row r="507" spans="2:8" x14ac:dyDescent="0.4">
      <c r="B507" s="11">
        <v>504</v>
      </c>
      <c r="C507" s="52">
        <v>1268</v>
      </c>
      <c r="D507" s="13">
        <v>1268</v>
      </c>
      <c r="G507" s="13">
        <v>1268</v>
      </c>
      <c r="H507" t="str">
        <f>VLOOKUP(G507,All_Teams!$A$2:$B$365,2,FALSE)</f>
        <v>Maryland</v>
      </c>
    </row>
    <row r="508" spans="2:8" x14ac:dyDescent="0.4">
      <c r="B508" s="11">
        <v>505</v>
      </c>
      <c r="C508" s="52">
        <v>1452</v>
      </c>
      <c r="D508" s="13">
        <v>1452</v>
      </c>
      <c r="G508" s="13">
        <v>1452</v>
      </c>
      <c r="H508" t="str">
        <f>VLOOKUP(G508,All_Teams!$A$2:$B$365,2,FALSE)</f>
        <v>West Virginia</v>
      </c>
    </row>
    <row r="509" spans="2:8" x14ac:dyDescent="0.4">
      <c r="B509" s="11">
        <v>506</v>
      </c>
      <c r="C509" s="52">
        <v>1246</v>
      </c>
      <c r="D509" s="13">
        <v>1246</v>
      </c>
      <c r="G509" s="13">
        <v>1246</v>
      </c>
      <c r="H509" t="str">
        <f>VLOOKUP(G509,All_Teams!$A$2:$B$365,2,FALSE)</f>
        <v>Kentucky</v>
      </c>
    </row>
    <row r="510" spans="2:8" x14ac:dyDescent="0.4">
      <c r="B510" s="11">
        <v>507</v>
      </c>
      <c r="C510" s="52">
        <v>1181</v>
      </c>
      <c r="D510" s="13">
        <v>1181</v>
      </c>
      <c r="G510" s="13">
        <v>1181</v>
      </c>
      <c r="H510" t="str">
        <f>VLOOKUP(G510,All_Teams!$A$2:$B$365,2,FALSE)</f>
        <v>Duke</v>
      </c>
    </row>
    <row r="511" spans="2:8" x14ac:dyDescent="0.4">
      <c r="B511" s="11">
        <v>508</v>
      </c>
      <c r="C511" s="52">
        <v>1257</v>
      </c>
      <c r="D511" s="13">
        <v>1257</v>
      </c>
      <c r="G511" s="13">
        <v>1257</v>
      </c>
      <c r="H511" t="str">
        <f>VLOOKUP(G511,All_Teams!$A$2:$B$365,2,FALSE)</f>
        <v>Louisville</v>
      </c>
    </row>
    <row r="512" spans="2:8" x14ac:dyDescent="0.4">
      <c r="B512" s="11">
        <v>509</v>
      </c>
      <c r="C512" s="52">
        <v>1452</v>
      </c>
      <c r="D512" s="13">
        <v>1452</v>
      </c>
      <c r="G512" s="13">
        <v>1452</v>
      </c>
      <c r="H512" t="str">
        <f>VLOOKUP(G512,All_Teams!$A$2:$B$365,2,FALSE)</f>
        <v>West Virginia</v>
      </c>
    </row>
    <row r="513" spans="2:8" x14ac:dyDescent="0.4">
      <c r="B513" s="11">
        <v>510</v>
      </c>
      <c r="C513" s="52">
        <v>1435</v>
      </c>
      <c r="D513" s="13">
        <v>1435</v>
      </c>
      <c r="G513" s="13">
        <v>1435</v>
      </c>
      <c r="H513" t="str">
        <f>VLOOKUP(G513,All_Teams!$A$2:$B$365,2,FALSE)</f>
        <v>Vanderbilt</v>
      </c>
    </row>
    <row r="514" spans="2:8" x14ac:dyDescent="0.4">
      <c r="B514" s="11">
        <v>511</v>
      </c>
      <c r="C514" s="52">
        <v>1242</v>
      </c>
      <c r="D514" s="13">
        <v>1242</v>
      </c>
      <c r="G514" s="13">
        <v>1242</v>
      </c>
      <c r="H514" t="str">
        <f>VLOOKUP(G514,All_Teams!$A$2:$B$365,2,FALSE)</f>
        <v>Kansas</v>
      </c>
    </row>
    <row r="515" spans="2:8" x14ac:dyDescent="0.4">
      <c r="B515" s="11">
        <v>512</v>
      </c>
      <c r="C515" s="52">
        <v>1268</v>
      </c>
      <c r="D515" s="13">
        <v>1268</v>
      </c>
      <c r="G515" s="13">
        <v>1268</v>
      </c>
      <c r="H515" t="str">
        <f>VLOOKUP(G515,All_Teams!$A$2:$B$365,2,FALSE)</f>
        <v>Maryland</v>
      </c>
    </row>
    <row r="516" spans="2:8" x14ac:dyDescent="0.4">
      <c r="B516" s="11">
        <v>513</v>
      </c>
      <c r="C516" s="52">
        <v>1314</v>
      </c>
      <c r="D516" s="13">
        <v>1314</v>
      </c>
      <c r="G516" s="13">
        <v>1314</v>
      </c>
      <c r="H516" t="str">
        <f>VLOOKUP(G516,All_Teams!$A$2:$B$365,2,FALSE)</f>
        <v>North Carolina</v>
      </c>
    </row>
    <row r="517" spans="2:8" x14ac:dyDescent="0.4">
      <c r="B517" s="11">
        <v>514</v>
      </c>
      <c r="C517" s="52">
        <v>1371</v>
      </c>
      <c r="D517" s="13">
        <v>1371</v>
      </c>
      <c r="G517" s="13">
        <v>1371</v>
      </c>
      <c r="H517" t="str">
        <f>VLOOKUP(G517,All_Teams!$A$2:$B$365,2,FALSE)</f>
        <v>Seton Hall</v>
      </c>
    </row>
    <row r="518" spans="2:8" x14ac:dyDescent="0.4">
      <c r="B518" s="11">
        <v>515</v>
      </c>
      <c r="C518" s="52">
        <v>1452</v>
      </c>
      <c r="D518" s="13">
        <v>1452</v>
      </c>
      <c r="G518" s="13">
        <v>1452</v>
      </c>
      <c r="H518" t="str">
        <f>VLOOKUP(G518,All_Teams!$A$2:$B$365,2,FALSE)</f>
        <v>West Virginia</v>
      </c>
    </row>
    <row r="519" spans="2:8" x14ac:dyDescent="0.4">
      <c r="B519" s="11">
        <v>516</v>
      </c>
      <c r="C519" s="52">
        <v>1181</v>
      </c>
      <c r="D519" s="13">
        <v>1181</v>
      </c>
      <c r="G519" s="13">
        <v>1181</v>
      </c>
      <c r="H519" t="str">
        <f>VLOOKUP(G519,All_Teams!$A$2:$B$365,2,FALSE)</f>
        <v>Duke</v>
      </c>
    </row>
    <row r="520" spans="2:8" x14ac:dyDescent="0.4">
      <c r="B520" s="11">
        <v>517</v>
      </c>
      <c r="C520" s="52">
        <v>1452</v>
      </c>
      <c r="D520" s="13">
        <v>1452</v>
      </c>
      <c r="G520" s="13">
        <v>1452</v>
      </c>
      <c r="H520" t="str">
        <f>VLOOKUP(G520,All_Teams!$A$2:$B$365,2,FALSE)</f>
        <v>West Virginia</v>
      </c>
    </row>
    <row r="521" spans="2:8" x14ac:dyDescent="0.4">
      <c r="B521" s="11">
        <v>518</v>
      </c>
      <c r="C521" s="52">
        <v>1246</v>
      </c>
      <c r="D521" s="13">
        <v>1246</v>
      </c>
      <c r="G521" s="13">
        <v>1246</v>
      </c>
      <c r="H521" t="str">
        <f>VLOOKUP(G521,All_Teams!$A$2:$B$365,2,FALSE)</f>
        <v>Kentucky</v>
      </c>
    </row>
    <row r="522" spans="2:8" x14ac:dyDescent="0.4">
      <c r="B522" s="11">
        <v>519</v>
      </c>
      <c r="C522" s="52">
        <v>1332</v>
      </c>
      <c r="D522" s="13">
        <v>1332</v>
      </c>
      <c r="G522" s="13">
        <v>1332</v>
      </c>
      <c r="H522" t="str">
        <f>VLOOKUP(G522,All_Teams!$A$2:$B$365,2,FALSE)</f>
        <v>Oregon</v>
      </c>
    </row>
    <row r="523" spans="2:8" x14ac:dyDescent="0.4">
      <c r="B523" s="11">
        <v>520</v>
      </c>
      <c r="C523" s="52">
        <v>1257</v>
      </c>
      <c r="D523" s="13">
        <v>1257</v>
      </c>
      <c r="G523" s="13">
        <v>1257</v>
      </c>
      <c r="H523" t="str">
        <f>VLOOKUP(G523,All_Teams!$A$2:$B$365,2,FALSE)</f>
        <v>Louisville</v>
      </c>
    </row>
    <row r="524" spans="2:8" x14ac:dyDescent="0.4">
      <c r="B524" s="11">
        <v>521</v>
      </c>
      <c r="C524" s="52">
        <v>1388</v>
      </c>
      <c r="D524" s="13">
        <v>1388</v>
      </c>
      <c r="G524" s="13">
        <v>1388</v>
      </c>
      <c r="H524" t="str">
        <f>VLOOKUP(G524,All_Teams!$A$2:$B$365,2,FALSE)</f>
        <v>Saint Mary's (CA)</v>
      </c>
    </row>
    <row r="525" spans="2:8" x14ac:dyDescent="0.4">
      <c r="B525" s="11">
        <v>522</v>
      </c>
      <c r="C525" s="52">
        <v>1242</v>
      </c>
      <c r="D525" s="13">
        <v>1242</v>
      </c>
      <c r="G525" s="13">
        <v>1242</v>
      </c>
      <c r="H525" t="str">
        <f>VLOOKUP(G525,All_Teams!$A$2:$B$365,2,FALSE)</f>
        <v>Kansas</v>
      </c>
    </row>
    <row r="526" spans="2:8" x14ac:dyDescent="0.4">
      <c r="B526" s="11">
        <v>523</v>
      </c>
      <c r="C526" s="52">
        <v>1278</v>
      </c>
      <c r="D526" s="13">
        <v>1278</v>
      </c>
      <c r="G526" s="13">
        <v>1278</v>
      </c>
      <c r="H526" t="str">
        <f>VLOOKUP(G526,All_Teams!$A$2:$B$365,2,FALSE)</f>
        <v>Minnesota</v>
      </c>
    </row>
    <row r="527" spans="2:8" x14ac:dyDescent="0.4">
      <c r="B527" s="11">
        <v>524</v>
      </c>
      <c r="C527" s="52">
        <v>1314</v>
      </c>
      <c r="D527" s="13">
        <v>1314</v>
      </c>
      <c r="G527" s="13">
        <v>1314</v>
      </c>
      <c r="H527" t="str">
        <f>VLOOKUP(G527,All_Teams!$A$2:$B$365,2,FALSE)</f>
        <v>North Carolina</v>
      </c>
    </row>
    <row r="528" spans="2:8" x14ac:dyDescent="0.4">
      <c r="B528" s="11">
        <v>525</v>
      </c>
      <c r="C528" s="52">
        <v>1274</v>
      </c>
      <c r="D528" s="13">
        <v>1274</v>
      </c>
      <c r="G528" s="13">
        <v>1274</v>
      </c>
      <c r="H528" t="str">
        <f>VLOOKUP(G528,All_Teams!$A$2:$B$365,2,FALSE)</f>
        <v>Miami (FL)</v>
      </c>
    </row>
    <row r="529" spans="2:8" x14ac:dyDescent="0.4">
      <c r="B529" s="11">
        <v>526</v>
      </c>
      <c r="C529" s="52">
        <v>1371</v>
      </c>
      <c r="D529" s="13">
        <v>1371</v>
      </c>
      <c r="G529" s="13">
        <v>1371</v>
      </c>
      <c r="H529" t="str">
        <f>VLOOKUP(G529,All_Teams!$A$2:$B$365,2,FALSE)</f>
        <v>Seton Hall</v>
      </c>
    </row>
    <row r="530" spans="2:8" x14ac:dyDescent="0.4">
      <c r="B530" s="11">
        <v>527</v>
      </c>
      <c r="C530" s="52">
        <v>1437</v>
      </c>
      <c r="D530" s="13">
        <v>1437</v>
      </c>
      <c r="G530" s="13">
        <v>1437</v>
      </c>
      <c r="H530" t="str">
        <f>VLOOKUP(G530,All_Teams!$A$2:$B$365,2,FALSE)</f>
        <v>Villanova</v>
      </c>
    </row>
    <row r="531" spans="2:8" x14ac:dyDescent="0.4">
      <c r="B531" s="11">
        <v>528</v>
      </c>
      <c r="C531" s="52">
        <v>1452</v>
      </c>
      <c r="D531" s="13">
        <v>1452</v>
      </c>
      <c r="G531" s="13">
        <v>1452</v>
      </c>
      <c r="H531" t="str">
        <f>VLOOKUP(G531,All_Teams!$A$2:$B$365,2,FALSE)</f>
        <v>West Virginia</v>
      </c>
    </row>
    <row r="532" spans="2:8" x14ac:dyDescent="0.4">
      <c r="B532" s="11">
        <v>529</v>
      </c>
      <c r="C532" s="52">
        <v>1257</v>
      </c>
      <c r="D532" s="13">
        <v>1257</v>
      </c>
      <c r="G532" s="13">
        <v>1257</v>
      </c>
      <c r="H532" t="str">
        <f>VLOOKUP(G532,All_Teams!$A$2:$B$365,2,FALSE)</f>
        <v>Louisville</v>
      </c>
    </row>
    <row r="533" spans="2:8" x14ac:dyDescent="0.4">
      <c r="B533" s="11">
        <v>530</v>
      </c>
      <c r="C533" s="52">
        <v>1199</v>
      </c>
      <c r="D533" s="13">
        <v>1199</v>
      </c>
      <c r="G533" s="13">
        <v>1199</v>
      </c>
      <c r="H533" t="str">
        <f>VLOOKUP(G533,All_Teams!$A$2:$B$365,2,FALSE)</f>
        <v>Florida State</v>
      </c>
    </row>
    <row r="534" spans="2:8" x14ac:dyDescent="0.4">
      <c r="B534" s="11">
        <v>531</v>
      </c>
      <c r="C534" s="52">
        <v>1314</v>
      </c>
      <c r="D534" s="13">
        <v>1314</v>
      </c>
      <c r="G534" s="13">
        <v>1314</v>
      </c>
      <c r="H534" t="str">
        <f>VLOOKUP(G534,All_Teams!$A$2:$B$365,2,FALSE)</f>
        <v>North Carolina</v>
      </c>
    </row>
    <row r="535" spans="2:8" x14ac:dyDescent="0.4">
      <c r="B535" s="11">
        <v>532</v>
      </c>
      <c r="C535" s="52">
        <v>1452</v>
      </c>
      <c r="D535" s="13">
        <v>1452</v>
      </c>
      <c r="G535" s="13">
        <v>1452</v>
      </c>
      <c r="H535" t="str">
        <f>VLOOKUP(G535,All_Teams!$A$2:$B$365,2,FALSE)</f>
        <v>West Virginia</v>
      </c>
    </row>
    <row r="536" spans="2:8" x14ac:dyDescent="0.4">
      <c r="B536" s="11">
        <v>533</v>
      </c>
      <c r="C536" s="52">
        <v>1246</v>
      </c>
      <c r="D536" s="13">
        <v>1246</v>
      </c>
      <c r="G536" s="13">
        <v>1246</v>
      </c>
      <c r="H536" t="str">
        <f>VLOOKUP(G536,All_Teams!$A$2:$B$365,2,FALSE)</f>
        <v>Kentucky</v>
      </c>
    </row>
    <row r="537" spans="2:8" x14ac:dyDescent="0.4">
      <c r="B537" s="11">
        <v>534</v>
      </c>
      <c r="C537" s="52">
        <v>1435</v>
      </c>
      <c r="D537" s="13">
        <v>1435</v>
      </c>
      <c r="G537" s="13">
        <v>1435</v>
      </c>
      <c r="H537" t="str">
        <f>VLOOKUP(G537,All_Teams!$A$2:$B$365,2,FALSE)</f>
        <v>Vanderbilt</v>
      </c>
    </row>
    <row r="538" spans="2:8" x14ac:dyDescent="0.4">
      <c r="B538" s="11">
        <v>535</v>
      </c>
      <c r="C538" s="52">
        <v>1452</v>
      </c>
      <c r="D538" s="13">
        <v>1452</v>
      </c>
      <c r="G538" s="13">
        <v>1452</v>
      </c>
      <c r="H538" t="str">
        <f>VLOOKUP(G538,All_Teams!$A$2:$B$365,2,FALSE)</f>
        <v>West Virginia</v>
      </c>
    </row>
    <row r="539" spans="2:8" x14ac:dyDescent="0.4">
      <c r="B539" s="11">
        <v>536</v>
      </c>
      <c r="C539" s="52">
        <v>1452</v>
      </c>
      <c r="D539" s="13">
        <v>1452</v>
      </c>
      <c r="G539" s="13">
        <v>1452</v>
      </c>
      <c r="H539" t="str">
        <f>VLOOKUP(G539,All_Teams!$A$2:$B$365,2,FALSE)</f>
        <v>West Virginia</v>
      </c>
    </row>
    <row r="540" spans="2:8" x14ac:dyDescent="0.4">
      <c r="B540" s="11">
        <v>537</v>
      </c>
      <c r="C540" s="52">
        <v>1153</v>
      </c>
      <c r="D540" s="13">
        <v>1153</v>
      </c>
      <c r="G540" s="13">
        <v>1153</v>
      </c>
      <c r="H540" t="str">
        <f>VLOOKUP(G540,All_Teams!$A$2:$B$365,2,FALSE)</f>
        <v>Cincinnati</v>
      </c>
    </row>
    <row r="541" spans="2:8" x14ac:dyDescent="0.4">
      <c r="B541" s="11">
        <v>538</v>
      </c>
      <c r="C541" s="52">
        <v>1314</v>
      </c>
      <c r="D541" s="13">
        <v>1314</v>
      </c>
      <c r="G541" s="13">
        <v>1314</v>
      </c>
      <c r="H541" t="str">
        <f>VLOOKUP(G541,All_Teams!$A$2:$B$365,2,FALSE)</f>
        <v>North Carolina</v>
      </c>
    </row>
    <row r="542" spans="2:8" x14ac:dyDescent="0.4">
      <c r="B542" s="11">
        <v>539</v>
      </c>
      <c r="C542" s="52">
        <v>1274</v>
      </c>
      <c r="D542" s="13">
        <v>1274</v>
      </c>
      <c r="G542" s="13">
        <v>1274</v>
      </c>
      <c r="H542" t="str">
        <f>VLOOKUP(G542,All_Teams!$A$2:$B$365,2,FALSE)</f>
        <v>Miami (FL)</v>
      </c>
    </row>
    <row r="543" spans="2:8" x14ac:dyDescent="0.4">
      <c r="B543" s="11">
        <v>540</v>
      </c>
      <c r="C543" s="52">
        <v>1246</v>
      </c>
      <c r="D543" s="13">
        <v>1246</v>
      </c>
      <c r="G543" s="13">
        <v>1246</v>
      </c>
      <c r="H543" t="str">
        <f>VLOOKUP(G543,All_Teams!$A$2:$B$365,2,FALSE)</f>
        <v>Kentucky</v>
      </c>
    </row>
    <row r="544" spans="2:8" x14ac:dyDescent="0.4">
      <c r="B544" s="11">
        <v>541</v>
      </c>
      <c r="C544" s="52">
        <v>1452</v>
      </c>
      <c r="D544" s="13">
        <v>1452</v>
      </c>
      <c r="G544" s="13">
        <v>1452</v>
      </c>
      <c r="H544" t="str">
        <f>VLOOKUP(G544,All_Teams!$A$2:$B$365,2,FALSE)</f>
        <v>West Virginia</v>
      </c>
    </row>
    <row r="545" spans="2:8" x14ac:dyDescent="0.4">
      <c r="B545" s="11">
        <v>542</v>
      </c>
      <c r="C545" s="52">
        <v>1274</v>
      </c>
      <c r="D545" s="13">
        <v>1274</v>
      </c>
      <c r="G545" s="13">
        <v>1274</v>
      </c>
      <c r="H545" t="str">
        <f>VLOOKUP(G545,All_Teams!$A$2:$B$365,2,FALSE)</f>
        <v>Miami (FL)</v>
      </c>
    </row>
    <row r="546" spans="2:8" x14ac:dyDescent="0.4">
      <c r="B546" s="11">
        <v>543</v>
      </c>
      <c r="C546" s="52">
        <v>1314</v>
      </c>
      <c r="D546" s="13">
        <v>1314</v>
      </c>
      <c r="G546" s="13">
        <v>1314</v>
      </c>
      <c r="H546" t="str">
        <f>VLOOKUP(G546,All_Teams!$A$2:$B$365,2,FALSE)</f>
        <v>North Carolina</v>
      </c>
    </row>
    <row r="547" spans="2:8" x14ac:dyDescent="0.4">
      <c r="B547" s="11">
        <v>544</v>
      </c>
      <c r="C547" s="52">
        <v>1242</v>
      </c>
      <c r="D547" s="13">
        <v>1242</v>
      </c>
      <c r="G547" s="13">
        <v>1242</v>
      </c>
      <c r="H547" t="str">
        <f>VLOOKUP(G547,All_Teams!$A$2:$B$365,2,FALSE)</f>
        <v>Kansas</v>
      </c>
    </row>
    <row r="548" spans="2:8" x14ac:dyDescent="0.4">
      <c r="B548" s="11">
        <v>545</v>
      </c>
      <c r="C548" s="52">
        <v>1246</v>
      </c>
      <c r="D548" s="13">
        <v>1246</v>
      </c>
      <c r="G548" s="13">
        <v>1246</v>
      </c>
      <c r="H548" t="str">
        <f>VLOOKUP(G548,All_Teams!$A$2:$B$365,2,FALSE)</f>
        <v>Kentucky</v>
      </c>
    </row>
    <row r="549" spans="2:8" x14ac:dyDescent="0.4">
      <c r="B549" s="11">
        <v>546</v>
      </c>
      <c r="C549" s="52">
        <v>1257</v>
      </c>
      <c r="D549" s="13">
        <v>1257</v>
      </c>
      <c r="G549" s="13">
        <v>1257</v>
      </c>
      <c r="H549" t="str">
        <f>VLOOKUP(G549,All_Teams!$A$2:$B$365,2,FALSE)</f>
        <v>Louisville</v>
      </c>
    </row>
    <row r="550" spans="2:8" x14ac:dyDescent="0.4">
      <c r="B550" s="11">
        <v>547</v>
      </c>
      <c r="C550" s="52">
        <v>1433</v>
      </c>
      <c r="D550" s="13">
        <v>1433</v>
      </c>
      <c r="G550" s="13">
        <v>1433</v>
      </c>
      <c r="H550" t="str">
        <f>VLOOKUP(G550,All_Teams!$A$2:$B$365,2,FALSE)</f>
        <v>Virginia Commonwealth</v>
      </c>
    </row>
    <row r="551" spans="2:8" x14ac:dyDescent="0.4">
      <c r="B551" s="11">
        <v>548</v>
      </c>
      <c r="C551" s="52">
        <v>1452</v>
      </c>
      <c r="D551" s="13">
        <v>1452</v>
      </c>
      <c r="G551" s="13">
        <v>1452</v>
      </c>
      <c r="H551" t="str">
        <f>VLOOKUP(G551,All_Teams!$A$2:$B$365,2,FALSE)</f>
        <v>West Virginia</v>
      </c>
    </row>
    <row r="552" spans="2:8" x14ac:dyDescent="0.4">
      <c r="B552" s="11">
        <v>549</v>
      </c>
      <c r="C552" s="52">
        <v>1452</v>
      </c>
      <c r="D552" s="13">
        <v>1452</v>
      </c>
      <c r="G552" s="13">
        <v>1452</v>
      </c>
      <c r="H552" t="str">
        <f>VLOOKUP(G552,All_Teams!$A$2:$B$365,2,FALSE)</f>
        <v>West Virginia</v>
      </c>
    </row>
    <row r="553" spans="2:8" x14ac:dyDescent="0.4">
      <c r="B553" s="11">
        <v>550</v>
      </c>
      <c r="C553" s="52">
        <v>1371</v>
      </c>
      <c r="D553" s="13">
        <v>1371</v>
      </c>
      <c r="G553" s="13">
        <v>1371</v>
      </c>
      <c r="H553" t="str">
        <f>VLOOKUP(G553,All_Teams!$A$2:$B$365,2,FALSE)</f>
        <v>Seton Hall</v>
      </c>
    </row>
    <row r="554" spans="2:8" x14ac:dyDescent="0.4">
      <c r="B554" s="11">
        <v>551</v>
      </c>
      <c r="C554" s="52">
        <v>1242</v>
      </c>
      <c r="D554" s="13">
        <v>1242</v>
      </c>
      <c r="G554" s="13">
        <v>1242</v>
      </c>
      <c r="H554" t="str">
        <f>VLOOKUP(G554,All_Teams!$A$2:$B$365,2,FALSE)</f>
        <v>Kansas</v>
      </c>
    </row>
    <row r="555" spans="2:8" x14ac:dyDescent="0.4">
      <c r="B555" s="11">
        <v>552</v>
      </c>
      <c r="C555" s="52">
        <v>1452</v>
      </c>
      <c r="D555" s="13">
        <v>1452</v>
      </c>
      <c r="G555" s="13">
        <v>1452</v>
      </c>
      <c r="H555" t="str">
        <f>VLOOKUP(G555,All_Teams!$A$2:$B$365,2,FALSE)</f>
        <v>West Virginia</v>
      </c>
    </row>
    <row r="556" spans="2:8" x14ac:dyDescent="0.4">
      <c r="B556" s="11">
        <v>553</v>
      </c>
      <c r="C556" s="52">
        <v>1314</v>
      </c>
      <c r="D556" s="13">
        <v>1314</v>
      </c>
      <c r="G556" s="13">
        <v>1314</v>
      </c>
      <c r="H556" t="str">
        <f>VLOOKUP(G556,All_Teams!$A$2:$B$365,2,FALSE)</f>
        <v>North Carolina</v>
      </c>
    </row>
    <row r="557" spans="2:8" x14ac:dyDescent="0.4">
      <c r="B557" s="11">
        <v>554</v>
      </c>
      <c r="C557" s="52">
        <v>1181</v>
      </c>
      <c r="D557" s="13">
        <v>1181</v>
      </c>
      <c r="G557" s="13">
        <v>1181</v>
      </c>
      <c r="H557" t="str">
        <f>VLOOKUP(G557,All_Teams!$A$2:$B$365,2,FALSE)</f>
        <v>Duke</v>
      </c>
    </row>
    <row r="558" spans="2:8" x14ac:dyDescent="0.4">
      <c r="B558" s="11">
        <v>555</v>
      </c>
      <c r="C558" s="52">
        <v>1435</v>
      </c>
      <c r="D558" s="13">
        <v>1435</v>
      </c>
      <c r="G558" s="13">
        <v>1435</v>
      </c>
      <c r="H558" t="str">
        <f>VLOOKUP(G558,All_Teams!$A$2:$B$365,2,FALSE)</f>
        <v>Vanderbilt</v>
      </c>
    </row>
    <row r="559" spans="2:8" x14ac:dyDescent="0.4">
      <c r="B559" s="11">
        <v>556</v>
      </c>
      <c r="C559" s="52">
        <v>1242</v>
      </c>
      <c r="D559" s="13">
        <v>1242</v>
      </c>
      <c r="G559" s="13">
        <v>1242</v>
      </c>
      <c r="H559" t="str">
        <f>VLOOKUP(G559,All_Teams!$A$2:$B$365,2,FALSE)</f>
        <v>Kansas</v>
      </c>
    </row>
    <row r="560" spans="2:8" x14ac:dyDescent="0.4">
      <c r="B560" s="11">
        <v>557</v>
      </c>
      <c r="C560" s="52">
        <v>1314</v>
      </c>
      <c r="D560" s="13">
        <v>1314</v>
      </c>
      <c r="G560" s="13">
        <v>1314</v>
      </c>
      <c r="H560" t="str">
        <f>VLOOKUP(G560,All_Teams!$A$2:$B$365,2,FALSE)</f>
        <v>North Carolina</v>
      </c>
    </row>
    <row r="561" spans="2:8" x14ac:dyDescent="0.4">
      <c r="B561" s="11">
        <v>558</v>
      </c>
      <c r="C561" s="52">
        <v>1435</v>
      </c>
      <c r="D561" s="13">
        <v>1435</v>
      </c>
      <c r="G561" s="13">
        <v>1435</v>
      </c>
      <c r="H561" t="str">
        <f>VLOOKUP(G561,All_Teams!$A$2:$B$365,2,FALSE)</f>
        <v>Vanderbilt</v>
      </c>
    </row>
    <row r="562" spans="2:8" x14ac:dyDescent="0.4">
      <c r="B562" s="11">
        <v>559</v>
      </c>
      <c r="C562" s="52">
        <v>1437</v>
      </c>
      <c r="D562" s="13">
        <v>1437</v>
      </c>
      <c r="G562" s="13">
        <v>1437</v>
      </c>
      <c r="H562" t="str">
        <f>VLOOKUP(G562,All_Teams!$A$2:$B$365,2,FALSE)</f>
        <v>Villanova</v>
      </c>
    </row>
    <row r="563" spans="2:8" x14ac:dyDescent="0.4">
      <c r="B563" s="11">
        <v>560</v>
      </c>
      <c r="C563" s="52">
        <v>1153</v>
      </c>
      <c r="D563" s="13">
        <v>1153</v>
      </c>
      <c r="G563" s="13">
        <v>1153</v>
      </c>
      <c r="H563" t="str">
        <f>VLOOKUP(G563,All_Teams!$A$2:$B$365,2,FALSE)</f>
        <v>Cincinnati</v>
      </c>
    </row>
    <row r="564" spans="2:8" x14ac:dyDescent="0.4">
      <c r="B564" s="11">
        <v>561</v>
      </c>
      <c r="C564" s="52">
        <v>1274</v>
      </c>
      <c r="D564" s="13">
        <v>1274</v>
      </c>
      <c r="G564" s="13">
        <v>1274</v>
      </c>
      <c r="H564" t="str">
        <f>VLOOKUP(G564,All_Teams!$A$2:$B$365,2,FALSE)</f>
        <v>Miami (FL)</v>
      </c>
    </row>
    <row r="565" spans="2:8" x14ac:dyDescent="0.4">
      <c r="B565" s="11">
        <v>562</v>
      </c>
      <c r="C565" s="52">
        <v>1274</v>
      </c>
      <c r="D565" s="13">
        <v>1274</v>
      </c>
      <c r="G565" s="13">
        <v>1274</v>
      </c>
      <c r="H565" t="str">
        <f>VLOOKUP(G565,All_Teams!$A$2:$B$365,2,FALSE)</f>
        <v>Miami (FL)</v>
      </c>
    </row>
    <row r="566" spans="2:8" x14ac:dyDescent="0.4">
      <c r="B566" s="11">
        <v>563</v>
      </c>
      <c r="C566" s="52">
        <v>1139</v>
      </c>
      <c r="D566" s="13">
        <v>1139</v>
      </c>
      <c r="G566" s="13">
        <v>1139</v>
      </c>
      <c r="H566" t="str">
        <f>VLOOKUP(G566,All_Teams!$A$2:$B$365,2,FALSE)</f>
        <v>Butler</v>
      </c>
    </row>
    <row r="567" spans="2:8" x14ac:dyDescent="0.4">
      <c r="B567" s="11">
        <v>564</v>
      </c>
      <c r="C567" s="52">
        <v>1374</v>
      </c>
      <c r="D567" s="13">
        <v>1374</v>
      </c>
      <c r="G567" s="13">
        <v>1374</v>
      </c>
      <c r="H567" t="str">
        <f>VLOOKUP(G567,All_Teams!$A$2:$B$365,2,FALSE)</f>
        <v>Southern Methodist</v>
      </c>
    </row>
    <row r="568" spans="2:8" x14ac:dyDescent="0.4">
      <c r="B568" s="11">
        <v>565</v>
      </c>
      <c r="C568" s="52">
        <v>1314</v>
      </c>
      <c r="D568" s="13">
        <v>1314</v>
      </c>
      <c r="G568" s="13">
        <v>1314</v>
      </c>
      <c r="H568" t="str">
        <f>VLOOKUP(G568,All_Teams!$A$2:$B$365,2,FALSE)</f>
        <v>North Carolina</v>
      </c>
    </row>
    <row r="569" spans="2:8" x14ac:dyDescent="0.4">
      <c r="B569" s="11">
        <v>566</v>
      </c>
      <c r="C569" s="52">
        <v>1274</v>
      </c>
      <c r="D569" s="13">
        <v>1274</v>
      </c>
      <c r="G569" s="13">
        <v>1274</v>
      </c>
      <c r="H569" t="str">
        <f>VLOOKUP(G569,All_Teams!$A$2:$B$365,2,FALSE)</f>
        <v>Miami (FL)</v>
      </c>
    </row>
    <row r="570" spans="2:8" x14ac:dyDescent="0.4">
      <c r="B570" s="11">
        <v>567</v>
      </c>
      <c r="C570" s="52">
        <v>1314</v>
      </c>
      <c r="D570" s="13">
        <v>1314</v>
      </c>
      <c r="G570" s="13">
        <v>1314</v>
      </c>
      <c r="H570" t="str">
        <f>VLOOKUP(G570,All_Teams!$A$2:$B$365,2,FALSE)</f>
        <v>North Carolina</v>
      </c>
    </row>
    <row r="571" spans="2:8" x14ac:dyDescent="0.4">
      <c r="B571" s="11">
        <v>568</v>
      </c>
      <c r="C571" s="52">
        <v>1452</v>
      </c>
      <c r="D571" s="13">
        <v>1452</v>
      </c>
      <c r="G571" s="13">
        <v>1452</v>
      </c>
      <c r="H571" t="str">
        <f>VLOOKUP(G571,All_Teams!$A$2:$B$365,2,FALSE)</f>
        <v>West Virginia</v>
      </c>
    </row>
    <row r="572" spans="2:8" x14ac:dyDescent="0.4">
      <c r="B572" s="11">
        <v>569</v>
      </c>
      <c r="C572" s="52">
        <v>1257</v>
      </c>
      <c r="D572" s="13">
        <v>1257</v>
      </c>
      <c r="G572" s="13">
        <v>1257</v>
      </c>
      <c r="H572" t="str">
        <f>VLOOKUP(G572,All_Teams!$A$2:$B$365,2,FALSE)</f>
        <v>Louisville</v>
      </c>
    </row>
    <row r="573" spans="2:8" x14ac:dyDescent="0.4">
      <c r="B573" s="11">
        <v>570</v>
      </c>
      <c r="C573" s="52">
        <v>1235</v>
      </c>
      <c r="D573" s="13">
        <v>1235</v>
      </c>
      <c r="G573" s="13">
        <v>1235</v>
      </c>
      <c r="H573" t="str">
        <f>VLOOKUP(G573,All_Teams!$A$2:$B$365,2,FALSE)</f>
        <v>Iowa State</v>
      </c>
    </row>
    <row r="574" spans="2:8" x14ac:dyDescent="0.4">
      <c r="B574" s="11">
        <v>571</v>
      </c>
      <c r="C574" s="52">
        <v>1452</v>
      </c>
      <c r="D574" s="13">
        <v>1452</v>
      </c>
      <c r="G574" s="13">
        <v>1452</v>
      </c>
      <c r="H574" t="str">
        <f>VLOOKUP(G574,All_Teams!$A$2:$B$365,2,FALSE)</f>
        <v>West Virginia</v>
      </c>
    </row>
    <row r="575" spans="2:8" x14ac:dyDescent="0.4">
      <c r="B575" s="11">
        <v>572</v>
      </c>
      <c r="C575" s="52">
        <v>1452</v>
      </c>
      <c r="D575" s="13">
        <v>1452</v>
      </c>
      <c r="G575" s="13">
        <v>1452</v>
      </c>
      <c r="H575" t="str">
        <f>VLOOKUP(G575,All_Teams!$A$2:$B$365,2,FALSE)</f>
        <v>West Virginia</v>
      </c>
    </row>
    <row r="576" spans="2:8" x14ac:dyDescent="0.4">
      <c r="B576" s="11">
        <v>573</v>
      </c>
      <c r="C576" s="52">
        <v>1435</v>
      </c>
      <c r="D576" s="13">
        <v>1435</v>
      </c>
      <c r="G576" s="13">
        <v>1435</v>
      </c>
      <c r="H576" t="str">
        <f>VLOOKUP(G576,All_Teams!$A$2:$B$365,2,FALSE)</f>
        <v>Vanderbilt</v>
      </c>
    </row>
    <row r="577" spans="2:8" x14ac:dyDescent="0.4">
      <c r="B577" s="11">
        <v>574</v>
      </c>
      <c r="C577" s="52">
        <v>1452</v>
      </c>
      <c r="D577" s="13">
        <v>1452</v>
      </c>
      <c r="G577" s="13">
        <v>1452</v>
      </c>
      <c r="H577" t="str">
        <f>VLOOKUP(G577,All_Teams!$A$2:$B$365,2,FALSE)</f>
        <v>West Virginia</v>
      </c>
    </row>
    <row r="578" spans="2:8" x14ac:dyDescent="0.4">
      <c r="B578" s="11">
        <v>575</v>
      </c>
      <c r="C578" s="52">
        <v>1314</v>
      </c>
      <c r="D578" s="13">
        <v>1314</v>
      </c>
      <c r="G578" s="13">
        <v>1314</v>
      </c>
      <c r="H578" t="str">
        <f>VLOOKUP(G578,All_Teams!$A$2:$B$365,2,FALSE)</f>
        <v>North Carolina</v>
      </c>
    </row>
    <row r="579" spans="2:8" x14ac:dyDescent="0.4">
      <c r="B579" s="11">
        <v>576</v>
      </c>
      <c r="C579" s="52">
        <v>1314</v>
      </c>
      <c r="D579" s="13">
        <v>1314</v>
      </c>
      <c r="G579" s="13">
        <v>1314</v>
      </c>
      <c r="H579" t="str">
        <f>VLOOKUP(G579,All_Teams!$A$2:$B$365,2,FALSE)</f>
        <v>North Carolina</v>
      </c>
    </row>
    <row r="580" spans="2:8" x14ac:dyDescent="0.4">
      <c r="B580" s="11">
        <v>577</v>
      </c>
      <c r="C580" s="52">
        <v>1246</v>
      </c>
      <c r="D580" s="13">
        <v>1246</v>
      </c>
      <c r="G580" s="13">
        <v>1246</v>
      </c>
      <c r="H580" t="str">
        <f>VLOOKUP(G580,All_Teams!$A$2:$B$365,2,FALSE)</f>
        <v>Kentucky</v>
      </c>
    </row>
    <row r="581" spans="2:8" x14ac:dyDescent="0.4">
      <c r="B581" s="11">
        <v>578</v>
      </c>
      <c r="C581" s="52">
        <v>1452</v>
      </c>
      <c r="D581" s="13">
        <v>1452</v>
      </c>
      <c r="G581" s="13">
        <v>1452</v>
      </c>
      <c r="H581" t="str">
        <f>VLOOKUP(G581,All_Teams!$A$2:$B$365,2,FALSE)</f>
        <v>West Virginia</v>
      </c>
    </row>
    <row r="582" spans="2:8" x14ac:dyDescent="0.4">
      <c r="B582" s="11">
        <v>579</v>
      </c>
      <c r="C582" s="52">
        <v>1435</v>
      </c>
      <c r="D582" s="13">
        <v>1435</v>
      </c>
      <c r="G582" s="13">
        <v>1435</v>
      </c>
      <c r="H582" t="str">
        <f>VLOOKUP(G582,All_Teams!$A$2:$B$365,2,FALSE)</f>
        <v>Vanderbilt</v>
      </c>
    </row>
    <row r="583" spans="2:8" x14ac:dyDescent="0.4">
      <c r="B583" s="11">
        <v>580</v>
      </c>
      <c r="C583" s="52">
        <v>1314</v>
      </c>
      <c r="D583" s="13">
        <v>1314</v>
      </c>
      <c r="G583" s="13">
        <v>1314</v>
      </c>
      <c r="H583" t="str">
        <f>VLOOKUP(G583,All_Teams!$A$2:$B$365,2,FALSE)</f>
        <v>North Carolina</v>
      </c>
    </row>
    <row r="584" spans="2:8" x14ac:dyDescent="0.4">
      <c r="B584" s="11">
        <v>581</v>
      </c>
      <c r="C584" s="52">
        <v>1257</v>
      </c>
      <c r="D584" s="13">
        <v>1257</v>
      </c>
      <c r="G584" s="13">
        <v>1257</v>
      </c>
      <c r="H584" t="str">
        <f>VLOOKUP(G584,All_Teams!$A$2:$B$365,2,FALSE)</f>
        <v>Louisville</v>
      </c>
    </row>
    <row r="585" spans="2:8" x14ac:dyDescent="0.4">
      <c r="B585" s="11">
        <v>582</v>
      </c>
      <c r="C585" s="52">
        <v>1242</v>
      </c>
      <c r="D585" s="13">
        <v>1242</v>
      </c>
      <c r="G585" s="13">
        <v>1242</v>
      </c>
      <c r="H585" t="str">
        <f>VLOOKUP(G585,All_Teams!$A$2:$B$365,2,FALSE)</f>
        <v>Kansas</v>
      </c>
    </row>
    <row r="586" spans="2:8" x14ac:dyDescent="0.4">
      <c r="B586" s="11">
        <v>583</v>
      </c>
      <c r="C586" s="52">
        <v>1274</v>
      </c>
      <c r="D586" s="13">
        <v>1274</v>
      </c>
      <c r="G586" s="13">
        <v>1274</v>
      </c>
      <c r="H586" t="str">
        <f>VLOOKUP(G586,All_Teams!$A$2:$B$365,2,FALSE)</f>
        <v>Miami (FL)</v>
      </c>
    </row>
    <row r="587" spans="2:8" x14ac:dyDescent="0.4">
      <c r="B587" s="11">
        <v>584</v>
      </c>
      <c r="C587" s="52">
        <v>1257</v>
      </c>
      <c r="D587" s="13">
        <v>1257</v>
      </c>
      <c r="G587" s="13">
        <v>1257</v>
      </c>
      <c r="H587" t="str">
        <f>VLOOKUP(G587,All_Teams!$A$2:$B$365,2,FALSE)</f>
        <v>Louisville</v>
      </c>
    </row>
    <row r="588" spans="2:8" x14ac:dyDescent="0.4">
      <c r="B588" s="11">
        <v>585</v>
      </c>
      <c r="C588" s="52">
        <v>1436</v>
      </c>
      <c r="D588" s="13">
        <v>1436</v>
      </c>
      <c r="G588" s="13">
        <v>1436</v>
      </c>
      <c r="H588" t="str">
        <f>VLOOKUP(G588,All_Teams!$A$2:$B$365,2,FALSE)</f>
        <v>Vermont</v>
      </c>
    </row>
    <row r="589" spans="2:8" x14ac:dyDescent="0.4">
      <c r="B589" s="11">
        <v>586</v>
      </c>
      <c r="C589" s="52">
        <v>1257</v>
      </c>
      <c r="D589" s="13">
        <v>1257</v>
      </c>
      <c r="G589" s="13">
        <v>1257</v>
      </c>
      <c r="H589" t="str">
        <f>VLOOKUP(G589,All_Teams!$A$2:$B$365,2,FALSE)</f>
        <v>Louisville</v>
      </c>
    </row>
    <row r="590" spans="2:8" x14ac:dyDescent="0.4">
      <c r="B590" s="11">
        <v>587</v>
      </c>
      <c r="C590" s="52">
        <v>1314</v>
      </c>
      <c r="D590" s="13">
        <v>1314</v>
      </c>
      <c r="G590" s="13">
        <v>1314</v>
      </c>
      <c r="H590" t="str">
        <f>VLOOKUP(G590,All_Teams!$A$2:$B$365,2,FALSE)</f>
        <v>North Carolina</v>
      </c>
    </row>
    <row r="591" spans="2:8" x14ac:dyDescent="0.4">
      <c r="B591" s="11">
        <v>588</v>
      </c>
      <c r="C591" s="52">
        <v>1278</v>
      </c>
      <c r="D591" s="13">
        <v>1278</v>
      </c>
      <c r="G591" s="13">
        <v>1278</v>
      </c>
      <c r="H591" t="str">
        <f>VLOOKUP(G591,All_Teams!$A$2:$B$365,2,FALSE)</f>
        <v>Minnesota</v>
      </c>
    </row>
    <row r="592" spans="2:8" x14ac:dyDescent="0.4">
      <c r="B592" s="11">
        <v>589</v>
      </c>
      <c r="C592" s="52">
        <v>1274</v>
      </c>
      <c r="D592" s="13">
        <v>1274</v>
      </c>
      <c r="G592" s="13">
        <v>1274</v>
      </c>
      <c r="H592" t="str">
        <f>VLOOKUP(G592,All_Teams!$A$2:$B$365,2,FALSE)</f>
        <v>Miami (FL)</v>
      </c>
    </row>
    <row r="593" spans="2:8" x14ac:dyDescent="0.4">
      <c r="B593" s="11">
        <v>590</v>
      </c>
      <c r="C593" s="52">
        <v>1274</v>
      </c>
      <c r="D593" s="13">
        <v>1274</v>
      </c>
      <c r="G593" s="13">
        <v>1274</v>
      </c>
      <c r="H593" t="str">
        <f>VLOOKUP(G593,All_Teams!$A$2:$B$365,2,FALSE)</f>
        <v>Miami (FL)</v>
      </c>
    </row>
    <row r="594" spans="2:8" x14ac:dyDescent="0.4">
      <c r="B594" s="11">
        <v>591</v>
      </c>
      <c r="C594" s="52">
        <v>1374</v>
      </c>
      <c r="D594" s="13">
        <v>1374</v>
      </c>
      <c r="G594" s="13">
        <v>1374</v>
      </c>
      <c r="H594" t="str">
        <f>VLOOKUP(G594,All_Teams!$A$2:$B$365,2,FALSE)</f>
        <v>Southern Methodist</v>
      </c>
    </row>
    <row r="595" spans="2:8" x14ac:dyDescent="0.4">
      <c r="B595" s="11">
        <v>592</v>
      </c>
      <c r="C595" s="52">
        <v>1435</v>
      </c>
      <c r="D595" s="13">
        <v>1435</v>
      </c>
      <c r="G595" s="13">
        <v>1435</v>
      </c>
      <c r="H595" t="str">
        <f>VLOOKUP(G595,All_Teams!$A$2:$B$365,2,FALSE)</f>
        <v>Vanderbilt</v>
      </c>
    </row>
    <row r="596" spans="2:8" x14ac:dyDescent="0.4">
      <c r="B596" s="11">
        <v>593</v>
      </c>
      <c r="C596" s="52">
        <v>1124</v>
      </c>
      <c r="D596" s="13">
        <v>1124</v>
      </c>
      <c r="G596" s="13">
        <v>1124</v>
      </c>
      <c r="H596" t="str">
        <f>VLOOKUP(G596,All_Teams!$A$2:$B$365,2,FALSE)</f>
        <v>Baylor</v>
      </c>
    </row>
    <row r="597" spans="2:8" x14ac:dyDescent="0.4">
      <c r="B597" s="11">
        <v>594</v>
      </c>
      <c r="C597" s="52">
        <v>1246</v>
      </c>
      <c r="D597" s="13">
        <v>1246</v>
      </c>
      <c r="G597" s="13">
        <v>1246</v>
      </c>
      <c r="H597" t="str">
        <f>VLOOKUP(G597,All_Teams!$A$2:$B$365,2,FALSE)</f>
        <v>Kentucky</v>
      </c>
    </row>
    <row r="598" spans="2:8" x14ac:dyDescent="0.4">
      <c r="B598" s="11">
        <v>595</v>
      </c>
      <c r="C598" s="52">
        <v>1314</v>
      </c>
      <c r="D598" s="13">
        <v>1314</v>
      </c>
      <c r="G598" s="13">
        <v>1314</v>
      </c>
      <c r="H598" t="str">
        <f>VLOOKUP(G598,All_Teams!$A$2:$B$365,2,FALSE)</f>
        <v>North Carolina</v>
      </c>
    </row>
    <row r="599" spans="2:8" x14ac:dyDescent="0.4">
      <c r="B599" s="11">
        <v>596</v>
      </c>
      <c r="C599" s="52">
        <v>1314</v>
      </c>
      <c r="D599" s="13">
        <v>1314</v>
      </c>
      <c r="G599" s="13">
        <v>1314</v>
      </c>
      <c r="H599" t="str">
        <f>VLOOKUP(G599,All_Teams!$A$2:$B$365,2,FALSE)</f>
        <v>North Carolina</v>
      </c>
    </row>
    <row r="600" spans="2:8" x14ac:dyDescent="0.4">
      <c r="B600" s="11">
        <v>597</v>
      </c>
      <c r="C600" s="52">
        <v>1452</v>
      </c>
      <c r="D600" s="13">
        <v>1452</v>
      </c>
      <c r="G600" s="13">
        <v>1452</v>
      </c>
      <c r="H600" t="str">
        <f>VLOOKUP(G600,All_Teams!$A$2:$B$365,2,FALSE)</f>
        <v>West Virginia</v>
      </c>
    </row>
    <row r="601" spans="2:8" x14ac:dyDescent="0.4">
      <c r="B601" s="11">
        <v>598</v>
      </c>
      <c r="C601" s="52">
        <v>1314</v>
      </c>
      <c r="D601" s="13">
        <v>1314</v>
      </c>
      <c r="G601" s="13">
        <v>1314</v>
      </c>
      <c r="H601" t="str">
        <f>VLOOKUP(G601,All_Teams!$A$2:$B$365,2,FALSE)</f>
        <v>North Carolina</v>
      </c>
    </row>
    <row r="602" spans="2:8" x14ac:dyDescent="0.4">
      <c r="B602" s="11">
        <v>599</v>
      </c>
      <c r="C602" s="52">
        <v>1242</v>
      </c>
      <c r="D602" s="13">
        <v>1242</v>
      </c>
      <c r="G602" s="13">
        <v>1242</v>
      </c>
      <c r="H602" t="str">
        <f>VLOOKUP(G602,All_Teams!$A$2:$B$365,2,FALSE)</f>
        <v>Kansas</v>
      </c>
    </row>
    <row r="603" spans="2:8" x14ac:dyDescent="0.4">
      <c r="B603" s="11">
        <v>600</v>
      </c>
      <c r="C603" s="52">
        <v>1452</v>
      </c>
      <c r="D603" s="13">
        <v>1452</v>
      </c>
      <c r="G603" s="13">
        <v>1452</v>
      </c>
      <c r="H603" t="str">
        <f>VLOOKUP(G603,All_Teams!$A$2:$B$365,2,FALSE)</f>
        <v>West Virginia</v>
      </c>
    </row>
    <row r="604" spans="2:8" x14ac:dyDescent="0.4">
      <c r="B604" s="11">
        <v>601</v>
      </c>
      <c r="C604" s="52">
        <v>1246</v>
      </c>
      <c r="D604" s="13">
        <v>1246</v>
      </c>
      <c r="G604" s="13">
        <v>1246</v>
      </c>
      <c r="H604" t="str">
        <f>VLOOKUP(G604,All_Teams!$A$2:$B$365,2,FALSE)</f>
        <v>Kentucky</v>
      </c>
    </row>
    <row r="605" spans="2:8" x14ac:dyDescent="0.4">
      <c r="B605" s="11">
        <v>602</v>
      </c>
      <c r="C605" s="52">
        <v>1246</v>
      </c>
      <c r="D605" s="13">
        <v>1246</v>
      </c>
      <c r="G605" s="13">
        <v>1246</v>
      </c>
      <c r="H605" t="str">
        <f>VLOOKUP(G605,All_Teams!$A$2:$B$365,2,FALSE)</f>
        <v>Kentucky</v>
      </c>
    </row>
    <row r="606" spans="2:8" x14ac:dyDescent="0.4">
      <c r="B606" s="11">
        <v>603</v>
      </c>
      <c r="C606" s="52">
        <v>1257</v>
      </c>
      <c r="D606" s="13">
        <v>1257</v>
      </c>
      <c r="G606" s="13">
        <v>1257</v>
      </c>
      <c r="H606" t="str">
        <f>VLOOKUP(G606,All_Teams!$A$2:$B$365,2,FALSE)</f>
        <v>Louisville</v>
      </c>
    </row>
    <row r="607" spans="2:8" x14ac:dyDescent="0.4">
      <c r="B607" s="11">
        <v>604</v>
      </c>
      <c r="C607" s="52">
        <v>1242</v>
      </c>
      <c r="D607" s="13">
        <v>1242</v>
      </c>
      <c r="G607" s="13">
        <v>1242</v>
      </c>
      <c r="H607" t="str">
        <f>VLOOKUP(G607,All_Teams!$A$2:$B$365,2,FALSE)</f>
        <v>Kansas</v>
      </c>
    </row>
    <row r="608" spans="2:8" x14ac:dyDescent="0.4">
      <c r="B608" s="11">
        <v>605</v>
      </c>
      <c r="C608" s="52">
        <v>1436</v>
      </c>
      <c r="D608" s="13">
        <v>1436</v>
      </c>
      <c r="G608" s="13">
        <v>1436</v>
      </c>
      <c r="H608" t="str">
        <f>VLOOKUP(G608,All_Teams!$A$2:$B$365,2,FALSE)</f>
        <v>Vermont</v>
      </c>
    </row>
    <row r="609" spans="2:8" x14ac:dyDescent="0.4">
      <c r="B609" s="11">
        <v>606</v>
      </c>
      <c r="C609" s="52">
        <v>1112</v>
      </c>
      <c r="D609" s="13">
        <v>1112</v>
      </c>
      <c r="G609" s="13">
        <v>1112</v>
      </c>
      <c r="H609" t="str">
        <f>VLOOKUP(G609,All_Teams!$A$2:$B$365,2,FALSE)</f>
        <v>Arizona</v>
      </c>
    </row>
    <row r="610" spans="2:8" x14ac:dyDescent="0.4">
      <c r="B610" s="11">
        <v>607</v>
      </c>
      <c r="C610" s="52">
        <v>1314</v>
      </c>
      <c r="D610" s="13">
        <v>1314</v>
      </c>
      <c r="G610" s="13">
        <v>1314</v>
      </c>
      <c r="H610" t="str">
        <f>VLOOKUP(G610,All_Teams!$A$2:$B$365,2,FALSE)</f>
        <v>North Carolina</v>
      </c>
    </row>
    <row r="611" spans="2:8" x14ac:dyDescent="0.4">
      <c r="B611" s="11">
        <v>608</v>
      </c>
      <c r="C611" s="52">
        <v>1435</v>
      </c>
      <c r="D611" s="13">
        <v>1435</v>
      </c>
      <c r="G611" s="13">
        <v>1435</v>
      </c>
      <c r="H611" t="str">
        <f>VLOOKUP(G611,All_Teams!$A$2:$B$365,2,FALSE)</f>
        <v>Vanderbilt</v>
      </c>
    </row>
    <row r="612" spans="2:8" x14ac:dyDescent="0.4">
      <c r="B612" s="11">
        <v>609</v>
      </c>
      <c r="C612" s="52">
        <v>1314</v>
      </c>
      <c r="D612" s="13">
        <v>1314</v>
      </c>
      <c r="G612" s="13">
        <v>1314</v>
      </c>
      <c r="H612" t="str">
        <f>VLOOKUP(G612,All_Teams!$A$2:$B$365,2,FALSE)</f>
        <v>North Carolina</v>
      </c>
    </row>
    <row r="613" spans="2:8" x14ac:dyDescent="0.4">
      <c r="B613" s="11">
        <v>610</v>
      </c>
      <c r="C613" s="52">
        <v>1314</v>
      </c>
      <c r="D613" s="13">
        <v>1314</v>
      </c>
      <c r="G613" s="13">
        <v>1314</v>
      </c>
      <c r="H613" t="str">
        <f>VLOOKUP(G613,All_Teams!$A$2:$B$365,2,FALSE)</f>
        <v>North Carolina</v>
      </c>
    </row>
    <row r="614" spans="2:8" x14ac:dyDescent="0.4">
      <c r="B614" s="11">
        <v>611</v>
      </c>
      <c r="C614" s="52">
        <v>1452</v>
      </c>
      <c r="D614" s="13">
        <v>1452</v>
      </c>
      <c r="G614" s="13">
        <v>1452</v>
      </c>
      <c r="H614" t="str">
        <f>VLOOKUP(G614,All_Teams!$A$2:$B$365,2,FALSE)</f>
        <v>West Virginia</v>
      </c>
    </row>
    <row r="615" spans="2:8" x14ac:dyDescent="0.4">
      <c r="B615" s="11">
        <v>612</v>
      </c>
      <c r="C615" s="52">
        <v>1455</v>
      </c>
      <c r="D615" s="13">
        <v>1455</v>
      </c>
      <c r="G615" s="13">
        <v>1455</v>
      </c>
      <c r="H615" t="str">
        <f>VLOOKUP(G615,All_Teams!$A$2:$B$365,2,FALSE)</f>
        <v>Wichita State</v>
      </c>
    </row>
    <row r="616" spans="2:8" x14ac:dyDescent="0.4">
      <c r="B616" s="11">
        <v>613</v>
      </c>
      <c r="C616" s="52">
        <v>1314</v>
      </c>
      <c r="D616" s="13">
        <v>1314</v>
      </c>
      <c r="G616" s="13">
        <v>1314</v>
      </c>
      <c r="H616" t="str">
        <f>VLOOKUP(G616,All_Teams!$A$2:$B$365,2,FALSE)</f>
        <v>North Carolina</v>
      </c>
    </row>
    <row r="617" spans="2:8" x14ac:dyDescent="0.4">
      <c r="B617" s="11">
        <v>614</v>
      </c>
      <c r="C617" s="52">
        <v>1246</v>
      </c>
      <c r="D617" s="13">
        <v>1246</v>
      </c>
      <c r="G617" s="13">
        <v>1246</v>
      </c>
      <c r="H617" t="str">
        <f>VLOOKUP(G617,All_Teams!$A$2:$B$365,2,FALSE)</f>
        <v>Kentucky</v>
      </c>
    </row>
    <row r="618" spans="2:8" x14ac:dyDescent="0.4">
      <c r="B618" s="11">
        <v>615</v>
      </c>
      <c r="C618" s="52">
        <v>1452</v>
      </c>
      <c r="D618" s="13">
        <v>1452</v>
      </c>
      <c r="G618" s="13">
        <v>1452</v>
      </c>
      <c r="H618" t="str">
        <f>VLOOKUP(G618,All_Teams!$A$2:$B$365,2,FALSE)</f>
        <v>West Virginia</v>
      </c>
    </row>
    <row r="619" spans="2:8" x14ac:dyDescent="0.4">
      <c r="B619" s="11">
        <v>616</v>
      </c>
      <c r="C619" s="52">
        <v>1314</v>
      </c>
      <c r="D619" s="13">
        <v>1314</v>
      </c>
      <c r="G619" s="13">
        <v>1314</v>
      </c>
      <c r="H619" t="str">
        <f>VLOOKUP(G619,All_Teams!$A$2:$B$365,2,FALSE)</f>
        <v>North Carolina</v>
      </c>
    </row>
    <row r="620" spans="2:8" x14ac:dyDescent="0.4">
      <c r="B620" s="11">
        <v>617</v>
      </c>
      <c r="C620" s="52">
        <v>1452</v>
      </c>
      <c r="D620" s="13">
        <v>1452</v>
      </c>
      <c r="G620" s="13">
        <v>1452</v>
      </c>
      <c r="H620" t="str">
        <f>VLOOKUP(G620,All_Teams!$A$2:$B$365,2,FALSE)</f>
        <v>West Virginia</v>
      </c>
    </row>
    <row r="621" spans="2:8" x14ac:dyDescent="0.4">
      <c r="B621" s="11">
        <v>618</v>
      </c>
      <c r="C621" s="52">
        <v>1452</v>
      </c>
      <c r="D621" s="13">
        <v>1452</v>
      </c>
      <c r="G621" s="13">
        <v>1452</v>
      </c>
      <c r="H621" t="str">
        <f>VLOOKUP(G621,All_Teams!$A$2:$B$365,2,FALSE)</f>
        <v>West Virginia</v>
      </c>
    </row>
    <row r="622" spans="2:8" x14ac:dyDescent="0.4">
      <c r="B622" s="11">
        <v>619</v>
      </c>
      <c r="C622" s="52">
        <v>1452</v>
      </c>
      <c r="D622" s="13">
        <v>1452</v>
      </c>
      <c r="G622" s="13">
        <v>1452</v>
      </c>
      <c r="H622" t="str">
        <f>VLOOKUP(G622,All_Teams!$A$2:$B$365,2,FALSE)</f>
        <v>West Virginia</v>
      </c>
    </row>
    <row r="623" spans="2:8" x14ac:dyDescent="0.4">
      <c r="B623" s="11">
        <v>620</v>
      </c>
      <c r="C623" s="52">
        <v>1374</v>
      </c>
      <c r="D623" s="13">
        <v>1374</v>
      </c>
      <c r="G623" s="13">
        <v>1374</v>
      </c>
      <c r="H623" t="str">
        <f>VLOOKUP(G623,All_Teams!$A$2:$B$365,2,FALSE)</f>
        <v>Southern Methodist</v>
      </c>
    </row>
    <row r="624" spans="2:8" x14ac:dyDescent="0.4">
      <c r="B624" s="11">
        <v>621</v>
      </c>
      <c r="C624" s="52">
        <v>1452</v>
      </c>
      <c r="D624" s="13">
        <v>1452</v>
      </c>
      <c r="G624" s="13">
        <v>1452</v>
      </c>
      <c r="H624" t="str">
        <f>VLOOKUP(G624,All_Teams!$A$2:$B$365,2,FALSE)</f>
        <v>West Virginia</v>
      </c>
    </row>
    <row r="625" spans="2:8" x14ac:dyDescent="0.4">
      <c r="B625" s="11">
        <v>622</v>
      </c>
      <c r="C625" s="52">
        <v>1278</v>
      </c>
      <c r="D625" s="13">
        <v>1278</v>
      </c>
      <c r="G625" s="13">
        <v>1278</v>
      </c>
      <c r="H625" t="str">
        <f>VLOOKUP(G625,All_Teams!$A$2:$B$365,2,FALSE)</f>
        <v>Minnesota</v>
      </c>
    </row>
    <row r="626" spans="2:8" x14ac:dyDescent="0.4">
      <c r="B626" s="11">
        <v>623</v>
      </c>
      <c r="C626" s="52">
        <v>1462</v>
      </c>
      <c r="D626" s="13">
        <v>1462</v>
      </c>
      <c r="G626" s="13">
        <v>1462</v>
      </c>
      <c r="H626" t="str">
        <f>VLOOKUP(G626,All_Teams!$A$2:$B$365,2,FALSE)</f>
        <v>Xavier</v>
      </c>
    </row>
    <row r="627" spans="2:8" x14ac:dyDescent="0.4">
      <c r="B627" s="11">
        <v>624</v>
      </c>
      <c r="C627" s="52">
        <v>1196</v>
      </c>
      <c r="D627" s="13">
        <v>1196</v>
      </c>
      <c r="G627" s="13">
        <v>1196</v>
      </c>
      <c r="H627" t="str">
        <f>VLOOKUP(G627,All_Teams!$A$2:$B$365,2,FALSE)</f>
        <v>Florida</v>
      </c>
    </row>
    <row r="628" spans="2:8" x14ac:dyDescent="0.4">
      <c r="B628" s="11">
        <v>625</v>
      </c>
      <c r="C628" s="52">
        <v>1242</v>
      </c>
      <c r="D628" s="13">
        <v>1242</v>
      </c>
      <c r="G628" s="13">
        <v>1242</v>
      </c>
      <c r="H628" t="str">
        <f>VLOOKUP(G628,All_Teams!$A$2:$B$365,2,FALSE)</f>
        <v>Kansas</v>
      </c>
    </row>
    <row r="629" spans="2:8" x14ac:dyDescent="0.4">
      <c r="B629" s="11">
        <v>626</v>
      </c>
      <c r="C629" s="52">
        <v>1268</v>
      </c>
      <c r="D629" s="13">
        <v>1268</v>
      </c>
      <c r="G629" s="13">
        <v>1268</v>
      </c>
      <c r="H629" t="str">
        <f>VLOOKUP(G629,All_Teams!$A$2:$B$365,2,FALSE)</f>
        <v>Maryland</v>
      </c>
    </row>
    <row r="630" spans="2:8" x14ac:dyDescent="0.4">
      <c r="B630" s="11">
        <v>627</v>
      </c>
      <c r="C630" s="52">
        <v>1246</v>
      </c>
      <c r="D630" s="13">
        <v>1246</v>
      </c>
      <c r="G630" s="13">
        <v>1246</v>
      </c>
      <c r="H630" t="str">
        <f>VLOOKUP(G630,All_Teams!$A$2:$B$365,2,FALSE)</f>
        <v>Kentucky</v>
      </c>
    </row>
    <row r="631" spans="2:8" x14ac:dyDescent="0.4">
      <c r="B631" s="11">
        <v>628</v>
      </c>
      <c r="C631" s="52">
        <v>1181</v>
      </c>
      <c r="D631" s="13">
        <v>1181</v>
      </c>
      <c r="G631" s="13">
        <v>1181</v>
      </c>
      <c r="H631" t="str">
        <f>VLOOKUP(G631,All_Teams!$A$2:$B$365,2,FALSE)</f>
        <v>Duke</v>
      </c>
    </row>
    <row r="632" spans="2:8" x14ac:dyDescent="0.4">
      <c r="B632" s="11">
        <v>629</v>
      </c>
      <c r="C632" s="52">
        <v>1332</v>
      </c>
      <c r="D632" s="13">
        <v>1332</v>
      </c>
      <c r="G632" s="13">
        <v>1332</v>
      </c>
      <c r="H632" t="str">
        <f>VLOOKUP(G632,All_Teams!$A$2:$B$365,2,FALSE)</f>
        <v>Oregon</v>
      </c>
    </row>
    <row r="633" spans="2:8" x14ac:dyDescent="0.4">
      <c r="B633" s="11">
        <v>630</v>
      </c>
      <c r="C633" s="52">
        <v>1276</v>
      </c>
      <c r="D633" s="13">
        <v>1276</v>
      </c>
      <c r="G633" s="13">
        <v>1276</v>
      </c>
      <c r="H633" t="str">
        <f>VLOOKUP(G633,All_Teams!$A$2:$B$365,2,FALSE)</f>
        <v>Michigan</v>
      </c>
    </row>
    <row r="634" spans="2:8" x14ac:dyDescent="0.4">
      <c r="B634" s="11">
        <v>631</v>
      </c>
      <c r="C634" s="52">
        <v>1374</v>
      </c>
      <c r="D634" s="13">
        <v>1374</v>
      </c>
      <c r="G634" s="13">
        <v>1374</v>
      </c>
      <c r="H634" t="str">
        <f>VLOOKUP(G634,All_Teams!$A$2:$B$365,2,FALSE)</f>
        <v>Southern Methodist</v>
      </c>
    </row>
    <row r="635" spans="2:8" x14ac:dyDescent="0.4">
      <c r="B635" s="11">
        <v>632</v>
      </c>
      <c r="C635" s="52">
        <v>1153</v>
      </c>
      <c r="D635" s="13">
        <v>1153</v>
      </c>
      <c r="G635" s="13">
        <v>1153</v>
      </c>
      <c r="H635" t="str">
        <f>VLOOKUP(G635,All_Teams!$A$2:$B$365,2,FALSE)</f>
        <v>Cincinnati</v>
      </c>
    </row>
    <row r="636" spans="2:8" x14ac:dyDescent="0.4">
      <c r="B636" s="11">
        <v>633</v>
      </c>
      <c r="C636" s="52">
        <v>1374</v>
      </c>
      <c r="D636" s="13">
        <v>1374</v>
      </c>
      <c r="G636" s="13">
        <v>1374</v>
      </c>
      <c r="H636" t="str">
        <f>VLOOKUP(G636,All_Teams!$A$2:$B$365,2,FALSE)</f>
        <v>Southern Methodist</v>
      </c>
    </row>
    <row r="637" spans="2:8" x14ac:dyDescent="0.4">
      <c r="B637" s="11">
        <v>634</v>
      </c>
      <c r="C637" s="52">
        <v>1374</v>
      </c>
      <c r="D637" s="13">
        <v>1374</v>
      </c>
      <c r="G637" s="13">
        <v>1374</v>
      </c>
      <c r="H637" t="str">
        <f>VLOOKUP(G637,All_Teams!$A$2:$B$365,2,FALSE)</f>
        <v>Southern Methodist</v>
      </c>
    </row>
    <row r="638" spans="2:8" x14ac:dyDescent="0.4">
      <c r="B638" s="11">
        <v>635</v>
      </c>
      <c r="C638" s="52">
        <v>1452</v>
      </c>
      <c r="D638" s="13">
        <v>1452</v>
      </c>
      <c r="G638" s="13">
        <v>1452</v>
      </c>
      <c r="H638" t="str">
        <f>VLOOKUP(G638,All_Teams!$A$2:$B$365,2,FALSE)</f>
        <v>West Virginia</v>
      </c>
    </row>
    <row r="639" spans="2:8" x14ac:dyDescent="0.4">
      <c r="B639" s="11">
        <v>636</v>
      </c>
      <c r="C639" s="52">
        <v>1437</v>
      </c>
      <c r="D639" s="13">
        <v>1437</v>
      </c>
      <c r="G639" s="13">
        <v>1437</v>
      </c>
      <c r="H639" t="str">
        <f>VLOOKUP(G639,All_Teams!$A$2:$B$365,2,FALSE)</f>
        <v>Villanova</v>
      </c>
    </row>
    <row r="640" spans="2:8" x14ac:dyDescent="0.4">
      <c r="B640" s="11">
        <v>637</v>
      </c>
      <c r="C640" s="52">
        <v>1274</v>
      </c>
      <c r="D640" s="13">
        <v>1274</v>
      </c>
      <c r="G640" s="13">
        <v>1274</v>
      </c>
      <c r="H640" t="str">
        <f>VLOOKUP(G640,All_Teams!$A$2:$B$365,2,FALSE)</f>
        <v>Miami (FL)</v>
      </c>
    </row>
    <row r="641" spans="2:8" x14ac:dyDescent="0.4">
      <c r="B641" s="11">
        <v>638</v>
      </c>
      <c r="C641" s="52">
        <v>1242</v>
      </c>
      <c r="D641" s="13">
        <v>1242</v>
      </c>
      <c r="G641" s="13">
        <v>1242</v>
      </c>
      <c r="H641" t="str">
        <f>VLOOKUP(G641,All_Teams!$A$2:$B$365,2,FALSE)</f>
        <v>Kansas</v>
      </c>
    </row>
    <row r="642" spans="2:8" x14ac:dyDescent="0.4">
      <c r="B642" s="11">
        <v>639</v>
      </c>
      <c r="C642" s="52">
        <v>1314</v>
      </c>
      <c r="D642" s="13">
        <v>1314</v>
      </c>
      <c r="G642" s="13">
        <v>1314</v>
      </c>
      <c r="H642" t="str">
        <f>VLOOKUP(G642,All_Teams!$A$2:$B$365,2,FALSE)</f>
        <v>North Carolina</v>
      </c>
    </row>
    <row r="643" spans="2:8" x14ac:dyDescent="0.4">
      <c r="B643" s="11">
        <v>640</v>
      </c>
      <c r="C643" s="52">
        <v>1452</v>
      </c>
      <c r="D643" s="13">
        <v>1452</v>
      </c>
      <c r="G643" s="13">
        <v>1452</v>
      </c>
      <c r="H643" t="str">
        <f>VLOOKUP(G643,All_Teams!$A$2:$B$365,2,FALSE)</f>
        <v>West Virginia</v>
      </c>
    </row>
    <row r="644" spans="2:8" x14ac:dyDescent="0.4">
      <c r="B644" s="11">
        <v>641</v>
      </c>
      <c r="C644" s="52">
        <v>1153</v>
      </c>
      <c r="D644" s="13">
        <v>1153</v>
      </c>
      <c r="G644" s="13">
        <v>1153</v>
      </c>
      <c r="H644" t="str">
        <f>VLOOKUP(G644,All_Teams!$A$2:$B$365,2,FALSE)</f>
        <v>Cincinnati</v>
      </c>
    </row>
    <row r="645" spans="2:8" x14ac:dyDescent="0.4">
      <c r="B645" s="11">
        <v>642</v>
      </c>
      <c r="C645" s="52">
        <v>1452</v>
      </c>
      <c r="D645" s="13">
        <v>1452</v>
      </c>
      <c r="G645" s="13">
        <v>1452</v>
      </c>
      <c r="H645" t="str">
        <f>VLOOKUP(G645,All_Teams!$A$2:$B$365,2,FALSE)</f>
        <v>West Virginia</v>
      </c>
    </row>
    <row r="646" spans="2:8" x14ac:dyDescent="0.4">
      <c r="B646" s="11">
        <v>643</v>
      </c>
      <c r="C646" s="52">
        <v>1257</v>
      </c>
      <c r="D646" s="13">
        <v>1257</v>
      </c>
      <c r="G646" s="13">
        <v>1257</v>
      </c>
      <c r="H646" t="str">
        <f>VLOOKUP(G646,All_Teams!$A$2:$B$365,2,FALSE)</f>
        <v>Louisville</v>
      </c>
    </row>
    <row r="647" spans="2:8" x14ac:dyDescent="0.4">
      <c r="B647" s="11">
        <v>644</v>
      </c>
      <c r="C647" s="52">
        <v>1242</v>
      </c>
      <c r="D647" s="13">
        <v>1242</v>
      </c>
      <c r="G647" s="13">
        <v>1242</v>
      </c>
      <c r="H647" t="str">
        <f>VLOOKUP(G647,All_Teams!$A$2:$B$365,2,FALSE)</f>
        <v>Kansas</v>
      </c>
    </row>
    <row r="648" spans="2:8" x14ac:dyDescent="0.4">
      <c r="B648" s="11">
        <v>645</v>
      </c>
      <c r="C648" s="52">
        <v>1376</v>
      </c>
      <c r="D648" s="13">
        <v>1376</v>
      </c>
      <c r="G648" s="13">
        <v>1376</v>
      </c>
      <c r="H648" t="str">
        <f>VLOOKUP(G648,All_Teams!$A$2:$B$365,2,FALSE)</f>
        <v>South Carolina</v>
      </c>
    </row>
    <row r="649" spans="2:8" x14ac:dyDescent="0.4">
      <c r="B649" s="11">
        <v>646</v>
      </c>
      <c r="C649" s="52">
        <v>1257</v>
      </c>
      <c r="D649" s="13">
        <v>1257</v>
      </c>
      <c r="G649" s="13">
        <v>1257</v>
      </c>
      <c r="H649" t="str">
        <f>VLOOKUP(G649,All_Teams!$A$2:$B$365,2,FALSE)</f>
        <v>Louisville</v>
      </c>
    </row>
    <row r="650" spans="2:8" x14ac:dyDescent="0.4">
      <c r="B650" s="11">
        <v>647</v>
      </c>
      <c r="C650" s="52">
        <v>1452</v>
      </c>
      <c r="D650" s="13">
        <v>1452</v>
      </c>
      <c r="G650" s="13">
        <v>1452</v>
      </c>
      <c r="H650" t="str">
        <f>VLOOKUP(G650,All_Teams!$A$2:$B$365,2,FALSE)</f>
        <v>West Virginia</v>
      </c>
    </row>
    <row r="651" spans="2:8" x14ac:dyDescent="0.4">
      <c r="B651" s="11">
        <v>648</v>
      </c>
      <c r="C651" s="52">
        <v>1452</v>
      </c>
      <c r="D651" s="13">
        <v>1452</v>
      </c>
      <c r="G651" s="13">
        <v>1452</v>
      </c>
      <c r="H651" t="str">
        <f>VLOOKUP(G651,All_Teams!$A$2:$B$365,2,FALSE)</f>
        <v>West Virginia</v>
      </c>
    </row>
    <row r="652" spans="2:8" x14ac:dyDescent="0.4">
      <c r="B652" s="11">
        <v>649</v>
      </c>
      <c r="C652" s="52">
        <v>1374</v>
      </c>
      <c r="D652" s="13">
        <v>1374</v>
      </c>
      <c r="G652" s="13">
        <v>1374</v>
      </c>
      <c r="H652" t="str">
        <f>VLOOKUP(G652,All_Teams!$A$2:$B$365,2,FALSE)</f>
        <v>Southern Methodist</v>
      </c>
    </row>
    <row r="653" spans="2:8" x14ac:dyDescent="0.4">
      <c r="B653" s="11">
        <v>650</v>
      </c>
      <c r="C653" s="52">
        <v>1452</v>
      </c>
      <c r="D653" s="13">
        <v>1452</v>
      </c>
      <c r="G653" s="13">
        <v>1452</v>
      </c>
      <c r="H653" t="str">
        <f>VLOOKUP(G653,All_Teams!$A$2:$B$365,2,FALSE)</f>
        <v>West Virginia</v>
      </c>
    </row>
    <row r="654" spans="2:8" x14ac:dyDescent="0.4">
      <c r="B654" s="11">
        <v>651</v>
      </c>
      <c r="C654" s="52">
        <v>1452</v>
      </c>
      <c r="D654" s="13">
        <v>1452</v>
      </c>
      <c r="G654" s="13">
        <v>1452</v>
      </c>
      <c r="H654" t="str">
        <f>VLOOKUP(G654,All_Teams!$A$2:$B$365,2,FALSE)</f>
        <v>West Virginia</v>
      </c>
    </row>
    <row r="655" spans="2:8" x14ac:dyDescent="0.4">
      <c r="B655" s="11">
        <v>652</v>
      </c>
      <c r="C655" s="52">
        <v>1153</v>
      </c>
      <c r="D655" s="13">
        <v>1153</v>
      </c>
      <c r="G655" s="13">
        <v>1153</v>
      </c>
      <c r="H655" t="str">
        <f>VLOOKUP(G655,All_Teams!$A$2:$B$365,2,FALSE)</f>
        <v>Cincinnati</v>
      </c>
    </row>
    <row r="656" spans="2:8" x14ac:dyDescent="0.4">
      <c r="B656" s="11">
        <v>653</v>
      </c>
      <c r="C656" s="52">
        <v>1371</v>
      </c>
      <c r="D656" s="13">
        <v>1371</v>
      </c>
      <c r="G656" s="13">
        <v>1371</v>
      </c>
      <c r="H656" t="str">
        <f>VLOOKUP(G656,All_Teams!$A$2:$B$365,2,FALSE)</f>
        <v>Seton Hall</v>
      </c>
    </row>
    <row r="657" spans="2:8" x14ac:dyDescent="0.4">
      <c r="B657" s="11">
        <v>654</v>
      </c>
      <c r="C657" s="52">
        <v>1374</v>
      </c>
      <c r="D657" s="13">
        <v>1374</v>
      </c>
      <c r="G657" s="13">
        <v>1374</v>
      </c>
      <c r="H657" t="str">
        <f>VLOOKUP(G657,All_Teams!$A$2:$B$365,2,FALSE)</f>
        <v>Southern Methodist</v>
      </c>
    </row>
    <row r="658" spans="2:8" x14ac:dyDescent="0.4">
      <c r="B658" s="11">
        <v>655</v>
      </c>
      <c r="C658" s="52">
        <v>1242</v>
      </c>
      <c r="D658" s="13">
        <v>1242</v>
      </c>
      <c r="G658" s="13">
        <v>1242</v>
      </c>
      <c r="H658" t="str">
        <f>VLOOKUP(G658,All_Teams!$A$2:$B$365,2,FALSE)</f>
        <v>Kansas</v>
      </c>
    </row>
    <row r="659" spans="2:8" x14ac:dyDescent="0.4">
      <c r="B659" s="11">
        <v>656</v>
      </c>
      <c r="C659" s="52">
        <v>1452</v>
      </c>
      <c r="D659" s="13">
        <v>1452</v>
      </c>
      <c r="G659" s="13">
        <v>1452</v>
      </c>
      <c r="H659" t="str">
        <f>VLOOKUP(G659,All_Teams!$A$2:$B$365,2,FALSE)</f>
        <v>West Virginia</v>
      </c>
    </row>
    <row r="660" spans="2:8" x14ac:dyDescent="0.4">
      <c r="B660" s="11">
        <v>657</v>
      </c>
      <c r="C660" s="52">
        <v>1314</v>
      </c>
      <c r="D660" s="13">
        <v>1314</v>
      </c>
      <c r="G660" s="13">
        <v>1314</v>
      </c>
      <c r="H660" t="str">
        <f>VLOOKUP(G660,All_Teams!$A$2:$B$365,2,FALSE)</f>
        <v>North Carolina</v>
      </c>
    </row>
    <row r="661" spans="2:8" x14ac:dyDescent="0.4">
      <c r="B661" s="11">
        <v>658</v>
      </c>
      <c r="C661" s="52">
        <v>1314</v>
      </c>
      <c r="D661" s="13">
        <v>1314</v>
      </c>
      <c r="G661" s="13">
        <v>1314</v>
      </c>
      <c r="H661" t="str">
        <f>VLOOKUP(G661,All_Teams!$A$2:$B$365,2,FALSE)</f>
        <v>North Carolina</v>
      </c>
    </row>
    <row r="662" spans="2:8" x14ac:dyDescent="0.4">
      <c r="B662" s="11">
        <v>659</v>
      </c>
      <c r="C662" s="52">
        <v>1452</v>
      </c>
      <c r="D662" s="13">
        <v>1452</v>
      </c>
      <c r="G662" s="13">
        <v>1452</v>
      </c>
      <c r="H662" t="str">
        <f>VLOOKUP(G662,All_Teams!$A$2:$B$365,2,FALSE)</f>
        <v>West Virginia</v>
      </c>
    </row>
    <row r="663" spans="2:8" x14ac:dyDescent="0.4">
      <c r="B663" s="11">
        <v>660</v>
      </c>
      <c r="C663" s="52">
        <v>1257</v>
      </c>
      <c r="D663" s="13">
        <v>1257</v>
      </c>
      <c r="G663" s="13">
        <v>1257</v>
      </c>
      <c r="H663" t="str">
        <f>VLOOKUP(G663,All_Teams!$A$2:$B$365,2,FALSE)</f>
        <v>Louisville</v>
      </c>
    </row>
    <row r="664" spans="2:8" x14ac:dyDescent="0.4">
      <c r="B664" s="11">
        <v>661</v>
      </c>
      <c r="C664" s="52">
        <v>1452</v>
      </c>
      <c r="D664" s="13">
        <v>1452</v>
      </c>
      <c r="G664" s="13">
        <v>1452</v>
      </c>
      <c r="H664" t="str">
        <f>VLOOKUP(G664,All_Teams!$A$2:$B$365,2,FALSE)</f>
        <v>West Virginia</v>
      </c>
    </row>
    <row r="665" spans="2:8" x14ac:dyDescent="0.4">
      <c r="B665" s="11">
        <v>662</v>
      </c>
      <c r="C665" s="52">
        <v>1452</v>
      </c>
      <c r="D665" s="13">
        <v>1452</v>
      </c>
      <c r="G665" s="13">
        <v>1452</v>
      </c>
      <c r="H665" t="str">
        <f>VLOOKUP(G665,All_Teams!$A$2:$B$365,2,FALSE)</f>
        <v>West Virginia</v>
      </c>
    </row>
    <row r="666" spans="2:8" x14ac:dyDescent="0.4">
      <c r="B666" s="11">
        <v>663</v>
      </c>
      <c r="C666" s="52">
        <v>1452</v>
      </c>
      <c r="D666" s="13">
        <v>1452</v>
      </c>
      <c r="G666" s="13">
        <v>1452</v>
      </c>
      <c r="H666" t="str">
        <f>VLOOKUP(G666,All_Teams!$A$2:$B$365,2,FALSE)</f>
        <v>West Virginia</v>
      </c>
    </row>
    <row r="667" spans="2:8" x14ac:dyDescent="0.4">
      <c r="B667" s="11">
        <v>664</v>
      </c>
      <c r="C667" s="52">
        <v>1181</v>
      </c>
      <c r="D667" s="13">
        <v>1181</v>
      </c>
      <c r="G667" s="13">
        <v>1181</v>
      </c>
      <c r="H667" t="str">
        <f>VLOOKUP(G667,All_Teams!$A$2:$B$365,2,FALSE)</f>
        <v>Duke</v>
      </c>
    </row>
    <row r="668" spans="2:8" x14ac:dyDescent="0.4">
      <c r="B668" s="11">
        <v>665</v>
      </c>
      <c r="C668" s="52">
        <v>1374</v>
      </c>
      <c r="D668" s="13">
        <v>1374</v>
      </c>
      <c r="G668" s="13">
        <v>1374</v>
      </c>
      <c r="H668" t="str">
        <f>VLOOKUP(G668,All_Teams!$A$2:$B$365,2,FALSE)</f>
        <v>Southern Methodist</v>
      </c>
    </row>
    <row r="669" spans="2:8" x14ac:dyDescent="0.4">
      <c r="B669" s="11">
        <v>666</v>
      </c>
      <c r="C669" s="52">
        <v>1242</v>
      </c>
      <c r="D669" s="13">
        <v>1242</v>
      </c>
      <c r="G669" s="13">
        <v>1242</v>
      </c>
      <c r="H669" t="str">
        <f>VLOOKUP(G669,All_Teams!$A$2:$B$365,2,FALSE)</f>
        <v>Kansas</v>
      </c>
    </row>
    <row r="670" spans="2:8" x14ac:dyDescent="0.4">
      <c r="B670" s="11">
        <v>667</v>
      </c>
      <c r="C670" s="52">
        <v>1314</v>
      </c>
      <c r="D670" s="13">
        <v>1314</v>
      </c>
      <c r="G670" s="13">
        <v>1314</v>
      </c>
      <c r="H670" t="str">
        <f>VLOOKUP(G670,All_Teams!$A$2:$B$365,2,FALSE)</f>
        <v>North Carolina</v>
      </c>
    </row>
    <row r="671" spans="2:8" x14ac:dyDescent="0.4">
      <c r="B671" s="11">
        <v>668</v>
      </c>
      <c r="C671" s="52">
        <v>1199</v>
      </c>
      <c r="D671" s="13">
        <v>1199</v>
      </c>
      <c r="G671" s="13">
        <v>1199</v>
      </c>
      <c r="H671" t="str">
        <f>VLOOKUP(G671,All_Teams!$A$2:$B$365,2,FALSE)</f>
        <v>Florida State</v>
      </c>
    </row>
    <row r="672" spans="2:8" x14ac:dyDescent="0.4">
      <c r="B672" s="11">
        <v>669</v>
      </c>
      <c r="C672" s="52">
        <v>1246</v>
      </c>
      <c r="D672" s="13">
        <v>1246</v>
      </c>
      <c r="G672" s="13">
        <v>1246</v>
      </c>
      <c r="H672" t="str">
        <f>VLOOKUP(G672,All_Teams!$A$2:$B$365,2,FALSE)</f>
        <v>Kentucky</v>
      </c>
    </row>
    <row r="673" spans="2:8" x14ac:dyDescent="0.4">
      <c r="B673" s="11">
        <v>670</v>
      </c>
      <c r="C673" s="52">
        <v>1452</v>
      </c>
      <c r="D673" s="13">
        <v>1452</v>
      </c>
      <c r="G673" s="13">
        <v>1452</v>
      </c>
      <c r="H673" t="str">
        <f>VLOOKUP(G673,All_Teams!$A$2:$B$365,2,FALSE)</f>
        <v>West Virginia</v>
      </c>
    </row>
    <row r="674" spans="2:8" x14ac:dyDescent="0.4">
      <c r="B674" s="11">
        <v>671</v>
      </c>
      <c r="C674" s="52">
        <v>1112</v>
      </c>
      <c r="D674" s="13">
        <v>1112</v>
      </c>
      <c r="G674" s="13">
        <v>1112</v>
      </c>
      <c r="H674" t="str">
        <f>VLOOKUP(G674,All_Teams!$A$2:$B$365,2,FALSE)</f>
        <v>Arizona</v>
      </c>
    </row>
    <row r="675" spans="2:8" x14ac:dyDescent="0.4">
      <c r="B675" s="11">
        <v>672</v>
      </c>
      <c r="C675" s="52">
        <v>1112</v>
      </c>
      <c r="D675" s="13">
        <v>1112</v>
      </c>
      <c r="G675" s="13">
        <v>1112</v>
      </c>
      <c r="H675" t="str">
        <f>VLOOKUP(G675,All_Teams!$A$2:$B$365,2,FALSE)</f>
        <v>Arizona</v>
      </c>
    </row>
    <row r="676" spans="2:8" x14ac:dyDescent="0.4">
      <c r="B676" s="11">
        <v>673</v>
      </c>
      <c r="C676" s="52">
        <v>1314</v>
      </c>
      <c r="D676" s="13">
        <v>1314</v>
      </c>
      <c r="G676" s="13">
        <v>1314</v>
      </c>
      <c r="H676" t="str">
        <f>VLOOKUP(G676,All_Teams!$A$2:$B$365,2,FALSE)</f>
        <v>North Carolina</v>
      </c>
    </row>
    <row r="677" spans="2:8" x14ac:dyDescent="0.4">
      <c r="B677" s="11">
        <v>674</v>
      </c>
      <c r="C677" s="52">
        <v>1314</v>
      </c>
      <c r="D677" s="13">
        <v>1314</v>
      </c>
      <c r="G677" s="13">
        <v>1314</v>
      </c>
      <c r="H677" t="str">
        <f>VLOOKUP(G677,All_Teams!$A$2:$B$365,2,FALSE)</f>
        <v>North Carolina</v>
      </c>
    </row>
    <row r="678" spans="2:8" x14ac:dyDescent="0.4">
      <c r="B678" s="11">
        <v>675</v>
      </c>
      <c r="C678" s="52">
        <v>1455</v>
      </c>
      <c r="D678" s="13">
        <v>1455</v>
      </c>
      <c r="G678" s="13">
        <v>1455</v>
      </c>
      <c r="H678" t="str">
        <f>VLOOKUP(G678,All_Teams!$A$2:$B$365,2,FALSE)</f>
        <v>Wichita State</v>
      </c>
    </row>
    <row r="679" spans="2:8" x14ac:dyDescent="0.4">
      <c r="B679" s="11">
        <v>676</v>
      </c>
      <c r="C679" s="52">
        <v>1242</v>
      </c>
      <c r="D679" s="13">
        <v>1242</v>
      </c>
      <c r="G679" s="13">
        <v>1242</v>
      </c>
      <c r="H679" t="str">
        <f>VLOOKUP(G679,All_Teams!$A$2:$B$365,2,FALSE)</f>
        <v>Kansas</v>
      </c>
    </row>
    <row r="680" spans="2:8" x14ac:dyDescent="0.4">
      <c r="B680" s="11">
        <v>677</v>
      </c>
      <c r="C680" s="52">
        <v>1374</v>
      </c>
      <c r="D680" s="13">
        <v>1374</v>
      </c>
      <c r="G680" s="13">
        <v>1374</v>
      </c>
      <c r="H680" t="str">
        <f>VLOOKUP(G680,All_Teams!$A$2:$B$365,2,FALSE)</f>
        <v>Southern Methodist</v>
      </c>
    </row>
    <row r="681" spans="2:8" x14ac:dyDescent="0.4">
      <c r="B681" s="11">
        <v>678</v>
      </c>
      <c r="C681" s="52">
        <v>1437</v>
      </c>
      <c r="D681" s="13">
        <v>1437</v>
      </c>
      <c r="G681" s="13">
        <v>1437</v>
      </c>
      <c r="H681" t="str">
        <f>VLOOKUP(G681,All_Teams!$A$2:$B$365,2,FALSE)</f>
        <v>Villanova</v>
      </c>
    </row>
    <row r="682" spans="2:8" x14ac:dyDescent="0.4">
      <c r="B682" s="11">
        <v>679</v>
      </c>
      <c r="C682" s="52">
        <v>1452</v>
      </c>
      <c r="D682" s="13">
        <v>1452</v>
      </c>
      <c r="G682" s="13">
        <v>1452</v>
      </c>
      <c r="H682" t="str">
        <f>VLOOKUP(G682,All_Teams!$A$2:$B$365,2,FALSE)</f>
        <v>West Virginia</v>
      </c>
    </row>
    <row r="683" spans="2:8" x14ac:dyDescent="0.4">
      <c r="B683" s="11">
        <v>680</v>
      </c>
      <c r="C683" s="52">
        <v>1452</v>
      </c>
      <c r="D683" s="13">
        <v>1452</v>
      </c>
      <c r="G683" s="13">
        <v>1452</v>
      </c>
      <c r="H683" t="str">
        <f>VLOOKUP(G683,All_Teams!$A$2:$B$365,2,FALSE)</f>
        <v>West Virginia</v>
      </c>
    </row>
    <row r="684" spans="2:8" x14ac:dyDescent="0.4">
      <c r="B684" s="11">
        <v>681</v>
      </c>
      <c r="C684" s="52">
        <v>1452</v>
      </c>
      <c r="D684" s="13">
        <v>1452</v>
      </c>
      <c r="G684" s="13">
        <v>1452</v>
      </c>
      <c r="H684" t="str">
        <f>VLOOKUP(G684,All_Teams!$A$2:$B$365,2,FALSE)</f>
        <v>West Virginia</v>
      </c>
    </row>
    <row r="685" spans="2:8" x14ac:dyDescent="0.4">
      <c r="B685" s="11">
        <v>682</v>
      </c>
      <c r="C685" s="52">
        <v>1124</v>
      </c>
      <c r="D685" s="13">
        <v>1124</v>
      </c>
      <c r="G685" s="13">
        <v>1124</v>
      </c>
      <c r="H685" t="str">
        <f>VLOOKUP(G685,All_Teams!$A$2:$B$365,2,FALSE)</f>
        <v>Baylor</v>
      </c>
    </row>
    <row r="686" spans="2:8" x14ac:dyDescent="0.4">
      <c r="B686" s="11">
        <v>683</v>
      </c>
      <c r="C686" s="52">
        <v>1242</v>
      </c>
      <c r="D686" s="13">
        <v>1242</v>
      </c>
      <c r="G686" s="13">
        <v>1242</v>
      </c>
      <c r="H686" t="str">
        <f>VLOOKUP(G686,All_Teams!$A$2:$B$365,2,FALSE)</f>
        <v>Kansas</v>
      </c>
    </row>
    <row r="687" spans="2:8" x14ac:dyDescent="0.4">
      <c r="B687" s="11">
        <v>684</v>
      </c>
      <c r="C687" s="52">
        <v>1314</v>
      </c>
      <c r="D687" s="13">
        <v>1314</v>
      </c>
      <c r="G687" s="13">
        <v>1314</v>
      </c>
      <c r="H687" t="str">
        <f>VLOOKUP(G687,All_Teams!$A$2:$B$365,2,FALSE)</f>
        <v>North Carolina</v>
      </c>
    </row>
    <row r="688" spans="2:8" x14ac:dyDescent="0.4">
      <c r="B688" s="11">
        <v>685</v>
      </c>
      <c r="C688" s="52">
        <v>1246</v>
      </c>
      <c r="D688" s="13">
        <v>1246</v>
      </c>
      <c r="G688" s="13">
        <v>1246</v>
      </c>
      <c r="H688" t="str">
        <f>VLOOKUP(G688,All_Teams!$A$2:$B$365,2,FALSE)</f>
        <v>Kentucky</v>
      </c>
    </row>
    <row r="689" spans="2:8" x14ac:dyDescent="0.4">
      <c r="B689" s="11">
        <v>686</v>
      </c>
      <c r="C689" s="52">
        <v>1314</v>
      </c>
      <c r="D689" s="13">
        <v>1314</v>
      </c>
      <c r="G689" s="13">
        <v>1314</v>
      </c>
      <c r="H689" t="str">
        <f>VLOOKUP(G689,All_Teams!$A$2:$B$365,2,FALSE)</f>
        <v>North Carolina</v>
      </c>
    </row>
    <row r="690" spans="2:8" x14ac:dyDescent="0.4">
      <c r="B690" s="11">
        <v>687</v>
      </c>
      <c r="C690" s="52">
        <v>1374</v>
      </c>
      <c r="D690" s="13">
        <v>1374</v>
      </c>
      <c r="G690" s="13">
        <v>1374</v>
      </c>
      <c r="H690" t="str">
        <f>VLOOKUP(G690,All_Teams!$A$2:$B$365,2,FALSE)</f>
        <v>Southern Methodist</v>
      </c>
    </row>
    <row r="691" spans="2:8" x14ac:dyDescent="0.4">
      <c r="B691" s="11">
        <v>688</v>
      </c>
      <c r="C691" s="52">
        <v>1452</v>
      </c>
      <c r="D691" s="13">
        <v>1452</v>
      </c>
      <c r="G691" s="13">
        <v>1452</v>
      </c>
      <c r="H691" t="str">
        <f>VLOOKUP(G691,All_Teams!$A$2:$B$365,2,FALSE)</f>
        <v>West Virginia</v>
      </c>
    </row>
    <row r="692" spans="2:8" x14ac:dyDescent="0.4">
      <c r="B692" s="11">
        <v>689</v>
      </c>
      <c r="C692" s="52">
        <v>1452</v>
      </c>
      <c r="D692" s="13">
        <v>1452</v>
      </c>
      <c r="G692" s="13">
        <v>1452</v>
      </c>
      <c r="H692" t="str">
        <f>VLOOKUP(G692,All_Teams!$A$2:$B$365,2,FALSE)</f>
        <v>West Virginia</v>
      </c>
    </row>
    <row r="693" spans="2:8" x14ac:dyDescent="0.4">
      <c r="B693" s="11">
        <v>690</v>
      </c>
      <c r="C693" s="52">
        <v>1314</v>
      </c>
      <c r="D693" s="13">
        <v>1314</v>
      </c>
      <c r="G693" s="13">
        <v>1314</v>
      </c>
      <c r="H693" t="str">
        <f>VLOOKUP(G693,All_Teams!$A$2:$B$365,2,FALSE)</f>
        <v>North Carolina</v>
      </c>
    </row>
    <row r="694" spans="2:8" x14ac:dyDescent="0.4">
      <c r="B694" s="11">
        <v>691</v>
      </c>
      <c r="C694" s="52">
        <v>1452</v>
      </c>
      <c r="D694" s="13">
        <v>1452</v>
      </c>
      <c r="G694" s="13">
        <v>1452</v>
      </c>
      <c r="H694" t="str">
        <f>VLOOKUP(G694,All_Teams!$A$2:$B$365,2,FALSE)</f>
        <v>West Virginia</v>
      </c>
    </row>
    <row r="695" spans="2:8" x14ac:dyDescent="0.4">
      <c r="B695" s="11">
        <v>692</v>
      </c>
      <c r="C695" s="52">
        <v>1452</v>
      </c>
      <c r="D695" s="13">
        <v>1452</v>
      </c>
      <c r="G695" s="13">
        <v>1452</v>
      </c>
      <c r="H695" t="str">
        <f>VLOOKUP(G695,All_Teams!$A$2:$B$365,2,FALSE)</f>
        <v>West Virginia</v>
      </c>
    </row>
    <row r="696" spans="2:8" x14ac:dyDescent="0.4">
      <c r="B696" s="11">
        <v>693</v>
      </c>
      <c r="C696" s="52">
        <v>1374</v>
      </c>
      <c r="D696" s="13">
        <v>1374</v>
      </c>
      <c r="G696" s="13">
        <v>1374</v>
      </c>
      <c r="H696" t="str">
        <f>VLOOKUP(G696,All_Teams!$A$2:$B$365,2,FALSE)</f>
        <v>Southern Methodist</v>
      </c>
    </row>
    <row r="697" spans="2:8" x14ac:dyDescent="0.4">
      <c r="B697" s="11">
        <v>694</v>
      </c>
      <c r="C697" s="52">
        <v>1112</v>
      </c>
      <c r="D697" s="13">
        <v>1112</v>
      </c>
      <c r="G697" s="13">
        <v>1112</v>
      </c>
      <c r="H697" t="str">
        <f>VLOOKUP(G697,All_Teams!$A$2:$B$365,2,FALSE)</f>
        <v>Arizona</v>
      </c>
    </row>
    <row r="698" spans="2:8" x14ac:dyDescent="0.4">
      <c r="B698" s="11">
        <v>695</v>
      </c>
      <c r="C698" s="52">
        <v>1314</v>
      </c>
      <c r="D698" s="13">
        <v>1314</v>
      </c>
      <c r="G698" s="13">
        <v>1314</v>
      </c>
      <c r="H698" t="str">
        <f>VLOOKUP(G698,All_Teams!$A$2:$B$365,2,FALSE)</f>
        <v>North Carolina</v>
      </c>
    </row>
    <row r="699" spans="2:8" x14ac:dyDescent="0.4">
      <c r="B699" s="11">
        <v>696</v>
      </c>
      <c r="C699" s="52">
        <v>1452</v>
      </c>
      <c r="D699" s="13">
        <v>1452</v>
      </c>
      <c r="G699" s="13">
        <v>1452</v>
      </c>
      <c r="H699" t="str">
        <f>VLOOKUP(G699,All_Teams!$A$2:$B$365,2,FALSE)</f>
        <v>West Virginia</v>
      </c>
    </row>
    <row r="700" spans="2:8" x14ac:dyDescent="0.4">
      <c r="B700" s="11">
        <v>697</v>
      </c>
      <c r="C700" s="52">
        <v>1246</v>
      </c>
      <c r="D700" s="13">
        <v>1246</v>
      </c>
      <c r="G700" s="13">
        <v>1246</v>
      </c>
      <c r="H700" t="str">
        <f>VLOOKUP(G700,All_Teams!$A$2:$B$365,2,FALSE)</f>
        <v>Kentucky</v>
      </c>
    </row>
    <row r="701" spans="2:8" x14ac:dyDescent="0.4">
      <c r="B701" s="11">
        <v>698</v>
      </c>
      <c r="C701" s="52">
        <v>1314</v>
      </c>
      <c r="D701" s="13">
        <v>1314</v>
      </c>
      <c r="G701" s="13">
        <v>1314</v>
      </c>
      <c r="H701" t="str">
        <f>VLOOKUP(G701,All_Teams!$A$2:$B$365,2,FALSE)</f>
        <v>North Carolina</v>
      </c>
    </row>
    <row r="702" spans="2:8" x14ac:dyDescent="0.4">
      <c r="B702" s="11">
        <v>699</v>
      </c>
      <c r="C702" s="52">
        <v>1242</v>
      </c>
      <c r="D702" s="13">
        <v>1242</v>
      </c>
      <c r="G702" s="13">
        <v>1242</v>
      </c>
      <c r="H702" t="str">
        <f>VLOOKUP(G702,All_Teams!$A$2:$B$365,2,FALSE)</f>
        <v>Kansas</v>
      </c>
    </row>
    <row r="703" spans="2:8" x14ac:dyDescent="0.4">
      <c r="B703" s="11">
        <v>700</v>
      </c>
      <c r="C703" s="52">
        <v>1452</v>
      </c>
      <c r="D703" s="13">
        <v>1452</v>
      </c>
      <c r="G703" s="13">
        <v>1452</v>
      </c>
      <c r="H703" t="str">
        <f>VLOOKUP(G703,All_Teams!$A$2:$B$365,2,FALSE)</f>
        <v>West Virginia</v>
      </c>
    </row>
    <row r="704" spans="2:8" x14ac:dyDescent="0.4">
      <c r="B704" s="11">
        <v>701</v>
      </c>
      <c r="C704" s="52">
        <v>1268</v>
      </c>
      <c r="D704" s="13">
        <v>1268</v>
      </c>
      <c r="G704" s="13">
        <v>1268</v>
      </c>
      <c r="H704" t="str">
        <f>VLOOKUP(G704,All_Teams!$A$2:$B$365,2,FALSE)</f>
        <v>Maryland</v>
      </c>
    </row>
    <row r="705" spans="2:8" x14ac:dyDescent="0.4">
      <c r="B705" s="11">
        <v>702</v>
      </c>
      <c r="C705" s="52">
        <v>1332</v>
      </c>
      <c r="D705" s="13">
        <v>1332</v>
      </c>
      <c r="G705" s="13">
        <v>1332</v>
      </c>
      <c r="H705" t="str">
        <f>VLOOKUP(G705,All_Teams!$A$2:$B$365,2,FALSE)</f>
        <v>Oregon</v>
      </c>
    </row>
    <row r="706" spans="2:8" x14ac:dyDescent="0.4">
      <c r="B706" s="11">
        <v>703</v>
      </c>
      <c r="C706" s="52">
        <v>1452</v>
      </c>
      <c r="D706" s="13">
        <v>1452</v>
      </c>
      <c r="G706" s="13">
        <v>1452</v>
      </c>
      <c r="H706" t="str">
        <f>VLOOKUP(G706,All_Teams!$A$2:$B$365,2,FALSE)</f>
        <v>West Virginia</v>
      </c>
    </row>
    <row r="707" spans="2:8" x14ac:dyDescent="0.4">
      <c r="B707" s="11">
        <v>704</v>
      </c>
      <c r="C707" s="52">
        <v>1242</v>
      </c>
      <c r="D707" s="13">
        <v>1242</v>
      </c>
      <c r="G707" s="13">
        <v>1242</v>
      </c>
      <c r="H707" t="str">
        <f>VLOOKUP(G707,All_Teams!$A$2:$B$365,2,FALSE)</f>
        <v>Kansas</v>
      </c>
    </row>
    <row r="708" spans="2:8" x14ac:dyDescent="0.4">
      <c r="B708" s="11">
        <v>705</v>
      </c>
      <c r="C708" s="52">
        <v>1374</v>
      </c>
      <c r="D708" s="13">
        <v>1374</v>
      </c>
      <c r="G708" s="13">
        <v>1374</v>
      </c>
      <c r="H708" t="str">
        <f>VLOOKUP(G708,All_Teams!$A$2:$B$365,2,FALSE)</f>
        <v>Southern Methodist</v>
      </c>
    </row>
    <row r="709" spans="2:8" x14ac:dyDescent="0.4">
      <c r="B709" s="11">
        <v>706</v>
      </c>
      <c r="C709" s="52">
        <v>1452</v>
      </c>
      <c r="D709" s="13">
        <v>1452</v>
      </c>
      <c r="G709" s="13">
        <v>1452</v>
      </c>
      <c r="H709" t="str">
        <f>VLOOKUP(G709,All_Teams!$A$2:$B$365,2,FALSE)</f>
        <v>West Virginia</v>
      </c>
    </row>
    <row r="710" spans="2:8" x14ac:dyDescent="0.4">
      <c r="B710" s="11">
        <v>707</v>
      </c>
      <c r="C710" s="52">
        <v>1242</v>
      </c>
      <c r="D710" s="13">
        <v>1242</v>
      </c>
      <c r="G710" s="13">
        <v>1242</v>
      </c>
      <c r="H710" t="str">
        <f>VLOOKUP(G710,All_Teams!$A$2:$B$365,2,FALSE)</f>
        <v>Kansas</v>
      </c>
    </row>
    <row r="711" spans="2:8" x14ac:dyDescent="0.4">
      <c r="B711" s="11">
        <v>708</v>
      </c>
      <c r="C711" s="52">
        <v>1452</v>
      </c>
      <c r="D711" s="13">
        <v>1452</v>
      </c>
      <c r="G711" s="13">
        <v>1452</v>
      </c>
      <c r="H711" t="str">
        <f>VLOOKUP(G711,All_Teams!$A$2:$B$365,2,FALSE)</f>
        <v>West Virginia</v>
      </c>
    </row>
    <row r="712" spans="2:8" x14ac:dyDescent="0.4">
      <c r="B712" s="11">
        <v>709</v>
      </c>
      <c r="C712" s="52">
        <v>1452</v>
      </c>
      <c r="D712" s="13">
        <v>1452</v>
      </c>
      <c r="G712" s="13">
        <v>1452</v>
      </c>
      <c r="H712" t="str">
        <f>VLOOKUP(G712,All_Teams!$A$2:$B$365,2,FALSE)</f>
        <v>West Virginia</v>
      </c>
    </row>
    <row r="713" spans="2:8" x14ac:dyDescent="0.4">
      <c r="B713" s="11">
        <v>710</v>
      </c>
      <c r="C713" s="52">
        <v>1314</v>
      </c>
      <c r="D713" s="13">
        <v>1314</v>
      </c>
      <c r="G713" s="13">
        <v>1314</v>
      </c>
      <c r="H713" t="str">
        <f>VLOOKUP(G713,All_Teams!$A$2:$B$365,2,FALSE)</f>
        <v>North Carolina</v>
      </c>
    </row>
    <row r="714" spans="2:8" x14ac:dyDescent="0.4">
      <c r="B714" s="11">
        <v>711</v>
      </c>
      <c r="C714" s="52">
        <v>1452</v>
      </c>
      <c r="D714" s="13">
        <v>1452</v>
      </c>
      <c r="G714" s="13">
        <v>1452</v>
      </c>
      <c r="H714" t="str">
        <f>VLOOKUP(G714,All_Teams!$A$2:$B$365,2,FALSE)</f>
        <v>West Virginia</v>
      </c>
    </row>
    <row r="715" spans="2:8" x14ac:dyDescent="0.4">
      <c r="B715" s="11">
        <v>712</v>
      </c>
      <c r="C715" s="52">
        <v>1314</v>
      </c>
      <c r="D715" s="13">
        <v>1314</v>
      </c>
      <c r="G715" s="13">
        <v>1314</v>
      </c>
      <c r="H715" t="str">
        <f>VLOOKUP(G715,All_Teams!$A$2:$B$365,2,FALSE)</f>
        <v>North Carolina</v>
      </c>
    </row>
    <row r="716" spans="2:8" x14ac:dyDescent="0.4">
      <c r="B716" s="11">
        <v>713</v>
      </c>
      <c r="C716" s="52">
        <v>1437</v>
      </c>
      <c r="D716" s="13">
        <v>1437</v>
      </c>
      <c r="G716" s="13">
        <v>1437</v>
      </c>
      <c r="H716" t="str">
        <f>VLOOKUP(G716,All_Teams!$A$2:$B$365,2,FALSE)</f>
        <v>Villanova</v>
      </c>
    </row>
    <row r="717" spans="2:8" x14ac:dyDescent="0.4">
      <c r="B717" s="11">
        <v>714</v>
      </c>
      <c r="C717" s="52">
        <v>1246</v>
      </c>
      <c r="D717" s="13">
        <v>1246</v>
      </c>
      <c r="G717" s="13">
        <v>1246</v>
      </c>
      <c r="H717" t="str">
        <f>VLOOKUP(G717,All_Teams!$A$2:$B$365,2,FALSE)</f>
        <v>Kentucky</v>
      </c>
    </row>
    <row r="718" spans="2:8" x14ac:dyDescent="0.4">
      <c r="B718" s="11">
        <v>715</v>
      </c>
      <c r="C718" s="52">
        <v>1314</v>
      </c>
      <c r="D718" s="13">
        <v>1314</v>
      </c>
      <c r="G718" s="13">
        <v>1314</v>
      </c>
      <c r="H718" t="str">
        <f>VLOOKUP(G718,All_Teams!$A$2:$B$365,2,FALSE)</f>
        <v>North Carolina</v>
      </c>
    </row>
    <row r="719" spans="2:8" x14ac:dyDescent="0.4">
      <c r="B719" s="11">
        <v>716</v>
      </c>
      <c r="C719" s="52">
        <v>1314</v>
      </c>
      <c r="D719" s="13">
        <v>1314</v>
      </c>
      <c r="G719" s="13">
        <v>1314</v>
      </c>
      <c r="H719" t="str">
        <f>VLOOKUP(G719,All_Teams!$A$2:$B$365,2,FALSE)</f>
        <v>North Carolina</v>
      </c>
    </row>
    <row r="720" spans="2:8" x14ac:dyDescent="0.4">
      <c r="B720" s="11">
        <v>717</v>
      </c>
      <c r="C720" s="52">
        <v>1452</v>
      </c>
      <c r="D720" s="13">
        <v>1452</v>
      </c>
      <c r="G720" s="13">
        <v>1452</v>
      </c>
      <c r="H720" t="str">
        <f>VLOOKUP(G720,All_Teams!$A$2:$B$365,2,FALSE)</f>
        <v>West Virginia</v>
      </c>
    </row>
    <row r="721" spans="2:8" x14ac:dyDescent="0.4">
      <c r="B721" s="11">
        <v>718</v>
      </c>
      <c r="C721" s="52">
        <v>1314</v>
      </c>
      <c r="D721" s="13">
        <v>1314</v>
      </c>
      <c r="G721" s="13">
        <v>1314</v>
      </c>
      <c r="H721" t="str">
        <f>VLOOKUP(G721,All_Teams!$A$2:$B$365,2,FALSE)</f>
        <v>North Carolina</v>
      </c>
    </row>
    <row r="722" spans="2:8" x14ac:dyDescent="0.4">
      <c r="B722" s="11">
        <v>719</v>
      </c>
      <c r="C722" s="52">
        <v>1246</v>
      </c>
      <c r="D722" s="13">
        <v>1246</v>
      </c>
      <c r="G722" s="13">
        <v>1246</v>
      </c>
      <c r="H722" t="str">
        <f>VLOOKUP(G722,All_Teams!$A$2:$B$365,2,FALSE)</f>
        <v>Kentucky</v>
      </c>
    </row>
    <row r="723" spans="2:8" x14ac:dyDescent="0.4">
      <c r="B723" s="11">
        <v>720</v>
      </c>
      <c r="C723" s="52">
        <v>1374</v>
      </c>
      <c r="D723" s="13">
        <v>1374</v>
      </c>
      <c r="G723" s="13">
        <v>1374</v>
      </c>
      <c r="H723" t="str">
        <f>VLOOKUP(G723,All_Teams!$A$2:$B$365,2,FALSE)</f>
        <v>Southern Methodist</v>
      </c>
    </row>
    <row r="724" spans="2:8" x14ac:dyDescent="0.4">
      <c r="B724" s="11">
        <v>721</v>
      </c>
      <c r="C724" s="52">
        <v>1452</v>
      </c>
      <c r="D724" s="13">
        <v>1452</v>
      </c>
      <c r="G724" s="13">
        <v>1452</v>
      </c>
      <c r="H724" t="str">
        <f>VLOOKUP(G724,All_Teams!$A$2:$B$365,2,FALSE)</f>
        <v>West Virginia</v>
      </c>
    </row>
    <row r="725" spans="2:8" x14ac:dyDescent="0.4">
      <c r="B725" s="11">
        <v>722</v>
      </c>
      <c r="C725" s="52">
        <v>1374</v>
      </c>
      <c r="D725" s="13">
        <v>1374</v>
      </c>
      <c r="G725" s="13">
        <v>1374</v>
      </c>
      <c r="H725" t="str">
        <f>VLOOKUP(G725,All_Teams!$A$2:$B$365,2,FALSE)</f>
        <v>Southern Methodist</v>
      </c>
    </row>
    <row r="726" spans="2:8" x14ac:dyDescent="0.4">
      <c r="B726" s="11">
        <v>723</v>
      </c>
      <c r="C726" s="52">
        <v>1452</v>
      </c>
      <c r="D726" s="13">
        <v>1452</v>
      </c>
      <c r="G726" s="13">
        <v>1452</v>
      </c>
      <c r="H726" t="str">
        <f>VLOOKUP(G726,All_Teams!$A$2:$B$365,2,FALSE)</f>
        <v>West Virginia</v>
      </c>
    </row>
    <row r="727" spans="2:8" x14ac:dyDescent="0.4">
      <c r="B727" s="11">
        <v>724</v>
      </c>
      <c r="C727" s="52">
        <v>1314</v>
      </c>
      <c r="D727" s="13">
        <v>1314</v>
      </c>
      <c r="G727" s="13">
        <v>1314</v>
      </c>
      <c r="H727" t="str">
        <f>VLOOKUP(G727,All_Teams!$A$2:$B$365,2,FALSE)</f>
        <v>North Carolina</v>
      </c>
    </row>
    <row r="728" spans="2:8" x14ac:dyDescent="0.4">
      <c r="B728" s="11">
        <v>725</v>
      </c>
      <c r="C728" s="52">
        <v>1435</v>
      </c>
      <c r="D728" s="13">
        <v>1435</v>
      </c>
      <c r="G728" s="13">
        <v>1435</v>
      </c>
      <c r="H728" t="str">
        <f>VLOOKUP(G728,All_Teams!$A$2:$B$365,2,FALSE)</f>
        <v>Vanderbilt</v>
      </c>
    </row>
    <row r="729" spans="2:8" x14ac:dyDescent="0.4">
      <c r="B729" s="11">
        <v>726</v>
      </c>
      <c r="C729" s="52">
        <v>1153</v>
      </c>
      <c r="D729" s="13">
        <v>1153</v>
      </c>
      <c r="G729" s="13">
        <v>1153</v>
      </c>
      <c r="H729" t="str">
        <f>VLOOKUP(G729,All_Teams!$A$2:$B$365,2,FALSE)</f>
        <v>Cincinnati</v>
      </c>
    </row>
    <row r="730" spans="2:8" x14ac:dyDescent="0.4">
      <c r="B730" s="11">
        <v>727</v>
      </c>
      <c r="C730" s="52">
        <v>1246</v>
      </c>
      <c r="D730" s="13">
        <v>1246</v>
      </c>
      <c r="G730" s="13">
        <v>1246</v>
      </c>
      <c r="H730" t="str">
        <f>VLOOKUP(G730,All_Teams!$A$2:$B$365,2,FALSE)</f>
        <v>Kentucky</v>
      </c>
    </row>
    <row r="731" spans="2:8" x14ac:dyDescent="0.4">
      <c r="B731" s="11">
        <v>728</v>
      </c>
      <c r="C731" s="52">
        <v>1452</v>
      </c>
      <c r="D731" s="13">
        <v>1452</v>
      </c>
      <c r="G731" s="13">
        <v>1452</v>
      </c>
      <c r="H731" t="str">
        <f>VLOOKUP(G731,All_Teams!$A$2:$B$365,2,FALSE)</f>
        <v>West Virginia</v>
      </c>
    </row>
    <row r="732" spans="2:8" x14ac:dyDescent="0.4">
      <c r="B732" s="11">
        <v>729</v>
      </c>
      <c r="C732" s="52">
        <v>1314</v>
      </c>
      <c r="D732" s="13">
        <v>1314</v>
      </c>
      <c r="G732" s="13">
        <v>1314</v>
      </c>
      <c r="H732" t="str">
        <f>VLOOKUP(G732,All_Teams!$A$2:$B$365,2,FALSE)</f>
        <v>North Carolina</v>
      </c>
    </row>
    <row r="733" spans="2:8" x14ac:dyDescent="0.4">
      <c r="B733" s="11">
        <v>730</v>
      </c>
      <c r="C733" s="52">
        <v>1374</v>
      </c>
      <c r="D733" s="13">
        <v>1374</v>
      </c>
      <c r="G733" s="13">
        <v>1374</v>
      </c>
      <c r="H733" t="str">
        <f>VLOOKUP(G733,All_Teams!$A$2:$B$365,2,FALSE)</f>
        <v>Southern Methodist</v>
      </c>
    </row>
    <row r="734" spans="2:8" x14ac:dyDescent="0.4">
      <c r="B734" s="11">
        <v>731</v>
      </c>
      <c r="C734" s="52">
        <v>1181</v>
      </c>
      <c r="D734" s="13">
        <v>1181</v>
      </c>
      <c r="G734" s="13">
        <v>1181</v>
      </c>
      <c r="H734" t="str">
        <f>VLOOKUP(G734,All_Teams!$A$2:$B$365,2,FALSE)</f>
        <v>Duke</v>
      </c>
    </row>
    <row r="735" spans="2:8" x14ac:dyDescent="0.4">
      <c r="B735" s="11">
        <v>732</v>
      </c>
      <c r="C735" s="52">
        <v>1112</v>
      </c>
      <c r="D735" s="13">
        <v>1112</v>
      </c>
      <c r="G735" s="13">
        <v>1112</v>
      </c>
      <c r="H735" t="str">
        <f>VLOOKUP(G735,All_Teams!$A$2:$B$365,2,FALSE)</f>
        <v>Arizona</v>
      </c>
    </row>
    <row r="736" spans="2:8" x14ac:dyDescent="0.4">
      <c r="B736" s="11">
        <v>733</v>
      </c>
      <c r="C736" s="52">
        <v>1452</v>
      </c>
      <c r="D736" s="13">
        <v>1452</v>
      </c>
      <c r="G736" s="13">
        <v>1452</v>
      </c>
      <c r="H736" t="str">
        <f>VLOOKUP(G736,All_Teams!$A$2:$B$365,2,FALSE)</f>
        <v>West Virginia</v>
      </c>
    </row>
    <row r="737" spans="2:8" x14ac:dyDescent="0.4">
      <c r="B737" s="11">
        <v>734</v>
      </c>
      <c r="C737" s="52">
        <v>1314</v>
      </c>
      <c r="D737" s="13">
        <v>1314</v>
      </c>
      <c r="G737" s="13">
        <v>1314</v>
      </c>
      <c r="H737" t="str">
        <f>VLOOKUP(G737,All_Teams!$A$2:$B$365,2,FALSE)</f>
        <v>North Carolina</v>
      </c>
    </row>
    <row r="738" spans="2:8" x14ac:dyDescent="0.4">
      <c r="B738" s="11">
        <v>735</v>
      </c>
      <c r="C738" s="52">
        <v>1452</v>
      </c>
      <c r="D738" s="13">
        <v>1452</v>
      </c>
      <c r="G738" s="13">
        <v>1452</v>
      </c>
      <c r="H738" t="str">
        <f>VLOOKUP(G738,All_Teams!$A$2:$B$365,2,FALSE)</f>
        <v>West Virginia</v>
      </c>
    </row>
    <row r="739" spans="2:8" x14ac:dyDescent="0.4">
      <c r="B739" s="11">
        <v>736</v>
      </c>
      <c r="C739" s="52">
        <v>1452</v>
      </c>
      <c r="D739" s="13">
        <v>1452</v>
      </c>
      <c r="G739" s="13">
        <v>1452</v>
      </c>
      <c r="H739" t="str">
        <f>VLOOKUP(G739,All_Teams!$A$2:$B$365,2,FALSE)</f>
        <v>West Virginia</v>
      </c>
    </row>
    <row r="740" spans="2:8" x14ac:dyDescent="0.4">
      <c r="B740" s="11">
        <v>737</v>
      </c>
      <c r="C740" s="52">
        <v>1274</v>
      </c>
      <c r="D740" s="13">
        <v>1274</v>
      </c>
      <c r="G740" s="13">
        <v>1274</v>
      </c>
      <c r="H740" t="str">
        <f>VLOOKUP(G740,All_Teams!$A$2:$B$365,2,FALSE)</f>
        <v>Miami (FL)</v>
      </c>
    </row>
    <row r="741" spans="2:8" x14ac:dyDescent="0.4">
      <c r="B741" s="11">
        <v>738</v>
      </c>
      <c r="C741" s="52">
        <v>1374</v>
      </c>
      <c r="D741" s="13">
        <v>1374</v>
      </c>
      <c r="G741" s="13">
        <v>1374</v>
      </c>
      <c r="H741" t="str">
        <f>VLOOKUP(G741,All_Teams!$A$2:$B$365,2,FALSE)</f>
        <v>Southern Methodist</v>
      </c>
    </row>
    <row r="742" spans="2:8" x14ac:dyDescent="0.4">
      <c r="B742" s="11">
        <v>739</v>
      </c>
      <c r="C742" s="52">
        <v>1452</v>
      </c>
      <c r="D742" s="13">
        <v>1452</v>
      </c>
      <c r="G742" s="13">
        <v>1452</v>
      </c>
      <c r="H742" t="str">
        <f>VLOOKUP(G742,All_Teams!$A$2:$B$365,2,FALSE)</f>
        <v>West Virginia</v>
      </c>
    </row>
    <row r="743" spans="2:8" x14ac:dyDescent="0.4">
      <c r="B743" s="11">
        <v>740</v>
      </c>
      <c r="C743" s="52">
        <v>1435</v>
      </c>
      <c r="D743" s="13">
        <v>1435</v>
      </c>
      <c r="G743" s="13">
        <v>1435</v>
      </c>
      <c r="H743" t="str">
        <f>VLOOKUP(G743,All_Teams!$A$2:$B$365,2,FALSE)</f>
        <v>Vanderbilt</v>
      </c>
    </row>
    <row r="744" spans="2:8" x14ac:dyDescent="0.4">
      <c r="B744" s="11">
        <v>741</v>
      </c>
      <c r="C744" s="52">
        <v>1314</v>
      </c>
      <c r="D744" s="13">
        <v>1314</v>
      </c>
      <c r="G744" s="13">
        <v>1314</v>
      </c>
      <c r="H744" t="str">
        <f>VLOOKUP(G744,All_Teams!$A$2:$B$365,2,FALSE)</f>
        <v>North Carolina</v>
      </c>
    </row>
    <row r="745" spans="2:8" x14ac:dyDescent="0.4">
      <c r="B745" s="11">
        <v>742</v>
      </c>
      <c r="C745" s="52">
        <v>1455</v>
      </c>
      <c r="D745" s="13">
        <v>1455</v>
      </c>
      <c r="G745" s="13">
        <v>1455</v>
      </c>
      <c r="H745" t="str">
        <f>VLOOKUP(G745,All_Teams!$A$2:$B$365,2,FALSE)</f>
        <v>Wichita State</v>
      </c>
    </row>
    <row r="746" spans="2:8" x14ac:dyDescent="0.4">
      <c r="B746" s="11">
        <v>743</v>
      </c>
      <c r="C746" s="52">
        <v>1246</v>
      </c>
      <c r="D746" s="13">
        <v>1246</v>
      </c>
      <c r="G746" s="13">
        <v>1246</v>
      </c>
      <c r="H746" t="str">
        <f>VLOOKUP(G746,All_Teams!$A$2:$B$365,2,FALSE)</f>
        <v>Kentucky</v>
      </c>
    </row>
    <row r="747" spans="2:8" x14ac:dyDescent="0.4">
      <c r="B747" s="11">
        <v>744</v>
      </c>
      <c r="C747" s="52">
        <v>1452</v>
      </c>
      <c r="D747" s="13">
        <v>1452</v>
      </c>
      <c r="G747" s="13">
        <v>1452</v>
      </c>
      <c r="H747" t="str">
        <f>VLOOKUP(G747,All_Teams!$A$2:$B$365,2,FALSE)</f>
        <v>West Virginia</v>
      </c>
    </row>
    <row r="748" spans="2:8" x14ac:dyDescent="0.4">
      <c r="B748" s="11">
        <v>745</v>
      </c>
      <c r="C748" s="52">
        <v>1242</v>
      </c>
      <c r="D748" s="13">
        <v>1242</v>
      </c>
      <c r="G748" s="13">
        <v>1242</v>
      </c>
      <c r="H748" t="str">
        <f>VLOOKUP(G748,All_Teams!$A$2:$B$365,2,FALSE)</f>
        <v>Kansas</v>
      </c>
    </row>
    <row r="749" spans="2:8" x14ac:dyDescent="0.4">
      <c r="B749" s="11">
        <v>746</v>
      </c>
      <c r="C749" s="52">
        <v>1437</v>
      </c>
      <c r="D749" s="13">
        <v>1437</v>
      </c>
      <c r="G749" s="13">
        <v>1437</v>
      </c>
      <c r="H749" t="str">
        <f>VLOOKUP(G749,All_Teams!$A$2:$B$365,2,FALSE)</f>
        <v>Villanova</v>
      </c>
    </row>
    <row r="750" spans="2:8" x14ac:dyDescent="0.4">
      <c r="B750" s="11">
        <v>747</v>
      </c>
      <c r="C750" s="52">
        <v>1452</v>
      </c>
      <c r="D750" s="13">
        <v>1452</v>
      </c>
      <c r="G750" s="13">
        <v>1452</v>
      </c>
      <c r="H750" t="str">
        <f>VLOOKUP(G750,All_Teams!$A$2:$B$365,2,FALSE)</f>
        <v>West Virginia</v>
      </c>
    </row>
    <row r="751" spans="2:8" x14ac:dyDescent="0.4">
      <c r="B751" s="11">
        <v>748</v>
      </c>
      <c r="C751" s="52">
        <v>1452</v>
      </c>
      <c r="D751" s="13">
        <v>1452</v>
      </c>
      <c r="G751" s="13">
        <v>1452</v>
      </c>
      <c r="H751" t="str">
        <f>VLOOKUP(G751,All_Teams!$A$2:$B$365,2,FALSE)</f>
        <v>West Virginia</v>
      </c>
    </row>
    <row r="752" spans="2:8" x14ac:dyDescent="0.4">
      <c r="B752" s="11">
        <v>749</v>
      </c>
      <c r="C752" s="52">
        <v>1314</v>
      </c>
      <c r="D752" s="13">
        <v>1314</v>
      </c>
      <c r="G752" s="13">
        <v>1314</v>
      </c>
      <c r="H752" t="str">
        <f>VLOOKUP(G752,All_Teams!$A$2:$B$365,2,FALSE)</f>
        <v>North Carolina</v>
      </c>
    </row>
    <row r="753" spans="2:8" x14ac:dyDescent="0.4">
      <c r="B753" s="11">
        <v>750</v>
      </c>
      <c r="C753" s="52">
        <v>1452</v>
      </c>
      <c r="D753" s="13">
        <v>1452</v>
      </c>
      <c r="G753" s="13">
        <v>1452</v>
      </c>
      <c r="H753" t="str">
        <f>VLOOKUP(G753,All_Teams!$A$2:$B$365,2,FALSE)</f>
        <v>West Virginia</v>
      </c>
    </row>
    <row r="754" spans="2:8" x14ac:dyDescent="0.4">
      <c r="B754" s="11">
        <v>751</v>
      </c>
      <c r="C754" s="52">
        <v>1452</v>
      </c>
      <c r="D754" s="13">
        <v>1452</v>
      </c>
      <c r="G754" s="13">
        <v>1452</v>
      </c>
      <c r="H754" t="str">
        <f>VLOOKUP(G754,All_Teams!$A$2:$B$365,2,FALSE)</f>
        <v>West Virginia</v>
      </c>
    </row>
    <row r="755" spans="2:8" x14ac:dyDescent="0.4">
      <c r="B755" s="11">
        <v>752</v>
      </c>
      <c r="C755" s="52">
        <v>1112</v>
      </c>
      <c r="D755" s="13">
        <v>1112</v>
      </c>
      <c r="G755" s="13">
        <v>1112</v>
      </c>
      <c r="H755" t="str">
        <f>VLOOKUP(G755,All_Teams!$A$2:$B$365,2,FALSE)</f>
        <v>Arizona</v>
      </c>
    </row>
    <row r="756" spans="2:8" x14ac:dyDescent="0.4">
      <c r="B756" s="11">
        <v>753</v>
      </c>
      <c r="C756" s="52">
        <v>1153</v>
      </c>
      <c r="D756" s="13">
        <v>1153</v>
      </c>
      <c r="G756" s="13">
        <v>1153</v>
      </c>
      <c r="H756" t="str">
        <f>VLOOKUP(G756,All_Teams!$A$2:$B$365,2,FALSE)</f>
        <v>Cincinnati</v>
      </c>
    </row>
    <row r="757" spans="2:8" x14ac:dyDescent="0.4">
      <c r="B757" s="11">
        <v>754</v>
      </c>
      <c r="C757" s="52">
        <v>1452</v>
      </c>
      <c r="D757" s="13">
        <v>1452</v>
      </c>
      <c r="G757" s="13">
        <v>1452</v>
      </c>
      <c r="H757" t="str">
        <f>VLOOKUP(G757,All_Teams!$A$2:$B$365,2,FALSE)</f>
        <v>West Virginia</v>
      </c>
    </row>
    <row r="758" spans="2:8" x14ac:dyDescent="0.4">
      <c r="B758" s="11">
        <v>755</v>
      </c>
      <c r="C758" s="52">
        <v>1314</v>
      </c>
      <c r="D758" s="13">
        <v>1314</v>
      </c>
      <c r="G758" s="13">
        <v>1314</v>
      </c>
      <c r="H758" t="str">
        <f>VLOOKUP(G758,All_Teams!$A$2:$B$365,2,FALSE)</f>
        <v>North Carolina</v>
      </c>
    </row>
    <row r="759" spans="2:8" x14ac:dyDescent="0.4">
      <c r="B759" s="11">
        <v>756</v>
      </c>
      <c r="C759" s="52">
        <v>1274</v>
      </c>
      <c r="D759" s="13">
        <v>1274</v>
      </c>
      <c r="G759" s="13">
        <v>1274</v>
      </c>
      <c r="H759" t="str">
        <f>VLOOKUP(G759,All_Teams!$A$2:$B$365,2,FALSE)</f>
        <v>Miami (FL)</v>
      </c>
    </row>
    <row r="760" spans="2:8" x14ac:dyDescent="0.4">
      <c r="B760" s="11">
        <v>757</v>
      </c>
      <c r="C760" s="52">
        <v>1242</v>
      </c>
      <c r="D760" s="13">
        <v>1242</v>
      </c>
      <c r="G760" s="13">
        <v>1242</v>
      </c>
      <c r="H760" t="str">
        <f>VLOOKUP(G760,All_Teams!$A$2:$B$365,2,FALSE)</f>
        <v>Kansas</v>
      </c>
    </row>
    <row r="761" spans="2:8" x14ac:dyDescent="0.4">
      <c r="B761" s="11">
        <v>758</v>
      </c>
      <c r="C761" s="52">
        <v>1242</v>
      </c>
      <c r="D761" s="13">
        <v>1242</v>
      </c>
      <c r="G761" s="13">
        <v>1242</v>
      </c>
      <c r="H761" t="str">
        <f>VLOOKUP(G761,All_Teams!$A$2:$B$365,2,FALSE)</f>
        <v>Kansas</v>
      </c>
    </row>
    <row r="762" spans="2:8" x14ac:dyDescent="0.4">
      <c r="B762" s="11">
        <v>759</v>
      </c>
      <c r="C762" s="52">
        <v>1437</v>
      </c>
      <c r="D762" s="13">
        <v>1437</v>
      </c>
      <c r="G762" s="13">
        <v>1437</v>
      </c>
      <c r="H762" t="str">
        <f>VLOOKUP(G762,All_Teams!$A$2:$B$365,2,FALSE)</f>
        <v>Villanova</v>
      </c>
    </row>
    <row r="763" spans="2:8" x14ac:dyDescent="0.4">
      <c r="B763" s="11">
        <v>760</v>
      </c>
      <c r="C763" s="52">
        <v>1153</v>
      </c>
      <c r="D763" s="13">
        <v>1153</v>
      </c>
      <c r="G763" s="13">
        <v>1153</v>
      </c>
      <c r="H763" t="str">
        <f>VLOOKUP(G763,All_Teams!$A$2:$B$365,2,FALSE)</f>
        <v>Cincinnati</v>
      </c>
    </row>
    <row r="764" spans="2:8" x14ac:dyDescent="0.4">
      <c r="B764" s="11">
        <v>761</v>
      </c>
      <c r="C764" s="52">
        <v>1452</v>
      </c>
      <c r="D764" s="13">
        <v>1452</v>
      </c>
      <c r="G764" s="13">
        <v>1452</v>
      </c>
      <c r="H764" t="str">
        <f>VLOOKUP(G764,All_Teams!$A$2:$B$365,2,FALSE)</f>
        <v>West Virginia</v>
      </c>
    </row>
    <row r="765" spans="2:8" x14ac:dyDescent="0.4">
      <c r="B765" s="11">
        <v>762</v>
      </c>
      <c r="C765" s="52">
        <v>1242</v>
      </c>
      <c r="D765" s="13">
        <v>1242</v>
      </c>
      <c r="G765" s="13">
        <v>1242</v>
      </c>
      <c r="H765" t="str">
        <f>VLOOKUP(G765,All_Teams!$A$2:$B$365,2,FALSE)</f>
        <v>Kansas</v>
      </c>
    </row>
    <row r="766" spans="2:8" x14ac:dyDescent="0.4">
      <c r="B766" s="11">
        <v>763</v>
      </c>
      <c r="C766" s="52">
        <v>1452</v>
      </c>
      <c r="D766" s="13">
        <v>1452</v>
      </c>
      <c r="G766" s="13">
        <v>1452</v>
      </c>
      <c r="H766" t="str">
        <f>VLOOKUP(G766,All_Teams!$A$2:$B$365,2,FALSE)</f>
        <v>West Virginia</v>
      </c>
    </row>
    <row r="767" spans="2:8" x14ac:dyDescent="0.4">
      <c r="B767" s="11">
        <v>764</v>
      </c>
      <c r="C767" s="52">
        <v>1452</v>
      </c>
      <c r="D767" s="13">
        <v>1452</v>
      </c>
      <c r="G767" s="13">
        <v>1452</v>
      </c>
      <c r="H767" t="str">
        <f>VLOOKUP(G767,All_Teams!$A$2:$B$365,2,FALSE)</f>
        <v>West Virginia</v>
      </c>
    </row>
    <row r="768" spans="2:8" x14ac:dyDescent="0.4">
      <c r="B768" s="11">
        <v>765</v>
      </c>
      <c r="C768" s="52">
        <v>1374</v>
      </c>
      <c r="D768" s="13">
        <v>1374</v>
      </c>
      <c r="G768" s="13">
        <v>1374</v>
      </c>
      <c r="H768" t="str">
        <f>VLOOKUP(G768,All_Teams!$A$2:$B$365,2,FALSE)</f>
        <v>Southern Methodist</v>
      </c>
    </row>
    <row r="769" spans="2:8" x14ac:dyDescent="0.4">
      <c r="B769" s="11">
        <v>766</v>
      </c>
      <c r="C769" s="52">
        <v>1242</v>
      </c>
      <c r="D769" s="13">
        <v>1242</v>
      </c>
      <c r="G769" s="13">
        <v>1242</v>
      </c>
      <c r="H769" t="str">
        <f>VLOOKUP(G769,All_Teams!$A$2:$B$365,2,FALSE)</f>
        <v>Kansas</v>
      </c>
    </row>
    <row r="770" spans="2:8" x14ac:dyDescent="0.4">
      <c r="B770" s="11">
        <v>767</v>
      </c>
      <c r="C770" s="52">
        <v>1452</v>
      </c>
      <c r="D770" s="13">
        <v>1452</v>
      </c>
      <c r="G770" s="13">
        <v>1452</v>
      </c>
      <c r="H770" t="str">
        <f>VLOOKUP(G770,All_Teams!$A$2:$B$365,2,FALSE)</f>
        <v>West Virginia</v>
      </c>
    </row>
    <row r="771" spans="2:8" x14ac:dyDescent="0.4">
      <c r="B771" s="11">
        <v>768</v>
      </c>
      <c r="C771" s="52">
        <v>1452</v>
      </c>
      <c r="D771" s="13">
        <v>1452</v>
      </c>
      <c r="G771" s="13">
        <v>1452</v>
      </c>
      <c r="H771" t="str">
        <f>VLOOKUP(G771,All_Teams!$A$2:$B$365,2,FALSE)</f>
        <v>West Virginia</v>
      </c>
    </row>
    <row r="772" spans="2:8" x14ac:dyDescent="0.4">
      <c r="B772" s="11">
        <v>769</v>
      </c>
      <c r="C772" s="52">
        <v>1435</v>
      </c>
      <c r="D772" s="13">
        <v>1435</v>
      </c>
      <c r="G772" s="13">
        <v>1435</v>
      </c>
      <c r="H772" t="str">
        <f>VLOOKUP(G772,All_Teams!$A$2:$B$365,2,FALSE)</f>
        <v>Vanderbilt</v>
      </c>
    </row>
    <row r="773" spans="2:8" x14ac:dyDescent="0.4">
      <c r="B773" s="11">
        <v>770</v>
      </c>
      <c r="C773" s="52">
        <v>1452</v>
      </c>
      <c r="D773" s="13">
        <v>1452</v>
      </c>
      <c r="G773" s="13">
        <v>1452</v>
      </c>
      <c r="H773" t="str">
        <f>VLOOKUP(G773,All_Teams!$A$2:$B$365,2,FALSE)</f>
        <v>West Virginia</v>
      </c>
    </row>
    <row r="774" spans="2:8" x14ac:dyDescent="0.4">
      <c r="B774" s="11">
        <v>771</v>
      </c>
      <c r="C774" s="52">
        <v>1452</v>
      </c>
      <c r="D774" s="13">
        <v>1452</v>
      </c>
      <c r="G774" s="13">
        <v>1452</v>
      </c>
      <c r="H774" t="str">
        <f>VLOOKUP(G774,All_Teams!$A$2:$B$365,2,FALSE)</f>
        <v>West Virginia</v>
      </c>
    </row>
    <row r="775" spans="2:8" x14ac:dyDescent="0.4">
      <c r="B775" s="11">
        <v>772</v>
      </c>
      <c r="C775" s="52">
        <v>1257</v>
      </c>
      <c r="D775" s="13">
        <v>1257</v>
      </c>
      <c r="G775" s="13">
        <v>1257</v>
      </c>
      <c r="H775" t="str">
        <f>VLOOKUP(G775,All_Teams!$A$2:$B$365,2,FALSE)</f>
        <v>Louisville</v>
      </c>
    </row>
    <row r="776" spans="2:8" x14ac:dyDescent="0.4">
      <c r="B776" s="11">
        <v>773</v>
      </c>
      <c r="C776" s="52">
        <v>1452</v>
      </c>
      <c r="D776" s="13">
        <v>1452</v>
      </c>
      <c r="G776" s="13">
        <v>1452</v>
      </c>
      <c r="H776" t="str">
        <f>VLOOKUP(G776,All_Teams!$A$2:$B$365,2,FALSE)</f>
        <v>West Virginia</v>
      </c>
    </row>
    <row r="777" spans="2:8" x14ac:dyDescent="0.4">
      <c r="B777" s="11">
        <v>774</v>
      </c>
      <c r="C777" s="52">
        <v>1452</v>
      </c>
      <c r="D777" s="13">
        <v>1452</v>
      </c>
      <c r="G777" s="13">
        <v>1452</v>
      </c>
      <c r="H777" t="str">
        <f>VLOOKUP(G777,All_Teams!$A$2:$B$365,2,FALSE)</f>
        <v>West Virginia</v>
      </c>
    </row>
    <row r="778" spans="2:8" x14ac:dyDescent="0.4">
      <c r="B778" s="11">
        <v>775</v>
      </c>
      <c r="C778" s="52">
        <v>1452</v>
      </c>
      <c r="D778" s="13">
        <v>1452</v>
      </c>
      <c r="G778" s="13">
        <v>1452</v>
      </c>
      <c r="H778" t="str">
        <f>VLOOKUP(G778,All_Teams!$A$2:$B$365,2,FALSE)</f>
        <v>West Virginia</v>
      </c>
    </row>
    <row r="779" spans="2:8" x14ac:dyDescent="0.4">
      <c r="B779" s="11">
        <v>776</v>
      </c>
      <c r="C779" s="52">
        <v>1452</v>
      </c>
      <c r="D779" s="13">
        <v>1452</v>
      </c>
      <c r="G779" s="13">
        <v>1452</v>
      </c>
      <c r="H779" t="str">
        <f>VLOOKUP(G779,All_Teams!$A$2:$B$365,2,FALSE)</f>
        <v>West Virginia</v>
      </c>
    </row>
    <row r="780" spans="2:8" x14ac:dyDescent="0.4">
      <c r="B780" s="11">
        <v>777</v>
      </c>
      <c r="C780" s="52">
        <v>1452</v>
      </c>
      <c r="D780" s="13">
        <v>1452</v>
      </c>
      <c r="G780" s="13">
        <v>1452</v>
      </c>
      <c r="H780" t="str">
        <f>VLOOKUP(G780,All_Teams!$A$2:$B$365,2,FALSE)</f>
        <v>West Virginia</v>
      </c>
    </row>
    <row r="781" spans="2:8" x14ac:dyDescent="0.4">
      <c r="B781" s="11">
        <v>778</v>
      </c>
      <c r="C781" s="52">
        <v>1374</v>
      </c>
      <c r="D781" s="13">
        <v>1374</v>
      </c>
      <c r="G781" s="13">
        <v>1374</v>
      </c>
      <c r="H781" t="str">
        <f>VLOOKUP(G781,All_Teams!$A$2:$B$365,2,FALSE)</f>
        <v>Southern Methodist</v>
      </c>
    </row>
    <row r="782" spans="2:8" x14ac:dyDescent="0.4">
      <c r="B782" s="11">
        <v>779</v>
      </c>
      <c r="C782" s="52">
        <v>1246</v>
      </c>
      <c r="D782" s="13">
        <v>1246</v>
      </c>
      <c r="G782" s="13">
        <v>1246</v>
      </c>
      <c r="H782" t="str">
        <f>VLOOKUP(G782,All_Teams!$A$2:$B$365,2,FALSE)</f>
        <v>Kentucky</v>
      </c>
    </row>
    <row r="783" spans="2:8" x14ac:dyDescent="0.4">
      <c r="B783" s="11">
        <v>780</v>
      </c>
      <c r="C783" s="52">
        <v>1246</v>
      </c>
      <c r="D783" s="13">
        <v>1246</v>
      </c>
      <c r="G783" s="13">
        <v>1246</v>
      </c>
      <c r="H783" t="str">
        <f>VLOOKUP(G783,All_Teams!$A$2:$B$365,2,FALSE)</f>
        <v>Kentucky</v>
      </c>
    </row>
    <row r="784" spans="2:8" x14ac:dyDescent="0.4">
      <c r="B784" s="11">
        <v>781</v>
      </c>
      <c r="C784" s="52">
        <v>1452</v>
      </c>
      <c r="D784" s="13">
        <v>1452</v>
      </c>
      <c r="G784" s="13">
        <v>1452</v>
      </c>
      <c r="H784" t="str">
        <f>VLOOKUP(G784,All_Teams!$A$2:$B$365,2,FALSE)</f>
        <v>West Virginia</v>
      </c>
    </row>
    <row r="785" spans="2:8" x14ac:dyDescent="0.4">
      <c r="B785" s="11">
        <v>782</v>
      </c>
      <c r="C785" s="52">
        <v>1166</v>
      </c>
      <c r="D785" s="13">
        <v>1166</v>
      </c>
      <c r="G785" s="13">
        <v>1166</v>
      </c>
      <c r="H785" t="str">
        <f>VLOOKUP(G785,All_Teams!$A$2:$B$365,2,FALSE)</f>
        <v>Creighton</v>
      </c>
    </row>
    <row r="786" spans="2:8" x14ac:dyDescent="0.4">
      <c r="B786" s="11">
        <v>783</v>
      </c>
      <c r="C786" s="52">
        <v>1314</v>
      </c>
      <c r="D786" s="13">
        <v>1314</v>
      </c>
      <c r="G786" s="13">
        <v>1314</v>
      </c>
      <c r="H786" t="str">
        <f>VLOOKUP(G786,All_Teams!$A$2:$B$365,2,FALSE)</f>
        <v>North Carolina</v>
      </c>
    </row>
    <row r="787" spans="2:8" x14ac:dyDescent="0.4">
      <c r="B787" s="11">
        <v>784</v>
      </c>
      <c r="C787" s="52">
        <v>1374</v>
      </c>
      <c r="D787" s="13">
        <v>1374</v>
      </c>
      <c r="G787" s="13">
        <v>1374</v>
      </c>
      <c r="H787" t="str">
        <f>VLOOKUP(G787,All_Teams!$A$2:$B$365,2,FALSE)</f>
        <v>Southern Methodist</v>
      </c>
    </row>
    <row r="788" spans="2:8" x14ac:dyDescent="0.4">
      <c r="B788" s="11">
        <v>785</v>
      </c>
      <c r="C788" s="52">
        <v>1314</v>
      </c>
      <c r="D788" s="13">
        <v>1314</v>
      </c>
      <c r="G788" s="13">
        <v>1314</v>
      </c>
      <c r="H788" t="str">
        <f>VLOOKUP(G788,All_Teams!$A$2:$B$365,2,FALSE)</f>
        <v>North Carolina</v>
      </c>
    </row>
    <row r="789" spans="2:8" x14ac:dyDescent="0.4">
      <c r="B789" s="11">
        <v>786</v>
      </c>
      <c r="C789" s="52">
        <v>1452</v>
      </c>
      <c r="D789" s="13">
        <v>1452</v>
      </c>
      <c r="G789" s="13">
        <v>1452</v>
      </c>
      <c r="H789" t="str">
        <f>VLOOKUP(G789,All_Teams!$A$2:$B$365,2,FALSE)</f>
        <v>West Virginia</v>
      </c>
    </row>
    <row r="790" spans="2:8" x14ac:dyDescent="0.4">
      <c r="B790" s="11">
        <v>787</v>
      </c>
      <c r="C790" s="52">
        <v>1458</v>
      </c>
      <c r="D790" s="13">
        <v>1458</v>
      </c>
      <c r="G790" s="13">
        <v>1458</v>
      </c>
      <c r="H790" t="str">
        <f>VLOOKUP(G790,All_Teams!$A$2:$B$365,2,FALSE)</f>
        <v>Wisconsin</v>
      </c>
    </row>
    <row r="791" spans="2:8" x14ac:dyDescent="0.4">
      <c r="B791" s="11">
        <v>788</v>
      </c>
      <c r="C791" s="52">
        <v>1274</v>
      </c>
      <c r="D791" s="13">
        <v>1274</v>
      </c>
      <c r="G791" s="13">
        <v>1274</v>
      </c>
      <c r="H791" t="str">
        <f>VLOOKUP(G791,All_Teams!$A$2:$B$365,2,FALSE)</f>
        <v>Miami (FL)</v>
      </c>
    </row>
    <row r="792" spans="2:8" x14ac:dyDescent="0.4">
      <c r="B792" s="11">
        <v>789</v>
      </c>
      <c r="C792" s="52">
        <v>1242</v>
      </c>
      <c r="D792" s="13">
        <v>1242</v>
      </c>
      <c r="G792" s="13">
        <v>1242</v>
      </c>
      <c r="H792" t="str">
        <f>VLOOKUP(G792,All_Teams!$A$2:$B$365,2,FALSE)</f>
        <v>Kansas</v>
      </c>
    </row>
    <row r="793" spans="2:8" x14ac:dyDescent="0.4">
      <c r="B793" s="11">
        <v>790</v>
      </c>
      <c r="C793" s="52">
        <v>1452</v>
      </c>
      <c r="D793" s="13">
        <v>1452</v>
      </c>
      <c r="G793" s="13">
        <v>1452</v>
      </c>
      <c r="H793" t="str">
        <f>VLOOKUP(G793,All_Teams!$A$2:$B$365,2,FALSE)</f>
        <v>West Virginia</v>
      </c>
    </row>
    <row r="794" spans="2:8" x14ac:dyDescent="0.4">
      <c r="B794" s="11">
        <v>791</v>
      </c>
      <c r="C794" s="52">
        <v>1437</v>
      </c>
      <c r="D794" s="13">
        <v>1437</v>
      </c>
      <c r="G794" s="13">
        <v>1437</v>
      </c>
      <c r="H794" t="str">
        <f>VLOOKUP(G794,All_Teams!$A$2:$B$365,2,FALSE)</f>
        <v>Villanova</v>
      </c>
    </row>
    <row r="795" spans="2:8" x14ac:dyDescent="0.4">
      <c r="B795" s="11">
        <v>792</v>
      </c>
      <c r="C795" s="52">
        <v>1452</v>
      </c>
      <c r="D795" s="13">
        <v>1452</v>
      </c>
      <c r="G795" s="13">
        <v>1452</v>
      </c>
      <c r="H795" t="str">
        <f>VLOOKUP(G795,All_Teams!$A$2:$B$365,2,FALSE)</f>
        <v>West Virginia</v>
      </c>
    </row>
    <row r="796" spans="2:8" x14ac:dyDescent="0.4">
      <c r="B796" s="11">
        <v>793</v>
      </c>
      <c r="C796" s="52">
        <v>1257</v>
      </c>
      <c r="D796" s="13">
        <v>1257</v>
      </c>
      <c r="G796" s="13">
        <v>1257</v>
      </c>
      <c r="H796" t="str">
        <f>VLOOKUP(G796,All_Teams!$A$2:$B$365,2,FALSE)</f>
        <v>Louisville</v>
      </c>
    </row>
    <row r="797" spans="2:8" x14ac:dyDescent="0.4">
      <c r="B797" s="11">
        <v>794</v>
      </c>
      <c r="C797" s="52">
        <v>1314</v>
      </c>
      <c r="D797" s="13">
        <v>1314</v>
      </c>
      <c r="G797" s="13">
        <v>1314</v>
      </c>
      <c r="H797" t="str">
        <f>VLOOKUP(G797,All_Teams!$A$2:$B$365,2,FALSE)</f>
        <v>North Carolina</v>
      </c>
    </row>
    <row r="798" spans="2:8" x14ac:dyDescent="0.4">
      <c r="B798" s="11">
        <v>795</v>
      </c>
      <c r="C798" s="52">
        <v>1452</v>
      </c>
      <c r="D798" s="13">
        <v>1452</v>
      </c>
      <c r="G798" s="13">
        <v>1452</v>
      </c>
      <c r="H798" t="str">
        <f>VLOOKUP(G798,All_Teams!$A$2:$B$365,2,FALSE)</f>
        <v>West Virginia</v>
      </c>
    </row>
    <row r="799" spans="2:8" x14ac:dyDescent="0.4">
      <c r="B799" s="11">
        <v>796</v>
      </c>
      <c r="C799" s="52">
        <v>1257</v>
      </c>
      <c r="D799" s="13">
        <v>1257</v>
      </c>
      <c r="G799" s="13">
        <v>1257</v>
      </c>
      <c r="H799" t="str">
        <f>VLOOKUP(G799,All_Teams!$A$2:$B$365,2,FALSE)</f>
        <v>Louisville</v>
      </c>
    </row>
    <row r="800" spans="2:8" x14ac:dyDescent="0.4">
      <c r="B800" s="11">
        <v>797</v>
      </c>
      <c r="C800" s="52">
        <v>1314</v>
      </c>
      <c r="D800" s="13">
        <v>1314</v>
      </c>
      <c r="G800" s="13">
        <v>1314</v>
      </c>
      <c r="H800" t="str">
        <f>VLOOKUP(G800,All_Teams!$A$2:$B$365,2,FALSE)</f>
        <v>North Carolina</v>
      </c>
    </row>
    <row r="801" spans="2:8" x14ac:dyDescent="0.4">
      <c r="B801" s="11">
        <v>798</v>
      </c>
      <c r="C801" s="52">
        <v>1332</v>
      </c>
      <c r="D801" s="13">
        <v>1332</v>
      </c>
      <c r="G801" s="13">
        <v>1332</v>
      </c>
      <c r="H801" t="str">
        <f>VLOOKUP(G801,All_Teams!$A$2:$B$365,2,FALSE)</f>
        <v>Oregon</v>
      </c>
    </row>
    <row r="802" spans="2:8" x14ac:dyDescent="0.4">
      <c r="B802" s="11">
        <v>799</v>
      </c>
      <c r="C802" s="52">
        <v>1314</v>
      </c>
      <c r="D802" s="13">
        <v>1314</v>
      </c>
      <c r="G802" s="13">
        <v>1314</v>
      </c>
      <c r="H802" t="str">
        <f>VLOOKUP(G802,All_Teams!$A$2:$B$365,2,FALSE)</f>
        <v>North Carolina</v>
      </c>
    </row>
    <row r="803" spans="2:8" x14ac:dyDescent="0.4">
      <c r="B803" s="11">
        <v>800</v>
      </c>
      <c r="C803" s="52">
        <v>1257</v>
      </c>
      <c r="D803" s="13">
        <v>1257</v>
      </c>
      <c r="G803" s="13">
        <v>1257</v>
      </c>
      <c r="H803" t="str">
        <f>VLOOKUP(G803,All_Teams!$A$2:$B$365,2,FALSE)</f>
        <v>Louisville</v>
      </c>
    </row>
    <row r="804" spans="2:8" x14ac:dyDescent="0.4">
      <c r="B804" s="11">
        <v>801</v>
      </c>
      <c r="C804" s="52">
        <v>1246</v>
      </c>
      <c r="D804" s="13">
        <v>1246</v>
      </c>
      <c r="G804" s="13">
        <v>1246</v>
      </c>
      <c r="H804" t="str">
        <f>VLOOKUP(G804,All_Teams!$A$2:$B$365,2,FALSE)</f>
        <v>Kentucky</v>
      </c>
    </row>
    <row r="805" spans="2:8" x14ac:dyDescent="0.4">
      <c r="B805" s="11">
        <v>802</v>
      </c>
      <c r="C805" s="52">
        <v>1376</v>
      </c>
      <c r="D805" s="13">
        <v>1376</v>
      </c>
      <c r="G805" s="13">
        <v>1376</v>
      </c>
      <c r="H805" t="str">
        <f>VLOOKUP(G805,All_Teams!$A$2:$B$365,2,FALSE)</f>
        <v>South Carolina</v>
      </c>
    </row>
    <row r="806" spans="2:8" x14ac:dyDescent="0.4">
      <c r="B806" s="11">
        <v>803</v>
      </c>
      <c r="C806" s="52">
        <v>1242</v>
      </c>
      <c r="D806" s="13">
        <v>1242</v>
      </c>
      <c r="G806" s="13">
        <v>1242</v>
      </c>
      <c r="H806" t="str">
        <f>VLOOKUP(G806,All_Teams!$A$2:$B$365,2,FALSE)</f>
        <v>Kansas</v>
      </c>
    </row>
    <row r="807" spans="2:8" x14ac:dyDescent="0.4">
      <c r="B807" s="11">
        <v>804</v>
      </c>
      <c r="C807" s="52">
        <v>1452</v>
      </c>
      <c r="D807" s="13">
        <v>1452</v>
      </c>
      <c r="G807" s="13">
        <v>1452</v>
      </c>
      <c r="H807" t="str">
        <f>VLOOKUP(G807,All_Teams!$A$2:$B$365,2,FALSE)</f>
        <v>West Virginia</v>
      </c>
    </row>
    <row r="808" spans="2:8" x14ac:dyDescent="0.4">
      <c r="B808" s="11">
        <v>805</v>
      </c>
      <c r="C808" s="52">
        <v>1242</v>
      </c>
      <c r="D808" s="13">
        <v>1242</v>
      </c>
      <c r="G808" s="13">
        <v>1242</v>
      </c>
      <c r="H808" t="str">
        <f>VLOOKUP(G808,All_Teams!$A$2:$B$365,2,FALSE)</f>
        <v>Kansas</v>
      </c>
    </row>
    <row r="809" spans="2:8" x14ac:dyDescent="0.4">
      <c r="B809" s="11">
        <v>806</v>
      </c>
      <c r="C809" s="52">
        <v>1458</v>
      </c>
      <c r="D809" s="13">
        <v>1458</v>
      </c>
      <c r="G809" s="13">
        <v>1458</v>
      </c>
      <c r="H809" t="str">
        <f>VLOOKUP(G809,All_Teams!$A$2:$B$365,2,FALSE)</f>
        <v>Wisconsin</v>
      </c>
    </row>
    <row r="810" spans="2:8" x14ac:dyDescent="0.4">
      <c r="B810" s="11">
        <v>807</v>
      </c>
      <c r="C810" s="52">
        <v>1458</v>
      </c>
      <c r="D810" s="13">
        <v>1458</v>
      </c>
      <c r="G810" s="13">
        <v>1458</v>
      </c>
      <c r="H810" t="str">
        <f>VLOOKUP(G810,All_Teams!$A$2:$B$365,2,FALSE)</f>
        <v>Wisconsin</v>
      </c>
    </row>
    <row r="811" spans="2:8" x14ac:dyDescent="0.4">
      <c r="B811" s="11">
        <v>808</v>
      </c>
      <c r="C811" s="52">
        <v>1435</v>
      </c>
      <c r="D811" s="13">
        <v>1435</v>
      </c>
      <c r="G811" s="13">
        <v>1435</v>
      </c>
      <c r="H811" t="str">
        <f>VLOOKUP(G811,All_Teams!$A$2:$B$365,2,FALSE)</f>
        <v>Vanderbilt</v>
      </c>
    </row>
    <row r="812" spans="2:8" x14ac:dyDescent="0.4">
      <c r="B812" s="11">
        <v>809</v>
      </c>
      <c r="C812" s="52">
        <v>1332</v>
      </c>
      <c r="D812" s="13">
        <v>1332</v>
      </c>
      <c r="G812" s="13">
        <v>1332</v>
      </c>
      <c r="H812" t="str">
        <f>VLOOKUP(G812,All_Teams!$A$2:$B$365,2,FALSE)</f>
        <v>Oregon</v>
      </c>
    </row>
    <row r="813" spans="2:8" x14ac:dyDescent="0.4">
      <c r="B813" s="11">
        <v>810</v>
      </c>
      <c r="C813" s="52">
        <v>1314</v>
      </c>
      <c r="D813" s="13">
        <v>1314</v>
      </c>
      <c r="G813" s="13">
        <v>1314</v>
      </c>
      <c r="H813" t="str">
        <f>VLOOKUP(G813,All_Teams!$A$2:$B$365,2,FALSE)</f>
        <v>North Carolina</v>
      </c>
    </row>
    <row r="814" spans="2:8" x14ac:dyDescent="0.4">
      <c r="B814" s="11">
        <v>811</v>
      </c>
      <c r="C814" s="52">
        <v>1314</v>
      </c>
      <c r="D814" s="13">
        <v>1314</v>
      </c>
      <c r="G814" s="13">
        <v>1314</v>
      </c>
      <c r="H814" t="str">
        <f>VLOOKUP(G814,All_Teams!$A$2:$B$365,2,FALSE)</f>
        <v>North Carolina</v>
      </c>
    </row>
    <row r="815" spans="2:8" x14ac:dyDescent="0.4">
      <c r="B815" s="11">
        <v>812</v>
      </c>
      <c r="C815" s="52">
        <v>1274</v>
      </c>
      <c r="D815" s="13">
        <v>1274</v>
      </c>
      <c r="G815" s="13">
        <v>1274</v>
      </c>
      <c r="H815" t="str">
        <f>VLOOKUP(G815,All_Teams!$A$2:$B$365,2,FALSE)</f>
        <v>Miami (FL)</v>
      </c>
    </row>
    <row r="816" spans="2:8" x14ac:dyDescent="0.4">
      <c r="B816" s="11">
        <v>813</v>
      </c>
      <c r="C816" s="52">
        <v>1436</v>
      </c>
      <c r="D816" s="13">
        <v>1436</v>
      </c>
      <c r="G816" s="13">
        <v>1436</v>
      </c>
      <c r="H816" t="str">
        <f>VLOOKUP(G816,All_Teams!$A$2:$B$365,2,FALSE)</f>
        <v>Vermont</v>
      </c>
    </row>
    <row r="817" spans="2:8" x14ac:dyDescent="0.4">
      <c r="B817" s="11">
        <v>814</v>
      </c>
      <c r="C817" s="52">
        <v>1243</v>
      </c>
      <c r="D817" s="13">
        <v>1243</v>
      </c>
      <c r="G817" s="13">
        <v>1243</v>
      </c>
      <c r="H817" t="str">
        <f>VLOOKUP(G817,All_Teams!$A$2:$B$365,2,FALSE)</f>
        <v>Kansas State</v>
      </c>
    </row>
    <row r="818" spans="2:8" x14ac:dyDescent="0.4">
      <c r="B818" s="11">
        <v>815</v>
      </c>
      <c r="C818" s="52">
        <v>1452</v>
      </c>
      <c r="D818" s="13">
        <v>1452</v>
      </c>
      <c r="G818" s="13">
        <v>1452</v>
      </c>
      <c r="H818" t="str">
        <f>VLOOKUP(G818,All_Teams!$A$2:$B$365,2,FALSE)</f>
        <v>West Virginia</v>
      </c>
    </row>
    <row r="819" spans="2:8" x14ac:dyDescent="0.4">
      <c r="B819" s="11">
        <v>816</v>
      </c>
      <c r="C819" s="52">
        <v>1452</v>
      </c>
      <c r="D819" s="13">
        <v>1452</v>
      </c>
      <c r="G819" s="13">
        <v>1452</v>
      </c>
      <c r="H819" t="str">
        <f>VLOOKUP(G819,All_Teams!$A$2:$B$365,2,FALSE)</f>
        <v>West Virginia</v>
      </c>
    </row>
    <row r="820" spans="2:8" x14ac:dyDescent="0.4">
      <c r="B820" s="11">
        <v>817</v>
      </c>
      <c r="C820" s="52">
        <v>1436</v>
      </c>
      <c r="D820" s="13">
        <v>1436</v>
      </c>
      <c r="G820" s="13">
        <v>1436</v>
      </c>
      <c r="H820" t="str">
        <f>VLOOKUP(G820,All_Teams!$A$2:$B$365,2,FALSE)</f>
        <v>Vermont</v>
      </c>
    </row>
    <row r="821" spans="2:8" x14ac:dyDescent="0.4">
      <c r="B821" s="11">
        <v>818</v>
      </c>
      <c r="C821" s="52">
        <v>1246</v>
      </c>
      <c r="D821" s="13">
        <v>1246</v>
      </c>
      <c r="G821" s="13">
        <v>1246</v>
      </c>
      <c r="H821" t="str">
        <f>VLOOKUP(G821,All_Teams!$A$2:$B$365,2,FALSE)</f>
        <v>Kentucky</v>
      </c>
    </row>
    <row r="822" spans="2:8" x14ac:dyDescent="0.4">
      <c r="B822" s="11">
        <v>819</v>
      </c>
      <c r="C822" s="52">
        <v>1235</v>
      </c>
      <c r="D822" s="13">
        <v>1235</v>
      </c>
      <c r="G822" s="13">
        <v>1235</v>
      </c>
      <c r="H822" t="str">
        <f>VLOOKUP(G822,All_Teams!$A$2:$B$365,2,FALSE)</f>
        <v>Iowa State</v>
      </c>
    </row>
    <row r="823" spans="2:8" x14ac:dyDescent="0.4">
      <c r="B823" s="11">
        <v>820</v>
      </c>
      <c r="C823" s="52">
        <v>1452</v>
      </c>
      <c r="D823" s="13">
        <v>1452</v>
      </c>
      <c r="G823" s="13">
        <v>1452</v>
      </c>
      <c r="H823" t="str">
        <f>VLOOKUP(G823,All_Teams!$A$2:$B$365,2,FALSE)</f>
        <v>West Virginia</v>
      </c>
    </row>
    <row r="824" spans="2:8" x14ac:dyDescent="0.4">
      <c r="B824" s="11">
        <v>821</v>
      </c>
      <c r="C824" s="52">
        <v>1314</v>
      </c>
      <c r="D824" s="13">
        <v>1314</v>
      </c>
      <c r="G824" s="13">
        <v>1314</v>
      </c>
      <c r="H824" t="str">
        <f>VLOOKUP(G824,All_Teams!$A$2:$B$365,2,FALSE)</f>
        <v>North Carolina</v>
      </c>
    </row>
    <row r="825" spans="2:8" x14ac:dyDescent="0.4">
      <c r="B825" s="11">
        <v>822</v>
      </c>
      <c r="C825" s="52">
        <v>1242</v>
      </c>
      <c r="D825" s="13">
        <v>1242</v>
      </c>
      <c r="G825" s="13">
        <v>1242</v>
      </c>
      <c r="H825" t="str">
        <f>VLOOKUP(G825,All_Teams!$A$2:$B$365,2,FALSE)</f>
        <v>Kansas</v>
      </c>
    </row>
    <row r="826" spans="2:8" x14ac:dyDescent="0.4">
      <c r="B826" s="11">
        <v>823</v>
      </c>
      <c r="C826" s="52">
        <v>1452</v>
      </c>
      <c r="D826" s="13">
        <v>1452</v>
      </c>
      <c r="G826" s="13">
        <v>1452</v>
      </c>
      <c r="H826" t="str">
        <f>VLOOKUP(G826,All_Teams!$A$2:$B$365,2,FALSE)</f>
        <v>West Virginia</v>
      </c>
    </row>
    <row r="827" spans="2:8" x14ac:dyDescent="0.4">
      <c r="B827" s="11">
        <v>824</v>
      </c>
      <c r="C827" s="52">
        <v>1452</v>
      </c>
      <c r="D827" s="13">
        <v>1452</v>
      </c>
      <c r="G827" s="13">
        <v>1452</v>
      </c>
      <c r="H827" t="str">
        <f>VLOOKUP(G827,All_Teams!$A$2:$B$365,2,FALSE)</f>
        <v>West Virginia</v>
      </c>
    </row>
    <row r="828" spans="2:8" x14ac:dyDescent="0.4">
      <c r="B828" s="11">
        <v>825</v>
      </c>
      <c r="C828" s="52">
        <v>1112</v>
      </c>
      <c r="D828" s="13">
        <v>1112</v>
      </c>
      <c r="G828" s="13">
        <v>1112</v>
      </c>
      <c r="H828" t="str">
        <f>VLOOKUP(G828,All_Teams!$A$2:$B$365,2,FALSE)</f>
        <v>Arizona</v>
      </c>
    </row>
    <row r="829" spans="2:8" x14ac:dyDescent="0.4">
      <c r="B829" s="11">
        <v>826</v>
      </c>
      <c r="C829" s="52">
        <v>1246</v>
      </c>
      <c r="D829" s="13">
        <v>1246</v>
      </c>
      <c r="G829" s="13">
        <v>1246</v>
      </c>
      <c r="H829" t="str">
        <f>VLOOKUP(G829,All_Teams!$A$2:$B$365,2,FALSE)</f>
        <v>Kentucky</v>
      </c>
    </row>
    <row r="830" spans="2:8" x14ac:dyDescent="0.4">
      <c r="B830" s="11">
        <v>827</v>
      </c>
      <c r="C830" s="52">
        <v>1314</v>
      </c>
      <c r="D830" s="13">
        <v>1314</v>
      </c>
      <c r="G830" s="13">
        <v>1314</v>
      </c>
      <c r="H830" t="str">
        <f>VLOOKUP(G830,All_Teams!$A$2:$B$365,2,FALSE)</f>
        <v>North Carolina</v>
      </c>
    </row>
    <row r="831" spans="2:8" x14ac:dyDescent="0.4">
      <c r="B831" s="11">
        <v>828</v>
      </c>
      <c r="C831" s="52">
        <v>1343</v>
      </c>
      <c r="D831" s="13">
        <v>1343</v>
      </c>
      <c r="G831" s="13">
        <v>1343</v>
      </c>
      <c r="H831" t="str">
        <f>VLOOKUP(G831,All_Teams!$A$2:$B$365,2,FALSE)</f>
        <v>Princeton</v>
      </c>
    </row>
    <row r="832" spans="2:8" x14ac:dyDescent="0.4">
      <c r="B832" s="11">
        <v>829</v>
      </c>
      <c r="C832" s="52">
        <v>1452</v>
      </c>
      <c r="D832" s="13">
        <v>1452</v>
      </c>
      <c r="G832" s="13">
        <v>1452</v>
      </c>
      <c r="H832" t="str">
        <f>VLOOKUP(G832,All_Teams!$A$2:$B$365,2,FALSE)</f>
        <v>West Virginia</v>
      </c>
    </row>
    <row r="833" spans="2:8" x14ac:dyDescent="0.4">
      <c r="B833" s="11">
        <v>830</v>
      </c>
      <c r="C833" s="52">
        <v>1246</v>
      </c>
      <c r="D833" s="13">
        <v>1246</v>
      </c>
      <c r="G833" s="13">
        <v>1246</v>
      </c>
      <c r="H833" t="str">
        <f>VLOOKUP(G833,All_Teams!$A$2:$B$365,2,FALSE)</f>
        <v>Kentucky</v>
      </c>
    </row>
    <row r="834" spans="2:8" x14ac:dyDescent="0.4">
      <c r="B834" s="11">
        <v>831</v>
      </c>
      <c r="C834" s="52">
        <v>1181</v>
      </c>
      <c r="D834" s="13">
        <v>1181</v>
      </c>
      <c r="G834" s="13">
        <v>1181</v>
      </c>
      <c r="H834" t="str">
        <f>VLOOKUP(G834,All_Teams!$A$2:$B$365,2,FALSE)</f>
        <v>Duke</v>
      </c>
    </row>
    <row r="835" spans="2:8" x14ac:dyDescent="0.4">
      <c r="B835" s="11">
        <v>832</v>
      </c>
      <c r="C835" s="52">
        <v>1332</v>
      </c>
      <c r="D835" s="13">
        <v>1332</v>
      </c>
      <c r="G835" s="13">
        <v>1332</v>
      </c>
      <c r="H835" t="str">
        <f>VLOOKUP(G835,All_Teams!$A$2:$B$365,2,FALSE)</f>
        <v>Oregon</v>
      </c>
    </row>
    <row r="836" spans="2:8" x14ac:dyDescent="0.4">
      <c r="B836" s="11">
        <v>833</v>
      </c>
      <c r="C836" s="52">
        <v>1314</v>
      </c>
      <c r="D836" s="13">
        <v>1314</v>
      </c>
      <c r="G836" s="13">
        <v>1314</v>
      </c>
      <c r="H836" t="str">
        <f>VLOOKUP(G836,All_Teams!$A$2:$B$365,2,FALSE)</f>
        <v>North Carolina</v>
      </c>
    </row>
    <row r="837" spans="2:8" x14ac:dyDescent="0.4">
      <c r="B837" s="11">
        <v>834</v>
      </c>
      <c r="C837" s="52">
        <v>1314</v>
      </c>
      <c r="D837" s="13">
        <v>1314</v>
      </c>
      <c r="G837" s="13">
        <v>1314</v>
      </c>
      <c r="H837" t="str">
        <f>VLOOKUP(G837,All_Teams!$A$2:$B$365,2,FALSE)</f>
        <v>North Carolina</v>
      </c>
    </row>
    <row r="838" spans="2:8" x14ac:dyDescent="0.4">
      <c r="B838" s="11">
        <v>835</v>
      </c>
      <c r="C838" s="52">
        <v>1314</v>
      </c>
      <c r="D838" s="13">
        <v>1314</v>
      </c>
      <c r="G838" s="13">
        <v>1314</v>
      </c>
      <c r="H838" t="str">
        <f>VLOOKUP(G838,All_Teams!$A$2:$B$365,2,FALSE)</f>
        <v>North Carolina</v>
      </c>
    </row>
    <row r="839" spans="2:8" x14ac:dyDescent="0.4">
      <c r="B839" s="11">
        <v>836</v>
      </c>
      <c r="C839" s="52">
        <v>1452</v>
      </c>
      <c r="D839" s="13">
        <v>1452</v>
      </c>
      <c r="G839" s="13">
        <v>1452</v>
      </c>
      <c r="H839" t="str">
        <f>VLOOKUP(G839,All_Teams!$A$2:$B$365,2,FALSE)</f>
        <v>West Virginia</v>
      </c>
    </row>
    <row r="840" spans="2:8" x14ac:dyDescent="0.4">
      <c r="B840" s="11">
        <v>837</v>
      </c>
      <c r="C840" s="52">
        <v>1455</v>
      </c>
      <c r="D840" s="13">
        <v>1455</v>
      </c>
      <c r="G840" s="13">
        <v>1455</v>
      </c>
      <c r="H840" t="str">
        <f>VLOOKUP(G840,All_Teams!$A$2:$B$365,2,FALSE)</f>
        <v>Wichita State</v>
      </c>
    </row>
    <row r="841" spans="2:8" x14ac:dyDescent="0.4">
      <c r="B841" s="11">
        <v>838</v>
      </c>
      <c r="C841" s="52">
        <v>1257</v>
      </c>
      <c r="D841" s="13">
        <v>1257</v>
      </c>
      <c r="G841" s="13">
        <v>1257</v>
      </c>
      <c r="H841" t="str">
        <f>VLOOKUP(G841,All_Teams!$A$2:$B$365,2,FALSE)</f>
        <v>Louisville</v>
      </c>
    </row>
    <row r="842" spans="2:8" x14ac:dyDescent="0.4">
      <c r="B842" s="11">
        <v>839</v>
      </c>
      <c r="C842" s="52">
        <v>1246</v>
      </c>
      <c r="D842" s="13">
        <v>1246</v>
      </c>
      <c r="G842" s="13">
        <v>1246</v>
      </c>
      <c r="H842" t="str">
        <f>VLOOKUP(G842,All_Teams!$A$2:$B$365,2,FALSE)</f>
        <v>Kentucky</v>
      </c>
    </row>
    <row r="843" spans="2:8" x14ac:dyDescent="0.4">
      <c r="B843" s="11">
        <v>840</v>
      </c>
      <c r="C843" s="52">
        <v>1452</v>
      </c>
      <c r="D843" s="13">
        <v>1452</v>
      </c>
      <c r="G843" s="13">
        <v>1452</v>
      </c>
      <c r="H843" t="str">
        <f>VLOOKUP(G843,All_Teams!$A$2:$B$365,2,FALSE)</f>
        <v>West Virginia</v>
      </c>
    </row>
    <row r="844" spans="2:8" x14ac:dyDescent="0.4">
      <c r="B844" s="11">
        <v>841</v>
      </c>
      <c r="C844" s="52">
        <v>1242</v>
      </c>
      <c r="D844" s="13">
        <v>1242</v>
      </c>
      <c r="G844" s="13">
        <v>1242</v>
      </c>
      <c r="H844" t="str">
        <f>VLOOKUP(G844,All_Teams!$A$2:$B$365,2,FALSE)</f>
        <v>Kansas</v>
      </c>
    </row>
    <row r="845" spans="2:8" x14ac:dyDescent="0.4">
      <c r="B845" s="11">
        <v>842</v>
      </c>
      <c r="C845" s="52">
        <v>1452</v>
      </c>
      <c r="D845" s="13">
        <v>1452</v>
      </c>
      <c r="G845" s="13">
        <v>1452</v>
      </c>
      <c r="H845" t="str">
        <f>VLOOKUP(G845,All_Teams!$A$2:$B$365,2,FALSE)</f>
        <v>West Virginia</v>
      </c>
    </row>
    <row r="846" spans="2:8" x14ac:dyDescent="0.4">
      <c r="B846" s="11">
        <v>843</v>
      </c>
      <c r="C846" s="52">
        <v>1452</v>
      </c>
      <c r="D846" s="13">
        <v>1452</v>
      </c>
      <c r="G846" s="13">
        <v>1452</v>
      </c>
      <c r="H846" t="str">
        <f>VLOOKUP(G846,All_Teams!$A$2:$B$365,2,FALSE)</f>
        <v>West Virginia</v>
      </c>
    </row>
    <row r="847" spans="2:8" x14ac:dyDescent="0.4">
      <c r="B847" s="11">
        <v>844</v>
      </c>
      <c r="C847" s="52">
        <v>1452</v>
      </c>
      <c r="D847" s="13">
        <v>1452</v>
      </c>
      <c r="G847" s="13">
        <v>1452</v>
      </c>
      <c r="H847" t="str">
        <f>VLOOKUP(G847,All_Teams!$A$2:$B$365,2,FALSE)</f>
        <v>West Virginia</v>
      </c>
    </row>
    <row r="848" spans="2:8" x14ac:dyDescent="0.4">
      <c r="B848" s="11">
        <v>845</v>
      </c>
      <c r="C848" s="52">
        <v>1257</v>
      </c>
      <c r="D848" s="13">
        <v>1257</v>
      </c>
      <c r="G848" s="13">
        <v>1257</v>
      </c>
      <c r="H848" t="str">
        <f>VLOOKUP(G848,All_Teams!$A$2:$B$365,2,FALSE)</f>
        <v>Louisville</v>
      </c>
    </row>
    <row r="849" spans="2:8" x14ac:dyDescent="0.4">
      <c r="B849" s="11">
        <v>846</v>
      </c>
      <c r="C849" s="52">
        <v>1452</v>
      </c>
      <c r="D849" s="13">
        <v>1452</v>
      </c>
      <c r="G849" s="13">
        <v>1452</v>
      </c>
      <c r="H849" t="str">
        <f>VLOOKUP(G849,All_Teams!$A$2:$B$365,2,FALSE)</f>
        <v>West Virginia</v>
      </c>
    </row>
    <row r="850" spans="2:8" x14ac:dyDescent="0.4">
      <c r="B850" s="11">
        <v>847</v>
      </c>
      <c r="C850" s="52">
        <v>1452</v>
      </c>
      <c r="D850" s="13">
        <v>1452</v>
      </c>
      <c r="G850" s="13">
        <v>1452</v>
      </c>
      <c r="H850" t="str">
        <f>VLOOKUP(G850,All_Teams!$A$2:$B$365,2,FALSE)</f>
        <v>West Virginia</v>
      </c>
    </row>
    <row r="851" spans="2:8" x14ac:dyDescent="0.4">
      <c r="B851" s="11">
        <v>848</v>
      </c>
      <c r="C851" s="52">
        <v>1452</v>
      </c>
      <c r="D851" s="13">
        <v>1452</v>
      </c>
      <c r="G851" s="13">
        <v>1452</v>
      </c>
      <c r="H851" t="str">
        <f>VLOOKUP(G851,All_Teams!$A$2:$B$365,2,FALSE)</f>
        <v>West Virginia</v>
      </c>
    </row>
    <row r="852" spans="2:8" x14ac:dyDescent="0.4">
      <c r="B852" s="11">
        <v>849</v>
      </c>
      <c r="C852" s="52">
        <v>1314</v>
      </c>
      <c r="D852" s="13">
        <v>1314</v>
      </c>
      <c r="G852" s="13">
        <v>1314</v>
      </c>
      <c r="H852" t="str">
        <f>VLOOKUP(G852,All_Teams!$A$2:$B$365,2,FALSE)</f>
        <v>North Carolina</v>
      </c>
    </row>
    <row r="853" spans="2:8" x14ac:dyDescent="0.4">
      <c r="B853" s="11">
        <v>850</v>
      </c>
      <c r="C853" s="52">
        <v>1274</v>
      </c>
      <c r="D853" s="13">
        <v>1274</v>
      </c>
      <c r="G853" s="13">
        <v>1274</v>
      </c>
      <c r="H853" t="str">
        <f>VLOOKUP(G853,All_Teams!$A$2:$B$365,2,FALSE)</f>
        <v>Miami (FL)</v>
      </c>
    </row>
    <row r="854" spans="2:8" x14ac:dyDescent="0.4">
      <c r="B854" s="11">
        <v>851</v>
      </c>
      <c r="C854" s="52">
        <v>1314</v>
      </c>
      <c r="D854" s="13">
        <v>1314</v>
      </c>
      <c r="G854" s="13">
        <v>1314</v>
      </c>
      <c r="H854" t="str">
        <f>VLOOKUP(G854,All_Teams!$A$2:$B$365,2,FALSE)</f>
        <v>North Carolina</v>
      </c>
    </row>
    <row r="855" spans="2:8" x14ac:dyDescent="0.4">
      <c r="B855" s="11">
        <v>852</v>
      </c>
      <c r="C855" s="52">
        <v>1195</v>
      </c>
      <c r="D855" s="13">
        <v>1195</v>
      </c>
      <c r="G855" s="13">
        <v>1195</v>
      </c>
      <c r="H855" t="str">
        <f>VLOOKUP(G855,All_Teams!$A$2:$B$365,2,FALSE)</f>
        <v>Florida Gulf Coast</v>
      </c>
    </row>
    <row r="856" spans="2:8" x14ac:dyDescent="0.4">
      <c r="B856" s="11">
        <v>853</v>
      </c>
      <c r="C856" s="52">
        <v>1452</v>
      </c>
      <c r="D856" s="13">
        <v>1452</v>
      </c>
      <c r="G856" s="13">
        <v>1452</v>
      </c>
      <c r="H856" t="str">
        <f>VLOOKUP(G856,All_Teams!$A$2:$B$365,2,FALSE)</f>
        <v>West Virginia</v>
      </c>
    </row>
    <row r="857" spans="2:8" x14ac:dyDescent="0.4">
      <c r="B857" s="11">
        <v>854</v>
      </c>
      <c r="C857" s="52">
        <v>1173</v>
      </c>
      <c r="D857" s="13">
        <v>1173</v>
      </c>
      <c r="G857" s="13">
        <v>1173</v>
      </c>
      <c r="H857" t="str">
        <f>VLOOKUP(G857,All_Teams!$A$2:$B$365,2,FALSE)</f>
        <v>Dayton</v>
      </c>
    </row>
    <row r="858" spans="2:8" x14ac:dyDescent="0.4">
      <c r="B858" s="11">
        <v>855</v>
      </c>
      <c r="C858" s="52">
        <v>1452</v>
      </c>
      <c r="D858" s="13">
        <v>1452</v>
      </c>
      <c r="G858" s="13">
        <v>1452</v>
      </c>
      <c r="H858" t="str">
        <f>VLOOKUP(G858,All_Teams!$A$2:$B$365,2,FALSE)</f>
        <v>West Virginia</v>
      </c>
    </row>
    <row r="859" spans="2:8" x14ac:dyDescent="0.4">
      <c r="B859" s="11">
        <v>856</v>
      </c>
      <c r="C859" s="52">
        <v>1433</v>
      </c>
      <c r="D859" s="13">
        <v>1433</v>
      </c>
      <c r="G859" s="13">
        <v>1433</v>
      </c>
      <c r="H859" t="str">
        <f>VLOOKUP(G859,All_Teams!$A$2:$B$365,2,FALSE)</f>
        <v>Virginia Commonwealth</v>
      </c>
    </row>
    <row r="860" spans="2:8" x14ac:dyDescent="0.4">
      <c r="B860" s="11">
        <v>857</v>
      </c>
      <c r="C860" s="52">
        <v>1452</v>
      </c>
      <c r="D860" s="13">
        <v>1452</v>
      </c>
      <c r="G860" s="13">
        <v>1452</v>
      </c>
      <c r="H860" t="str">
        <f>VLOOKUP(G860,All_Teams!$A$2:$B$365,2,FALSE)</f>
        <v>West Virginia</v>
      </c>
    </row>
    <row r="861" spans="2:8" x14ac:dyDescent="0.4">
      <c r="B861" s="11">
        <v>858</v>
      </c>
      <c r="C861" s="52">
        <v>1437</v>
      </c>
      <c r="D861" s="13">
        <v>1437</v>
      </c>
      <c r="G861" s="13">
        <v>1437</v>
      </c>
      <c r="H861" t="str">
        <f>VLOOKUP(G861,All_Teams!$A$2:$B$365,2,FALSE)</f>
        <v>Villanova</v>
      </c>
    </row>
    <row r="862" spans="2:8" x14ac:dyDescent="0.4">
      <c r="B862" s="11">
        <v>859</v>
      </c>
      <c r="C862" s="52">
        <v>1452</v>
      </c>
      <c r="D862" s="13">
        <v>1452</v>
      </c>
      <c r="G862" s="13">
        <v>1452</v>
      </c>
      <c r="H862" t="str">
        <f>VLOOKUP(G862,All_Teams!$A$2:$B$365,2,FALSE)</f>
        <v>West Virginia</v>
      </c>
    </row>
    <row r="863" spans="2:8" x14ac:dyDescent="0.4">
      <c r="B863" s="11">
        <v>860</v>
      </c>
      <c r="C863" s="52">
        <v>1314</v>
      </c>
      <c r="D863" s="13">
        <v>1314</v>
      </c>
      <c r="G863" s="13">
        <v>1314</v>
      </c>
      <c r="H863" t="str">
        <f>VLOOKUP(G863,All_Teams!$A$2:$B$365,2,FALSE)</f>
        <v>North Carolina</v>
      </c>
    </row>
    <row r="864" spans="2:8" x14ac:dyDescent="0.4">
      <c r="B864" s="11">
        <v>861</v>
      </c>
      <c r="C864" s="52">
        <v>1452</v>
      </c>
      <c r="D864" s="13">
        <v>1452</v>
      </c>
      <c r="G864" s="13">
        <v>1452</v>
      </c>
      <c r="H864" t="str">
        <f>VLOOKUP(G864,All_Teams!$A$2:$B$365,2,FALSE)</f>
        <v>West Virginia</v>
      </c>
    </row>
    <row r="865" spans="2:8" x14ac:dyDescent="0.4">
      <c r="B865" s="11">
        <v>862</v>
      </c>
      <c r="C865" s="52">
        <v>1452</v>
      </c>
      <c r="D865" s="13">
        <v>1452</v>
      </c>
      <c r="G865" s="13">
        <v>1452</v>
      </c>
      <c r="H865" t="str">
        <f>VLOOKUP(G865,All_Teams!$A$2:$B$365,2,FALSE)</f>
        <v>West Virginia</v>
      </c>
    </row>
    <row r="866" spans="2:8" x14ac:dyDescent="0.4">
      <c r="B866" s="11">
        <v>863</v>
      </c>
      <c r="C866" s="52">
        <v>1374</v>
      </c>
      <c r="D866" s="13">
        <v>1374</v>
      </c>
      <c r="G866" s="13">
        <v>1374</v>
      </c>
      <c r="H866" t="str">
        <f>VLOOKUP(G866,All_Teams!$A$2:$B$365,2,FALSE)</f>
        <v>Southern Methodist</v>
      </c>
    </row>
    <row r="867" spans="2:8" x14ac:dyDescent="0.4">
      <c r="B867" s="11">
        <v>864</v>
      </c>
      <c r="C867" s="52">
        <v>1242</v>
      </c>
      <c r="D867" s="13">
        <v>1242</v>
      </c>
      <c r="G867" s="13">
        <v>1242</v>
      </c>
      <c r="H867" t="str">
        <f>VLOOKUP(G867,All_Teams!$A$2:$B$365,2,FALSE)</f>
        <v>Kansas</v>
      </c>
    </row>
    <row r="868" spans="2:8" x14ac:dyDescent="0.4">
      <c r="B868" s="11">
        <v>865</v>
      </c>
      <c r="C868" s="52">
        <v>1458</v>
      </c>
      <c r="D868" s="13">
        <v>1458</v>
      </c>
      <c r="G868" s="13">
        <v>1458</v>
      </c>
      <c r="H868" t="str">
        <f>VLOOKUP(G868,All_Teams!$A$2:$B$365,2,FALSE)</f>
        <v>Wisconsin</v>
      </c>
    </row>
    <row r="869" spans="2:8" x14ac:dyDescent="0.4">
      <c r="B869" s="11">
        <v>866</v>
      </c>
      <c r="C869" s="52">
        <v>1452</v>
      </c>
      <c r="D869" s="13">
        <v>1452</v>
      </c>
      <c r="G869" s="13">
        <v>1452</v>
      </c>
      <c r="H869" t="str">
        <f>VLOOKUP(G869,All_Teams!$A$2:$B$365,2,FALSE)</f>
        <v>West Virginia</v>
      </c>
    </row>
    <row r="870" spans="2:8" x14ac:dyDescent="0.4">
      <c r="B870" s="11">
        <v>867</v>
      </c>
      <c r="C870" s="52">
        <v>1242</v>
      </c>
      <c r="D870" s="13">
        <v>1242</v>
      </c>
      <c r="G870" s="13">
        <v>1242</v>
      </c>
      <c r="H870" t="str">
        <f>VLOOKUP(G870,All_Teams!$A$2:$B$365,2,FALSE)</f>
        <v>Kansas</v>
      </c>
    </row>
    <row r="871" spans="2:8" x14ac:dyDescent="0.4">
      <c r="B871" s="11">
        <v>868</v>
      </c>
      <c r="C871" s="52">
        <v>1314</v>
      </c>
      <c r="D871" s="13">
        <v>1314</v>
      </c>
      <c r="G871" s="13">
        <v>1314</v>
      </c>
      <c r="H871" t="str">
        <f>VLOOKUP(G871,All_Teams!$A$2:$B$365,2,FALSE)</f>
        <v>North Carolina</v>
      </c>
    </row>
    <row r="872" spans="2:8" x14ac:dyDescent="0.4">
      <c r="B872" s="11">
        <v>869</v>
      </c>
      <c r="C872" s="52">
        <v>1246</v>
      </c>
      <c r="D872" s="13">
        <v>1246</v>
      </c>
      <c r="G872" s="13">
        <v>1246</v>
      </c>
      <c r="H872" t="str">
        <f>VLOOKUP(G872,All_Teams!$A$2:$B$365,2,FALSE)</f>
        <v>Kentucky</v>
      </c>
    </row>
    <row r="873" spans="2:8" x14ac:dyDescent="0.4">
      <c r="B873" s="11">
        <v>870</v>
      </c>
      <c r="C873" s="52">
        <v>1242</v>
      </c>
      <c r="D873" s="13">
        <v>1242</v>
      </c>
      <c r="G873" s="13">
        <v>1242</v>
      </c>
      <c r="H873" t="str">
        <f>VLOOKUP(G873,All_Teams!$A$2:$B$365,2,FALSE)</f>
        <v>Kansas</v>
      </c>
    </row>
    <row r="874" spans="2:8" x14ac:dyDescent="0.4">
      <c r="B874" s="11">
        <v>871</v>
      </c>
      <c r="C874" s="52">
        <v>1153</v>
      </c>
      <c r="D874" s="13">
        <v>1153</v>
      </c>
      <c r="G874" s="13">
        <v>1153</v>
      </c>
      <c r="H874" t="str">
        <f>VLOOKUP(G874,All_Teams!$A$2:$B$365,2,FALSE)</f>
        <v>Cincinnati</v>
      </c>
    </row>
    <row r="875" spans="2:8" x14ac:dyDescent="0.4">
      <c r="B875" s="11">
        <v>872</v>
      </c>
      <c r="C875" s="52">
        <v>1452</v>
      </c>
      <c r="D875" s="13">
        <v>1452</v>
      </c>
      <c r="G875" s="13">
        <v>1452</v>
      </c>
      <c r="H875" t="str">
        <f>VLOOKUP(G875,All_Teams!$A$2:$B$365,2,FALSE)</f>
        <v>West Virginia</v>
      </c>
    </row>
    <row r="876" spans="2:8" x14ac:dyDescent="0.4">
      <c r="B876" s="11">
        <v>873</v>
      </c>
      <c r="C876" s="52">
        <v>1452</v>
      </c>
      <c r="D876" s="13">
        <v>1452</v>
      </c>
      <c r="G876" s="13">
        <v>1452</v>
      </c>
      <c r="H876" t="str">
        <f>VLOOKUP(G876,All_Teams!$A$2:$B$365,2,FALSE)</f>
        <v>West Virginia</v>
      </c>
    </row>
    <row r="877" spans="2:8" x14ac:dyDescent="0.4">
      <c r="B877" s="11">
        <v>874</v>
      </c>
      <c r="C877" s="52">
        <v>1437</v>
      </c>
      <c r="D877" s="13">
        <v>1437</v>
      </c>
      <c r="G877" s="13">
        <v>1437</v>
      </c>
      <c r="H877" t="str">
        <f>VLOOKUP(G877,All_Teams!$A$2:$B$365,2,FALSE)</f>
        <v>Villanova</v>
      </c>
    </row>
    <row r="878" spans="2:8" x14ac:dyDescent="0.4">
      <c r="B878" s="11">
        <v>875</v>
      </c>
      <c r="C878" s="52">
        <v>1199</v>
      </c>
      <c r="D878" s="13">
        <v>1199</v>
      </c>
      <c r="G878" s="13">
        <v>1199</v>
      </c>
      <c r="H878" t="str">
        <f>VLOOKUP(G878,All_Teams!$A$2:$B$365,2,FALSE)</f>
        <v>Florida State</v>
      </c>
    </row>
    <row r="879" spans="2:8" x14ac:dyDescent="0.4">
      <c r="B879" s="11">
        <v>876</v>
      </c>
      <c r="C879" s="52">
        <v>1452</v>
      </c>
      <c r="D879" s="13">
        <v>1452</v>
      </c>
      <c r="G879" s="13">
        <v>1452</v>
      </c>
      <c r="H879" t="str">
        <f>VLOOKUP(G879,All_Teams!$A$2:$B$365,2,FALSE)</f>
        <v>West Virginia</v>
      </c>
    </row>
    <row r="880" spans="2:8" x14ac:dyDescent="0.4">
      <c r="B880" s="11">
        <v>877</v>
      </c>
      <c r="C880" s="52">
        <v>1452</v>
      </c>
      <c r="D880" s="13">
        <v>1452</v>
      </c>
      <c r="G880" s="13">
        <v>1452</v>
      </c>
      <c r="H880" t="str">
        <f>VLOOKUP(G880,All_Teams!$A$2:$B$365,2,FALSE)</f>
        <v>West Virginia</v>
      </c>
    </row>
    <row r="881" spans="2:8" x14ac:dyDescent="0.4">
      <c r="B881" s="11">
        <v>878</v>
      </c>
      <c r="C881" s="52">
        <v>1452</v>
      </c>
      <c r="D881" s="13">
        <v>1452</v>
      </c>
      <c r="G881" s="13">
        <v>1452</v>
      </c>
      <c r="H881" t="str">
        <f>VLOOKUP(G881,All_Teams!$A$2:$B$365,2,FALSE)</f>
        <v>West Virginia</v>
      </c>
    </row>
    <row r="882" spans="2:8" x14ac:dyDescent="0.4">
      <c r="B882" s="11">
        <v>879</v>
      </c>
      <c r="C882" s="52">
        <v>1124</v>
      </c>
      <c r="D882" s="13">
        <v>1124</v>
      </c>
      <c r="G882" s="13">
        <v>1124</v>
      </c>
      <c r="H882" t="str">
        <f>VLOOKUP(G882,All_Teams!$A$2:$B$365,2,FALSE)</f>
        <v>Baylor</v>
      </c>
    </row>
    <row r="883" spans="2:8" x14ac:dyDescent="0.4">
      <c r="B883" s="11">
        <v>880</v>
      </c>
      <c r="C883" s="52">
        <v>1374</v>
      </c>
      <c r="D883" s="13">
        <v>1374</v>
      </c>
      <c r="G883" s="13">
        <v>1374</v>
      </c>
      <c r="H883" t="str">
        <f>VLOOKUP(G883,All_Teams!$A$2:$B$365,2,FALSE)</f>
        <v>Southern Methodist</v>
      </c>
    </row>
    <row r="884" spans="2:8" x14ac:dyDescent="0.4">
      <c r="B884" s="11">
        <v>881</v>
      </c>
      <c r="C884" s="52">
        <v>1435</v>
      </c>
      <c r="D884" s="13">
        <v>1435</v>
      </c>
      <c r="G884" s="13">
        <v>1435</v>
      </c>
      <c r="H884" t="str">
        <f>VLOOKUP(G884,All_Teams!$A$2:$B$365,2,FALSE)</f>
        <v>Vanderbilt</v>
      </c>
    </row>
    <row r="885" spans="2:8" x14ac:dyDescent="0.4">
      <c r="B885" s="11">
        <v>882</v>
      </c>
      <c r="C885" s="52">
        <v>1374</v>
      </c>
      <c r="D885" s="13">
        <v>1374</v>
      </c>
      <c r="G885" s="13">
        <v>1374</v>
      </c>
      <c r="H885" t="str">
        <f>VLOOKUP(G885,All_Teams!$A$2:$B$365,2,FALSE)</f>
        <v>Southern Methodist</v>
      </c>
    </row>
    <row r="886" spans="2:8" x14ac:dyDescent="0.4">
      <c r="B886" s="11">
        <v>883</v>
      </c>
      <c r="C886" s="52">
        <v>1374</v>
      </c>
      <c r="D886" s="13">
        <v>1374</v>
      </c>
      <c r="G886" s="13">
        <v>1374</v>
      </c>
      <c r="H886" t="str">
        <f>VLOOKUP(G886,All_Teams!$A$2:$B$365,2,FALSE)</f>
        <v>Southern Methodist</v>
      </c>
    </row>
    <row r="887" spans="2:8" x14ac:dyDescent="0.4">
      <c r="B887" s="11">
        <v>884</v>
      </c>
      <c r="C887" s="52">
        <v>1452</v>
      </c>
      <c r="D887" s="13">
        <v>1452</v>
      </c>
      <c r="G887" s="13">
        <v>1452</v>
      </c>
      <c r="H887" t="str">
        <f>VLOOKUP(G887,All_Teams!$A$2:$B$365,2,FALSE)</f>
        <v>West Virginia</v>
      </c>
    </row>
    <row r="888" spans="2:8" x14ac:dyDescent="0.4">
      <c r="B888" s="11">
        <v>885</v>
      </c>
      <c r="C888" s="52">
        <v>1112</v>
      </c>
      <c r="D888" s="13">
        <v>1112</v>
      </c>
      <c r="G888" s="13">
        <v>1112</v>
      </c>
      <c r="H888" t="str">
        <f>VLOOKUP(G888,All_Teams!$A$2:$B$365,2,FALSE)</f>
        <v>Arizona</v>
      </c>
    </row>
    <row r="889" spans="2:8" x14ac:dyDescent="0.4">
      <c r="B889" s="11">
        <v>886</v>
      </c>
      <c r="C889" s="52">
        <v>1374</v>
      </c>
      <c r="D889" s="13">
        <v>1374</v>
      </c>
      <c r="G889" s="13">
        <v>1374</v>
      </c>
      <c r="H889" t="str">
        <f>VLOOKUP(G889,All_Teams!$A$2:$B$365,2,FALSE)</f>
        <v>Southern Methodist</v>
      </c>
    </row>
    <row r="890" spans="2:8" x14ac:dyDescent="0.4">
      <c r="B890" s="11">
        <v>887</v>
      </c>
      <c r="C890" s="52">
        <v>1257</v>
      </c>
      <c r="D890" s="13">
        <v>1257</v>
      </c>
      <c r="G890" s="13">
        <v>1257</v>
      </c>
      <c r="H890" t="str">
        <f>VLOOKUP(G890,All_Teams!$A$2:$B$365,2,FALSE)</f>
        <v>Louisville</v>
      </c>
    </row>
    <row r="891" spans="2:8" x14ac:dyDescent="0.4">
      <c r="B891" s="11">
        <v>888</v>
      </c>
      <c r="C891" s="52">
        <v>1452</v>
      </c>
      <c r="D891" s="13">
        <v>1452</v>
      </c>
      <c r="G891" s="13">
        <v>1452</v>
      </c>
      <c r="H891" t="str">
        <f>VLOOKUP(G891,All_Teams!$A$2:$B$365,2,FALSE)</f>
        <v>West Virginia</v>
      </c>
    </row>
    <row r="892" spans="2:8" x14ac:dyDescent="0.4">
      <c r="B892" s="11">
        <v>889</v>
      </c>
      <c r="C892" s="52">
        <v>1268</v>
      </c>
      <c r="D892" s="13">
        <v>1268</v>
      </c>
      <c r="G892" s="13">
        <v>1268</v>
      </c>
      <c r="H892" t="str">
        <f>VLOOKUP(G892,All_Teams!$A$2:$B$365,2,FALSE)</f>
        <v>Maryland</v>
      </c>
    </row>
    <row r="893" spans="2:8" x14ac:dyDescent="0.4">
      <c r="B893" s="11">
        <v>890</v>
      </c>
      <c r="C893" s="52">
        <v>1257</v>
      </c>
      <c r="D893" s="13">
        <v>1257</v>
      </c>
      <c r="G893" s="13">
        <v>1257</v>
      </c>
      <c r="H893" t="str">
        <f>VLOOKUP(G893,All_Teams!$A$2:$B$365,2,FALSE)</f>
        <v>Louisville</v>
      </c>
    </row>
    <row r="894" spans="2:8" x14ac:dyDescent="0.4">
      <c r="B894" s="11">
        <v>891</v>
      </c>
      <c r="C894" s="52">
        <v>1242</v>
      </c>
      <c r="D894" s="13">
        <v>1242</v>
      </c>
      <c r="G894" s="13">
        <v>1242</v>
      </c>
      <c r="H894" t="str">
        <f>VLOOKUP(G894,All_Teams!$A$2:$B$365,2,FALSE)</f>
        <v>Kansas</v>
      </c>
    </row>
    <row r="895" spans="2:8" x14ac:dyDescent="0.4">
      <c r="B895" s="11">
        <v>892</v>
      </c>
      <c r="C895" s="52">
        <v>1452</v>
      </c>
      <c r="D895" s="13">
        <v>1452</v>
      </c>
      <c r="G895" s="13">
        <v>1452</v>
      </c>
      <c r="H895" t="str">
        <f>VLOOKUP(G895,All_Teams!$A$2:$B$365,2,FALSE)</f>
        <v>West Virginia</v>
      </c>
    </row>
    <row r="896" spans="2:8" x14ac:dyDescent="0.4">
      <c r="B896" s="11">
        <v>893</v>
      </c>
      <c r="C896" s="52">
        <v>1242</v>
      </c>
      <c r="D896" s="13">
        <v>1242</v>
      </c>
      <c r="G896" s="13">
        <v>1242</v>
      </c>
      <c r="H896" t="str">
        <f>VLOOKUP(G896,All_Teams!$A$2:$B$365,2,FALSE)</f>
        <v>Kansas</v>
      </c>
    </row>
    <row r="897" spans="2:8" x14ac:dyDescent="0.4">
      <c r="B897" s="11">
        <v>894</v>
      </c>
      <c r="C897" s="52">
        <v>1246</v>
      </c>
      <c r="D897" s="13">
        <v>1246</v>
      </c>
      <c r="G897" s="13">
        <v>1246</v>
      </c>
      <c r="H897" t="str">
        <f>VLOOKUP(G897,All_Teams!$A$2:$B$365,2,FALSE)</f>
        <v>Kentucky</v>
      </c>
    </row>
    <row r="898" spans="2:8" x14ac:dyDescent="0.4">
      <c r="B898" s="11">
        <v>895</v>
      </c>
      <c r="C898" s="52">
        <v>1435</v>
      </c>
      <c r="D898" s="13">
        <v>1435</v>
      </c>
      <c r="G898" s="13">
        <v>1435</v>
      </c>
      <c r="H898" t="str">
        <f>VLOOKUP(G898,All_Teams!$A$2:$B$365,2,FALSE)</f>
        <v>Vanderbilt</v>
      </c>
    </row>
    <row r="899" spans="2:8" x14ac:dyDescent="0.4">
      <c r="B899" s="11">
        <v>896</v>
      </c>
      <c r="C899" s="52">
        <v>1257</v>
      </c>
      <c r="D899" s="13">
        <v>1257</v>
      </c>
      <c r="G899" s="13">
        <v>1257</v>
      </c>
      <c r="H899" t="str">
        <f>VLOOKUP(G899,All_Teams!$A$2:$B$365,2,FALSE)</f>
        <v>Louisville</v>
      </c>
    </row>
    <row r="900" spans="2:8" x14ac:dyDescent="0.4">
      <c r="B900" s="11">
        <v>897</v>
      </c>
      <c r="C900" s="52">
        <v>1452</v>
      </c>
      <c r="D900" s="13">
        <v>1452</v>
      </c>
      <c r="G900" s="13">
        <v>1452</v>
      </c>
      <c r="H900" t="str">
        <f>VLOOKUP(G900,All_Teams!$A$2:$B$365,2,FALSE)</f>
        <v>West Virginia</v>
      </c>
    </row>
    <row r="901" spans="2:8" x14ac:dyDescent="0.4">
      <c r="B901" s="11">
        <v>898</v>
      </c>
      <c r="C901" s="52">
        <v>1314</v>
      </c>
      <c r="D901" s="13">
        <v>1314</v>
      </c>
      <c r="G901" s="13">
        <v>1314</v>
      </c>
      <c r="H901" t="str">
        <f>VLOOKUP(G901,All_Teams!$A$2:$B$365,2,FALSE)</f>
        <v>North Carolina</v>
      </c>
    </row>
    <row r="902" spans="2:8" x14ac:dyDescent="0.4">
      <c r="B902" s="11">
        <v>899</v>
      </c>
      <c r="C902" s="52">
        <v>1257</v>
      </c>
      <c r="D902" s="13">
        <v>1257</v>
      </c>
      <c r="G902" s="13">
        <v>1257</v>
      </c>
      <c r="H902" t="str">
        <f>VLOOKUP(G902,All_Teams!$A$2:$B$365,2,FALSE)</f>
        <v>Louisville</v>
      </c>
    </row>
    <row r="903" spans="2:8" x14ac:dyDescent="0.4">
      <c r="B903" s="11">
        <v>900</v>
      </c>
      <c r="C903" s="52">
        <v>1458</v>
      </c>
      <c r="D903" s="13">
        <v>1458</v>
      </c>
      <c r="G903" s="13">
        <v>1458</v>
      </c>
      <c r="H903" t="str">
        <f>VLOOKUP(G903,All_Teams!$A$2:$B$365,2,FALSE)</f>
        <v>Wisconsin</v>
      </c>
    </row>
    <row r="904" spans="2:8" x14ac:dyDescent="0.4">
      <c r="B904" s="11">
        <v>901</v>
      </c>
      <c r="C904" s="52">
        <v>1246</v>
      </c>
      <c r="D904" s="13">
        <v>1246</v>
      </c>
      <c r="G904" s="13">
        <v>1246</v>
      </c>
      <c r="H904" t="str">
        <f>VLOOKUP(G904,All_Teams!$A$2:$B$365,2,FALSE)</f>
        <v>Kentucky</v>
      </c>
    </row>
    <row r="905" spans="2:8" x14ac:dyDescent="0.4">
      <c r="B905" s="11">
        <v>902</v>
      </c>
      <c r="C905" s="52">
        <v>1242</v>
      </c>
      <c r="D905" s="13">
        <v>1242</v>
      </c>
      <c r="G905" s="13">
        <v>1242</v>
      </c>
      <c r="H905" t="str">
        <f>VLOOKUP(G905,All_Teams!$A$2:$B$365,2,FALSE)</f>
        <v>Kansas</v>
      </c>
    </row>
    <row r="906" spans="2:8" x14ac:dyDescent="0.4">
      <c r="B906" s="11">
        <v>903</v>
      </c>
      <c r="C906" s="52">
        <v>1452</v>
      </c>
      <c r="D906" s="13">
        <v>1452</v>
      </c>
      <c r="G906" s="13">
        <v>1452</v>
      </c>
      <c r="H906" t="str">
        <f>VLOOKUP(G906,All_Teams!$A$2:$B$365,2,FALSE)</f>
        <v>West Virginia</v>
      </c>
    </row>
    <row r="907" spans="2:8" x14ac:dyDescent="0.4">
      <c r="B907" s="11">
        <v>904</v>
      </c>
      <c r="C907" s="52">
        <v>1314</v>
      </c>
      <c r="D907" s="13">
        <v>1314</v>
      </c>
      <c r="G907" s="13">
        <v>1314</v>
      </c>
      <c r="H907" t="str">
        <f>VLOOKUP(G907,All_Teams!$A$2:$B$365,2,FALSE)</f>
        <v>North Carolina</v>
      </c>
    </row>
    <row r="908" spans="2:8" x14ac:dyDescent="0.4">
      <c r="B908" s="11">
        <v>905</v>
      </c>
      <c r="C908" s="52">
        <v>1181</v>
      </c>
      <c r="D908" s="13">
        <v>1181</v>
      </c>
      <c r="G908" s="13">
        <v>1181</v>
      </c>
      <c r="H908" t="str">
        <f>VLOOKUP(G908,All_Teams!$A$2:$B$365,2,FALSE)</f>
        <v>Duke</v>
      </c>
    </row>
    <row r="909" spans="2:8" x14ac:dyDescent="0.4">
      <c r="B909" s="11">
        <v>906</v>
      </c>
      <c r="C909" s="52">
        <v>1452</v>
      </c>
      <c r="D909" s="13">
        <v>1452</v>
      </c>
      <c r="G909" s="13">
        <v>1452</v>
      </c>
      <c r="H909" t="str">
        <f>VLOOKUP(G909,All_Teams!$A$2:$B$365,2,FALSE)</f>
        <v>West Virginia</v>
      </c>
    </row>
    <row r="910" spans="2:8" x14ac:dyDescent="0.4">
      <c r="B910" s="11">
        <v>907</v>
      </c>
      <c r="C910" s="52">
        <v>1246</v>
      </c>
      <c r="D910" s="13">
        <v>1246</v>
      </c>
      <c r="G910" s="13">
        <v>1246</v>
      </c>
      <c r="H910" t="str">
        <f>VLOOKUP(G910,All_Teams!$A$2:$B$365,2,FALSE)</f>
        <v>Kentucky</v>
      </c>
    </row>
    <row r="911" spans="2:8" x14ac:dyDescent="0.4">
      <c r="B911" s="11">
        <v>908</v>
      </c>
      <c r="C911" s="52">
        <v>1374</v>
      </c>
      <c r="D911" s="13">
        <v>1374</v>
      </c>
      <c r="G911" s="13">
        <v>1374</v>
      </c>
      <c r="H911" t="str">
        <f>VLOOKUP(G911,All_Teams!$A$2:$B$365,2,FALSE)</f>
        <v>Southern Methodist</v>
      </c>
    </row>
    <row r="912" spans="2:8" x14ac:dyDescent="0.4">
      <c r="B912" s="11">
        <v>909</v>
      </c>
      <c r="C912" s="52">
        <v>1314</v>
      </c>
      <c r="D912" s="13">
        <v>1314</v>
      </c>
      <c r="G912" s="13">
        <v>1314</v>
      </c>
      <c r="H912" t="str">
        <f>VLOOKUP(G912,All_Teams!$A$2:$B$365,2,FALSE)</f>
        <v>North Carolina</v>
      </c>
    </row>
    <row r="913" spans="2:8" x14ac:dyDescent="0.4">
      <c r="B913" s="11">
        <v>910</v>
      </c>
      <c r="C913" s="52">
        <v>1452</v>
      </c>
      <c r="D913" s="13">
        <v>1452</v>
      </c>
      <c r="G913" s="13">
        <v>1452</v>
      </c>
      <c r="H913" t="str">
        <f>VLOOKUP(G913,All_Teams!$A$2:$B$365,2,FALSE)</f>
        <v>West Virginia</v>
      </c>
    </row>
    <row r="914" spans="2:8" x14ac:dyDescent="0.4">
      <c r="B914" s="11">
        <v>911</v>
      </c>
      <c r="C914" s="52">
        <v>1314</v>
      </c>
      <c r="D914" s="13">
        <v>1314</v>
      </c>
      <c r="G914" s="13">
        <v>1314</v>
      </c>
      <c r="H914" t="str">
        <f>VLOOKUP(G914,All_Teams!$A$2:$B$365,2,FALSE)</f>
        <v>North Carolina</v>
      </c>
    </row>
    <row r="915" spans="2:8" x14ac:dyDescent="0.4">
      <c r="B915" s="11">
        <v>912</v>
      </c>
      <c r="C915" s="52">
        <v>1332</v>
      </c>
      <c r="D915" s="13">
        <v>1332</v>
      </c>
      <c r="G915" s="13">
        <v>1332</v>
      </c>
      <c r="H915" t="str">
        <f>VLOOKUP(G915,All_Teams!$A$2:$B$365,2,FALSE)</f>
        <v>Oregon</v>
      </c>
    </row>
    <row r="916" spans="2:8" x14ac:dyDescent="0.4">
      <c r="B916" s="11">
        <v>913</v>
      </c>
      <c r="C916" s="52">
        <v>1435</v>
      </c>
      <c r="D916" s="13">
        <v>1435</v>
      </c>
      <c r="G916" s="13">
        <v>1435</v>
      </c>
      <c r="H916" t="str">
        <f>VLOOKUP(G916,All_Teams!$A$2:$B$365,2,FALSE)</f>
        <v>Vanderbilt</v>
      </c>
    </row>
    <row r="917" spans="2:8" x14ac:dyDescent="0.4">
      <c r="B917" s="11">
        <v>914</v>
      </c>
      <c r="C917" s="52">
        <v>1452</v>
      </c>
      <c r="D917" s="13">
        <v>1452</v>
      </c>
      <c r="G917" s="13">
        <v>1452</v>
      </c>
      <c r="H917" t="str">
        <f>VLOOKUP(G917,All_Teams!$A$2:$B$365,2,FALSE)</f>
        <v>West Virginia</v>
      </c>
    </row>
    <row r="918" spans="2:8" x14ac:dyDescent="0.4">
      <c r="B918" s="11">
        <v>915</v>
      </c>
      <c r="C918" s="52">
        <v>1374</v>
      </c>
      <c r="D918" s="13">
        <v>1374</v>
      </c>
      <c r="G918" s="13">
        <v>1374</v>
      </c>
      <c r="H918" t="str">
        <f>VLOOKUP(G918,All_Teams!$A$2:$B$365,2,FALSE)</f>
        <v>Southern Methodist</v>
      </c>
    </row>
    <row r="919" spans="2:8" x14ac:dyDescent="0.4">
      <c r="B919" s="11">
        <v>916</v>
      </c>
      <c r="C919" s="52">
        <v>1452</v>
      </c>
      <c r="D919" s="13">
        <v>1452</v>
      </c>
      <c r="G919" s="13">
        <v>1452</v>
      </c>
      <c r="H919" t="str">
        <f>VLOOKUP(G919,All_Teams!$A$2:$B$365,2,FALSE)</f>
        <v>West Virginia</v>
      </c>
    </row>
    <row r="920" spans="2:8" x14ac:dyDescent="0.4">
      <c r="B920" s="11">
        <v>917</v>
      </c>
      <c r="C920" s="52">
        <v>1452</v>
      </c>
      <c r="D920" s="13">
        <v>1452</v>
      </c>
      <c r="G920" s="13">
        <v>1452</v>
      </c>
      <c r="H920" t="str">
        <f>VLOOKUP(G920,All_Teams!$A$2:$B$365,2,FALSE)</f>
        <v>West Virginia</v>
      </c>
    </row>
    <row r="921" spans="2:8" x14ac:dyDescent="0.4">
      <c r="B921" s="11">
        <v>918</v>
      </c>
      <c r="C921" s="52">
        <v>1452</v>
      </c>
      <c r="D921" s="13">
        <v>1452</v>
      </c>
      <c r="G921" s="13">
        <v>1452</v>
      </c>
      <c r="H921" t="str">
        <f>VLOOKUP(G921,All_Teams!$A$2:$B$365,2,FALSE)</f>
        <v>West Virginia</v>
      </c>
    </row>
    <row r="922" spans="2:8" x14ac:dyDescent="0.4">
      <c r="B922" s="11">
        <v>919</v>
      </c>
      <c r="C922" s="52">
        <v>1242</v>
      </c>
      <c r="D922" s="13">
        <v>1242</v>
      </c>
      <c r="G922" s="13">
        <v>1242</v>
      </c>
      <c r="H922" t="str">
        <f>VLOOKUP(G922,All_Teams!$A$2:$B$365,2,FALSE)</f>
        <v>Kansas</v>
      </c>
    </row>
    <row r="923" spans="2:8" x14ac:dyDescent="0.4">
      <c r="B923" s="11">
        <v>920</v>
      </c>
      <c r="C923" s="52">
        <v>1278</v>
      </c>
      <c r="D923" s="13">
        <v>1278</v>
      </c>
      <c r="G923" s="13">
        <v>1278</v>
      </c>
      <c r="H923" t="str">
        <f>VLOOKUP(G923,All_Teams!$A$2:$B$365,2,FALSE)</f>
        <v>Minnesota</v>
      </c>
    </row>
    <row r="924" spans="2:8" x14ac:dyDescent="0.4">
      <c r="B924" s="11">
        <v>921</v>
      </c>
      <c r="C924" s="52">
        <v>1242</v>
      </c>
      <c r="D924" s="13">
        <v>1242</v>
      </c>
      <c r="G924" s="13">
        <v>1242</v>
      </c>
      <c r="H924" t="str">
        <f>VLOOKUP(G924,All_Teams!$A$2:$B$365,2,FALSE)</f>
        <v>Kansas</v>
      </c>
    </row>
    <row r="925" spans="2:8" x14ac:dyDescent="0.4">
      <c r="B925" s="11">
        <v>922</v>
      </c>
      <c r="C925" s="52">
        <v>1452</v>
      </c>
      <c r="D925" s="13">
        <v>1452</v>
      </c>
      <c r="G925" s="13">
        <v>1452</v>
      </c>
      <c r="H925" t="str">
        <f>VLOOKUP(G925,All_Teams!$A$2:$B$365,2,FALSE)</f>
        <v>West Virginia</v>
      </c>
    </row>
    <row r="926" spans="2:8" x14ac:dyDescent="0.4">
      <c r="B926" s="11">
        <v>923</v>
      </c>
      <c r="C926" s="52">
        <v>1242</v>
      </c>
      <c r="D926" s="13">
        <v>1242</v>
      </c>
      <c r="G926" s="13">
        <v>1242</v>
      </c>
      <c r="H926" t="str">
        <f>VLOOKUP(G926,All_Teams!$A$2:$B$365,2,FALSE)</f>
        <v>Kansas</v>
      </c>
    </row>
    <row r="927" spans="2:8" x14ac:dyDescent="0.4">
      <c r="B927" s="11">
        <v>924</v>
      </c>
      <c r="C927" s="52">
        <v>1374</v>
      </c>
      <c r="D927" s="13">
        <v>1374</v>
      </c>
      <c r="G927" s="13">
        <v>1374</v>
      </c>
      <c r="H927" t="str">
        <f>VLOOKUP(G927,All_Teams!$A$2:$B$365,2,FALSE)</f>
        <v>Southern Methodist</v>
      </c>
    </row>
    <row r="928" spans="2:8" x14ac:dyDescent="0.4">
      <c r="B928" s="11">
        <v>925</v>
      </c>
      <c r="C928" s="52">
        <v>1268</v>
      </c>
      <c r="D928" s="13">
        <v>1268</v>
      </c>
      <c r="G928" s="13">
        <v>1268</v>
      </c>
      <c r="H928" t="str">
        <f>VLOOKUP(G928,All_Teams!$A$2:$B$365,2,FALSE)</f>
        <v>Maryland</v>
      </c>
    </row>
    <row r="929" spans="2:8" x14ac:dyDescent="0.4">
      <c r="B929" s="11">
        <v>926</v>
      </c>
      <c r="C929" s="52">
        <v>1374</v>
      </c>
      <c r="D929" s="13">
        <v>1374</v>
      </c>
      <c r="G929" s="13">
        <v>1374</v>
      </c>
      <c r="H929" t="str">
        <f>VLOOKUP(G929,All_Teams!$A$2:$B$365,2,FALSE)</f>
        <v>Southern Methodist</v>
      </c>
    </row>
    <row r="930" spans="2:8" x14ac:dyDescent="0.4">
      <c r="B930" s="11">
        <v>927</v>
      </c>
      <c r="C930" s="52">
        <v>1452</v>
      </c>
      <c r="D930" s="13">
        <v>1452</v>
      </c>
      <c r="G930" s="13">
        <v>1452</v>
      </c>
      <c r="H930" t="str">
        <f>VLOOKUP(G930,All_Teams!$A$2:$B$365,2,FALSE)</f>
        <v>West Virginia</v>
      </c>
    </row>
    <row r="931" spans="2:8" x14ac:dyDescent="0.4">
      <c r="B931" s="11">
        <v>928</v>
      </c>
      <c r="C931" s="52">
        <v>1452</v>
      </c>
      <c r="D931" s="13">
        <v>1452</v>
      </c>
      <c r="G931" s="13">
        <v>1452</v>
      </c>
      <c r="H931" t="str">
        <f>VLOOKUP(G931,All_Teams!$A$2:$B$365,2,FALSE)</f>
        <v>West Virginia</v>
      </c>
    </row>
    <row r="932" spans="2:8" x14ac:dyDescent="0.4">
      <c r="B932" s="11">
        <v>929</v>
      </c>
      <c r="C932" s="52">
        <v>1257</v>
      </c>
      <c r="D932" s="13">
        <v>1257</v>
      </c>
      <c r="G932" s="13">
        <v>1257</v>
      </c>
      <c r="H932" t="str">
        <f>VLOOKUP(G932,All_Teams!$A$2:$B$365,2,FALSE)</f>
        <v>Louisville</v>
      </c>
    </row>
    <row r="933" spans="2:8" x14ac:dyDescent="0.4">
      <c r="B933" s="11">
        <v>930</v>
      </c>
      <c r="C933" s="52">
        <v>1435</v>
      </c>
      <c r="D933" s="13">
        <v>1435</v>
      </c>
      <c r="G933" s="13">
        <v>1435</v>
      </c>
      <c r="H933" t="str">
        <f>VLOOKUP(G933,All_Teams!$A$2:$B$365,2,FALSE)</f>
        <v>Vanderbilt</v>
      </c>
    </row>
    <row r="934" spans="2:8" x14ac:dyDescent="0.4">
      <c r="B934" s="11">
        <v>931</v>
      </c>
      <c r="C934" s="52">
        <v>1246</v>
      </c>
      <c r="D934" s="13">
        <v>1246</v>
      </c>
      <c r="G934" s="13">
        <v>1246</v>
      </c>
      <c r="H934" t="str">
        <f>VLOOKUP(G934,All_Teams!$A$2:$B$365,2,FALSE)</f>
        <v>Kentucky</v>
      </c>
    </row>
    <row r="935" spans="2:8" x14ac:dyDescent="0.4">
      <c r="B935" s="11">
        <v>932</v>
      </c>
      <c r="C935" s="52">
        <v>1452</v>
      </c>
      <c r="D935" s="13">
        <v>1452</v>
      </c>
      <c r="G935" s="13">
        <v>1452</v>
      </c>
      <c r="H935" t="str">
        <f>VLOOKUP(G935,All_Teams!$A$2:$B$365,2,FALSE)</f>
        <v>West Virginia</v>
      </c>
    </row>
    <row r="936" spans="2:8" x14ac:dyDescent="0.4">
      <c r="B936" s="11">
        <v>933</v>
      </c>
      <c r="C936" s="52">
        <v>1452</v>
      </c>
      <c r="D936" s="13">
        <v>1452</v>
      </c>
      <c r="G936" s="13">
        <v>1452</v>
      </c>
      <c r="H936" t="str">
        <f>VLOOKUP(G936,All_Teams!$A$2:$B$365,2,FALSE)</f>
        <v>West Virginia</v>
      </c>
    </row>
    <row r="937" spans="2:8" x14ac:dyDescent="0.4">
      <c r="B937" s="11">
        <v>934</v>
      </c>
      <c r="C937" s="52">
        <v>1374</v>
      </c>
      <c r="D937" s="13">
        <v>1374</v>
      </c>
      <c r="G937" s="13">
        <v>1374</v>
      </c>
      <c r="H937" t="str">
        <f>VLOOKUP(G937,All_Teams!$A$2:$B$365,2,FALSE)</f>
        <v>Southern Methodist</v>
      </c>
    </row>
    <row r="938" spans="2:8" x14ac:dyDescent="0.4">
      <c r="B938" s="11">
        <v>935</v>
      </c>
      <c r="C938" s="52">
        <v>1181</v>
      </c>
      <c r="D938" s="13">
        <v>1181</v>
      </c>
      <c r="G938" s="13">
        <v>1181</v>
      </c>
      <c r="H938" t="str">
        <f>VLOOKUP(G938,All_Teams!$A$2:$B$365,2,FALSE)</f>
        <v>Duke</v>
      </c>
    </row>
    <row r="939" spans="2:8" x14ac:dyDescent="0.4">
      <c r="B939" s="11">
        <v>936</v>
      </c>
      <c r="C939" s="52">
        <v>1435</v>
      </c>
      <c r="D939" s="13">
        <v>1435</v>
      </c>
      <c r="G939" s="13">
        <v>1435</v>
      </c>
      <c r="H939" t="str">
        <f>VLOOKUP(G939,All_Teams!$A$2:$B$365,2,FALSE)</f>
        <v>Vanderbilt</v>
      </c>
    </row>
    <row r="940" spans="2:8" x14ac:dyDescent="0.4">
      <c r="B940" s="11">
        <v>937</v>
      </c>
      <c r="C940" s="52">
        <v>1246</v>
      </c>
      <c r="D940" s="13">
        <v>1246</v>
      </c>
      <c r="G940" s="13">
        <v>1246</v>
      </c>
      <c r="H940" t="str">
        <f>VLOOKUP(G940,All_Teams!$A$2:$B$365,2,FALSE)</f>
        <v>Kentucky</v>
      </c>
    </row>
    <row r="941" spans="2:8" x14ac:dyDescent="0.4">
      <c r="B941" s="11">
        <v>938</v>
      </c>
      <c r="C941" s="52">
        <v>1452</v>
      </c>
      <c r="D941" s="13">
        <v>1452</v>
      </c>
      <c r="G941" s="13">
        <v>1452</v>
      </c>
      <c r="H941" t="str">
        <f>VLOOKUP(G941,All_Teams!$A$2:$B$365,2,FALSE)</f>
        <v>West Virginia</v>
      </c>
    </row>
    <row r="942" spans="2:8" x14ac:dyDescent="0.4">
      <c r="B942" s="11">
        <v>939</v>
      </c>
      <c r="C942" s="52">
        <v>1314</v>
      </c>
      <c r="D942" s="13">
        <v>1314</v>
      </c>
      <c r="G942" s="13">
        <v>1314</v>
      </c>
      <c r="H942" t="str">
        <f>VLOOKUP(G942,All_Teams!$A$2:$B$365,2,FALSE)</f>
        <v>North Carolina</v>
      </c>
    </row>
    <row r="943" spans="2:8" x14ac:dyDescent="0.4">
      <c r="B943" s="11">
        <v>940</v>
      </c>
      <c r="C943" s="52">
        <v>1452</v>
      </c>
      <c r="D943" s="13">
        <v>1452</v>
      </c>
      <c r="G943" s="13">
        <v>1452</v>
      </c>
      <c r="H943" t="str">
        <f>VLOOKUP(G943,All_Teams!$A$2:$B$365,2,FALSE)</f>
        <v>West Virginia</v>
      </c>
    </row>
    <row r="944" spans="2:8" x14ac:dyDescent="0.4">
      <c r="B944" s="11">
        <v>941</v>
      </c>
      <c r="C944" s="52">
        <v>1452</v>
      </c>
      <c r="D944" s="13">
        <v>1452</v>
      </c>
      <c r="G944" s="13">
        <v>1452</v>
      </c>
      <c r="H944" t="str">
        <f>VLOOKUP(G944,All_Teams!$A$2:$B$365,2,FALSE)</f>
        <v>West Virginia</v>
      </c>
    </row>
    <row r="945" spans="2:8" x14ac:dyDescent="0.4">
      <c r="B945" s="11">
        <v>942</v>
      </c>
      <c r="C945" s="52">
        <v>1246</v>
      </c>
      <c r="D945" s="13">
        <v>1246</v>
      </c>
      <c r="G945" s="13">
        <v>1246</v>
      </c>
      <c r="H945" t="str">
        <f>VLOOKUP(G945,All_Teams!$A$2:$B$365,2,FALSE)</f>
        <v>Kentucky</v>
      </c>
    </row>
    <row r="946" spans="2:8" x14ac:dyDescent="0.4">
      <c r="B946" s="11">
        <v>943</v>
      </c>
      <c r="C946" s="52">
        <v>1153</v>
      </c>
      <c r="D946" s="13">
        <v>1153</v>
      </c>
      <c r="G946" s="13">
        <v>1153</v>
      </c>
      <c r="H946" t="str">
        <f>VLOOKUP(G946,All_Teams!$A$2:$B$365,2,FALSE)</f>
        <v>Cincinnati</v>
      </c>
    </row>
    <row r="947" spans="2:8" x14ac:dyDescent="0.4">
      <c r="B947" s="11">
        <v>944</v>
      </c>
      <c r="C947" s="52">
        <v>1314</v>
      </c>
      <c r="D947" s="13">
        <v>1314</v>
      </c>
      <c r="G947" s="13">
        <v>1314</v>
      </c>
      <c r="H947" t="str">
        <f>VLOOKUP(G947,All_Teams!$A$2:$B$365,2,FALSE)</f>
        <v>North Carolina</v>
      </c>
    </row>
    <row r="948" spans="2:8" x14ac:dyDescent="0.4">
      <c r="B948" s="11">
        <v>945</v>
      </c>
      <c r="C948" s="52">
        <v>1199</v>
      </c>
      <c r="D948" s="13">
        <v>1199</v>
      </c>
      <c r="G948" s="13">
        <v>1199</v>
      </c>
      <c r="H948" t="str">
        <f>VLOOKUP(G948,All_Teams!$A$2:$B$365,2,FALSE)</f>
        <v>Florida State</v>
      </c>
    </row>
    <row r="949" spans="2:8" x14ac:dyDescent="0.4">
      <c r="B949" s="11">
        <v>946</v>
      </c>
      <c r="C949" s="52">
        <v>1314</v>
      </c>
      <c r="D949" s="13">
        <v>1314</v>
      </c>
      <c r="G949" s="13">
        <v>1314</v>
      </c>
      <c r="H949" t="str">
        <f>VLOOKUP(G949,All_Teams!$A$2:$B$365,2,FALSE)</f>
        <v>North Carolina</v>
      </c>
    </row>
    <row r="950" spans="2:8" x14ac:dyDescent="0.4">
      <c r="B950" s="11">
        <v>947</v>
      </c>
      <c r="C950" s="52">
        <v>1257</v>
      </c>
      <c r="D950" s="13">
        <v>1257</v>
      </c>
      <c r="G950" s="13">
        <v>1257</v>
      </c>
      <c r="H950" t="str">
        <f>VLOOKUP(G950,All_Teams!$A$2:$B$365,2,FALSE)</f>
        <v>Louisville</v>
      </c>
    </row>
    <row r="951" spans="2:8" x14ac:dyDescent="0.4">
      <c r="B951" s="11">
        <v>948</v>
      </c>
      <c r="C951" s="52">
        <v>1278</v>
      </c>
      <c r="D951" s="13">
        <v>1278</v>
      </c>
      <c r="G951" s="13">
        <v>1278</v>
      </c>
      <c r="H951" t="str">
        <f>VLOOKUP(G951,All_Teams!$A$2:$B$365,2,FALSE)</f>
        <v>Minnesota</v>
      </c>
    </row>
    <row r="952" spans="2:8" x14ac:dyDescent="0.4">
      <c r="B952" s="11">
        <v>949</v>
      </c>
      <c r="C952" s="52">
        <v>1242</v>
      </c>
      <c r="D952" s="13">
        <v>1242</v>
      </c>
      <c r="G952" s="13">
        <v>1242</v>
      </c>
      <c r="H952" t="str">
        <f>VLOOKUP(G952,All_Teams!$A$2:$B$365,2,FALSE)</f>
        <v>Kansas</v>
      </c>
    </row>
    <row r="953" spans="2:8" x14ac:dyDescent="0.4">
      <c r="B953" s="11">
        <v>950</v>
      </c>
      <c r="C953" s="52">
        <v>1452</v>
      </c>
      <c r="D953" s="13">
        <v>1452</v>
      </c>
      <c r="G953" s="13">
        <v>1452</v>
      </c>
      <c r="H953" t="str">
        <f>VLOOKUP(G953,All_Teams!$A$2:$B$365,2,FALSE)</f>
        <v>West Virginia</v>
      </c>
    </row>
    <row r="954" spans="2:8" x14ac:dyDescent="0.4">
      <c r="B954" s="11">
        <v>951</v>
      </c>
      <c r="C954" s="52">
        <v>1242</v>
      </c>
      <c r="D954" s="13">
        <v>1242</v>
      </c>
      <c r="G954" s="13">
        <v>1242</v>
      </c>
      <c r="H954" t="str">
        <f>VLOOKUP(G954,All_Teams!$A$2:$B$365,2,FALSE)</f>
        <v>Kansas</v>
      </c>
    </row>
    <row r="955" spans="2:8" x14ac:dyDescent="0.4">
      <c r="B955" s="11">
        <v>952</v>
      </c>
      <c r="C955" s="52">
        <v>1458</v>
      </c>
      <c r="D955" s="13">
        <v>1458</v>
      </c>
      <c r="G955" s="13">
        <v>1458</v>
      </c>
      <c r="H955" t="str">
        <f>VLOOKUP(G955,All_Teams!$A$2:$B$365,2,FALSE)</f>
        <v>Wisconsin</v>
      </c>
    </row>
    <row r="956" spans="2:8" x14ac:dyDescent="0.4">
      <c r="B956" s="11">
        <v>953</v>
      </c>
      <c r="C956" s="52">
        <v>1153</v>
      </c>
      <c r="D956" s="13">
        <v>1153</v>
      </c>
      <c r="G956" s="13">
        <v>1153</v>
      </c>
      <c r="H956" t="str">
        <f>VLOOKUP(G956,All_Teams!$A$2:$B$365,2,FALSE)</f>
        <v>Cincinnati</v>
      </c>
    </row>
    <row r="957" spans="2:8" x14ac:dyDescent="0.4">
      <c r="B957" s="11">
        <v>954</v>
      </c>
      <c r="C957" s="52">
        <v>1246</v>
      </c>
      <c r="D957" s="13">
        <v>1246</v>
      </c>
      <c r="G957" s="13">
        <v>1246</v>
      </c>
      <c r="H957" t="str">
        <f>VLOOKUP(G957,All_Teams!$A$2:$B$365,2,FALSE)</f>
        <v>Kentucky</v>
      </c>
    </row>
    <row r="958" spans="2:8" x14ac:dyDescent="0.4">
      <c r="B958" s="11">
        <v>955</v>
      </c>
      <c r="C958" s="52">
        <v>1246</v>
      </c>
      <c r="D958" s="13">
        <v>1246</v>
      </c>
      <c r="G958" s="13">
        <v>1246</v>
      </c>
      <c r="H958" t="str">
        <f>VLOOKUP(G958,All_Teams!$A$2:$B$365,2,FALSE)</f>
        <v>Kentucky</v>
      </c>
    </row>
    <row r="959" spans="2:8" x14ac:dyDescent="0.4">
      <c r="B959" s="11">
        <v>956</v>
      </c>
      <c r="C959" s="52">
        <v>1452</v>
      </c>
      <c r="D959" s="13">
        <v>1452</v>
      </c>
      <c r="G959" s="13">
        <v>1452</v>
      </c>
      <c r="H959" t="str">
        <f>VLOOKUP(G959,All_Teams!$A$2:$B$365,2,FALSE)</f>
        <v>West Virginia</v>
      </c>
    </row>
    <row r="960" spans="2:8" x14ac:dyDescent="0.4">
      <c r="B960" s="11">
        <v>957</v>
      </c>
      <c r="C960" s="52">
        <v>1153</v>
      </c>
      <c r="D960" s="13">
        <v>1153</v>
      </c>
      <c r="G960" s="13">
        <v>1153</v>
      </c>
      <c r="H960" t="str">
        <f>VLOOKUP(G960,All_Teams!$A$2:$B$365,2,FALSE)</f>
        <v>Cincinnati</v>
      </c>
    </row>
    <row r="961" spans="2:8" x14ac:dyDescent="0.4">
      <c r="B961" s="11">
        <v>958</v>
      </c>
      <c r="C961" s="52">
        <v>1257</v>
      </c>
      <c r="D961" s="13">
        <v>1257</v>
      </c>
      <c r="G961" s="13">
        <v>1257</v>
      </c>
      <c r="H961" t="str">
        <f>VLOOKUP(G961,All_Teams!$A$2:$B$365,2,FALSE)</f>
        <v>Louisville</v>
      </c>
    </row>
    <row r="962" spans="2:8" x14ac:dyDescent="0.4">
      <c r="B962" s="11">
        <v>959</v>
      </c>
      <c r="C962" s="52">
        <v>1274</v>
      </c>
      <c r="D962" s="13">
        <v>1274</v>
      </c>
      <c r="G962" s="13">
        <v>1274</v>
      </c>
      <c r="H962" t="str">
        <f>VLOOKUP(G962,All_Teams!$A$2:$B$365,2,FALSE)</f>
        <v>Miami (FL)</v>
      </c>
    </row>
    <row r="963" spans="2:8" x14ac:dyDescent="0.4">
      <c r="B963" s="11">
        <v>960</v>
      </c>
      <c r="C963" s="52">
        <v>1452</v>
      </c>
      <c r="D963" s="13">
        <v>1452</v>
      </c>
      <c r="G963" s="13">
        <v>1452</v>
      </c>
      <c r="H963" t="str">
        <f>VLOOKUP(G963,All_Teams!$A$2:$B$365,2,FALSE)</f>
        <v>West Virginia</v>
      </c>
    </row>
    <row r="964" spans="2:8" x14ac:dyDescent="0.4">
      <c r="B964" s="11">
        <v>961</v>
      </c>
      <c r="C964" s="52">
        <v>1274</v>
      </c>
      <c r="D964" s="13">
        <v>1274</v>
      </c>
      <c r="G964" s="13">
        <v>1274</v>
      </c>
      <c r="H964" t="str">
        <f>VLOOKUP(G964,All_Teams!$A$2:$B$365,2,FALSE)</f>
        <v>Miami (FL)</v>
      </c>
    </row>
    <row r="965" spans="2:8" x14ac:dyDescent="0.4">
      <c r="B965" s="11">
        <v>962</v>
      </c>
      <c r="C965" s="52">
        <v>1314</v>
      </c>
      <c r="D965" s="13">
        <v>1314</v>
      </c>
      <c r="G965" s="13">
        <v>1314</v>
      </c>
      <c r="H965" t="str">
        <f>VLOOKUP(G965,All_Teams!$A$2:$B$365,2,FALSE)</f>
        <v>North Carolina</v>
      </c>
    </row>
    <row r="966" spans="2:8" x14ac:dyDescent="0.4">
      <c r="B966" s="11">
        <v>963</v>
      </c>
      <c r="C966" s="52">
        <v>1452</v>
      </c>
      <c r="D966" s="13">
        <v>1452</v>
      </c>
      <c r="G966" s="13">
        <v>1452</v>
      </c>
      <c r="H966" t="str">
        <f>VLOOKUP(G966,All_Teams!$A$2:$B$365,2,FALSE)</f>
        <v>West Virginia</v>
      </c>
    </row>
    <row r="967" spans="2:8" x14ac:dyDescent="0.4">
      <c r="B967" s="11">
        <v>964</v>
      </c>
      <c r="C967" s="52">
        <v>1242</v>
      </c>
      <c r="D967" s="13">
        <v>1242</v>
      </c>
      <c r="G967" s="13">
        <v>1242</v>
      </c>
      <c r="H967" t="str">
        <f>VLOOKUP(G967,All_Teams!$A$2:$B$365,2,FALSE)</f>
        <v>Kansas</v>
      </c>
    </row>
    <row r="968" spans="2:8" x14ac:dyDescent="0.4">
      <c r="B968" s="11">
        <v>965</v>
      </c>
      <c r="C968" s="52">
        <v>1374</v>
      </c>
      <c r="D968" s="13">
        <v>1374</v>
      </c>
      <c r="G968" s="13">
        <v>1374</v>
      </c>
      <c r="H968" t="str">
        <f>VLOOKUP(G968,All_Teams!$A$2:$B$365,2,FALSE)</f>
        <v>Southern Methodist</v>
      </c>
    </row>
    <row r="969" spans="2:8" x14ac:dyDescent="0.4">
      <c r="B969" s="11">
        <v>966</v>
      </c>
      <c r="C969" s="52">
        <v>1257</v>
      </c>
      <c r="D969" s="13">
        <v>1257</v>
      </c>
      <c r="G969" s="13">
        <v>1257</v>
      </c>
      <c r="H969" t="str">
        <f>VLOOKUP(G969,All_Teams!$A$2:$B$365,2,FALSE)</f>
        <v>Louisville</v>
      </c>
    </row>
    <row r="970" spans="2:8" x14ac:dyDescent="0.4">
      <c r="B970" s="11">
        <v>967</v>
      </c>
      <c r="C970" s="52">
        <v>1452</v>
      </c>
      <c r="D970" s="13">
        <v>1452</v>
      </c>
      <c r="G970" s="13">
        <v>1452</v>
      </c>
      <c r="H970" t="str">
        <f>VLOOKUP(G970,All_Teams!$A$2:$B$365,2,FALSE)</f>
        <v>West Virginia</v>
      </c>
    </row>
    <row r="971" spans="2:8" x14ac:dyDescent="0.4">
      <c r="B971" s="11">
        <v>968</v>
      </c>
      <c r="C971" s="52">
        <v>1242</v>
      </c>
      <c r="D971" s="13">
        <v>1242</v>
      </c>
      <c r="G971" s="13">
        <v>1242</v>
      </c>
      <c r="H971" t="str">
        <f>VLOOKUP(G971,All_Teams!$A$2:$B$365,2,FALSE)</f>
        <v>Kansas</v>
      </c>
    </row>
    <row r="972" spans="2:8" x14ac:dyDescent="0.4">
      <c r="B972" s="11">
        <v>969</v>
      </c>
      <c r="C972" s="52">
        <v>1455</v>
      </c>
      <c r="D972" s="13">
        <v>1455</v>
      </c>
      <c r="G972" s="13">
        <v>1455</v>
      </c>
      <c r="H972" t="str">
        <f>VLOOKUP(G972,All_Teams!$A$2:$B$365,2,FALSE)</f>
        <v>Wichita State</v>
      </c>
    </row>
    <row r="973" spans="2:8" x14ac:dyDescent="0.4">
      <c r="B973" s="11">
        <v>970</v>
      </c>
      <c r="C973" s="52">
        <v>1452</v>
      </c>
      <c r="D973" s="13">
        <v>1452</v>
      </c>
      <c r="G973" s="13">
        <v>1452</v>
      </c>
      <c r="H973" t="str">
        <f>VLOOKUP(G973,All_Teams!$A$2:$B$365,2,FALSE)</f>
        <v>West Virginia</v>
      </c>
    </row>
    <row r="974" spans="2:8" x14ac:dyDescent="0.4">
      <c r="B974" s="11">
        <v>971</v>
      </c>
      <c r="C974" s="52">
        <v>1452</v>
      </c>
      <c r="D974" s="13">
        <v>1452</v>
      </c>
      <c r="G974" s="13">
        <v>1452</v>
      </c>
      <c r="H974" t="str">
        <f>VLOOKUP(G974,All_Teams!$A$2:$B$365,2,FALSE)</f>
        <v>West Virginia</v>
      </c>
    </row>
    <row r="975" spans="2:8" x14ac:dyDescent="0.4">
      <c r="B975" s="11">
        <v>972</v>
      </c>
      <c r="C975" s="52">
        <v>1314</v>
      </c>
      <c r="D975" s="13">
        <v>1314</v>
      </c>
      <c r="G975" s="13">
        <v>1314</v>
      </c>
      <c r="H975" t="str">
        <f>VLOOKUP(G975,All_Teams!$A$2:$B$365,2,FALSE)</f>
        <v>North Carolina</v>
      </c>
    </row>
    <row r="976" spans="2:8" x14ac:dyDescent="0.4">
      <c r="B976" s="11">
        <v>973</v>
      </c>
      <c r="C976" s="52">
        <v>1274</v>
      </c>
      <c r="D976" s="13">
        <v>1274</v>
      </c>
      <c r="G976" s="13">
        <v>1274</v>
      </c>
      <c r="H976" t="str">
        <f>VLOOKUP(G976,All_Teams!$A$2:$B$365,2,FALSE)</f>
        <v>Miami (FL)</v>
      </c>
    </row>
    <row r="977" spans="2:8" x14ac:dyDescent="0.4">
      <c r="B977" s="11">
        <v>974</v>
      </c>
      <c r="C977" s="52">
        <v>1246</v>
      </c>
      <c r="D977" s="13">
        <v>1246</v>
      </c>
      <c r="G977" s="13">
        <v>1246</v>
      </c>
      <c r="H977" t="str">
        <f>VLOOKUP(G977,All_Teams!$A$2:$B$365,2,FALSE)</f>
        <v>Kentucky</v>
      </c>
    </row>
    <row r="978" spans="2:8" x14ac:dyDescent="0.4">
      <c r="B978" s="11">
        <v>975</v>
      </c>
      <c r="C978" s="52">
        <v>1452</v>
      </c>
      <c r="D978" s="13">
        <v>1452</v>
      </c>
      <c r="G978" s="13">
        <v>1452</v>
      </c>
      <c r="H978" t="str">
        <f>VLOOKUP(G978,All_Teams!$A$2:$B$365,2,FALSE)</f>
        <v>West Virginia</v>
      </c>
    </row>
    <row r="979" spans="2:8" x14ac:dyDescent="0.4">
      <c r="B979" s="11">
        <v>976</v>
      </c>
      <c r="C979" s="52">
        <v>1314</v>
      </c>
      <c r="D979" s="13">
        <v>1314</v>
      </c>
      <c r="G979" s="13">
        <v>1314</v>
      </c>
      <c r="H979" t="str">
        <f>VLOOKUP(G979,All_Teams!$A$2:$B$365,2,FALSE)</f>
        <v>North Carolina</v>
      </c>
    </row>
    <row r="980" spans="2:8" x14ac:dyDescent="0.4">
      <c r="B980" s="11">
        <v>977</v>
      </c>
      <c r="C980" s="52">
        <v>1452</v>
      </c>
      <c r="D980" s="13">
        <v>1452</v>
      </c>
      <c r="G980" s="13">
        <v>1452</v>
      </c>
      <c r="H980" t="str">
        <f>VLOOKUP(G980,All_Teams!$A$2:$B$365,2,FALSE)</f>
        <v>West Virginia</v>
      </c>
    </row>
    <row r="981" spans="2:8" x14ac:dyDescent="0.4">
      <c r="B981" s="11">
        <v>978</v>
      </c>
      <c r="C981" s="52">
        <v>1436</v>
      </c>
      <c r="D981" s="13">
        <v>1436</v>
      </c>
      <c r="G981" s="13">
        <v>1436</v>
      </c>
      <c r="H981" t="str">
        <f>VLOOKUP(G981,All_Teams!$A$2:$B$365,2,FALSE)</f>
        <v>Vermont</v>
      </c>
    </row>
    <row r="982" spans="2:8" x14ac:dyDescent="0.4">
      <c r="B982" s="11">
        <v>979</v>
      </c>
      <c r="C982" s="52">
        <v>1314</v>
      </c>
      <c r="D982" s="13">
        <v>1314</v>
      </c>
      <c r="G982" s="13">
        <v>1314</v>
      </c>
      <c r="H982" t="str">
        <f>VLOOKUP(G982,All_Teams!$A$2:$B$365,2,FALSE)</f>
        <v>North Carolina</v>
      </c>
    </row>
    <row r="983" spans="2:8" x14ac:dyDescent="0.4">
      <c r="B983" s="11">
        <v>980</v>
      </c>
      <c r="C983" s="52">
        <v>1314</v>
      </c>
      <c r="D983" s="13">
        <v>1314</v>
      </c>
      <c r="G983" s="13">
        <v>1314</v>
      </c>
      <c r="H983" t="str">
        <f>VLOOKUP(G983,All_Teams!$A$2:$B$365,2,FALSE)</f>
        <v>North Carolina</v>
      </c>
    </row>
    <row r="984" spans="2:8" x14ac:dyDescent="0.4">
      <c r="B984" s="11">
        <v>981</v>
      </c>
      <c r="C984" s="52">
        <v>1452</v>
      </c>
      <c r="D984" s="13">
        <v>1452</v>
      </c>
      <c r="G984" s="13">
        <v>1452</v>
      </c>
      <c r="H984" t="str">
        <f>VLOOKUP(G984,All_Teams!$A$2:$B$365,2,FALSE)</f>
        <v>West Virginia</v>
      </c>
    </row>
    <row r="985" spans="2:8" x14ac:dyDescent="0.4">
      <c r="B985" s="11">
        <v>982</v>
      </c>
      <c r="C985" s="52">
        <v>1374</v>
      </c>
      <c r="D985" s="13">
        <v>1374</v>
      </c>
      <c r="G985" s="13">
        <v>1374</v>
      </c>
      <c r="H985" t="str">
        <f>VLOOKUP(G985,All_Teams!$A$2:$B$365,2,FALSE)</f>
        <v>Southern Methodist</v>
      </c>
    </row>
    <row r="986" spans="2:8" x14ac:dyDescent="0.4">
      <c r="B986" s="11">
        <v>983</v>
      </c>
      <c r="C986" s="52">
        <v>1278</v>
      </c>
      <c r="D986" s="13">
        <v>1278</v>
      </c>
      <c r="G986" s="13">
        <v>1278</v>
      </c>
      <c r="H986" t="str">
        <f>VLOOKUP(G986,All_Teams!$A$2:$B$365,2,FALSE)</f>
        <v>Minnesota</v>
      </c>
    </row>
    <row r="987" spans="2:8" x14ac:dyDescent="0.4">
      <c r="B987" s="11">
        <v>984</v>
      </c>
      <c r="C987" s="52">
        <v>1314</v>
      </c>
      <c r="D987" s="13">
        <v>1314</v>
      </c>
      <c r="G987" s="13">
        <v>1314</v>
      </c>
      <c r="H987" t="str">
        <f>VLOOKUP(G987,All_Teams!$A$2:$B$365,2,FALSE)</f>
        <v>North Carolina</v>
      </c>
    </row>
    <row r="988" spans="2:8" x14ac:dyDescent="0.4">
      <c r="B988" s="11">
        <v>985</v>
      </c>
      <c r="C988" s="52">
        <v>1452</v>
      </c>
      <c r="D988" s="13">
        <v>1452</v>
      </c>
      <c r="G988" s="13">
        <v>1452</v>
      </c>
      <c r="H988" t="str">
        <f>VLOOKUP(G988,All_Teams!$A$2:$B$365,2,FALSE)</f>
        <v>West Virginia</v>
      </c>
    </row>
    <row r="989" spans="2:8" x14ac:dyDescent="0.4">
      <c r="B989" s="11">
        <v>986</v>
      </c>
      <c r="C989" s="52">
        <v>1314</v>
      </c>
      <c r="D989" s="13">
        <v>1314</v>
      </c>
      <c r="G989" s="13">
        <v>1314</v>
      </c>
      <c r="H989" t="str">
        <f>VLOOKUP(G989,All_Teams!$A$2:$B$365,2,FALSE)</f>
        <v>North Carolina</v>
      </c>
    </row>
    <row r="990" spans="2:8" x14ac:dyDescent="0.4">
      <c r="B990" s="11">
        <v>987</v>
      </c>
      <c r="C990" s="52">
        <v>1181</v>
      </c>
      <c r="D990" s="13">
        <v>1181</v>
      </c>
      <c r="G990" s="13">
        <v>1181</v>
      </c>
      <c r="H990" t="str">
        <f>VLOOKUP(G990,All_Teams!$A$2:$B$365,2,FALSE)</f>
        <v>Duke</v>
      </c>
    </row>
    <row r="991" spans="2:8" x14ac:dyDescent="0.4">
      <c r="B991" s="11">
        <v>988</v>
      </c>
      <c r="C991" s="52">
        <v>1435</v>
      </c>
      <c r="D991" s="13">
        <v>1435</v>
      </c>
      <c r="G991" s="13">
        <v>1435</v>
      </c>
      <c r="H991" t="str">
        <f>VLOOKUP(G991,All_Teams!$A$2:$B$365,2,FALSE)</f>
        <v>Vanderbilt</v>
      </c>
    </row>
    <row r="992" spans="2:8" x14ac:dyDescent="0.4">
      <c r="B992" s="11">
        <v>989</v>
      </c>
      <c r="C992" s="52">
        <v>1314</v>
      </c>
      <c r="D992" s="13">
        <v>1314</v>
      </c>
      <c r="G992" s="13">
        <v>1314</v>
      </c>
      <c r="H992" t="str">
        <f>VLOOKUP(G992,All_Teams!$A$2:$B$365,2,FALSE)</f>
        <v>North Carolina</v>
      </c>
    </row>
    <row r="993" spans="2:8" x14ac:dyDescent="0.4">
      <c r="B993" s="11">
        <v>990</v>
      </c>
      <c r="C993" s="52">
        <v>1452</v>
      </c>
      <c r="D993" s="13">
        <v>1452</v>
      </c>
      <c r="G993" s="13">
        <v>1452</v>
      </c>
      <c r="H993" t="str">
        <f>VLOOKUP(G993,All_Teams!$A$2:$B$365,2,FALSE)</f>
        <v>West Virginia</v>
      </c>
    </row>
    <row r="994" spans="2:8" x14ac:dyDescent="0.4">
      <c r="B994" s="11">
        <v>991</v>
      </c>
      <c r="C994" s="52">
        <v>1246</v>
      </c>
      <c r="D994" s="13">
        <v>1246</v>
      </c>
      <c r="G994" s="13">
        <v>1246</v>
      </c>
      <c r="H994" t="str">
        <f>VLOOKUP(G994,All_Teams!$A$2:$B$365,2,FALSE)</f>
        <v>Kentucky</v>
      </c>
    </row>
    <row r="995" spans="2:8" x14ac:dyDescent="0.4">
      <c r="B995" s="11">
        <v>992</v>
      </c>
      <c r="C995" s="52">
        <v>1371</v>
      </c>
      <c r="D995" s="13">
        <v>1371</v>
      </c>
      <c r="G995" s="13">
        <v>1371</v>
      </c>
      <c r="H995" t="str">
        <f>VLOOKUP(G995,All_Teams!$A$2:$B$365,2,FALSE)</f>
        <v>Seton Hall</v>
      </c>
    </row>
    <row r="996" spans="2:8" x14ac:dyDescent="0.4">
      <c r="B996" s="11">
        <v>993</v>
      </c>
      <c r="C996" s="52">
        <v>1452</v>
      </c>
      <c r="D996" s="13">
        <v>1452</v>
      </c>
      <c r="G996" s="13">
        <v>1452</v>
      </c>
      <c r="H996" t="str">
        <f>VLOOKUP(G996,All_Teams!$A$2:$B$365,2,FALSE)</f>
        <v>West Virginia</v>
      </c>
    </row>
    <row r="997" spans="2:8" x14ac:dyDescent="0.4">
      <c r="B997" s="11">
        <v>994</v>
      </c>
      <c r="C997" s="52">
        <v>1452</v>
      </c>
      <c r="D997" s="13">
        <v>1452</v>
      </c>
      <c r="G997" s="13">
        <v>1452</v>
      </c>
      <c r="H997" t="str">
        <f>VLOOKUP(G997,All_Teams!$A$2:$B$365,2,FALSE)</f>
        <v>West Virginia</v>
      </c>
    </row>
    <row r="998" spans="2:8" x14ac:dyDescent="0.4">
      <c r="B998" s="11">
        <v>995</v>
      </c>
      <c r="C998" s="52">
        <v>1452</v>
      </c>
      <c r="D998" s="13">
        <v>1452</v>
      </c>
      <c r="G998" s="13">
        <v>1452</v>
      </c>
      <c r="H998" t="str">
        <f>VLOOKUP(G998,All_Teams!$A$2:$B$365,2,FALSE)</f>
        <v>West Virginia</v>
      </c>
    </row>
    <row r="999" spans="2:8" x14ac:dyDescent="0.4">
      <c r="B999" s="11">
        <v>996</v>
      </c>
      <c r="C999" s="52">
        <v>1452</v>
      </c>
      <c r="D999" s="13">
        <v>1452</v>
      </c>
      <c r="G999" s="13">
        <v>1452</v>
      </c>
      <c r="H999" t="str">
        <f>VLOOKUP(G999,All_Teams!$A$2:$B$365,2,FALSE)</f>
        <v>West Virginia</v>
      </c>
    </row>
    <row r="1000" spans="2:8" x14ac:dyDescent="0.4">
      <c r="B1000" s="11">
        <v>997</v>
      </c>
      <c r="C1000" s="52">
        <v>1374</v>
      </c>
      <c r="D1000" s="13">
        <v>1374</v>
      </c>
      <c r="G1000" s="13">
        <v>1374</v>
      </c>
      <c r="H1000" t="str">
        <f>VLOOKUP(G1000,All_Teams!$A$2:$B$365,2,FALSE)</f>
        <v>Southern Methodist</v>
      </c>
    </row>
    <row r="1001" spans="2:8" x14ac:dyDescent="0.4">
      <c r="B1001" s="11">
        <v>998</v>
      </c>
      <c r="C1001" s="52">
        <v>1257</v>
      </c>
      <c r="D1001" s="13">
        <v>1257</v>
      </c>
      <c r="G1001" s="13">
        <v>1257</v>
      </c>
      <c r="H1001" t="str">
        <f>VLOOKUP(G1001,All_Teams!$A$2:$B$365,2,FALSE)</f>
        <v>Louisville</v>
      </c>
    </row>
    <row r="1002" spans="2:8" x14ac:dyDescent="0.4">
      <c r="B1002" s="11">
        <v>999</v>
      </c>
      <c r="C1002" s="52">
        <v>1314</v>
      </c>
      <c r="D1002" s="13">
        <v>1314</v>
      </c>
      <c r="G1002" s="13">
        <v>1314</v>
      </c>
      <c r="H1002" t="str">
        <f>VLOOKUP(G1002,All_Teams!$A$2:$B$365,2,FALSE)</f>
        <v>North Carolina</v>
      </c>
    </row>
    <row r="1003" spans="2:8" x14ac:dyDescent="0.4">
      <c r="B1003" s="11">
        <v>1000</v>
      </c>
      <c r="C1003" s="52">
        <v>1242</v>
      </c>
      <c r="D1003" s="13">
        <v>1242</v>
      </c>
      <c r="G1003" s="13">
        <v>1242</v>
      </c>
      <c r="H1003" t="str">
        <f>VLOOKUP(G1003,All_Teams!$A$2:$B$365,2,FALSE)</f>
        <v>Kansas</v>
      </c>
    </row>
    <row r="1004" spans="2:8" x14ac:dyDescent="0.4">
      <c r="B1004" s="11">
        <v>1001</v>
      </c>
      <c r="C1004" s="52">
        <v>1452</v>
      </c>
      <c r="D1004" s="13">
        <v>1452</v>
      </c>
      <c r="G1004" s="13">
        <v>1452</v>
      </c>
      <c r="H1004" t="str">
        <f>VLOOKUP(G1004,All_Teams!$A$2:$B$365,2,FALSE)</f>
        <v>West Virginia</v>
      </c>
    </row>
    <row r="1005" spans="2:8" x14ac:dyDescent="0.4">
      <c r="B1005" s="11">
        <v>1002</v>
      </c>
      <c r="C1005" s="52">
        <v>1242</v>
      </c>
      <c r="D1005" s="13">
        <v>1242</v>
      </c>
      <c r="G1005" s="13">
        <v>1242</v>
      </c>
      <c r="H1005" t="str">
        <f>VLOOKUP(G1005,All_Teams!$A$2:$B$365,2,FALSE)</f>
        <v>Kansas</v>
      </c>
    </row>
    <row r="1006" spans="2:8" x14ac:dyDescent="0.4">
      <c r="B1006" s="11">
        <v>1003</v>
      </c>
      <c r="C1006" s="52">
        <v>1452</v>
      </c>
      <c r="D1006" s="13">
        <v>1452</v>
      </c>
      <c r="G1006" s="13">
        <v>1452</v>
      </c>
      <c r="H1006" t="str">
        <f>VLOOKUP(G1006,All_Teams!$A$2:$B$365,2,FALSE)</f>
        <v>West Virginia</v>
      </c>
    </row>
    <row r="1007" spans="2:8" x14ac:dyDescent="0.4">
      <c r="B1007" s="11">
        <v>1004</v>
      </c>
      <c r="C1007" s="52">
        <v>1246</v>
      </c>
      <c r="D1007" s="13">
        <v>1246</v>
      </c>
      <c r="G1007" s="13">
        <v>1246</v>
      </c>
      <c r="H1007" t="str">
        <f>VLOOKUP(G1007,All_Teams!$A$2:$B$365,2,FALSE)</f>
        <v>Kentucky</v>
      </c>
    </row>
    <row r="1008" spans="2:8" x14ac:dyDescent="0.4">
      <c r="B1008" s="11">
        <v>1005</v>
      </c>
      <c r="C1008" s="52">
        <v>1242</v>
      </c>
      <c r="D1008" s="13">
        <v>1242</v>
      </c>
      <c r="G1008" s="13">
        <v>1242</v>
      </c>
      <c r="H1008" t="str">
        <f>VLOOKUP(G1008,All_Teams!$A$2:$B$365,2,FALSE)</f>
        <v>Kansas</v>
      </c>
    </row>
    <row r="1009" spans="2:8" x14ac:dyDescent="0.4">
      <c r="B1009" s="11">
        <v>1006</v>
      </c>
      <c r="C1009" s="52">
        <v>1166</v>
      </c>
      <c r="D1009" s="13">
        <v>1166</v>
      </c>
      <c r="G1009" s="13">
        <v>1166</v>
      </c>
      <c r="H1009" t="str">
        <f>VLOOKUP(G1009,All_Teams!$A$2:$B$365,2,FALSE)</f>
        <v>Creighton</v>
      </c>
    </row>
    <row r="1010" spans="2:8" x14ac:dyDescent="0.4">
      <c r="B1010" s="11">
        <v>1007</v>
      </c>
      <c r="C1010" s="52">
        <v>1274</v>
      </c>
      <c r="D1010" s="13">
        <v>1274</v>
      </c>
      <c r="G1010" s="13">
        <v>1274</v>
      </c>
      <c r="H1010" t="str">
        <f>VLOOKUP(G1010,All_Teams!$A$2:$B$365,2,FALSE)</f>
        <v>Miami (FL)</v>
      </c>
    </row>
    <row r="1011" spans="2:8" x14ac:dyDescent="0.4">
      <c r="B1011" s="11">
        <v>1008</v>
      </c>
      <c r="C1011" s="52">
        <v>1452</v>
      </c>
      <c r="D1011" s="13">
        <v>1452</v>
      </c>
      <c r="G1011" s="13">
        <v>1452</v>
      </c>
      <c r="H1011" t="str">
        <f>VLOOKUP(G1011,All_Teams!$A$2:$B$365,2,FALSE)</f>
        <v>West Virginia</v>
      </c>
    </row>
    <row r="1012" spans="2:8" x14ac:dyDescent="0.4">
      <c r="B1012" s="11">
        <v>1009</v>
      </c>
      <c r="C1012" s="52">
        <v>1246</v>
      </c>
      <c r="D1012" s="13">
        <v>1246</v>
      </c>
      <c r="G1012" s="13">
        <v>1246</v>
      </c>
      <c r="H1012" t="str">
        <f>VLOOKUP(G1012,All_Teams!$A$2:$B$365,2,FALSE)</f>
        <v>Kentucky</v>
      </c>
    </row>
    <row r="1013" spans="2:8" x14ac:dyDescent="0.4">
      <c r="B1013" s="11">
        <v>1010</v>
      </c>
      <c r="C1013" s="52">
        <v>1196</v>
      </c>
      <c r="D1013" s="13">
        <v>1196</v>
      </c>
      <c r="G1013" s="13">
        <v>1196</v>
      </c>
      <c r="H1013" t="str">
        <f>VLOOKUP(G1013,All_Teams!$A$2:$B$365,2,FALSE)</f>
        <v>Florida</v>
      </c>
    </row>
    <row r="1014" spans="2:8" x14ac:dyDescent="0.4">
      <c r="B1014" s="11">
        <v>1011</v>
      </c>
      <c r="C1014" s="52">
        <v>1452</v>
      </c>
      <c r="D1014" s="13">
        <v>1452</v>
      </c>
      <c r="G1014" s="13">
        <v>1452</v>
      </c>
      <c r="H1014" t="str">
        <f>VLOOKUP(G1014,All_Teams!$A$2:$B$365,2,FALSE)</f>
        <v>West Virginia</v>
      </c>
    </row>
    <row r="1015" spans="2:8" x14ac:dyDescent="0.4">
      <c r="B1015" s="11">
        <v>1012</v>
      </c>
      <c r="C1015" s="52">
        <v>1314</v>
      </c>
      <c r="D1015" s="13">
        <v>1314</v>
      </c>
      <c r="G1015" s="13">
        <v>1314</v>
      </c>
      <c r="H1015" t="str">
        <f>VLOOKUP(G1015,All_Teams!$A$2:$B$365,2,FALSE)</f>
        <v>North Carolina</v>
      </c>
    </row>
    <row r="1016" spans="2:8" x14ac:dyDescent="0.4">
      <c r="B1016" s="11">
        <v>1013</v>
      </c>
      <c r="C1016" s="52">
        <v>1314</v>
      </c>
      <c r="D1016" s="13">
        <v>1314</v>
      </c>
      <c r="G1016" s="13">
        <v>1314</v>
      </c>
      <c r="H1016" t="str">
        <f>VLOOKUP(G1016,All_Teams!$A$2:$B$365,2,FALSE)</f>
        <v>North Carolina</v>
      </c>
    </row>
    <row r="1017" spans="2:8" x14ac:dyDescent="0.4">
      <c r="B1017" s="11">
        <v>1014</v>
      </c>
      <c r="C1017" s="52">
        <v>1314</v>
      </c>
      <c r="D1017" s="13">
        <v>1314</v>
      </c>
      <c r="G1017" s="13">
        <v>1314</v>
      </c>
      <c r="H1017" t="str">
        <f>VLOOKUP(G1017,All_Teams!$A$2:$B$365,2,FALSE)</f>
        <v>North Carolina</v>
      </c>
    </row>
    <row r="1018" spans="2:8" x14ac:dyDescent="0.4">
      <c r="B1018" s="11">
        <v>1015</v>
      </c>
      <c r="C1018" s="52">
        <v>1246</v>
      </c>
      <c r="D1018" s="13">
        <v>1246</v>
      </c>
      <c r="G1018" s="13">
        <v>1246</v>
      </c>
      <c r="H1018" t="str">
        <f>VLOOKUP(G1018,All_Teams!$A$2:$B$365,2,FALSE)</f>
        <v>Kentucky</v>
      </c>
    </row>
    <row r="1019" spans="2:8" x14ac:dyDescent="0.4">
      <c r="B1019" s="11">
        <v>1016</v>
      </c>
      <c r="C1019" s="52">
        <v>1257</v>
      </c>
      <c r="D1019" s="13">
        <v>1257</v>
      </c>
      <c r="G1019" s="13">
        <v>1257</v>
      </c>
      <c r="H1019" t="str">
        <f>VLOOKUP(G1019,All_Teams!$A$2:$B$365,2,FALSE)</f>
        <v>Louisville</v>
      </c>
    </row>
    <row r="1020" spans="2:8" x14ac:dyDescent="0.4">
      <c r="B1020" s="11">
        <v>1017</v>
      </c>
      <c r="C1020" s="52">
        <v>1452</v>
      </c>
      <c r="D1020" s="13">
        <v>1452</v>
      </c>
      <c r="G1020" s="13">
        <v>1452</v>
      </c>
      <c r="H1020" t="str">
        <f>VLOOKUP(G1020,All_Teams!$A$2:$B$365,2,FALSE)</f>
        <v>West Virginia</v>
      </c>
    </row>
    <row r="1021" spans="2:8" x14ac:dyDescent="0.4">
      <c r="B1021" s="11">
        <v>1018</v>
      </c>
      <c r="C1021" s="52">
        <v>1436</v>
      </c>
      <c r="D1021" s="13">
        <v>1436</v>
      </c>
      <c r="G1021" s="13">
        <v>1436</v>
      </c>
      <c r="H1021" t="str">
        <f>VLOOKUP(G1021,All_Teams!$A$2:$B$365,2,FALSE)</f>
        <v>Vermont</v>
      </c>
    </row>
    <row r="1022" spans="2:8" x14ac:dyDescent="0.4">
      <c r="B1022" s="11">
        <v>1019</v>
      </c>
      <c r="C1022" s="52">
        <v>1246</v>
      </c>
      <c r="D1022" s="13">
        <v>1246</v>
      </c>
      <c r="G1022" s="13">
        <v>1246</v>
      </c>
      <c r="H1022" t="str">
        <f>VLOOKUP(G1022,All_Teams!$A$2:$B$365,2,FALSE)</f>
        <v>Kentucky</v>
      </c>
    </row>
    <row r="1023" spans="2:8" x14ac:dyDescent="0.4">
      <c r="B1023" s="11">
        <v>1020</v>
      </c>
      <c r="C1023" s="52">
        <v>1242</v>
      </c>
      <c r="D1023" s="13">
        <v>1242</v>
      </c>
      <c r="G1023" s="13">
        <v>1242</v>
      </c>
      <c r="H1023" t="str">
        <f>VLOOKUP(G1023,All_Teams!$A$2:$B$365,2,FALSE)</f>
        <v>Kansas</v>
      </c>
    </row>
    <row r="1024" spans="2:8" x14ac:dyDescent="0.4">
      <c r="B1024" s="11">
        <v>1021</v>
      </c>
      <c r="C1024" s="52">
        <v>1246</v>
      </c>
      <c r="D1024" s="13">
        <v>1246</v>
      </c>
      <c r="G1024" s="13">
        <v>1246</v>
      </c>
      <c r="H1024" t="str">
        <f>VLOOKUP(G1024,All_Teams!$A$2:$B$365,2,FALSE)</f>
        <v>Kentucky</v>
      </c>
    </row>
    <row r="1025" spans="2:8" x14ac:dyDescent="0.4">
      <c r="B1025" s="11">
        <v>1022</v>
      </c>
      <c r="C1025" s="52">
        <v>1314</v>
      </c>
      <c r="D1025" s="13">
        <v>1314</v>
      </c>
      <c r="G1025" s="13">
        <v>1314</v>
      </c>
      <c r="H1025" t="str">
        <f>VLOOKUP(G1025,All_Teams!$A$2:$B$365,2,FALSE)</f>
        <v>North Carolina</v>
      </c>
    </row>
    <row r="1026" spans="2:8" x14ac:dyDescent="0.4">
      <c r="B1026" s="11">
        <v>1023</v>
      </c>
      <c r="C1026" s="52">
        <v>1242</v>
      </c>
      <c r="D1026" s="13">
        <v>1242</v>
      </c>
      <c r="G1026" s="13">
        <v>1242</v>
      </c>
      <c r="H1026" t="str">
        <f>VLOOKUP(G1026,All_Teams!$A$2:$B$365,2,FALSE)</f>
        <v>Kansas</v>
      </c>
    </row>
    <row r="1027" spans="2:8" x14ac:dyDescent="0.4">
      <c r="B1027" s="11">
        <v>1024</v>
      </c>
      <c r="C1027" s="52">
        <v>1314</v>
      </c>
      <c r="D1027" s="13">
        <v>1314</v>
      </c>
      <c r="G1027" s="13">
        <v>1314</v>
      </c>
      <c r="H1027" t="str">
        <f>VLOOKUP(G1027,All_Teams!$A$2:$B$365,2,FALSE)</f>
        <v>North Carolina</v>
      </c>
    </row>
    <row r="1028" spans="2:8" x14ac:dyDescent="0.4">
      <c r="B1028" s="11">
        <v>1025</v>
      </c>
      <c r="C1028" s="52">
        <v>1242</v>
      </c>
      <c r="D1028" s="13">
        <v>1242</v>
      </c>
      <c r="G1028" s="13">
        <v>1242</v>
      </c>
      <c r="H1028" t="str">
        <f>VLOOKUP(G1028,All_Teams!$A$2:$B$365,2,FALSE)</f>
        <v>Kansas</v>
      </c>
    </row>
    <row r="1029" spans="2:8" x14ac:dyDescent="0.4">
      <c r="B1029" s="11">
        <v>1026</v>
      </c>
      <c r="C1029" s="52">
        <v>1153</v>
      </c>
      <c r="D1029" s="13">
        <v>1153</v>
      </c>
      <c r="G1029" s="13">
        <v>1153</v>
      </c>
      <c r="H1029" t="str">
        <f>VLOOKUP(G1029,All_Teams!$A$2:$B$365,2,FALSE)</f>
        <v>Cincinnati</v>
      </c>
    </row>
    <row r="1030" spans="2:8" x14ac:dyDescent="0.4">
      <c r="B1030" s="11">
        <v>1027</v>
      </c>
      <c r="C1030" s="52">
        <v>1112</v>
      </c>
      <c r="D1030" s="13">
        <v>1112</v>
      </c>
      <c r="G1030" s="13">
        <v>1112</v>
      </c>
      <c r="H1030" t="str">
        <f>VLOOKUP(G1030,All_Teams!$A$2:$B$365,2,FALSE)</f>
        <v>Arizona</v>
      </c>
    </row>
    <row r="1031" spans="2:8" x14ac:dyDescent="0.4">
      <c r="B1031" s="11">
        <v>1028</v>
      </c>
      <c r="C1031" s="52">
        <v>1437</v>
      </c>
      <c r="D1031" s="13">
        <v>1437</v>
      </c>
      <c r="G1031" s="13">
        <v>1437</v>
      </c>
      <c r="H1031" t="str">
        <f>VLOOKUP(G1031,All_Teams!$A$2:$B$365,2,FALSE)</f>
        <v>Villanova</v>
      </c>
    </row>
    <row r="1032" spans="2:8" x14ac:dyDescent="0.4">
      <c r="B1032" s="11">
        <v>1029</v>
      </c>
      <c r="C1032" s="52">
        <v>1242</v>
      </c>
      <c r="D1032" s="13">
        <v>1242</v>
      </c>
      <c r="G1032" s="13">
        <v>1242</v>
      </c>
      <c r="H1032" t="str">
        <f>VLOOKUP(G1032,All_Teams!$A$2:$B$365,2,FALSE)</f>
        <v>Kansas</v>
      </c>
    </row>
    <row r="1033" spans="2:8" x14ac:dyDescent="0.4">
      <c r="B1033" s="11">
        <v>1030</v>
      </c>
      <c r="C1033" s="52">
        <v>1199</v>
      </c>
      <c r="D1033" s="13">
        <v>1199</v>
      </c>
      <c r="G1033" s="13">
        <v>1199</v>
      </c>
      <c r="H1033" t="str">
        <f>VLOOKUP(G1033,All_Teams!$A$2:$B$365,2,FALSE)</f>
        <v>Florida State</v>
      </c>
    </row>
    <row r="1034" spans="2:8" x14ac:dyDescent="0.4">
      <c r="B1034" s="11">
        <v>1031</v>
      </c>
      <c r="C1034" s="52">
        <v>1242</v>
      </c>
      <c r="D1034" s="13">
        <v>1242</v>
      </c>
      <c r="G1034" s="13">
        <v>1242</v>
      </c>
      <c r="H1034" t="str">
        <f>VLOOKUP(G1034,All_Teams!$A$2:$B$365,2,FALSE)</f>
        <v>Kansas</v>
      </c>
    </row>
    <row r="1035" spans="2:8" x14ac:dyDescent="0.4">
      <c r="B1035" s="11">
        <v>1032</v>
      </c>
      <c r="C1035" s="52">
        <v>1374</v>
      </c>
      <c r="D1035" s="13">
        <v>1374</v>
      </c>
      <c r="G1035" s="13">
        <v>1374</v>
      </c>
      <c r="H1035" t="str">
        <f>VLOOKUP(G1035,All_Teams!$A$2:$B$365,2,FALSE)</f>
        <v>Southern Methodist</v>
      </c>
    </row>
    <row r="1036" spans="2:8" x14ac:dyDescent="0.4">
      <c r="B1036" s="11">
        <v>1033</v>
      </c>
      <c r="C1036" s="52">
        <v>1452</v>
      </c>
      <c r="D1036" s="13">
        <v>1452</v>
      </c>
      <c r="G1036" s="13">
        <v>1452</v>
      </c>
      <c r="H1036" t="str">
        <f>VLOOKUP(G1036,All_Teams!$A$2:$B$365,2,FALSE)</f>
        <v>West Virginia</v>
      </c>
    </row>
    <row r="1037" spans="2:8" x14ac:dyDescent="0.4">
      <c r="B1037" s="11">
        <v>1034</v>
      </c>
      <c r="C1037" s="52">
        <v>1314</v>
      </c>
      <c r="D1037" s="13">
        <v>1314</v>
      </c>
      <c r="G1037" s="13">
        <v>1314</v>
      </c>
      <c r="H1037" t="str">
        <f>VLOOKUP(G1037,All_Teams!$A$2:$B$365,2,FALSE)</f>
        <v>North Carolina</v>
      </c>
    </row>
    <row r="1038" spans="2:8" x14ac:dyDescent="0.4">
      <c r="B1038" s="11">
        <v>1035</v>
      </c>
      <c r="C1038" s="52">
        <v>1199</v>
      </c>
      <c r="D1038" s="13">
        <v>1199</v>
      </c>
      <c r="G1038" s="13">
        <v>1199</v>
      </c>
      <c r="H1038" t="str">
        <f>VLOOKUP(G1038,All_Teams!$A$2:$B$365,2,FALSE)</f>
        <v>Florida State</v>
      </c>
    </row>
    <row r="1039" spans="2:8" x14ac:dyDescent="0.4">
      <c r="B1039" s="11">
        <v>1036</v>
      </c>
      <c r="C1039" s="52">
        <v>1257</v>
      </c>
      <c r="D1039" s="13">
        <v>1257</v>
      </c>
      <c r="G1039" s="13">
        <v>1257</v>
      </c>
      <c r="H1039" t="str">
        <f>VLOOKUP(G1039,All_Teams!$A$2:$B$365,2,FALSE)</f>
        <v>Louisville</v>
      </c>
    </row>
    <row r="1040" spans="2:8" x14ac:dyDescent="0.4">
      <c r="B1040" s="11">
        <v>1037</v>
      </c>
      <c r="C1040" s="52">
        <v>1452</v>
      </c>
      <c r="D1040" s="13">
        <v>1452</v>
      </c>
      <c r="G1040" s="13">
        <v>1452</v>
      </c>
      <c r="H1040" t="str">
        <f>VLOOKUP(G1040,All_Teams!$A$2:$B$365,2,FALSE)</f>
        <v>West Virginia</v>
      </c>
    </row>
    <row r="1041" spans="2:8" x14ac:dyDescent="0.4">
      <c r="B1041" s="11">
        <v>1038</v>
      </c>
      <c r="C1041" s="52">
        <v>1268</v>
      </c>
      <c r="D1041" s="13">
        <v>1268</v>
      </c>
      <c r="G1041" s="13">
        <v>1268</v>
      </c>
      <c r="H1041" t="str">
        <f>VLOOKUP(G1041,All_Teams!$A$2:$B$365,2,FALSE)</f>
        <v>Maryland</v>
      </c>
    </row>
    <row r="1042" spans="2:8" x14ac:dyDescent="0.4">
      <c r="B1042" s="11">
        <v>1039</v>
      </c>
      <c r="C1042" s="52">
        <v>1323</v>
      </c>
      <c r="D1042" s="13">
        <v>1323</v>
      </c>
      <c r="G1042" s="13">
        <v>1323</v>
      </c>
      <c r="H1042" t="str">
        <f>VLOOKUP(G1042,All_Teams!$A$2:$B$365,2,FALSE)</f>
        <v>Notre Dame</v>
      </c>
    </row>
    <row r="1043" spans="2:8" x14ac:dyDescent="0.4">
      <c r="B1043" s="11">
        <v>1040</v>
      </c>
      <c r="C1043" s="52">
        <v>1452</v>
      </c>
      <c r="D1043" s="13">
        <v>1452</v>
      </c>
      <c r="G1043" s="13">
        <v>1452</v>
      </c>
      <c r="H1043" t="str">
        <f>VLOOKUP(G1043,All_Teams!$A$2:$B$365,2,FALSE)</f>
        <v>West Virginia</v>
      </c>
    </row>
    <row r="1044" spans="2:8" x14ac:dyDescent="0.4">
      <c r="B1044" s="11">
        <v>1041</v>
      </c>
      <c r="C1044" s="52">
        <v>1452</v>
      </c>
      <c r="D1044" s="13">
        <v>1452</v>
      </c>
      <c r="G1044" s="13">
        <v>1452</v>
      </c>
      <c r="H1044" t="str">
        <f>VLOOKUP(G1044,All_Teams!$A$2:$B$365,2,FALSE)</f>
        <v>West Virginia</v>
      </c>
    </row>
    <row r="1045" spans="2:8" x14ac:dyDescent="0.4">
      <c r="B1045" s="11">
        <v>1042</v>
      </c>
      <c r="C1045" s="52">
        <v>1452</v>
      </c>
      <c r="D1045" s="13">
        <v>1452</v>
      </c>
      <c r="G1045" s="13">
        <v>1452</v>
      </c>
      <c r="H1045" t="str">
        <f>VLOOKUP(G1045,All_Teams!$A$2:$B$365,2,FALSE)</f>
        <v>West Virginia</v>
      </c>
    </row>
    <row r="1046" spans="2:8" x14ac:dyDescent="0.4">
      <c r="B1046" s="11">
        <v>1043</v>
      </c>
      <c r="C1046" s="52">
        <v>1242</v>
      </c>
      <c r="D1046" s="13">
        <v>1242</v>
      </c>
      <c r="G1046" s="13">
        <v>1242</v>
      </c>
      <c r="H1046" t="str">
        <f>VLOOKUP(G1046,All_Teams!$A$2:$B$365,2,FALSE)</f>
        <v>Kansas</v>
      </c>
    </row>
    <row r="1047" spans="2:8" x14ac:dyDescent="0.4">
      <c r="B1047" s="11">
        <v>1044</v>
      </c>
      <c r="C1047" s="52">
        <v>1242</v>
      </c>
      <c r="D1047" s="13">
        <v>1242</v>
      </c>
      <c r="G1047" s="13">
        <v>1242</v>
      </c>
      <c r="H1047" t="str">
        <f>VLOOKUP(G1047,All_Teams!$A$2:$B$365,2,FALSE)</f>
        <v>Kansas</v>
      </c>
    </row>
    <row r="1048" spans="2:8" x14ac:dyDescent="0.4">
      <c r="B1048" s="11">
        <v>1045</v>
      </c>
      <c r="C1048" s="52">
        <v>1246</v>
      </c>
      <c r="D1048" s="13">
        <v>1246</v>
      </c>
      <c r="G1048" s="13">
        <v>1246</v>
      </c>
      <c r="H1048" t="str">
        <f>VLOOKUP(G1048,All_Teams!$A$2:$B$365,2,FALSE)</f>
        <v>Kentucky</v>
      </c>
    </row>
    <row r="1049" spans="2:8" x14ac:dyDescent="0.4">
      <c r="B1049" s="11">
        <v>1046</v>
      </c>
      <c r="C1049" s="52">
        <v>1153</v>
      </c>
      <c r="D1049" s="13">
        <v>1153</v>
      </c>
      <c r="G1049" s="13">
        <v>1153</v>
      </c>
      <c r="H1049" t="str">
        <f>VLOOKUP(G1049,All_Teams!$A$2:$B$365,2,FALSE)</f>
        <v>Cincinnati</v>
      </c>
    </row>
    <row r="1050" spans="2:8" x14ac:dyDescent="0.4">
      <c r="B1050" s="11">
        <v>1047</v>
      </c>
      <c r="C1050" s="52">
        <v>1452</v>
      </c>
      <c r="D1050" s="13">
        <v>1452</v>
      </c>
      <c r="G1050" s="13">
        <v>1452</v>
      </c>
      <c r="H1050" t="str">
        <f>VLOOKUP(G1050,All_Teams!$A$2:$B$365,2,FALSE)</f>
        <v>West Virginia</v>
      </c>
    </row>
    <row r="1051" spans="2:8" x14ac:dyDescent="0.4">
      <c r="B1051" s="11">
        <v>1048</v>
      </c>
      <c r="C1051" s="52">
        <v>1452</v>
      </c>
      <c r="D1051" s="13">
        <v>1452</v>
      </c>
      <c r="G1051" s="13">
        <v>1452</v>
      </c>
      <c r="H1051" t="str">
        <f>VLOOKUP(G1051,All_Teams!$A$2:$B$365,2,FALSE)</f>
        <v>West Virginia</v>
      </c>
    </row>
    <row r="1052" spans="2:8" x14ac:dyDescent="0.4">
      <c r="B1052" s="11">
        <v>1049</v>
      </c>
      <c r="C1052" s="52">
        <v>1257</v>
      </c>
      <c r="D1052" s="13">
        <v>1257</v>
      </c>
      <c r="G1052" s="13">
        <v>1257</v>
      </c>
      <c r="H1052" t="str">
        <f>VLOOKUP(G1052,All_Teams!$A$2:$B$365,2,FALSE)</f>
        <v>Louisville</v>
      </c>
    </row>
    <row r="1053" spans="2:8" x14ac:dyDescent="0.4">
      <c r="B1053" s="11">
        <v>1050</v>
      </c>
      <c r="C1053" s="52">
        <v>1274</v>
      </c>
      <c r="D1053" s="13">
        <v>1274</v>
      </c>
      <c r="G1053" s="13">
        <v>1274</v>
      </c>
      <c r="H1053" t="str">
        <f>VLOOKUP(G1053,All_Teams!$A$2:$B$365,2,FALSE)</f>
        <v>Miami (FL)</v>
      </c>
    </row>
    <row r="1054" spans="2:8" x14ac:dyDescent="0.4">
      <c r="B1054" s="11">
        <v>1051</v>
      </c>
      <c r="C1054" s="52">
        <v>1314</v>
      </c>
      <c r="D1054" s="13">
        <v>1314</v>
      </c>
      <c r="G1054" s="13">
        <v>1314</v>
      </c>
      <c r="H1054" t="str">
        <f>VLOOKUP(G1054,All_Teams!$A$2:$B$365,2,FALSE)</f>
        <v>North Carolina</v>
      </c>
    </row>
    <row r="1055" spans="2:8" x14ac:dyDescent="0.4">
      <c r="B1055" s="11">
        <v>1052</v>
      </c>
      <c r="C1055" s="52">
        <v>1374</v>
      </c>
      <c r="D1055" s="13">
        <v>1374</v>
      </c>
      <c r="G1055" s="13">
        <v>1374</v>
      </c>
      <c r="H1055" t="str">
        <f>VLOOKUP(G1055,All_Teams!$A$2:$B$365,2,FALSE)</f>
        <v>Southern Methodist</v>
      </c>
    </row>
    <row r="1056" spans="2:8" x14ac:dyDescent="0.4">
      <c r="B1056" s="11">
        <v>1053</v>
      </c>
      <c r="C1056" s="52">
        <v>1242</v>
      </c>
      <c r="D1056" s="13">
        <v>1242</v>
      </c>
      <c r="G1056" s="13">
        <v>1242</v>
      </c>
      <c r="H1056" t="str">
        <f>VLOOKUP(G1056,All_Teams!$A$2:$B$365,2,FALSE)</f>
        <v>Kansas</v>
      </c>
    </row>
    <row r="1057" spans="2:8" x14ac:dyDescent="0.4">
      <c r="B1057" s="11">
        <v>1054</v>
      </c>
      <c r="C1057" s="52">
        <v>1452</v>
      </c>
      <c r="D1057" s="13">
        <v>1452</v>
      </c>
      <c r="G1057" s="13">
        <v>1452</v>
      </c>
      <c r="H1057" t="str">
        <f>VLOOKUP(G1057,All_Teams!$A$2:$B$365,2,FALSE)</f>
        <v>West Virginia</v>
      </c>
    </row>
    <row r="1058" spans="2:8" x14ac:dyDescent="0.4">
      <c r="B1058" s="11">
        <v>1055</v>
      </c>
      <c r="C1058" s="52">
        <v>1374</v>
      </c>
      <c r="D1058" s="13">
        <v>1374</v>
      </c>
      <c r="G1058" s="13">
        <v>1374</v>
      </c>
      <c r="H1058" t="str">
        <f>VLOOKUP(G1058,All_Teams!$A$2:$B$365,2,FALSE)</f>
        <v>Southern Methodist</v>
      </c>
    </row>
    <row r="1059" spans="2:8" x14ac:dyDescent="0.4">
      <c r="B1059" s="11">
        <v>1056</v>
      </c>
      <c r="C1059" s="52">
        <v>1452</v>
      </c>
      <c r="D1059" s="13">
        <v>1452</v>
      </c>
      <c r="G1059" s="13">
        <v>1452</v>
      </c>
      <c r="H1059" t="str">
        <f>VLOOKUP(G1059,All_Teams!$A$2:$B$365,2,FALSE)</f>
        <v>West Virginia</v>
      </c>
    </row>
    <row r="1060" spans="2:8" x14ac:dyDescent="0.4">
      <c r="B1060" s="11">
        <v>1057</v>
      </c>
      <c r="C1060" s="52">
        <v>1274</v>
      </c>
      <c r="D1060" s="13">
        <v>1274</v>
      </c>
      <c r="G1060" s="13">
        <v>1274</v>
      </c>
      <c r="H1060" t="str">
        <f>VLOOKUP(G1060,All_Teams!$A$2:$B$365,2,FALSE)</f>
        <v>Miami (FL)</v>
      </c>
    </row>
    <row r="1061" spans="2:8" x14ac:dyDescent="0.4">
      <c r="B1061" s="11">
        <v>1058</v>
      </c>
      <c r="C1061" s="52">
        <v>1257</v>
      </c>
      <c r="D1061" s="13">
        <v>1257</v>
      </c>
      <c r="G1061" s="13">
        <v>1257</v>
      </c>
      <c r="H1061" t="str">
        <f>VLOOKUP(G1061,All_Teams!$A$2:$B$365,2,FALSE)</f>
        <v>Louisville</v>
      </c>
    </row>
    <row r="1062" spans="2:8" x14ac:dyDescent="0.4">
      <c r="B1062" s="11">
        <v>1059</v>
      </c>
      <c r="C1062" s="52">
        <v>1242</v>
      </c>
      <c r="D1062" s="13">
        <v>1242</v>
      </c>
      <c r="G1062" s="13">
        <v>1242</v>
      </c>
      <c r="H1062" t="str">
        <f>VLOOKUP(G1062,All_Teams!$A$2:$B$365,2,FALSE)</f>
        <v>Kansas</v>
      </c>
    </row>
    <row r="1063" spans="2:8" x14ac:dyDescent="0.4">
      <c r="B1063" s="11">
        <v>1060</v>
      </c>
      <c r="C1063" s="52">
        <v>1274</v>
      </c>
      <c r="D1063" s="13">
        <v>1274</v>
      </c>
      <c r="G1063" s="13">
        <v>1274</v>
      </c>
      <c r="H1063" t="str">
        <f>VLOOKUP(G1063,All_Teams!$A$2:$B$365,2,FALSE)</f>
        <v>Miami (FL)</v>
      </c>
    </row>
    <row r="1064" spans="2:8" x14ac:dyDescent="0.4">
      <c r="B1064" s="11">
        <v>1061</v>
      </c>
      <c r="C1064" s="52">
        <v>1268</v>
      </c>
      <c r="D1064" s="13">
        <v>1268</v>
      </c>
      <c r="G1064" s="13">
        <v>1268</v>
      </c>
      <c r="H1064" t="str">
        <f>VLOOKUP(G1064,All_Teams!$A$2:$B$365,2,FALSE)</f>
        <v>Maryland</v>
      </c>
    </row>
    <row r="1065" spans="2:8" x14ac:dyDescent="0.4">
      <c r="B1065" s="11">
        <v>1062</v>
      </c>
      <c r="C1065" s="52">
        <v>1452</v>
      </c>
      <c r="D1065" s="13">
        <v>1452</v>
      </c>
      <c r="G1065" s="13">
        <v>1452</v>
      </c>
      <c r="H1065" t="str">
        <f>VLOOKUP(G1065,All_Teams!$A$2:$B$365,2,FALSE)</f>
        <v>West Virginia</v>
      </c>
    </row>
    <row r="1066" spans="2:8" x14ac:dyDescent="0.4">
      <c r="B1066" s="11">
        <v>1063</v>
      </c>
      <c r="C1066" s="52">
        <v>1246</v>
      </c>
      <c r="D1066" s="13">
        <v>1246</v>
      </c>
      <c r="G1066" s="13">
        <v>1246</v>
      </c>
      <c r="H1066" t="str">
        <f>VLOOKUP(G1066,All_Teams!$A$2:$B$365,2,FALSE)</f>
        <v>Kentucky</v>
      </c>
    </row>
    <row r="1067" spans="2:8" x14ac:dyDescent="0.4">
      <c r="B1067" s="11">
        <v>1064</v>
      </c>
      <c r="C1067" s="52">
        <v>1452</v>
      </c>
      <c r="D1067" s="13">
        <v>1452</v>
      </c>
      <c r="G1067" s="13">
        <v>1452</v>
      </c>
      <c r="H1067" t="str">
        <f>VLOOKUP(G1067,All_Teams!$A$2:$B$365,2,FALSE)</f>
        <v>West Virginia</v>
      </c>
    </row>
    <row r="1068" spans="2:8" x14ac:dyDescent="0.4">
      <c r="B1068" s="11">
        <v>1065</v>
      </c>
      <c r="C1068" s="52">
        <v>1452</v>
      </c>
      <c r="D1068" s="13">
        <v>1452</v>
      </c>
      <c r="G1068" s="13">
        <v>1452</v>
      </c>
      <c r="H1068" t="str">
        <f>VLOOKUP(G1068,All_Teams!$A$2:$B$365,2,FALSE)</f>
        <v>West Virginia</v>
      </c>
    </row>
    <row r="1069" spans="2:8" x14ac:dyDescent="0.4">
      <c r="B1069" s="11">
        <v>1066</v>
      </c>
      <c r="C1069" s="52">
        <v>1314</v>
      </c>
      <c r="D1069" s="13">
        <v>1314</v>
      </c>
      <c r="G1069" s="13">
        <v>1314</v>
      </c>
      <c r="H1069" t="str">
        <f>VLOOKUP(G1069,All_Teams!$A$2:$B$365,2,FALSE)</f>
        <v>North Carolina</v>
      </c>
    </row>
    <row r="1070" spans="2:8" x14ac:dyDescent="0.4">
      <c r="B1070" s="11">
        <v>1067</v>
      </c>
      <c r="C1070" s="52">
        <v>1452</v>
      </c>
      <c r="D1070" s="13">
        <v>1452</v>
      </c>
      <c r="G1070" s="13">
        <v>1452</v>
      </c>
      <c r="H1070" t="str">
        <f>VLOOKUP(G1070,All_Teams!$A$2:$B$365,2,FALSE)</f>
        <v>West Virginia</v>
      </c>
    </row>
    <row r="1071" spans="2:8" x14ac:dyDescent="0.4">
      <c r="B1071" s="11">
        <v>1068</v>
      </c>
      <c r="C1071" s="52">
        <v>1452</v>
      </c>
      <c r="D1071" s="13">
        <v>1452</v>
      </c>
      <c r="G1071" s="13">
        <v>1452</v>
      </c>
      <c r="H1071" t="str">
        <f>VLOOKUP(G1071,All_Teams!$A$2:$B$365,2,FALSE)</f>
        <v>West Virginia</v>
      </c>
    </row>
    <row r="1072" spans="2:8" x14ac:dyDescent="0.4">
      <c r="B1072" s="11">
        <v>1069</v>
      </c>
      <c r="C1072" s="52">
        <v>1374</v>
      </c>
      <c r="D1072" s="13">
        <v>1374</v>
      </c>
      <c r="G1072" s="13">
        <v>1374</v>
      </c>
      <c r="H1072" t="str">
        <f>VLOOKUP(G1072,All_Teams!$A$2:$B$365,2,FALSE)</f>
        <v>Southern Methodist</v>
      </c>
    </row>
    <row r="1073" spans="2:8" x14ac:dyDescent="0.4">
      <c r="B1073" s="11">
        <v>1070</v>
      </c>
      <c r="C1073" s="52">
        <v>1374</v>
      </c>
      <c r="D1073" s="13">
        <v>1374</v>
      </c>
      <c r="G1073" s="13">
        <v>1374</v>
      </c>
      <c r="H1073" t="str">
        <f>VLOOKUP(G1073,All_Teams!$A$2:$B$365,2,FALSE)</f>
        <v>Southern Methodist</v>
      </c>
    </row>
    <row r="1074" spans="2:8" x14ac:dyDescent="0.4">
      <c r="B1074" s="11">
        <v>1071</v>
      </c>
      <c r="C1074" s="52">
        <v>1371</v>
      </c>
      <c r="D1074" s="13">
        <v>1371</v>
      </c>
      <c r="G1074" s="13">
        <v>1371</v>
      </c>
      <c r="H1074" t="str">
        <f>VLOOKUP(G1074,All_Teams!$A$2:$B$365,2,FALSE)</f>
        <v>Seton Hall</v>
      </c>
    </row>
    <row r="1075" spans="2:8" x14ac:dyDescent="0.4">
      <c r="B1075" s="11">
        <v>1072</v>
      </c>
      <c r="C1075" s="52">
        <v>1314</v>
      </c>
      <c r="D1075" s="13">
        <v>1314</v>
      </c>
      <c r="G1075" s="13">
        <v>1314</v>
      </c>
      <c r="H1075" t="str">
        <f>VLOOKUP(G1075,All_Teams!$A$2:$B$365,2,FALSE)</f>
        <v>North Carolina</v>
      </c>
    </row>
    <row r="1076" spans="2:8" x14ac:dyDescent="0.4">
      <c r="B1076" s="11">
        <v>1073</v>
      </c>
      <c r="C1076" s="52">
        <v>1452</v>
      </c>
      <c r="D1076" s="13">
        <v>1452</v>
      </c>
      <c r="G1076" s="13">
        <v>1452</v>
      </c>
      <c r="H1076" t="str">
        <f>VLOOKUP(G1076,All_Teams!$A$2:$B$365,2,FALSE)</f>
        <v>West Virginia</v>
      </c>
    </row>
    <row r="1077" spans="2:8" x14ac:dyDescent="0.4">
      <c r="B1077" s="11">
        <v>1074</v>
      </c>
      <c r="C1077" s="52">
        <v>1257</v>
      </c>
      <c r="D1077" s="13">
        <v>1257</v>
      </c>
      <c r="G1077" s="13">
        <v>1257</v>
      </c>
      <c r="H1077" t="str">
        <f>VLOOKUP(G1077,All_Teams!$A$2:$B$365,2,FALSE)</f>
        <v>Louisville</v>
      </c>
    </row>
    <row r="1078" spans="2:8" x14ac:dyDescent="0.4">
      <c r="B1078" s="11">
        <v>1075</v>
      </c>
      <c r="C1078" s="52">
        <v>1371</v>
      </c>
      <c r="D1078" s="13">
        <v>1371</v>
      </c>
      <c r="G1078" s="13">
        <v>1371</v>
      </c>
      <c r="H1078" t="str">
        <f>VLOOKUP(G1078,All_Teams!$A$2:$B$365,2,FALSE)</f>
        <v>Seton Hall</v>
      </c>
    </row>
    <row r="1079" spans="2:8" x14ac:dyDescent="0.4">
      <c r="B1079" s="11">
        <v>1076</v>
      </c>
      <c r="C1079" s="52">
        <v>1257</v>
      </c>
      <c r="D1079" s="13">
        <v>1257</v>
      </c>
      <c r="G1079" s="13">
        <v>1257</v>
      </c>
      <c r="H1079" t="str">
        <f>VLOOKUP(G1079,All_Teams!$A$2:$B$365,2,FALSE)</f>
        <v>Louisville</v>
      </c>
    </row>
    <row r="1080" spans="2:8" x14ac:dyDescent="0.4">
      <c r="B1080" s="11">
        <v>1077</v>
      </c>
      <c r="C1080" s="52">
        <v>1452</v>
      </c>
      <c r="D1080" s="13">
        <v>1452</v>
      </c>
      <c r="G1080" s="13">
        <v>1452</v>
      </c>
      <c r="H1080" t="str">
        <f>VLOOKUP(G1080,All_Teams!$A$2:$B$365,2,FALSE)</f>
        <v>West Virginia</v>
      </c>
    </row>
    <row r="1081" spans="2:8" x14ac:dyDescent="0.4">
      <c r="B1081" s="11">
        <v>1078</v>
      </c>
      <c r="C1081" s="52">
        <v>1246</v>
      </c>
      <c r="D1081" s="13">
        <v>1246</v>
      </c>
      <c r="G1081" s="13">
        <v>1246</v>
      </c>
      <c r="H1081" t="str">
        <f>VLOOKUP(G1081,All_Teams!$A$2:$B$365,2,FALSE)</f>
        <v>Kentucky</v>
      </c>
    </row>
    <row r="1082" spans="2:8" x14ac:dyDescent="0.4">
      <c r="B1082" s="11">
        <v>1079</v>
      </c>
      <c r="C1082" s="52">
        <v>1246</v>
      </c>
      <c r="D1082" s="13">
        <v>1246</v>
      </c>
      <c r="G1082" s="13">
        <v>1246</v>
      </c>
      <c r="H1082" t="str">
        <f>VLOOKUP(G1082,All_Teams!$A$2:$B$365,2,FALSE)</f>
        <v>Kentucky</v>
      </c>
    </row>
    <row r="1083" spans="2:8" x14ac:dyDescent="0.4">
      <c r="B1083" s="11">
        <v>1080</v>
      </c>
      <c r="C1083" s="52">
        <v>1242</v>
      </c>
      <c r="D1083" s="13">
        <v>1242</v>
      </c>
      <c r="G1083" s="13">
        <v>1242</v>
      </c>
      <c r="H1083" t="str">
        <f>VLOOKUP(G1083,All_Teams!$A$2:$B$365,2,FALSE)</f>
        <v>Kansas</v>
      </c>
    </row>
    <row r="1084" spans="2:8" x14ac:dyDescent="0.4">
      <c r="B1084" s="11">
        <v>1081</v>
      </c>
      <c r="C1084" s="52">
        <v>1452</v>
      </c>
      <c r="D1084" s="13">
        <v>1452</v>
      </c>
      <c r="G1084" s="13">
        <v>1452</v>
      </c>
      <c r="H1084" t="str">
        <f>VLOOKUP(G1084,All_Teams!$A$2:$B$365,2,FALSE)</f>
        <v>West Virginia</v>
      </c>
    </row>
    <row r="1085" spans="2:8" x14ac:dyDescent="0.4">
      <c r="B1085" s="11">
        <v>1082</v>
      </c>
      <c r="C1085" s="52">
        <v>1268</v>
      </c>
      <c r="D1085" s="13">
        <v>1268</v>
      </c>
      <c r="G1085" s="13">
        <v>1268</v>
      </c>
      <c r="H1085" t="str">
        <f>VLOOKUP(G1085,All_Teams!$A$2:$B$365,2,FALSE)</f>
        <v>Maryland</v>
      </c>
    </row>
    <row r="1086" spans="2:8" x14ac:dyDescent="0.4">
      <c r="B1086" s="11">
        <v>1083</v>
      </c>
      <c r="C1086" s="52">
        <v>1374</v>
      </c>
      <c r="D1086" s="13">
        <v>1374</v>
      </c>
      <c r="G1086" s="13">
        <v>1374</v>
      </c>
      <c r="H1086" t="str">
        <f>VLOOKUP(G1086,All_Teams!$A$2:$B$365,2,FALSE)</f>
        <v>Southern Methodist</v>
      </c>
    </row>
    <row r="1087" spans="2:8" x14ac:dyDescent="0.4">
      <c r="B1087" s="11">
        <v>1084</v>
      </c>
      <c r="C1087" s="52">
        <v>1246</v>
      </c>
      <c r="D1087" s="13">
        <v>1246</v>
      </c>
      <c r="G1087" s="13">
        <v>1246</v>
      </c>
      <c r="H1087" t="str">
        <f>VLOOKUP(G1087,All_Teams!$A$2:$B$365,2,FALSE)</f>
        <v>Kentucky</v>
      </c>
    </row>
    <row r="1088" spans="2:8" x14ac:dyDescent="0.4">
      <c r="B1088" s="11">
        <v>1085</v>
      </c>
      <c r="C1088" s="52">
        <v>1124</v>
      </c>
      <c r="D1088" s="13">
        <v>1124</v>
      </c>
      <c r="G1088" s="13">
        <v>1124</v>
      </c>
      <c r="H1088" t="str">
        <f>VLOOKUP(G1088,All_Teams!$A$2:$B$365,2,FALSE)</f>
        <v>Baylor</v>
      </c>
    </row>
    <row r="1089" spans="2:8" x14ac:dyDescent="0.4">
      <c r="B1089" s="11">
        <v>1086</v>
      </c>
      <c r="C1089" s="52">
        <v>1314</v>
      </c>
      <c r="D1089" s="13">
        <v>1314</v>
      </c>
      <c r="G1089" s="13">
        <v>1314</v>
      </c>
      <c r="H1089" t="str">
        <f>VLOOKUP(G1089,All_Teams!$A$2:$B$365,2,FALSE)</f>
        <v>North Carolina</v>
      </c>
    </row>
    <row r="1090" spans="2:8" x14ac:dyDescent="0.4">
      <c r="B1090" s="11">
        <v>1087</v>
      </c>
      <c r="C1090" s="52">
        <v>1452</v>
      </c>
      <c r="D1090" s="13">
        <v>1452</v>
      </c>
      <c r="G1090" s="13">
        <v>1452</v>
      </c>
      <c r="H1090" t="str">
        <f>VLOOKUP(G1090,All_Teams!$A$2:$B$365,2,FALSE)</f>
        <v>West Virginia</v>
      </c>
    </row>
    <row r="1091" spans="2:8" x14ac:dyDescent="0.4">
      <c r="B1091" s="11">
        <v>1088</v>
      </c>
      <c r="C1091" s="52">
        <v>1435</v>
      </c>
      <c r="D1091" s="13">
        <v>1435</v>
      </c>
      <c r="G1091" s="13">
        <v>1435</v>
      </c>
      <c r="H1091" t="str">
        <f>VLOOKUP(G1091,All_Teams!$A$2:$B$365,2,FALSE)</f>
        <v>Vanderbilt</v>
      </c>
    </row>
    <row r="1092" spans="2:8" x14ac:dyDescent="0.4">
      <c r="B1092" s="11">
        <v>1089</v>
      </c>
      <c r="C1092" s="52">
        <v>1374</v>
      </c>
      <c r="D1092" s="13">
        <v>1374</v>
      </c>
      <c r="G1092" s="13">
        <v>1374</v>
      </c>
      <c r="H1092" t="str">
        <f>VLOOKUP(G1092,All_Teams!$A$2:$B$365,2,FALSE)</f>
        <v>Southern Methodist</v>
      </c>
    </row>
    <row r="1093" spans="2:8" x14ac:dyDescent="0.4">
      <c r="B1093" s="11">
        <v>1090</v>
      </c>
      <c r="C1093" s="52">
        <v>1314</v>
      </c>
      <c r="D1093" s="13">
        <v>1314</v>
      </c>
      <c r="G1093" s="13">
        <v>1314</v>
      </c>
      <c r="H1093" t="str">
        <f>VLOOKUP(G1093,All_Teams!$A$2:$B$365,2,FALSE)</f>
        <v>North Carolina</v>
      </c>
    </row>
    <row r="1094" spans="2:8" x14ac:dyDescent="0.4">
      <c r="B1094" s="11">
        <v>1091</v>
      </c>
      <c r="C1094" s="52">
        <v>1455</v>
      </c>
      <c r="D1094" s="13">
        <v>1455</v>
      </c>
      <c r="G1094" s="13">
        <v>1455</v>
      </c>
      <c r="H1094" t="str">
        <f>VLOOKUP(G1094,All_Teams!$A$2:$B$365,2,FALSE)</f>
        <v>Wichita State</v>
      </c>
    </row>
    <row r="1095" spans="2:8" x14ac:dyDescent="0.4">
      <c r="B1095" s="11">
        <v>1092</v>
      </c>
      <c r="C1095" s="52">
        <v>1452</v>
      </c>
      <c r="D1095" s="13">
        <v>1452</v>
      </c>
      <c r="G1095" s="13">
        <v>1452</v>
      </c>
      <c r="H1095" t="str">
        <f>VLOOKUP(G1095,All_Teams!$A$2:$B$365,2,FALSE)</f>
        <v>West Virginia</v>
      </c>
    </row>
    <row r="1096" spans="2:8" x14ac:dyDescent="0.4">
      <c r="B1096" s="11">
        <v>1093</v>
      </c>
      <c r="C1096" s="52">
        <v>1314</v>
      </c>
      <c r="D1096" s="13">
        <v>1314</v>
      </c>
      <c r="G1096" s="13">
        <v>1314</v>
      </c>
      <c r="H1096" t="str">
        <f>VLOOKUP(G1096,All_Teams!$A$2:$B$365,2,FALSE)</f>
        <v>North Carolina</v>
      </c>
    </row>
    <row r="1097" spans="2:8" x14ac:dyDescent="0.4">
      <c r="B1097" s="11">
        <v>1094</v>
      </c>
      <c r="C1097" s="52">
        <v>1314</v>
      </c>
      <c r="D1097" s="13">
        <v>1314</v>
      </c>
      <c r="G1097" s="13">
        <v>1314</v>
      </c>
      <c r="H1097" t="str">
        <f>VLOOKUP(G1097,All_Teams!$A$2:$B$365,2,FALSE)</f>
        <v>North Carolina</v>
      </c>
    </row>
    <row r="1098" spans="2:8" x14ac:dyDescent="0.4">
      <c r="B1098" s="11">
        <v>1095</v>
      </c>
      <c r="C1098" s="52">
        <v>1181</v>
      </c>
      <c r="D1098" s="13">
        <v>1181</v>
      </c>
      <c r="G1098" s="13">
        <v>1181</v>
      </c>
      <c r="H1098" t="str">
        <f>VLOOKUP(G1098,All_Teams!$A$2:$B$365,2,FALSE)</f>
        <v>Duke</v>
      </c>
    </row>
    <row r="1099" spans="2:8" x14ac:dyDescent="0.4">
      <c r="B1099" s="11">
        <v>1096</v>
      </c>
      <c r="C1099" s="52">
        <v>1314</v>
      </c>
      <c r="D1099" s="13">
        <v>1314</v>
      </c>
      <c r="G1099" s="13">
        <v>1314</v>
      </c>
      <c r="H1099" t="str">
        <f>VLOOKUP(G1099,All_Teams!$A$2:$B$365,2,FALSE)</f>
        <v>North Carolina</v>
      </c>
    </row>
    <row r="1100" spans="2:8" x14ac:dyDescent="0.4">
      <c r="B1100" s="11">
        <v>1097</v>
      </c>
      <c r="C1100" s="52">
        <v>1452</v>
      </c>
      <c r="D1100" s="13">
        <v>1452</v>
      </c>
      <c r="G1100" s="13">
        <v>1452</v>
      </c>
      <c r="H1100" t="str">
        <f>VLOOKUP(G1100,All_Teams!$A$2:$B$365,2,FALSE)</f>
        <v>West Virginia</v>
      </c>
    </row>
    <row r="1101" spans="2:8" x14ac:dyDescent="0.4">
      <c r="B1101" s="11">
        <v>1098</v>
      </c>
      <c r="C1101" s="52">
        <v>1314</v>
      </c>
      <c r="D1101" s="13">
        <v>1314</v>
      </c>
      <c r="G1101" s="13">
        <v>1314</v>
      </c>
      <c r="H1101" t="str">
        <f>VLOOKUP(G1101,All_Teams!$A$2:$B$365,2,FALSE)</f>
        <v>North Carolina</v>
      </c>
    </row>
    <row r="1102" spans="2:8" x14ac:dyDescent="0.4">
      <c r="B1102" s="11">
        <v>1099</v>
      </c>
      <c r="C1102" s="52">
        <v>1235</v>
      </c>
      <c r="D1102" s="13">
        <v>1235</v>
      </c>
      <c r="G1102" s="13">
        <v>1235</v>
      </c>
      <c r="H1102" t="str">
        <f>VLOOKUP(G1102,All_Teams!$A$2:$B$365,2,FALSE)</f>
        <v>Iowa State</v>
      </c>
    </row>
    <row r="1103" spans="2:8" x14ac:dyDescent="0.4">
      <c r="B1103" s="11">
        <v>1100</v>
      </c>
      <c r="C1103" s="52">
        <v>1276</v>
      </c>
      <c r="D1103" s="13">
        <v>1276</v>
      </c>
      <c r="G1103" s="13">
        <v>1276</v>
      </c>
      <c r="H1103" t="str">
        <f>VLOOKUP(G1103,All_Teams!$A$2:$B$365,2,FALSE)</f>
        <v>Michigan</v>
      </c>
    </row>
    <row r="1104" spans="2:8" x14ac:dyDescent="0.4">
      <c r="B1104" s="11">
        <v>1101</v>
      </c>
      <c r="C1104" s="52">
        <v>1452</v>
      </c>
      <c r="D1104" s="13">
        <v>1452</v>
      </c>
      <c r="G1104" s="13">
        <v>1452</v>
      </c>
      <c r="H1104" t="str">
        <f>VLOOKUP(G1104,All_Teams!$A$2:$B$365,2,FALSE)</f>
        <v>West Virginia</v>
      </c>
    </row>
    <row r="1105" spans="2:8" x14ac:dyDescent="0.4">
      <c r="B1105" s="11">
        <v>1102</v>
      </c>
      <c r="C1105" s="52">
        <v>1274</v>
      </c>
      <c r="D1105" s="13">
        <v>1274</v>
      </c>
      <c r="G1105" s="13">
        <v>1274</v>
      </c>
      <c r="H1105" t="str">
        <f>VLOOKUP(G1105,All_Teams!$A$2:$B$365,2,FALSE)</f>
        <v>Miami (FL)</v>
      </c>
    </row>
    <row r="1106" spans="2:8" x14ac:dyDescent="0.4">
      <c r="B1106" s="11">
        <v>1103</v>
      </c>
      <c r="C1106" s="52">
        <v>1242</v>
      </c>
      <c r="D1106" s="13">
        <v>1242</v>
      </c>
      <c r="G1106" s="13">
        <v>1242</v>
      </c>
      <c r="H1106" t="str">
        <f>VLOOKUP(G1106,All_Teams!$A$2:$B$365,2,FALSE)</f>
        <v>Kansas</v>
      </c>
    </row>
    <row r="1107" spans="2:8" x14ac:dyDescent="0.4">
      <c r="B1107" s="11">
        <v>1104</v>
      </c>
      <c r="C1107" s="52">
        <v>1124</v>
      </c>
      <c r="D1107" s="13">
        <v>1124</v>
      </c>
      <c r="G1107" s="13">
        <v>1124</v>
      </c>
      <c r="H1107" t="str">
        <f>VLOOKUP(G1107,All_Teams!$A$2:$B$365,2,FALSE)</f>
        <v>Baylor</v>
      </c>
    </row>
    <row r="1108" spans="2:8" x14ac:dyDescent="0.4">
      <c r="B1108" s="11">
        <v>1105</v>
      </c>
      <c r="C1108" s="52">
        <v>1274</v>
      </c>
      <c r="D1108" s="13">
        <v>1274</v>
      </c>
      <c r="G1108" s="13">
        <v>1274</v>
      </c>
      <c r="H1108" t="str">
        <f>VLOOKUP(G1108,All_Teams!$A$2:$B$365,2,FALSE)</f>
        <v>Miami (FL)</v>
      </c>
    </row>
    <row r="1109" spans="2:8" x14ac:dyDescent="0.4">
      <c r="B1109" s="11">
        <v>1106</v>
      </c>
      <c r="C1109" s="52">
        <v>1242</v>
      </c>
      <c r="D1109" s="13">
        <v>1242</v>
      </c>
      <c r="G1109" s="13">
        <v>1242</v>
      </c>
      <c r="H1109" t="str">
        <f>VLOOKUP(G1109,All_Teams!$A$2:$B$365,2,FALSE)</f>
        <v>Kansas</v>
      </c>
    </row>
    <row r="1110" spans="2:8" x14ac:dyDescent="0.4">
      <c r="B1110" s="11">
        <v>1107</v>
      </c>
      <c r="C1110" s="52">
        <v>1452</v>
      </c>
      <c r="D1110" s="13">
        <v>1452</v>
      </c>
      <c r="G1110" s="13">
        <v>1452</v>
      </c>
      <c r="H1110" t="str">
        <f>VLOOKUP(G1110,All_Teams!$A$2:$B$365,2,FALSE)</f>
        <v>West Virginia</v>
      </c>
    </row>
    <row r="1111" spans="2:8" x14ac:dyDescent="0.4">
      <c r="B1111" s="11">
        <v>1108</v>
      </c>
      <c r="C1111" s="52">
        <v>1314</v>
      </c>
      <c r="D1111" s="13">
        <v>1314</v>
      </c>
      <c r="G1111" s="13">
        <v>1314</v>
      </c>
      <c r="H1111" t="str">
        <f>VLOOKUP(G1111,All_Teams!$A$2:$B$365,2,FALSE)</f>
        <v>North Carolina</v>
      </c>
    </row>
    <row r="1112" spans="2:8" x14ac:dyDescent="0.4">
      <c r="B1112" s="11">
        <v>1109</v>
      </c>
      <c r="C1112" s="52">
        <v>1173</v>
      </c>
      <c r="D1112" s="13">
        <v>1173</v>
      </c>
      <c r="G1112" s="13">
        <v>1173</v>
      </c>
      <c r="H1112" t="str">
        <f>VLOOKUP(G1112,All_Teams!$A$2:$B$365,2,FALSE)</f>
        <v>Dayton</v>
      </c>
    </row>
    <row r="1113" spans="2:8" x14ac:dyDescent="0.4">
      <c r="B1113" s="11">
        <v>1110</v>
      </c>
      <c r="C1113" s="52">
        <v>1452</v>
      </c>
      <c r="D1113" s="13">
        <v>1452</v>
      </c>
      <c r="G1113" s="13">
        <v>1452</v>
      </c>
      <c r="H1113" t="str">
        <f>VLOOKUP(G1113,All_Teams!$A$2:$B$365,2,FALSE)</f>
        <v>West Virginia</v>
      </c>
    </row>
    <row r="1114" spans="2:8" x14ac:dyDescent="0.4">
      <c r="B1114" s="11">
        <v>1111</v>
      </c>
      <c r="C1114" s="52">
        <v>1242</v>
      </c>
      <c r="D1114" s="13">
        <v>1242</v>
      </c>
      <c r="G1114" s="13">
        <v>1242</v>
      </c>
      <c r="H1114" t="str">
        <f>VLOOKUP(G1114,All_Teams!$A$2:$B$365,2,FALSE)</f>
        <v>Kansas</v>
      </c>
    </row>
    <row r="1115" spans="2:8" x14ac:dyDescent="0.4">
      <c r="B1115" s="11">
        <v>1112</v>
      </c>
      <c r="C1115" s="52">
        <v>1242</v>
      </c>
      <c r="D1115" s="13">
        <v>1242</v>
      </c>
      <c r="G1115" s="13">
        <v>1242</v>
      </c>
      <c r="H1115" t="str">
        <f>VLOOKUP(G1115,All_Teams!$A$2:$B$365,2,FALSE)</f>
        <v>Kansas</v>
      </c>
    </row>
    <row r="1116" spans="2:8" x14ac:dyDescent="0.4">
      <c r="B1116" s="11">
        <v>1113</v>
      </c>
      <c r="C1116" s="52">
        <v>1332</v>
      </c>
      <c r="D1116" s="13">
        <v>1332</v>
      </c>
      <c r="G1116" s="13">
        <v>1332</v>
      </c>
      <c r="H1116" t="str">
        <f>VLOOKUP(G1116,All_Teams!$A$2:$B$365,2,FALSE)</f>
        <v>Oregon</v>
      </c>
    </row>
    <row r="1117" spans="2:8" x14ac:dyDescent="0.4">
      <c r="B1117" s="11">
        <v>1114</v>
      </c>
      <c r="C1117" s="52">
        <v>1274</v>
      </c>
      <c r="D1117" s="13">
        <v>1274</v>
      </c>
      <c r="G1117" s="13">
        <v>1274</v>
      </c>
      <c r="H1117" t="str">
        <f>VLOOKUP(G1117,All_Teams!$A$2:$B$365,2,FALSE)</f>
        <v>Miami (FL)</v>
      </c>
    </row>
    <row r="1118" spans="2:8" x14ac:dyDescent="0.4">
      <c r="B1118" s="11">
        <v>1115</v>
      </c>
      <c r="C1118" s="52">
        <v>1374</v>
      </c>
      <c r="D1118" s="13">
        <v>1374</v>
      </c>
      <c r="G1118" s="13">
        <v>1374</v>
      </c>
      <c r="H1118" t="str">
        <f>VLOOKUP(G1118,All_Teams!$A$2:$B$365,2,FALSE)</f>
        <v>Southern Methodist</v>
      </c>
    </row>
    <row r="1119" spans="2:8" x14ac:dyDescent="0.4">
      <c r="B1119" s="11">
        <v>1116</v>
      </c>
      <c r="C1119" s="52">
        <v>1314</v>
      </c>
      <c r="D1119" s="13">
        <v>1314</v>
      </c>
      <c r="G1119" s="13">
        <v>1314</v>
      </c>
      <c r="H1119" t="str">
        <f>VLOOKUP(G1119,All_Teams!$A$2:$B$365,2,FALSE)</f>
        <v>North Carolina</v>
      </c>
    </row>
    <row r="1120" spans="2:8" x14ac:dyDescent="0.4">
      <c r="B1120" s="11">
        <v>1117</v>
      </c>
      <c r="C1120" s="52">
        <v>1452</v>
      </c>
      <c r="D1120" s="13">
        <v>1452</v>
      </c>
      <c r="G1120" s="13">
        <v>1452</v>
      </c>
      <c r="H1120" t="str">
        <f>VLOOKUP(G1120,All_Teams!$A$2:$B$365,2,FALSE)</f>
        <v>West Virginia</v>
      </c>
    </row>
    <row r="1121" spans="2:8" x14ac:dyDescent="0.4">
      <c r="B1121" s="11">
        <v>1118</v>
      </c>
      <c r="C1121" s="52">
        <v>1435</v>
      </c>
      <c r="D1121" s="13">
        <v>1435</v>
      </c>
      <c r="G1121" s="13">
        <v>1435</v>
      </c>
      <c r="H1121" t="str">
        <f>VLOOKUP(G1121,All_Teams!$A$2:$B$365,2,FALSE)</f>
        <v>Vanderbilt</v>
      </c>
    </row>
    <row r="1122" spans="2:8" x14ac:dyDescent="0.4">
      <c r="B1122" s="11">
        <v>1119</v>
      </c>
      <c r="C1122" s="52">
        <v>1435</v>
      </c>
      <c r="D1122" s="13">
        <v>1435</v>
      </c>
      <c r="G1122" s="13">
        <v>1435</v>
      </c>
      <c r="H1122" t="str">
        <f>VLOOKUP(G1122,All_Teams!$A$2:$B$365,2,FALSE)</f>
        <v>Vanderbilt</v>
      </c>
    </row>
    <row r="1123" spans="2:8" x14ac:dyDescent="0.4">
      <c r="B1123" s="11">
        <v>1120</v>
      </c>
      <c r="C1123" s="52">
        <v>1437</v>
      </c>
      <c r="D1123" s="13">
        <v>1437</v>
      </c>
      <c r="G1123" s="13">
        <v>1437</v>
      </c>
      <c r="H1123" t="str">
        <f>VLOOKUP(G1123,All_Teams!$A$2:$B$365,2,FALSE)</f>
        <v>Villanova</v>
      </c>
    </row>
    <row r="1124" spans="2:8" x14ac:dyDescent="0.4">
      <c r="B1124" s="11">
        <v>1121</v>
      </c>
      <c r="C1124" s="52">
        <v>1452</v>
      </c>
      <c r="D1124" s="13">
        <v>1452</v>
      </c>
      <c r="G1124" s="13">
        <v>1452</v>
      </c>
      <c r="H1124" t="str">
        <f>VLOOKUP(G1124,All_Teams!$A$2:$B$365,2,FALSE)</f>
        <v>West Virginia</v>
      </c>
    </row>
    <row r="1125" spans="2:8" x14ac:dyDescent="0.4">
      <c r="B1125" s="11">
        <v>1122</v>
      </c>
      <c r="C1125" s="52">
        <v>1314</v>
      </c>
      <c r="D1125" s="13">
        <v>1314</v>
      </c>
      <c r="G1125" s="13">
        <v>1314</v>
      </c>
      <c r="H1125" t="str">
        <f>VLOOKUP(G1125,All_Teams!$A$2:$B$365,2,FALSE)</f>
        <v>North Carolina</v>
      </c>
    </row>
    <row r="1126" spans="2:8" x14ac:dyDescent="0.4">
      <c r="B1126" s="11">
        <v>1123</v>
      </c>
      <c r="C1126" s="52">
        <v>1452</v>
      </c>
      <c r="D1126" s="13">
        <v>1452</v>
      </c>
      <c r="G1126" s="13">
        <v>1452</v>
      </c>
      <c r="H1126" t="str">
        <f>VLOOKUP(G1126,All_Teams!$A$2:$B$365,2,FALSE)</f>
        <v>West Virginia</v>
      </c>
    </row>
    <row r="1127" spans="2:8" x14ac:dyDescent="0.4">
      <c r="B1127" s="11">
        <v>1124</v>
      </c>
      <c r="C1127" s="52">
        <v>1112</v>
      </c>
      <c r="D1127" s="13">
        <v>1112</v>
      </c>
      <c r="G1127" s="13">
        <v>1112</v>
      </c>
      <c r="H1127" t="str">
        <f>VLOOKUP(G1127,All_Teams!$A$2:$B$365,2,FALSE)</f>
        <v>Arizona</v>
      </c>
    </row>
    <row r="1128" spans="2:8" x14ac:dyDescent="0.4">
      <c r="B1128" s="11">
        <v>1125</v>
      </c>
      <c r="C1128" s="52">
        <v>1139</v>
      </c>
      <c r="D1128" s="13">
        <v>1139</v>
      </c>
      <c r="G1128" s="13">
        <v>1139</v>
      </c>
      <c r="H1128" t="str">
        <f>VLOOKUP(G1128,All_Teams!$A$2:$B$365,2,FALSE)</f>
        <v>Butler</v>
      </c>
    </row>
    <row r="1129" spans="2:8" x14ac:dyDescent="0.4">
      <c r="B1129" s="11">
        <v>1126</v>
      </c>
      <c r="C1129" s="52">
        <v>1124</v>
      </c>
      <c r="D1129" s="13">
        <v>1124</v>
      </c>
      <c r="G1129" s="13">
        <v>1124</v>
      </c>
      <c r="H1129" t="str">
        <f>VLOOKUP(G1129,All_Teams!$A$2:$B$365,2,FALSE)</f>
        <v>Baylor</v>
      </c>
    </row>
    <row r="1130" spans="2:8" x14ac:dyDescent="0.4">
      <c r="B1130" s="11">
        <v>1127</v>
      </c>
      <c r="C1130" s="52">
        <v>1112</v>
      </c>
      <c r="D1130" s="13">
        <v>1112</v>
      </c>
      <c r="G1130" s="13">
        <v>1112</v>
      </c>
      <c r="H1130" t="str">
        <f>VLOOKUP(G1130,All_Teams!$A$2:$B$365,2,FALSE)</f>
        <v>Arizona</v>
      </c>
    </row>
    <row r="1131" spans="2:8" x14ac:dyDescent="0.4">
      <c r="B1131" s="11">
        <v>1128</v>
      </c>
      <c r="C1131" s="52">
        <v>1314</v>
      </c>
      <c r="D1131" s="13">
        <v>1314</v>
      </c>
      <c r="G1131" s="13">
        <v>1314</v>
      </c>
      <c r="H1131" t="str">
        <f>VLOOKUP(G1131,All_Teams!$A$2:$B$365,2,FALSE)</f>
        <v>North Carolina</v>
      </c>
    </row>
    <row r="1132" spans="2:8" x14ac:dyDescent="0.4">
      <c r="B1132" s="11">
        <v>1129</v>
      </c>
      <c r="C1132" s="52">
        <v>1257</v>
      </c>
      <c r="D1132" s="13">
        <v>1257</v>
      </c>
      <c r="G1132" s="13">
        <v>1257</v>
      </c>
      <c r="H1132" t="str">
        <f>VLOOKUP(G1132,All_Teams!$A$2:$B$365,2,FALSE)</f>
        <v>Louisville</v>
      </c>
    </row>
    <row r="1133" spans="2:8" x14ac:dyDescent="0.4">
      <c r="B1133" s="11">
        <v>1130</v>
      </c>
      <c r="C1133" s="52">
        <v>1374</v>
      </c>
      <c r="D1133" s="13">
        <v>1374</v>
      </c>
      <c r="G1133" s="13">
        <v>1374</v>
      </c>
      <c r="H1133" t="str">
        <f>VLOOKUP(G1133,All_Teams!$A$2:$B$365,2,FALSE)</f>
        <v>Southern Methodist</v>
      </c>
    </row>
    <row r="1134" spans="2:8" x14ac:dyDescent="0.4">
      <c r="B1134" s="11">
        <v>1131</v>
      </c>
      <c r="C1134" s="52">
        <v>1452</v>
      </c>
      <c r="D1134" s="13">
        <v>1452</v>
      </c>
      <c r="G1134" s="13">
        <v>1452</v>
      </c>
      <c r="H1134" t="str">
        <f>VLOOKUP(G1134,All_Teams!$A$2:$B$365,2,FALSE)</f>
        <v>West Virginia</v>
      </c>
    </row>
    <row r="1135" spans="2:8" x14ac:dyDescent="0.4">
      <c r="B1135" s="11">
        <v>1132</v>
      </c>
      <c r="C1135" s="52">
        <v>1274</v>
      </c>
      <c r="D1135" s="13">
        <v>1274</v>
      </c>
      <c r="G1135" s="13">
        <v>1274</v>
      </c>
      <c r="H1135" t="str">
        <f>VLOOKUP(G1135,All_Teams!$A$2:$B$365,2,FALSE)</f>
        <v>Miami (FL)</v>
      </c>
    </row>
    <row r="1136" spans="2:8" x14ac:dyDescent="0.4">
      <c r="B1136" s="11">
        <v>1133</v>
      </c>
      <c r="C1136" s="52">
        <v>1452</v>
      </c>
      <c r="D1136" s="13">
        <v>1452</v>
      </c>
      <c r="G1136" s="13">
        <v>1452</v>
      </c>
      <c r="H1136" t="str">
        <f>VLOOKUP(G1136,All_Teams!$A$2:$B$365,2,FALSE)</f>
        <v>West Virginia</v>
      </c>
    </row>
    <row r="1137" spans="2:8" x14ac:dyDescent="0.4">
      <c r="B1137" s="11">
        <v>1134</v>
      </c>
      <c r="C1137" s="52">
        <v>1242</v>
      </c>
      <c r="D1137" s="13">
        <v>1242</v>
      </c>
      <c r="G1137" s="13">
        <v>1242</v>
      </c>
      <c r="H1137" t="str">
        <f>VLOOKUP(G1137,All_Teams!$A$2:$B$365,2,FALSE)</f>
        <v>Kansas</v>
      </c>
    </row>
    <row r="1138" spans="2:8" x14ac:dyDescent="0.4">
      <c r="B1138" s="11">
        <v>1135</v>
      </c>
      <c r="C1138" s="52">
        <v>1452</v>
      </c>
      <c r="D1138" s="13">
        <v>1452</v>
      </c>
      <c r="G1138" s="13">
        <v>1452</v>
      </c>
      <c r="H1138" t="str">
        <f>VLOOKUP(G1138,All_Teams!$A$2:$B$365,2,FALSE)</f>
        <v>West Virginia</v>
      </c>
    </row>
    <row r="1139" spans="2:8" x14ac:dyDescent="0.4">
      <c r="B1139" s="11">
        <v>1136</v>
      </c>
      <c r="C1139" s="52">
        <v>1452</v>
      </c>
      <c r="D1139" s="13">
        <v>1452</v>
      </c>
      <c r="G1139" s="13">
        <v>1452</v>
      </c>
      <c r="H1139" t="str">
        <f>VLOOKUP(G1139,All_Teams!$A$2:$B$365,2,FALSE)</f>
        <v>West Virginia</v>
      </c>
    </row>
    <row r="1140" spans="2:8" x14ac:dyDescent="0.4">
      <c r="B1140" s="11">
        <v>1137</v>
      </c>
      <c r="C1140" s="52">
        <v>1314</v>
      </c>
      <c r="D1140" s="13">
        <v>1314</v>
      </c>
      <c r="G1140" s="13">
        <v>1314</v>
      </c>
      <c r="H1140" t="str">
        <f>VLOOKUP(G1140,All_Teams!$A$2:$B$365,2,FALSE)</f>
        <v>North Carolina</v>
      </c>
    </row>
    <row r="1141" spans="2:8" x14ac:dyDescent="0.4">
      <c r="B1141" s="11">
        <v>1138</v>
      </c>
      <c r="C1141" s="52">
        <v>1246</v>
      </c>
      <c r="D1141" s="13">
        <v>1246</v>
      </c>
      <c r="G1141" s="13">
        <v>1246</v>
      </c>
      <c r="H1141" t="str">
        <f>VLOOKUP(G1141,All_Teams!$A$2:$B$365,2,FALSE)</f>
        <v>Kentucky</v>
      </c>
    </row>
    <row r="1142" spans="2:8" x14ac:dyDescent="0.4">
      <c r="B1142" s="11">
        <v>1139</v>
      </c>
      <c r="C1142" s="52">
        <v>1452</v>
      </c>
      <c r="D1142" s="13">
        <v>1452</v>
      </c>
      <c r="G1142" s="13">
        <v>1452</v>
      </c>
      <c r="H1142" t="str">
        <f>VLOOKUP(G1142,All_Teams!$A$2:$B$365,2,FALSE)</f>
        <v>West Virginia</v>
      </c>
    </row>
    <row r="1143" spans="2:8" x14ac:dyDescent="0.4">
      <c r="B1143" s="11">
        <v>1140</v>
      </c>
      <c r="C1143" s="52">
        <v>1332</v>
      </c>
      <c r="D1143" s="13">
        <v>1332</v>
      </c>
      <c r="G1143" s="13">
        <v>1332</v>
      </c>
      <c r="H1143" t="str">
        <f>VLOOKUP(G1143,All_Teams!$A$2:$B$365,2,FALSE)</f>
        <v>Oregon</v>
      </c>
    </row>
    <row r="1144" spans="2:8" x14ac:dyDescent="0.4">
      <c r="B1144" s="11">
        <v>1141</v>
      </c>
      <c r="C1144" s="52">
        <v>1452</v>
      </c>
      <c r="D1144" s="13">
        <v>1452</v>
      </c>
      <c r="G1144" s="13">
        <v>1452</v>
      </c>
      <c r="H1144" t="str">
        <f>VLOOKUP(G1144,All_Teams!$A$2:$B$365,2,FALSE)</f>
        <v>West Virginia</v>
      </c>
    </row>
    <row r="1145" spans="2:8" x14ac:dyDescent="0.4">
      <c r="B1145" s="11">
        <v>1142</v>
      </c>
      <c r="C1145" s="52">
        <v>1452</v>
      </c>
      <c r="D1145" s="13">
        <v>1452</v>
      </c>
      <c r="G1145" s="13">
        <v>1452</v>
      </c>
      <c r="H1145" t="str">
        <f>VLOOKUP(G1145,All_Teams!$A$2:$B$365,2,FALSE)</f>
        <v>West Virginia</v>
      </c>
    </row>
    <row r="1146" spans="2:8" x14ac:dyDescent="0.4">
      <c r="B1146" s="11">
        <v>1143</v>
      </c>
      <c r="C1146" s="52">
        <v>1246</v>
      </c>
      <c r="D1146" s="13">
        <v>1246</v>
      </c>
      <c r="G1146" s="13">
        <v>1246</v>
      </c>
      <c r="H1146" t="str">
        <f>VLOOKUP(G1146,All_Teams!$A$2:$B$365,2,FALSE)</f>
        <v>Kentucky</v>
      </c>
    </row>
    <row r="1147" spans="2:8" x14ac:dyDescent="0.4">
      <c r="B1147" s="11">
        <v>1144</v>
      </c>
      <c r="C1147" s="52">
        <v>1314</v>
      </c>
      <c r="D1147" s="13">
        <v>1314</v>
      </c>
      <c r="G1147" s="13">
        <v>1314</v>
      </c>
      <c r="H1147" t="str">
        <f>VLOOKUP(G1147,All_Teams!$A$2:$B$365,2,FALSE)</f>
        <v>North Carolina</v>
      </c>
    </row>
    <row r="1148" spans="2:8" x14ac:dyDescent="0.4">
      <c r="B1148" s="11">
        <v>1145</v>
      </c>
      <c r="C1148" s="52">
        <v>1452</v>
      </c>
      <c r="D1148" s="13">
        <v>1452</v>
      </c>
      <c r="G1148" s="13">
        <v>1452</v>
      </c>
      <c r="H1148" t="str">
        <f>VLOOKUP(G1148,All_Teams!$A$2:$B$365,2,FALSE)</f>
        <v>West Virginia</v>
      </c>
    </row>
    <row r="1149" spans="2:8" x14ac:dyDescent="0.4">
      <c r="B1149" s="11">
        <v>1146</v>
      </c>
      <c r="C1149" s="52">
        <v>1314</v>
      </c>
      <c r="D1149" s="13">
        <v>1314</v>
      </c>
      <c r="G1149" s="13">
        <v>1314</v>
      </c>
      <c r="H1149" t="str">
        <f>VLOOKUP(G1149,All_Teams!$A$2:$B$365,2,FALSE)</f>
        <v>North Carolina</v>
      </c>
    </row>
    <row r="1150" spans="2:8" x14ac:dyDescent="0.4">
      <c r="B1150" s="11">
        <v>1147</v>
      </c>
      <c r="C1150" s="52">
        <v>1452</v>
      </c>
      <c r="D1150" s="13">
        <v>1452</v>
      </c>
      <c r="G1150" s="13">
        <v>1452</v>
      </c>
      <c r="H1150" t="str">
        <f>VLOOKUP(G1150,All_Teams!$A$2:$B$365,2,FALSE)</f>
        <v>West Virginia</v>
      </c>
    </row>
    <row r="1151" spans="2:8" x14ac:dyDescent="0.4">
      <c r="B1151" s="11">
        <v>1148</v>
      </c>
      <c r="C1151" s="52">
        <v>1314</v>
      </c>
      <c r="D1151" s="13">
        <v>1314</v>
      </c>
      <c r="G1151" s="13">
        <v>1314</v>
      </c>
      <c r="H1151" t="str">
        <f>VLOOKUP(G1151,All_Teams!$A$2:$B$365,2,FALSE)</f>
        <v>North Carolina</v>
      </c>
    </row>
    <row r="1152" spans="2:8" x14ac:dyDescent="0.4">
      <c r="B1152" s="11">
        <v>1149</v>
      </c>
      <c r="C1152" s="52">
        <v>1257</v>
      </c>
      <c r="D1152" s="13">
        <v>1257</v>
      </c>
      <c r="G1152" s="13">
        <v>1257</v>
      </c>
      <c r="H1152" t="str">
        <f>VLOOKUP(G1152,All_Teams!$A$2:$B$365,2,FALSE)</f>
        <v>Louisville</v>
      </c>
    </row>
    <row r="1153" spans="2:8" x14ac:dyDescent="0.4">
      <c r="B1153" s="11">
        <v>1150</v>
      </c>
      <c r="C1153" s="52">
        <v>1257</v>
      </c>
      <c r="D1153" s="13">
        <v>1257</v>
      </c>
      <c r="G1153" s="13">
        <v>1257</v>
      </c>
      <c r="H1153" t="str">
        <f>VLOOKUP(G1153,All_Teams!$A$2:$B$365,2,FALSE)</f>
        <v>Louisville</v>
      </c>
    </row>
    <row r="1154" spans="2:8" x14ac:dyDescent="0.4">
      <c r="B1154" s="11">
        <v>1151</v>
      </c>
      <c r="C1154" s="52">
        <v>1435</v>
      </c>
      <c r="D1154" s="13">
        <v>1435</v>
      </c>
      <c r="G1154" s="13">
        <v>1435</v>
      </c>
      <c r="H1154" t="str">
        <f>VLOOKUP(G1154,All_Teams!$A$2:$B$365,2,FALSE)</f>
        <v>Vanderbilt</v>
      </c>
    </row>
    <row r="1155" spans="2:8" x14ac:dyDescent="0.4">
      <c r="B1155" s="11">
        <v>1152</v>
      </c>
      <c r="C1155" s="52">
        <v>1452</v>
      </c>
      <c r="D1155" s="13">
        <v>1452</v>
      </c>
      <c r="G1155" s="13">
        <v>1452</v>
      </c>
      <c r="H1155" t="str">
        <f>VLOOKUP(G1155,All_Teams!$A$2:$B$365,2,FALSE)</f>
        <v>West Virginia</v>
      </c>
    </row>
    <row r="1156" spans="2:8" x14ac:dyDescent="0.4">
      <c r="B1156" s="11">
        <v>1153</v>
      </c>
      <c r="C1156" s="52">
        <v>1435</v>
      </c>
      <c r="D1156" s="13">
        <v>1435</v>
      </c>
      <c r="G1156" s="13">
        <v>1435</v>
      </c>
      <c r="H1156" t="str">
        <f>VLOOKUP(G1156,All_Teams!$A$2:$B$365,2,FALSE)</f>
        <v>Vanderbilt</v>
      </c>
    </row>
    <row r="1157" spans="2:8" x14ac:dyDescent="0.4">
      <c r="B1157" s="11">
        <v>1154</v>
      </c>
      <c r="C1157" s="52">
        <v>1452</v>
      </c>
      <c r="D1157" s="13">
        <v>1452</v>
      </c>
      <c r="G1157" s="13">
        <v>1452</v>
      </c>
      <c r="H1157" t="str">
        <f>VLOOKUP(G1157,All_Teams!$A$2:$B$365,2,FALSE)</f>
        <v>West Virginia</v>
      </c>
    </row>
    <row r="1158" spans="2:8" x14ac:dyDescent="0.4">
      <c r="B1158" s="11">
        <v>1155</v>
      </c>
      <c r="C1158" s="52">
        <v>1374</v>
      </c>
      <c r="D1158" s="13">
        <v>1374</v>
      </c>
      <c r="G1158" s="13">
        <v>1374</v>
      </c>
      <c r="H1158" t="str">
        <f>VLOOKUP(G1158,All_Teams!$A$2:$B$365,2,FALSE)</f>
        <v>Southern Methodist</v>
      </c>
    </row>
    <row r="1159" spans="2:8" x14ac:dyDescent="0.4">
      <c r="B1159" s="11">
        <v>1156</v>
      </c>
      <c r="C1159" s="52">
        <v>1314</v>
      </c>
      <c r="D1159" s="13">
        <v>1314</v>
      </c>
      <c r="G1159" s="13">
        <v>1314</v>
      </c>
      <c r="H1159" t="str">
        <f>VLOOKUP(G1159,All_Teams!$A$2:$B$365,2,FALSE)</f>
        <v>North Carolina</v>
      </c>
    </row>
    <row r="1160" spans="2:8" x14ac:dyDescent="0.4">
      <c r="B1160" s="11">
        <v>1157</v>
      </c>
      <c r="C1160" s="52">
        <v>1314</v>
      </c>
      <c r="D1160" s="13">
        <v>1314</v>
      </c>
      <c r="G1160" s="13">
        <v>1314</v>
      </c>
      <c r="H1160" t="str">
        <f>VLOOKUP(G1160,All_Teams!$A$2:$B$365,2,FALSE)</f>
        <v>North Carolina</v>
      </c>
    </row>
    <row r="1161" spans="2:8" x14ac:dyDescent="0.4">
      <c r="B1161" s="11">
        <v>1158</v>
      </c>
      <c r="C1161" s="52">
        <v>1246</v>
      </c>
      <c r="D1161" s="13">
        <v>1246</v>
      </c>
      <c r="G1161" s="13">
        <v>1246</v>
      </c>
      <c r="H1161" t="str">
        <f>VLOOKUP(G1161,All_Teams!$A$2:$B$365,2,FALSE)</f>
        <v>Kentucky</v>
      </c>
    </row>
    <row r="1162" spans="2:8" x14ac:dyDescent="0.4">
      <c r="B1162" s="11">
        <v>1159</v>
      </c>
      <c r="C1162" s="52">
        <v>1314</v>
      </c>
      <c r="D1162" s="13">
        <v>1314</v>
      </c>
      <c r="G1162" s="13">
        <v>1314</v>
      </c>
      <c r="H1162" t="str">
        <f>VLOOKUP(G1162,All_Teams!$A$2:$B$365,2,FALSE)</f>
        <v>North Carolina</v>
      </c>
    </row>
    <row r="1163" spans="2:8" x14ac:dyDescent="0.4">
      <c r="B1163" s="11">
        <v>1160</v>
      </c>
      <c r="C1163" s="52">
        <v>1314</v>
      </c>
      <c r="D1163" s="13">
        <v>1314</v>
      </c>
      <c r="G1163" s="13">
        <v>1314</v>
      </c>
      <c r="H1163" t="str">
        <f>VLOOKUP(G1163,All_Teams!$A$2:$B$365,2,FALSE)</f>
        <v>North Carolina</v>
      </c>
    </row>
    <row r="1164" spans="2:8" x14ac:dyDescent="0.4">
      <c r="B1164" s="11">
        <v>1161</v>
      </c>
      <c r="C1164" s="52">
        <v>1246</v>
      </c>
      <c r="D1164" s="13">
        <v>1246</v>
      </c>
      <c r="G1164" s="13">
        <v>1246</v>
      </c>
      <c r="H1164" t="str">
        <f>VLOOKUP(G1164,All_Teams!$A$2:$B$365,2,FALSE)</f>
        <v>Kentucky</v>
      </c>
    </row>
    <row r="1165" spans="2:8" x14ac:dyDescent="0.4">
      <c r="B1165" s="11">
        <v>1162</v>
      </c>
      <c r="C1165" s="52">
        <v>1246</v>
      </c>
      <c r="D1165" s="13">
        <v>1246</v>
      </c>
      <c r="G1165" s="13">
        <v>1246</v>
      </c>
      <c r="H1165" t="str">
        <f>VLOOKUP(G1165,All_Teams!$A$2:$B$365,2,FALSE)</f>
        <v>Kentucky</v>
      </c>
    </row>
    <row r="1166" spans="2:8" x14ac:dyDescent="0.4">
      <c r="B1166" s="11">
        <v>1163</v>
      </c>
      <c r="C1166" s="52">
        <v>1274</v>
      </c>
      <c r="D1166" s="13">
        <v>1274</v>
      </c>
      <c r="G1166" s="13">
        <v>1274</v>
      </c>
      <c r="H1166" t="str">
        <f>VLOOKUP(G1166,All_Teams!$A$2:$B$365,2,FALSE)</f>
        <v>Miami (FL)</v>
      </c>
    </row>
    <row r="1167" spans="2:8" x14ac:dyDescent="0.4">
      <c r="B1167" s="11">
        <v>1164</v>
      </c>
      <c r="C1167" s="52">
        <v>1314</v>
      </c>
      <c r="D1167" s="13">
        <v>1314</v>
      </c>
      <c r="G1167" s="13">
        <v>1314</v>
      </c>
      <c r="H1167" t="str">
        <f>VLOOKUP(G1167,All_Teams!$A$2:$B$365,2,FALSE)</f>
        <v>North Carolina</v>
      </c>
    </row>
    <row r="1168" spans="2:8" x14ac:dyDescent="0.4">
      <c r="B1168" s="11">
        <v>1165</v>
      </c>
      <c r="C1168" s="52">
        <v>1374</v>
      </c>
      <c r="D1168" s="13">
        <v>1374</v>
      </c>
      <c r="G1168" s="13">
        <v>1374</v>
      </c>
      <c r="H1168" t="str">
        <f>VLOOKUP(G1168,All_Teams!$A$2:$B$365,2,FALSE)</f>
        <v>Southern Methodist</v>
      </c>
    </row>
    <row r="1169" spans="2:8" x14ac:dyDescent="0.4">
      <c r="B1169" s="11">
        <v>1166</v>
      </c>
      <c r="C1169" s="52">
        <v>1246</v>
      </c>
      <c r="D1169" s="13">
        <v>1246</v>
      </c>
      <c r="G1169" s="13">
        <v>1246</v>
      </c>
      <c r="H1169" t="str">
        <f>VLOOKUP(G1169,All_Teams!$A$2:$B$365,2,FALSE)</f>
        <v>Kentucky</v>
      </c>
    </row>
    <row r="1170" spans="2:8" x14ac:dyDescent="0.4">
      <c r="B1170" s="11">
        <v>1167</v>
      </c>
      <c r="C1170" s="52">
        <v>1246</v>
      </c>
      <c r="D1170" s="13">
        <v>1246</v>
      </c>
      <c r="G1170" s="13">
        <v>1246</v>
      </c>
      <c r="H1170" t="str">
        <f>VLOOKUP(G1170,All_Teams!$A$2:$B$365,2,FALSE)</f>
        <v>Kentucky</v>
      </c>
    </row>
    <row r="1171" spans="2:8" x14ac:dyDescent="0.4">
      <c r="B1171" s="11">
        <v>1168</v>
      </c>
      <c r="C1171" s="52">
        <v>1323</v>
      </c>
      <c r="D1171" s="13">
        <v>1323</v>
      </c>
      <c r="G1171" s="13">
        <v>1323</v>
      </c>
      <c r="H1171" t="str">
        <f>VLOOKUP(G1171,All_Teams!$A$2:$B$365,2,FALSE)</f>
        <v>Notre Dame</v>
      </c>
    </row>
    <row r="1172" spans="2:8" x14ac:dyDescent="0.4">
      <c r="B1172" s="11">
        <v>1169</v>
      </c>
      <c r="C1172" s="52">
        <v>1452</v>
      </c>
      <c r="D1172" s="13">
        <v>1452</v>
      </c>
      <c r="G1172" s="13">
        <v>1452</v>
      </c>
      <c r="H1172" t="str">
        <f>VLOOKUP(G1172,All_Teams!$A$2:$B$365,2,FALSE)</f>
        <v>West Virginia</v>
      </c>
    </row>
    <row r="1173" spans="2:8" x14ac:dyDescent="0.4">
      <c r="B1173" s="11">
        <v>1170</v>
      </c>
      <c r="C1173" s="52">
        <v>1435</v>
      </c>
      <c r="D1173" s="13">
        <v>1435</v>
      </c>
      <c r="G1173" s="13">
        <v>1435</v>
      </c>
      <c r="H1173" t="str">
        <f>VLOOKUP(G1173,All_Teams!$A$2:$B$365,2,FALSE)</f>
        <v>Vanderbilt</v>
      </c>
    </row>
    <row r="1174" spans="2:8" x14ac:dyDescent="0.4">
      <c r="B1174" s="11">
        <v>1171</v>
      </c>
      <c r="C1174" s="52">
        <v>1242</v>
      </c>
      <c r="D1174" s="13">
        <v>1242</v>
      </c>
      <c r="G1174" s="13">
        <v>1242</v>
      </c>
      <c r="H1174" t="str">
        <f>VLOOKUP(G1174,All_Teams!$A$2:$B$365,2,FALSE)</f>
        <v>Kansas</v>
      </c>
    </row>
    <row r="1175" spans="2:8" x14ac:dyDescent="0.4">
      <c r="B1175" s="11">
        <v>1172</v>
      </c>
      <c r="C1175" s="52">
        <v>1455</v>
      </c>
      <c r="D1175" s="13">
        <v>1455</v>
      </c>
      <c r="G1175" s="13">
        <v>1455</v>
      </c>
      <c r="H1175" t="str">
        <f>VLOOKUP(G1175,All_Teams!$A$2:$B$365,2,FALSE)</f>
        <v>Wichita State</v>
      </c>
    </row>
    <row r="1176" spans="2:8" x14ac:dyDescent="0.4">
      <c r="B1176" s="11">
        <v>1173</v>
      </c>
      <c r="C1176" s="52">
        <v>1112</v>
      </c>
      <c r="D1176" s="13">
        <v>1112</v>
      </c>
      <c r="G1176" s="13">
        <v>1112</v>
      </c>
      <c r="H1176" t="str">
        <f>VLOOKUP(G1176,All_Teams!$A$2:$B$365,2,FALSE)</f>
        <v>Arizona</v>
      </c>
    </row>
    <row r="1177" spans="2:8" x14ac:dyDescent="0.4">
      <c r="B1177" s="11">
        <v>1174</v>
      </c>
      <c r="C1177" s="52">
        <v>1153</v>
      </c>
      <c r="D1177" s="13">
        <v>1153</v>
      </c>
      <c r="G1177" s="13">
        <v>1153</v>
      </c>
      <c r="H1177" t="str">
        <f>VLOOKUP(G1177,All_Teams!$A$2:$B$365,2,FALSE)</f>
        <v>Cincinnati</v>
      </c>
    </row>
    <row r="1178" spans="2:8" x14ac:dyDescent="0.4">
      <c r="B1178" s="11">
        <v>1175</v>
      </c>
      <c r="C1178" s="52">
        <v>1314</v>
      </c>
      <c r="D1178" s="13">
        <v>1314</v>
      </c>
      <c r="G1178" s="13">
        <v>1314</v>
      </c>
      <c r="H1178" t="str">
        <f>VLOOKUP(G1178,All_Teams!$A$2:$B$365,2,FALSE)</f>
        <v>North Carolina</v>
      </c>
    </row>
    <row r="1179" spans="2:8" x14ac:dyDescent="0.4">
      <c r="B1179" s="11">
        <v>1176</v>
      </c>
      <c r="C1179" s="52">
        <v>1278</v>
      </c>
      <c r="D1179" s="13">
        <v>1278</v>
      </c>
      <c r="G1179" s="13">
        <v>1278</v>
      </c>
      <c r="H1179" t="str">
        <f>VLOOKUP(G1179,All_Teams!$A$2:$B$365,2,FALSE)</f>
        <v>Minnesota</v>
      </c>
    </row>
    <row r="1180" spans="2:8" x14ac:dyDescent="0.4">
      <c r="B1180" s="11">
        <v>1177</v>
      </c>
      <c r="C1180" s="52">
        <v>1332</v>
      </c>
      <c r="D1180" s="13">
        <v>1332</v>
      </c>
      <c r="G1180" s="13">
        <v>1332</v>
      </c>
      <c r="H1180" t="str">
        <f>VLOOKUP(G1180,All_Teams!$A$2:$B$365,2,FALSE)</f>
        <v>Oregon</v>
      </c>
    </row>
    <row r="1181" spans="2:8" x14ac:dyDescent="0.4">
      <c r="B1181" s="11">
        <v>1178</v>
      </c>
      <c r="C1181" s="52">
        <v>1268</v>
      </c>
      <c r="D1181" s="13">
        <v>1268</v>
      </c>
      <c r="G1181" s="13">
        <v>1268</v>
      </c>
      <c r="H1181" t="str">
        <f>VLOOKUP(G1181,All_Teams!$A$2:$B$365,2,FALSE)</f>
        <v>Maryland</v>
      </c>
    </row>
    <row r="1182" spans="2:8" x14ac:dyDescent="0.4">
      <c r="B1182" s="11">
        <v>1179</v>
      </c>
      <c r="C1182" s="52">
        <v>1435</v>
      </c>
      <c r="D1182" s="13">
        <v>1435</v>
      </c>
      <c r="G1182" s="13">
        <v>1435</v>
      </c>
      <c r="H1182" t="str">
        <f>VLOOKUP(G1182,All_Teams!$A$2:$B$365,2,FALSE)</f>
        <v>Vanderbilt</v>
      </c>
    </row>
    <row r="1183" spans="2:8" x14ac:dyDescent="0.4">
      <c r="B1183" s="11">
        <v>1180</v>
      </c>
      <c r="C1183" s="52">
        <v>1242</v>
      </c>
      <c r="D1183" s="13">
        <v>1242</v>
      </c>
      <c r="G1183" s="13">
        <v>1242</v>
      </c>
      <c r="H1183" t="str">
        <f>VLOOKUP(G1183,All_Teams!$A$2:$B$365,2,FALSE)</f>
        <v>Kansas</v>
      </c>
    </row>
    <row r="1184" spans="2:8" x14ac:dyDescent="0.4">
      <c r="B1184" s="11">
        <v>1181</v>
      </c>
      <c r="C1184" s="52">
        <v>1242</v>
      </c>
      <c r="D1184" s="13">
        <v>1242</v>
      </c>
      <c r="G1184" s="13">
        <v>1242</v>
      </c>
      <c r="H1184" t="str">
        <f>VLOOKUP(G1184,All_Teams!$A$2:$B$365,2,FALSE)</f>
        <v>Kansas</v>
      </c>
    </row>
    <row r="1185" spans="2:8" x14ac:dyDescent="0.4">
      <c r="B1185" s="11">
        <v>1182</v>
      </c>
      <c r="C1185" s="52">
        <v>1452</v>
      </c>
      <c r="D1185" s="13">
        <v>1452</v>
      </c>
      <c r="G1185" s="13">
        <v>1452</v>
      </c>
      <c r="H1185" t="str">
        <f>VLOOKUP(G1185,All_Teams!$A$2:$B$365,2,FALSE)</f>
        <v>West Virginia</v>
      </c>
    </row>
    <row r="1186" spans="2:8" x14ac:dyDescent="0.4">
      <c r="B1186" s="11">
        <v>1183</v>
      </c>
      <c r="C1186" s="52">
        <v>1452</v>
      </c>
      <c r="D1186" s="13">
        <v>1452</v>
      </c>
      <c r="G1186" s="13">
        <v>1452</v>
      </c>
      <c r="H1186" t="str">
        <f>VLOOKUP(G1186,All_Teams!$A$2:$B$365,2,FALSE)</f>
        <v>West Virginia</v>
      </c>
    </row>
    <row r="1187" spans="2:8" x14ac:dyDescent="0.4">
      <c r="B1187" s="11">
        <v>1184</v>
      </c>
      <c r="C1187" s="52">
        <v>1242</v>
      </c>
      <c r="D1187" s="13">
        <v>1242</v>
      </c>
      <c r="G1187" s="13">
        <v>1242</v>
      </c>
      <c r="H1187" t="str">
        <f>VLOOKUP(G1187,All_Teams!$A$2:$B$365,2,FALSE)</f>
        <v>Kansas</v>
      </c>
    </row>
    <row r="1188" spans="2:8" x14ac:dyDescent="0.4">
      <c r="B1188" s="11">
        <v>1185</v>
      </c>
      <c r="C1188" s="52">
        <v>1314</v>
      </c>
      <c r="D1188" s="13">
        <v>1314</v>
      </c>
      <c r="G1188" s="13">
        <v>1314</v>
      </c>
      <c r="H1188" t="str">
        <f>VLOOKUP(G1188,All_Teams!$A$2:$B$365,2,FALSE)</f>
        <v>North Carolina</v>
      </c>
    </row>
    <row r="1189" spans="2:8" x14ac:dyDescent="0.4">
      <c r="B1189" s="11">
        <v>1186</v>
      </c>
      <c r="C1189" s="52">
        <v>1374</v>
      </c>
      <c r="D1189" s="13">
        <v>1374</v>
      </c>
      <c r="G1189" s="13">
        <v>1374</v>
      </c>
      <c r="H1189" t="str">
        <f>VLOOKUP(G1189,All_Teams!$A$2:$B$365,2,FALSE)</f>
        <v>Southern Methodist</v>
      </c>
    </row>
    <row r="1190" spans="2:8" x14ac:dyDescent="0.4">
      <c r="B1190" s="11">
        <v>1187</v>
      </c>
      <c r="C1190" s="52">
        <v>1452</v>
      </c>
      <c r="D1190" s="13">
        <v>1452</v>
      </c>
      <c r="G1190" s="13">
        <v>1452</v>
      </c>
      <c r="H1190" t="str">
        <f>VLOOKUP(G1190,All_Teams!$A$2:$B$365,2,FALSE)</f>
        <v>West Virginia</v>
      </c>
    </row>
    <row r="1191" spans="2:8" x14ac:dyDescent="0.4">
      <c r="B1191" s="11">
        <v>1188</v>
      </c>
      <c r="C1191" s="52">
        <v>1314</v>
      </c>
      <c r="D1191" s="13">
        <v>1314</v>
      </c>
      <c r="G1191" s="13">
        <v>1314</v>
      </c>
      <c r="H1191" t="str">
        <f>VLOOKUP(G1191,All_Teams!$A$2:$B$365,2,FALSE)</f>
        <v>North Carolina</v>
      </c>
    </row>
    <row r="1192" spans="2:8" x14ac:dyDescent="0.4">
      <c r="B1192" s="11">
        <v>1189</v>
      </c>
      <c r="C1192" s="52">
        <v>1246</v>
      </c>
      <c r="D1192" s="13">
        <v>1246</v>
      </c>
      <c r="G1192" s="13">
        <v>1246</v>
      </c>
      <c r="H1192" t="str">
        <f>VLOOKUP(G1192,All_Teams!$A$2:$B$365,2,FALSE)</f>
        <v>Kentucky</v>
      </c>
    </row>
    <row r="1193" spans="2:8" x14ac:dyDescent="0.4">
      <c r="B1193" s="11">
        <v>1190</v>
      </c>
      <c r="C1193" s="52">
        <v>1314</v>
      </c>
      <c r="D1193" s="13">
        <v>1314</v>
      </c>
      <c r="G1193" s="13">
        <v>1314</v>
      </c>
      <c r="H1193" t="str">
        <f>VLOOKUP(G1193,All_Teams!$A$2:$B$365,2,FALSE)</f>
        <v>North Carolina</v>
      </c>
    </row>
    <row r="1194" spans="2:8" x14ac:dyDescent="0.4">
      <c r="B1194" s="11">
        <v>1191</v>
      </c>
      <c r="C1194" s="52">
        <v>1314</v>
      </c>
      <c r="D1194" s="13">
        <v>1314</v>
      </c>
      <c r="G1194" s="13">
        <v>1314</v>
      </c>
      <c r="H1194" t="str">
        <f>VLOOKUP(G1194,All_Teams!$A$2:$B$365,2,FALSE)</f>
        <v>North Carolina</v>
      </c>
    </row>
    <row r="1195" spans="2:8" x14ac:dyDescent="0.4">
      <c r="B1195" s="11">
        <v>1192</v>
      </c>
      <c r="C1195" s="52">
        <v>1314</v>
      </c>
      <c r="D1195" s="13">
        <v>1314</v>
      </c>
      <c r="G1195" s="13">
        <v>1314</v>
      </c>
      <c r="H1195" t="str">
        <f>VLOOKUP(G1195,All_Teams!$A$2:$B$365,2,FALSE)</f>
        <v>North Carolina</v>
      </c>
    </row>
    <row r="1196" spans="2:8" x14ac:dyDescent="0.4">
      <c r="B1196" s="11">
        <v>1193</v>
      </c>
      <c r="C1196" s="52">
        <v>1112</v>
      </c>
      <c r="D1196" s="13">
        <v>1112</v>
      </c>
      <c r="G1196" s="13">
        <v>1112</v>
      </c>
      <c r="H1196" t="str">
        <f>VLOOKUP(G1196,All_Teams!$A$2:$B$365,2,FALSE)</f>
        <v>Arizona</v>
      </c>
    </row>
    <row r="1197" spans="2:8" x14ac:dyDescent="0.4">
      <c r="B1197" s="11">
        <v>1194</v>
      </c>
      <c r="C1197" s="52">
        <v>1452</v>
      </c>
      <c r="D1197" s="13">
        <v>1452</v>
      </c>
      <c r="G1197" s="13">
        <v>1452</v>
      </c>
      <c r="H1197" t="str">
        <f>VLOOKUP(G1197,All_Teams!$A$2:$B$365,2,FALSE)</f>
        <v>West Virginia</v>
      </c>
    </row>
    <row r="1198" spans="2:8" x14ac:dyDescent="0.4">
      <c r="B1198" s="11">
        <v>1195</v>
      </c>
      <c r="C1198" s="52">
        <v>1452</v>
      </c>
      <c r="D1198" s="13">
        <v>1452</v>
      </c>
      <c r="G1198" s="13">
        <v>1452</v>
      </c>
      <c r="H1198" t="str">
        <f>VLOOKUP(G1198,All_Teams!$A$2:$B$365,2,FALSE)</f>
        <v>West Virginia</v>
      </c>
    </row>
    <row r="1199" spans="2:8" x14ac:dyDescent="0.4">
      <c r="B1199" s="11">
        <v>1196</v>
      </c>
      <c r="C1199" s="52">
        <v>1452</v>
      </c>
      <c r="D1199" s="13">
        <v>1452</v>
      </c>
      <c r="G1199" s="13">
        <v>1452</v>
      </c>
      <c r="H1199" t="str">
        <f>VLOOKUP(G1199,All_Teams!$A$2:$B$365,2,FALSE)</f>
        <v>West Virginia</v>
      </c>
    </row>
    <row r="1200" spans="2:8" x14ac:dyDescent="0.4">
      <c r="B1200" s="11">
        <v>1197</v>
      </c>
      <c r="C1200" s="52">
        <v>1435</v>
      </c>
      <c r="D1200" s="13">
        <v>1435</v>
      </c>
      <c r="G1200" s="13">
        <v>1435</v>
      </c>
      <c r="H1200" t="str">
        <f>VLOOKUP(G1200,All_Teams!$A$2:$B$365,2,FALSE)</f>
        <v>Vanderbilt</v>
      </c>
    </row>
    <row r="1201" spans="2:8" x14ac:dyDescent="0.4">
      <c r="B1201" s="11">
        <v>1198</v>
      </c>
      <c r="C1201" s="52">
        <v>1374</v>
      </c>
      <c r="D1201" s="13">
        <v>1374</v>
      </c>
      <c r="G1201" s="13">
        <v>1374</v>
      </c>
      <c r="H1201" t="str">
        <f>VLOOKUP(G1201,All_Teams!$A$2:$B$365,2,FALSE)</f>
        <v>Southern Methodist</v>
      </c>
    </row>
    <row r="1202" spans="2:8" x14ac:dyDescent="0.4">
      <c r="B1202" s="11">
        <v>1199</v>
      </c>
      <c r="C1202" s="52">
        <v>1371</v>
      </c>
      <c r="D1202" s="13">
        <v>1371</v>
      </c>
      <c r="G1202" s="13">
        <v>1371</v>
      </c>
      <c r="H1202" t="str">
        <f>VLOOKUP(G1202,All_Teams!$A$2:$B$365,2,FALSE)</f>
        <v>Seton Hall</v>
      </c>
    </row>
    <row r="1203" spans="2:8" x14ac:dyDescent="0.4">
      <c r="B1203" s="11">
        <v>1200</v>
      </c>
      <c r="C1203" s="52">
        <v>1257</v>
      </c>
      <c r="D1203" s="13">
        <v>1257</v>
      </c>
      <c r="G1203" s="13">
        <v>1257</v>
      </c>
      <c r="H1203" t="str">
        <f>VLOOKUP(G1203,All_Teams!$A$2:$B$365,2,FALSE)</f>
        <v>Louisville</v>
      </c>
    </row>
    <row r="1204" spans="2:8" x14ac:dyDescent="0.4">
      <c r="B1204" s="11">
        <v>1201</v>
      </c>
      <c r="C1204" s="52">
        <v>1452</v>
      </c>
      <c r="D1204" s="13">
        <v>1452</v>
      </c>
      <c r="G1204" s="13">
        <v>1452</v>
      </c>
      <c r="H1204" t="str">
        <f>VLOOKUP(G1204,All_Teams!$A$2:$B$365,2,FALSE)</f>
        <v>West Virginia</v>
      </c>
    </row>
    <row r="1205" spans="2:8" x14ac:dyDescent="0.4">
      <c r="B1205" s="11">
        <v>1202</v>
      </c>
      <c r="C1205" s="52">
        <v>1314</v>
      </c>
      <c r="D1205" s="13">
        <v>1314</v>
      </c>
      <c r="G1205" s="13">
        <v>1314</v>
      </c>
      <c r="H1205" t="str">
        <f>VLOOKUP(G1205,All_Teams!$A$2:$B$365,2,FALSE)</f>
        <v>North Carolina</v>
      </c>
    </row>
    <row r="1206" spans="2:8" x14ac:dyDescent="0.4">
      <c r="B1206" s="11">
        <v>1203</v>
      </c>
      <c r="C1206" s="52">
        <v>1112</v>
      </c>
      <c r="D1206" s="13">
        <v>1112</v>
      </c>
      <c r="G1206" s="13">
        <v>1112</v>
      </c>
      <c r="H1206" t="str">
        <f>VLOOKUP(G1206,All_Teams!$A$2:$B$365,2,FALSE)</f>
        <v>Arizona</v>
      </c>
    </row>
    <row r="1207" spans="2:8" x14ac:dyDescent="0.4">
      <c r="B1207" s="11">
        <v>1204</v>
      </c>
      <c r="C1207" s="52">
        <v>1314</v>
      </c>
      <c r="D1207" s="13">
        <v>1314</v>
      </c>
      <c r="G1207" s="13">
        <v>1314</v>
      </c>
      <c r="H1207" t="str">
        <f>VLOOKUP(G1207,All_Teams!$A$2:$B$365,2,FALSE)</f>
        <v>North Carolina</v>
      </c>
    </row>
    <row r="1208" spans="2:8" x14ac:dyDescent="0.4">
      <c r="B1208" s="11">
        <v>1205</v>
      </c>
      <c r="C1208" s="52">
        <v>1278</v>
      </c>
      <c r="D1208" s="13">
        <v>1278</v>
      </c>
      <c r="G1208" s="13">
        <v>1278</v>
      </c>
      <c r="H1208" t="str">
        <f>VLOOKUP(G1208,All_Teams!$A$2:$B$365,2,FALSE)</f>
        <v>Minnesota</v>
      </c>
    </row>
    <row r="1209" spans="2:8" x14ac:dyDescent="0.4">
      <c r="B1209" s="11">
        <v>1206</v>
      </c>
      <c r="C1209" s="52">
        <v>1452</v>
      </c>
      <c r="D1209" s="13">
        <v>1452</v>
      </c>
      <c r="G1209" s="13">
        <v>1452</v>
      </c>
      <c r="H1209" t="str">
        <f>VLOOKUP(G1209,All_Teams!$A$2:$B$365,2,FALSE)</f>
        <v>West Virginia</v>
      </c>
    </row>
    <row r="1210" spans="2:8" x14ac:dyDescent="0.4">
      <c r="B1210" s="11">
        <v>1207</v>
      </c>
      <c r="C1210" s="52">
        <v>1124</v>
      </c>
      <c r="D1210" s="13">
        <v>1124</v>
      </c>
      <c r="G1210" s="13">
        <v>1124</v>
      </c>
      <c r="H1210" t="str">
        <f>VLOOKUP(G1210,All_Teams!$A$2:$B$365,2,FALSE)</f>
        <v>Baylor</v>
      </c>
    </row>
    <row r="1211" spans="2:8" x14ac:dyDescent="0.4">
      <c r="B1211" s="11">
        <v>1208</v>
      </c>
      <c r="C1211" s="52">
        <v>1314</v>
      </c>
      <c r="D1211" s="13">
        <v>1314</v>
      </c>
      <c r="G1211" s="13">
        <v>1314</v>
      </c>
      <c r="H1211" t="str">
        <f>VLOOKUP(G1211,All_Teams!$A$2:$B$365,2,FALSE)</f>
        <v>North Carolina</v>
      </c>
    </row>
    <row r="1212" spans="2:8" x14ac:dyDescent="0.4">
      <c r="B1212" s="11">
        <v>1209</v>
      </c>
      <c r="C1212" s="52">
        <v>1452</v>
      </c>
      <c r="D1212" s="13">
        <v>1452</v>
      </c>
      <c r="G1212" s="13">
        <v>1452</v>
      </c>
      <c r="H1212" t="str">
        <f>VLOOKUP(G1212,All_Teams!$A$2:$B$365,2,FALSE)</f>
        <v>West Virginia</v>
      </c>
    </row>
    <row r="1213" spans="2:8" x14ac:dyDescent="0.4">
      <c r="B1213" s="11">
        <v>1210</v>
      </c>
      <c r="C1213" s="52">
        <v>1314</v>
      </c>
      <c r="D1213" s="13">
        <v>1314</v>
      </c>
      <c r="G1213" s="13">
        <v>1314</v>
      </c>
      <c r="H1213" t="str">
        <f>VLOOKUP(G1213,All_Teams!$A$2:$B$365,2,FALSE)</f>
        <v>North Carolina</v>
      </c>
    </row>
    <row r="1214" spans="2:8" x14ac:dyDescent="0.4">
      <c r="B1214" s="11">
        <v>1211</v>
      </c>
      <c r="C1214" s="52">
        <v>1452</v>
      </c>
      <c r="D1214" s="13">
        <v>1452</v>
      </c>
      <c r="G1214" s="13">
        <v>1452</v>
      </c>
      <c r="H1214" t="str">
        <f>VLOOKUP(G1214,All_Teams!$A$2:$B$365,2,FALSE)</f>
        <v>West Virginia</v>
      </c>
    </row>
    <row r="1215" spans="2:8" x14ac:dyDescent="0.4">
      <c r="B1215" s="11">
        <v>1212</v>
      </c>
      <c r="C1215" s="52">
        <v>1314</v>
      </c>
      <c r="D1215" s="13">
        <v>1314</v>
      </c>
      <c r="G1215" s="13">
        <v>1314</v>
      </c>
      <c r="H1215" t="str">
        <f>VLOOKUP(G1215,All_Teams!$A$2:$B$365,2,FALSE)</f>
        <v>North Carolina</v>
      </c>
    </row>
    <row r="1216" spans="2:8" x14ac:dyDescent="0.4">
      <c r="B1216" s="11">
        <v>1213</v>
      </c>
      <c r="C1216" s="52">
        <v>1242</v>
      </c>
      <c r="D1216" s="13">
        <v>1242</v>
      </c>
      <c r="G1216" s="13">
        <v>1242</v>
      </c>
      <c r="H1216" t="str">
        <f>VLOOKUP(G1216,All_Teams!$A$2:$B$365,2,FALSE)</f>
        <v>Kansas</v>
      </c>
    </row>
    <row r="1217" spans="2:8" x14ac:dyDescent="0.4">
      <c r="B1217" s="11">
        <v>1214</v>
      </c>
      <c r="C1217" s="52">
        <v>1278</v>
      </c>
      <c r="D1217" s="13">
        <v>1278</v>
      </c>
      <c r="G1217" s="13">
        <v>1278</v>
      </c>
      <c r="H1217" t="str">
        <f>VLOOKUP(G1217,All_Teams!$A$2:$B$365,2,FALSE)</f>
        <v>Minnesota</v>
      </c>
    </row>
    <row r="1218" spans="2:8" x14ac:dyDescent="0.4">
      <c r="B1218" s="11">
        <v>1215</v>
      </c>
      <c r="C1218" s="52">
        <v>1452</v>
      </c>
      <c r="D1218" s="13">
        <v>1452</v>
      </c>
      <c r="G1218" s="13">
        <v>1452</v>
      </c>
      <c r="H1218" t="str">
        <f>VLOOKUP(G1218,All_Teams!$A$2:$B$365,2,FALSE)</f>
        <v>West Virginia</v>
      </c>
    </row>
    <row r="1219" spans="2:8" x14ac:dyDescent="0.4">
      <c r="B1219" s="11">
        <v>1216</v>
      </c>
      <c r="C1219" s="52">
        <v>1452</v>
      </c>
      <c r="D1219" s="13">
        <v>1452</v>
      </c>
      <c r="G1219" s="13">
        <v>1452</v>
      </c>
      <c r="H1219" t="str">
        <f>VLOOKUP(G1219,All_Teams!$A$2:$B$365,2,FALSE)</f>
        <v>West Virginia</v>
      </c>
    </row>
    <row r="1220" spans="2:8" x14ac:dyDescent="0.4">
      <c r="B1220" s="11">
        <v>1217</v>
      </c>
      <c r="C1220" s="52">
        <v>1276</v>
      </c>
      <c r="D1220" s="13">
        <v>1276</v>
      </c>
      <c r="G1220" s="13">
        <v>1276</v>
      </c>
      <c r="H1220" t="str">
        <f>VLOOKUP(G1220,All_Teams!$A$2:$B$365,2,FALSE)</f>
        <v>Michigan</v>
      </c>
    </row>
    <row r="1221" spans="2:8" x14ac:dyDescent="0.4">
      <c r="B1221" s="11">
        <v>1218</v>
      </c>
      <c r="C1221" s="52">
        <v>1452</v>
      </c>
      <c r="D1221" s="13">
        <v>1452</v>
      </c>
      <c r="G1221" s="13">
        <v>1452</v>
      </c>
      <c r="H1221" t="str">
        <f>VLOOKUP(G1221,All_Teams!$A$2:$B$365,2,FALSE)</f>
        <v>West Virginia</v>
      </c>
    </row>
    <row r="1222" spans="2:8" x14ac:dyDescent="0.4">
      <c r="B1222" s="11">
        <v>1219</v>
      </c>
      <c r="C1222" s="52">
        <v>1153</v>
      </c>
      <c r="D1222" s="13">
        <v>1153</v>
      </c>
      <c r="G1222" s="13">
        <v>1153</v>
      </c>
      <c r="H1222" t="str">
        <f>VLOOKUP(G1222,All_Teams!$A$2:$B$365,2,FALSE)</f>
        <v>Cincinnati</v>
      </c>
    </row>
    <row r="1223" spans="2:8" x14ac:dyDescent="0.4">
      <c r="B1223" s="11">
        <v>1220</v>
      </c>
      <c r="C1223" s="52">
        <v>1246</v>
      </c>
      <c r="D1223" s="13">
        <v>1246</v>
      </c>
      <c r="G1223" s="13">
        <v>1246</v>
      </c>
      <c r="H1223" t="str">
        <f>VLOOKUP(G1223,All_Teams!$A$2:$B$365,2,FALSE)</f>
        <v>Kentucky</v>
      </c>
    </row>
    <row r="1224" spans="2:8" x14ac:dyDescent="0.4">
      <c r="B1224" s="11">
        <v>1221</v>
      </c>
      <c r="C1224" s="52">
        <v>1274</v>
      </c>
      <c r="D1224" s="13">
        <v>1274</v>
      </c>
      <c r="G1224" s="13">
        <v>1274</v>
      </c>
      <c r="H1224" t="str">
        <f>VLOOKUP(G1224,All_Teams!$A$2:$B$365,2,FALSE)</f>
        <v>Miami (FL)</v>
      </c>
    </row>
    <row r="1225" spans="2:8" x14ac:dyDescent="0.4">
      <c r="B1225" s="11">
        <v>1222</v>
      </c>
      <c r="C1225" s="52">
        <v>1452</v>
      </c>
      <c r="D1225" s="13">
        <v>1452</v>
      </c>
      <c r="G1225" s="13">
        <v>1452</v>
      </c>
      <c r="H1225" t="str">
        <f>VLOOKUP(G1225,All_Teams!$A$2:$B$365,2,FALSE)</f>
        <v>West Virginia</v>
      </c>
    </row>
    <row r="1226" spans="2:8" x14ac:dyDescent="0.4">
      <c r="B1226" s="11">
        <v>1223</v>
      </c>
      <c r="C1226" s="52">
        <v>1242</v>
      </c>
      <c r="D1226" s="13">
        <v>1242</v>
      </c>
      <c r="G1226" s="13">
        <v>1242</v>
      </c>
      <c r="H1226" t="str">
        <f>VLOOKUP(G1226,All_Teams!$A$2:$B$365,2,FALSE)</f>
        <v>Kansas</v>
      </c>
    </row>
    <row r="1227" spans="2:8" x14ac:dyDescent="0.4">
      <c r="B1227" s="11">
        <v>1224</v>
      </c>
      <c r="C1227" s="52">
        <v>1257</v>
      </c>
      <c r="D1227" s="13">
        <v>1257</v>
      </c>
      <c r="G1227" s="13">
        <v>1257</v>
      </c>
      <c r="H1227" t="str">
        <f>VLOOKUP(G1227,All_Teams!$A$2:$B$365,2,FALSE)</f>
        <v>Louisville</v>
      </c>
    </row>
    <row r="1228" spans="2:8" x14ac:dyDescent="0.4">
      <c r="B1228" s="11">
        <v>1225</v>
      </c>
      <c r="C1228" s="52">
        <v>1452</v>
      </c>
      <c r="D1228" s="13">
        <v>1452</v>
      </c>
      <c r="G1228" s="13">
        <v>1452</v>
      </c>
      <c r="H1228" t="str">
        <f>VLOOKUP(G1228,All_Teams!$A$2:$B$365,2,FALSE)</f>
        <v>West Virginia</v>
      </c>
    </row>
    <row r="1229" spans="2:8" x14ac:dyDescent="0.4">
      <c r="B1229" s="11">
        <v>1226</v>
      </c>
      <c r="C1229" s="52">
        <v>1314</v>
      </c>
      <c r="D1229" s="13">
        <v>1314</v>
      </c>
      <c r="G1229" s="13">
        <v>1314</v>
      </c>
      <c r="H1229" t="str">
        <f>VLOOKUP(G1229,All_Teams!$A$2:$B$365,2,FALSE)</f>
        <v>North Carolina</v>
      </c>
    </row>
    <row r="1230" spans="2:8" x14ac:dyDescent="0.4">
      <c r="B1230" s="11">
        <v>1227</v>
      </c>
      <c r="C1230" s="52">
        <v>1242</v>
      </c>
      <c r="D1230" s="13">
        <v>1242</v>
      </c>
      <c r="G1230" s="13">
        <v>1242</v>
      </c>
      <c r="H1230" t="str">
        <f>VLOOKUP(G1230,All_Teams!$A$2:$B$365,2,FALSE)</f>
        <v>Kansas</v>
      </c>
    </row>
    <row r="1231" spans="2:8" x14ac:dyDescent="0.4">
      <c r="B1231" s="11">
        <v>1228</v>
      </c>
      <c r="C1231" s="52">
        <v>1452</v>
      </c>
      <c r="D1231" s="13">
        <v>1452</v>
      </c>
      <c r="G1231" s="13">
        <v>1452</v>
      </c>
      <c r="H1231" t="str">
        <f>VLOOKUP(G1231,All_Teams!$A$2:$B$365,2,FALSE)</f>
        <v>West Virginia</v>
      </c>
    </row>
    <row r="1232" spans="2:8" x14ac:dyDescent="0.4">
      <c r="B1232" s="11">
        <v>1229</v>
      </c>
      <c r="C1232" s="52">
        <v>1452</v>
      </c>
      <c r="D1232" s="13">
        <v>1452</v>
      </c>
      <c r="G1232" s="13">
        <v>1452</v>
      </c>
      <c r="H1232" t="str">
        <f>VLOOKUP(G1232,All_Teams!$A$2:$B$365,2,FALSE)</f>
        <v>West Virginia</v>
      </c>
    </row>
    <row r="1233" spans="2:8" x14ac:dyDescent="0.4">
      <c r="B1233" s="11">
        <v>1230</v>
      </c>
      <c r="C1233" s="52">
        <v>1181</v>
      </c>
      <c r="D1233" s="13">
        <v>1181</v>
      </c>
      <c r="G1233" s="13">
        <v>1181</v>
      </c>
      <c r="H1233" t="str">
        <f>VLOOKUP(G1233,All_Teams!$A$2:$B$365,2,FALSE)</f>
        <v>Duke</v>
      </c>
    </row>
    <row r="1234" spans="2:8" x14ac:dyDescent="0.4">
      <c r="B1234" s="11">
        <v>1231</v>
      </c>
      <c r="C1234" s="52">
        <v>1276</v>
      </c>
      <c r="D1234" s="13">
        <v>1276</v>
      </c>
      <c r="G1234" s="13">
        <v>1276</v>
      </c>
      <c r="H1234" t="str">
        <f>VLOOKUP(G1234,All_Teams!$A$2:$B$365,2,FALSE)</f>
        <v>Michigan</v>
      </c>
    </row>
    <row r="1235" spans="2:8" x14ac:dyDescent="0.4">
      <c r="B1235" s="11">
        <v>1232</v>
      </c>
      <c r="C1235" s="52">
        <v>1124</v>
      </c>
      <c r="D1235" s="13">
        <v>1124</v>
      </c>
      <c r="G1235" s="13">
        <v>1124</v>
      </c>
      <c r="H1235" t="str">
        <f>VLOOKUP(G1235,All_Teams!$A$2:$B$365,2,FALSE)</f>
        <v>Baylor</v>
      </c>
    </row>
    <row r="1236" spans="2:8" x14ac:dyDescent="0.4">
      <c r="B1236" s="11">
        <v>1233</v>
      </c>
      <c r="C1236" s="52">
        <v>1257</v>
      </c>
      <c r="D1236" s="13">
        <v>1257</v>
      </c>
      <c r="G1236" s="13">
        <v>1257</v>
      </c>
      <c r="H1236" t="str">
        <f>VLOOKUP(G1236,All_Teams!$A$2:$B$365,2,FALSE)</f>
        <v>Louisville</v>
      </c>
    </row>
    <row r="1237" spans="2:8" x14ac:dyDescent="0.4">
      <c r="B1237" s="11">
        <v>1234</v>
      </c>
      <c r="C1237" s="52">
        <v>1437</v>
      </c>
      <c r="D1237" s="13">
        <v>1437</v>
      </c>
      <c r="G1237" s="13">
        <v>1437</v>
      </c>
      <c r="H1237" t="str">
        <f>VLOOKUP(G1237,All_Teams!$A$2:$B$365,2,FALSE)</f>
        <v>Villanova</v>
      </c>
    </row>
    <row r="1238" spans="2:8" x14ac:dyDescent="0.4">
      <c r="B1238" s="11">
        <v>1235</v>
      </c>
      <c r="C1238" s="52">
        <v>1436</v>
      </c>
      <c r="D1238" s="13">
        <v>1436</v>
      </c>
      <c r="G1238" s="13">
        <v>1436</v>
      </c>
      <c r="H1238" t="str">
        <f>VLOOKUP(G1238,All_Teams!$A$2:$B$365,2,FALSE)</f>
        <v>Vermont</v>
      </c>
    </row>
    <row r="1239" spans="2:8" x14ac:dyDescent="0.4">
      <c r="B1239" s="11">
        <v>1236</v>
      </c>
      <c r="C1239" s="52">
        <v>1274</v>
      </c>
      <c r="D1239" s="13">
        <v>1274</v>
      </c>
      <c r="G1239" s="13">
        <v>1274</v>
      </c>
      <c r="H1239" t="str">
        <f>VLOOKUP(G1239,All_Teams!$A$2:$B$365,2,FALSE)</f>
        <v>Miami (FL)</v>
      </c>
    </row>
    <row r="1240" spans="2:8" x14ac:dyDescent="0.4">
      <c r="B1240" s="11">
        <v>1237</v>
      </c>
      <c r="C1240" s="52">
        <v>1452</v>
      </c>
      <c r="D1240" s="13">
        <v>1452</v>
      </c>
      <c r="G1240" s="13">
        <v>1452</v>
      </c>
      <c r="H1240" t="str">
        <f>VLOOKUP(G1240,All_Teams!$A$2:$B$365,2,FALSE)</f>
        <v>West Virginia</v>
      </c>
    </row>
    <row r="1241" spans="2:8" x14ac:dyDescent="0.4">
      <c r="B1241" s="11">
        <v>1238</v>
      </c>
      <c r="C1241" s="52">
        <v>1452</v>
      </c>
      <c r="D1241" s="13">
        <v>1452</v>
      </c>
      <c r="G1241" s="13">
        <v>1452</v>
      </c>
      <c r="H1241" t="str">
        <f>VLOOKUP(G1241,All_Teams!$A$2:$B$365,2,FALSE)</f>
        <v>West Virginia</v>
      </c>
    </row>
    <row r="1242" spans="2:8" x14ac:dyDescent="0.4">
      <c r="B1242" s="11">
        <v>1239</v>
      </c>
      <c r="C1242" s="52">
        <v>1452</v>
      </c>
      <c r="D1242" s="13">
        <v>1452</v>
      </c>
      <c r="G1242" s="13">
        <v>1452</v>
      </c>
      <c r="H1242" t="str">
        <f>VLOOKUP(G1242,All_Teams!$A$2:$B$365,2,FALSE)</f>
        <v>West Virginia</v>
      </c>
    </row>
    <row r="1243" spans="2:8" x14ac:dyDescent="0.4">
      <c r="B1243" s="11">
        <v>1240</v>
      </c>
      <c r="C1243" s="52">
        <v>1314</v>
      </c>
      <c r="D1243" s="13">
        <v>1314</v>
      </c>
      <c r="G1243" s="13">
        <v>1314</v>
      </c>
      <c r="H1243" t="str">
        <f>VLOOKUP(G1243,All_Teams!$A$2:$B$365,2,FALSE)</f>
        <v>North Carolina</v>
      </c>
    </row>
    <row r="1244" spans="2:8" x14ac:dyDescent="0.4">
      <c r="B1244" s="11">
        <v>1241</v>
      </c>
      <c r="C1244" s="52">
        <v>1274</v>
      </c>
      <c r="D1244" s="13">
        <v>1274</v>
      </c>
      <c r="G1244" s="13">
        <v>1274</v>
      </c>
      <c r="H1244" t="str">
        <f>VLOOKUP(G1244,All_Teams!$A$2:$B$365,2,FALSE)</f>
        <v>Miami (FL)</v>
      </c>
    </row>
    <row r="1245" spans="2:8" x14ac:dyDescent="0.4">
      <c r="B1245" s="11">
        <v>1242</v>
      </c>
      <c r="C1245" s="52">
        <v>1276</v>
      </c>
      <c r="D1245" s="13">
        <v>1276</v>
      </c>
      <c r="G1245" s="13">
        <v>1276</v>
      </c>
      <c r="H1245" t="str">
        <f>VLOOKUP(G1245,All_Teams!$A$2:$B$365,2,FALSE)</f>
        <v>Michigan</v>
      </c>
    </row>
    <row r="1246" spans="2:8" x14ac:dyDescent="0.4">
      <c r="B1246" s="11">
        <v>1243</v>
      </c>
      <c r="C1246" s="52">
        <v>1257</v>
      </c>
      <c r="D1246" s="13">
        <v>1257</v>
      </c>
      <c r="G1246" s="13">
        <v>1257</v>
      </c>
      <c r="H1246" t="str">
        <f>VLOOKUP(G1246,All_Teams!$A$2:$B$365,2,FALSE)</f>
        <v>Louisville</v>
      </c>
    </row>
    <row r="1247" spans="2:8" x14ac:dyDescent="0.4">
      <c r="B1247" s="11">
        <v>1244</v>
      </c>
      <c r="C1247" s="52">
        <v>1452</v>
      </c>
      <c r="D1247" s="13">
        <v>1452</v>
      </c>
      <c r="G1247" s="13">
        <v>1452</v>
      </c>
      <c r="H1247" t="str">
        <f>VLOOKUP(G1247,All_Teams!$A$2:$B$365,2,FALSE)</f>
        <v>West Virginia</v>
      </c>
    </row>
    <row r="1248" spans="2:8" x14ac:dyDescent="0.4">
      <c r="B1248" s="11">
        <v>1245</v>
      </c>
      <c r="C1248" s="52">
        <v>1314</v>
      </c>
      <c r="D1248" s="13">
        <v>1314</v>
      </c>
      <c r="G1248" s="13">
        <v>1314</v>
      </c>
      <c r="H1248" t="str">
        <f>VLOOKUP(G1248,All_Teams!$A$2:$B$365,2,FALSE)</f>
        <v>North Carolina</v>
      </c>
    </row>
    <row r="1249" spans="2:8" x14ac:dyDescent="0.4">
      <c r="B1249" s="11">
        <v>1246</v>
      </c>
      <c r="C1249" s="52">
        <v>1246</v>
      </c>
      <c r="D1249" s="13">
        <v>1246</v>
      </c>
      <c r="G1249" s="13">
        <v>1246</v>
      </c>
      <c r="H1249" t="str">
        <f>VLOOKUP(G1249,All_Teams!$A$2:$B$365,2,FALSE)</f>
        <v>Kentucky</v>
      </c>
    </row>
    <row r="1250" spans="2:8" x14ac:dyDescent="0.4">
      <c r="B1250" s="11">
        <v>1247</v>
      </c>
      <c r="C1250" s="52">
        <v>1124</v>
      </c>
      <c r="D1250" s="13">
        <v>1124</v>
      </c>
      <c r="G1250" s="13">
        <v>1124</v>
      </c>
      <c r="H1250" t="str">
        <f>VLOOKUP(G1250,All_Teams!$A$2:$B$365,2,FALSE)</f>
        <v>Baylor</v>
      </c>
    </row>
    <row r="1251" spans="2:8" x14ac:dyDescent="0.4">
      <c r="B1251" s="11">
        <v>1248</v>
      </c>
      <c r="C1251" s="52">
        <v>1166</v>
      </c>
      <c r="D1251" s="13">
        <v>1166</v>
      </c>
      <c r="G1251" s="13">
        <v>1166</v>
      </c>
      <c r="H1251" t="str">
        <f>VLOOKUP(G1251,All_Teams!$A$2:$B$365,2,FALSE)</f>
        <v>Creighton</v>
      </c>
    </row>
    <row r="1252" spans="2:8" x14ac:dyDescent="0.4">
      <c r="B1252" s="11">
        <v>1249</v>
      </c>
      <c r="C1252" s="52">
        <v>1242</v>
      </c>
      <c r="D1252" s="13">
        <v>1242</v>
      </c>
      <c r="G1252" s="13">
        <v>1242</v>
      </c>
      <c r="H1252" t="str">
        <f>VLOOKUP(G1252,All_Teams!$A$2:$B$365,2,FALSE)</f>
        <v>Kansas</v>
      </c>
    </row>
    <row r="1253" spans="2:8" x14ac:dyDescent="0.4">
      <c r="B1253" s="11">
        <v>1250</v>
      </c>
      <c r="C1253" s="52">
        <v>1246</v>
      </c>
      <c r="D1253" s="13">
        <v>1246</v>
      </c>
      <c r="G1253" s="13">
        <v>1246</v>
      </c>
      <c r="H1253" t="str">
        <f>VLOOKUP(G1253,All_Teams!$A$2:$B$365,2,FALSE)</f>
        <v>Kentucky</v>
      </c>
    </row>
    <row r="1254" spans="2:8" x14ac:dyDescent="0.4">
      <c r="B1254" s="11">
        <v>1251</v>
      </c>
      <c r="C1254" s="52">
        <v>1274</v>
      </c>
      <c r="D1254" s="13">
        <v>1274</v>
      </c>
      <c r="G1254" s="13">
        <v>1274</v>
      </c>
      <c r="H1254" t="str">
        <f>VLOOKUP(G1254,All_Teams!$A$2:$B$365,2,FALSE)</f>
        <v>Miami (FL)</v>
      </c>
    </row>
    <row r="1255" spans="2:8" x14ac:dyDescent="0.4">
      <c r="B1255" s="11">
        <v>1252</v>
      </c>
      <c r="C1255" s="52">
        <v>1242</v>
      </c>
      <c r="D1255" s="13">
        <v>1242</v>
      </c>
      <c r="G1255" s="13">
        <v>1242</v>
      </c>
      <c r="H1255" t="str">
        <f>VLOOKUP(G1255,All_Teams!$A$2:$B$365,2,FALSE)</f>
        <v>Kansas</v>
      </c>
    </row>
    <row r="1256" spans="2:8" x14ac:dyDescent="0.4">
      <c r="B1256" s="11">
        <v>1253</v>
      </c>
      <c r="C1256" s="52">
        <v>1452</v>
      </c>
      <c r="D1256" s="13">
        <v>1452</v>
      </c>
      <c r="G1256" s="13">
        <v>1452</v>
      </c>
      <c r="H1256" t="str">
        <f>VLOOKUP(G1256,All_Teams!$A$2:$B$365,2,FALSE)</f>
        <v>West Virginia</v>
      </c>
    </row>
    <row r="1257" spans="2:8" x14ac:dyDescent="0.4">
      <c r="B1257" s="11">
        <v>1254</v>
      </c>
      <c r="C1257" s="52">
        <v>1452</v>
      </c>
      <c r="D1257" s="13">
        <v>1452</v>
      </c>
      <c r="G1257" s="13">
        <v>1452</v>
      </c>
      <c r="H1257" t="str">
        <f>VLOOKUP(G1257,All_Teams!$A$2:$B$365,2,FALSE)</f>
        <v>West Virginia</v>
      </c>
    </row>
    <row r="1258" spans="2:8" x14ac:dyDescent="0.4">
      <c r="B1258" s="11">
        <v>1255</v>
      </c>
      <c r="C1258" s="52">
        <v>1246</v>
      </c>
      <c r="D1258" s="13">
        <v>1246</v>
      </c>
      <c r="G1258" s="13">
        <v>1246</v>
      </c>
      <c r="H1258" t="str">
        <f>VLOOKUP(G1258,All_Teams!$A$2:$B$365,2,FALSE)</f>
        <v>Kentucky</v>
      </c>
    </row>
    <row r="1259" spans="2:8" x14ac:dyDescent="0.4">
      <c r="B1259" s="11">
        <v>1256</v>
      </c>
      <c r="C1259" s="52">
        <v>1452</v>
      </c>
      <c r="D1259" s="13">
        <v>1452</v>
      </c>
      <c r="G1259" s="13">
        <v>1452</v>
      </c>
      <c r="H1259" t="str">
        <f>VLOOKUP(G1259,All_Teams!$A$2:$B$365,2,FALSE)</f>
        <v>West Virginia</v>
      </c>
    </row>
    <row r="1260" spans="2:8" x14ac:dyDescent="0.4">
      <c r="B1260" s="11">
        <v>1257</v>
      </c>
      <c r="C1260" s="52">
        <v>1242</v>
      </c>
      <c r="D1260" s="13">
        <v>1242</v>
      </c>
      <c r="G1260" s="13">
        <v>1242</v>
      </c>
      <c r="H1260" t="str">
        <f>VLOOKUP(G1260,All_Teams!$A$2:$B$365,2,FALSE)</f>
        <v>Kansas</v>
      </c>
    </row>
    <row r="1261" spans="2:8" x14ac:dyDescent="0.4">
      <c r="B1261" s="11">
        <v>1258</v>
      </c>
      <c r="C1261" s="52">
        <v>1274</v>
      </c>
      <c r="D1261" s="13">
        <v>1274</v>
      </c>
      <c r="G1261" s="13">
        <v>1274</v>
      </c>
      <c r="H1261" t="str">
        <f>VLOOKUP(G1261,All_Teams!$A$2:$B$365,2,FALSE)</f>
        <v>Miami (FL)</v>
      </c>
    </row>
    <row r="1262" spans="2:8" x14ac:dyDescent="0.4">
      <c r="B1262" s="11">
        <v>1259</v>
      </c>
      <c r="C1262" s="52">
        <v>1435</v>
      </c>
      <c r="D1262" s="13">
        <v>1435</v>
      </c>
      <c r="G1262" s="13">
        <v>1435</v>
      </c>
      <c r="H1262" t="str">
        <f>VLOOKUP(G1262,All_Teams!$A$2:$B$365,2,FALSE)</f>
        <v>Vanderbilt</v>
      </c>
    </row>
    <row r="1263" spans="2:8" x14ac:dyDescent="0.4">
      <c r="B1263" s="11">
        <v>1260</v>
      </c>
      <c r="C1263" s="52">
        <v>1112</v>
      </c>
      <c r="D1263" s="13">
        <v>1112</v>
      </c>
      <c r="G1263" s="13">
        <v>1112</v>
      </c>
      <c r="H1263" t="str">
        <f>VLOOKUP(G1263,All_Teams!$A$2:$B$365,2,FALSE)</f>
        <v>Arizona</v>
      </c>
    </row>
    <row r="1264" spans="2:8" x14ac:dyDescent="0.4">
      <c r="B1264" s="11">
        <v>1261</v>
      </c>
      <c r="C1264" s="52">
        <v>1257</v>
      </c>
      <c r="D1264" s="13">
        <v>1257</v>
      </c>
      <c r="G1264" s="13">
        <v>1257</v>
      </c>
      <c r="H1264" t="str">
        <f>VLOOKUP(G1264,All_Teams!$A$2:$B$365,2,FALSE)</f>
        <v>Louisville</v>
      </c>
    </row>
    <row r="1265" spans="2:8" x14ac:dyDescent="0.4">
      <c r="B1265" s="11">
        <v>1262</v>
      </c>
      <c r="C1265" s="52">
        <v>1437</v>
      </c>
      <c r="D1265" s="13">
        <v>1437</v>
      </c>
      <c r="G1265" s="13">
        <v>1437</v>
      </c>
      <c r="H1265" t="str">
        <f>VLOOKUP(G1265,All_Teams!$A$2:$B$365,2,FALSE)</f>
        <v>Villanova</v>
      </c>
    </row>
    <row r="1266" spans="2:8" x14ac:dyDescent="0.4">
      <c r="B1266" s="11">
        <v>1263</v>
      </c>
      <c r="C1266" s="52">
        <v>1452</v>
      </c>
      <c r="D1266" s="13">
        <v>1452</v>
      </c>
      <c r="G1266" s="13">
        <v>1452</v>
      </c>
      <c r="H1266" t="str">
        <f>VLOOKUP(G1266,All_Teams!$A$2:$B$365,2,FALSE)</f>
        <v>West Virginia</v>
      </c>
    </row>
    <row r="1267" spans="2:8" x14ac:dyDescent="0.4">
      <c r="B1267" s="11">
        <v>1264</v>
      </c>
      <c r="C1267" s="52">
        <v>1314</v>
      </c>
      <c r="D1267" s="13">
        <v>1314</v>
      </c>
      <c r="G1267" s="13">
        <v>1314</v>
      </c>
      <c r="H1267" t="str">
        <f>VLOOKUP(G1267,All_Teams!$A$2:$B$365,2,FALSE)</f>
        <v>North Carolina</v>
      </c>
    </row>
    <row r="1268" spans="2:8" x14ac:dyDescent="0.4">
      <c r="B1268" s="11">
        <v>1265</v>
      </c>
      <c r="C1268" s="52">
        <v>1452</v>
      </c>
      <c r="D1268" s="13">
        <v>1452</v>
      </c>
      <c r="G1268" s="13">
        <v>1452</v>
      </c>
      <c r="H1268" t="str">
        <f>VLOOKUP(G1268,All_Teams!$A$2:$B$365,2,FALSE)</f>
        <v>West Virginia</v>
      </c>
    </row>
    <row r="1269" spans="2:8" x14ac:dyDescent="0.4">
      <c r="B1269" s="11">
        <v>1266</v>
      </c>
      <c r="C1269" s="52">
        <v>1452</v>
      </c>
      <c r="D1269" s="13">
        <v>1452</v>
      </c>
      <c r="G1269" s="13">
        <v>1452</v>
      </c>
      <c r="H1269" t="str">
        <f>VLOOKUP(G1269,All_Teams!$A$2:$B$365,2,FALSE)</f>
        <v>West Virginia</v>
      </c>
    </row>
    <row r="1270" spans="2:8" x14ac:dyDescent="0.4">
      <c r="B1270" s="11">
        <v>1267</v>
      </c>
      <c r="C1270" s="52">
        <v>1374</v>
      </c>
      <c r="D1270" s="13">
        <v>1374</v>
      </c>
      <c r="G1270" s="13">
        <v>1374</v>
      </c>
      <c r="H1270" t="str">
        <f>VLOOKUP(G1270,All_Teams!$A$2:$B$365,2,FALSE)</f>
        <v>Southern Methodist</v>
      </c>
    </row>
    <row r="1271" spans="2:8" x14ac:dyDescent="0.4">
      <c r="B1271" s="11">
        <v>1268</v>
      </c>
      <c r="C1271" s="52">
        <v>1246</v>
      </c>
      <c r="D1271" s="13">
        <v>1246</v>
      </c>
      <c r="G1271" s="13">
        <v>1246</v>
      </c>
      <c r="H1271" t="str">
        <f>VLOOKUP(G1271,All_Teams!$A$2:$B$365,2,FALSE)</f>
        <v>Kentucky</v>
      </c>
    </row>
    <row r="1272" spans="2:8" x14ac:dyDescent="0.4">
      <c r="B1272" s="11">
        <v>1269</v>
      </c>
      <c r="C1272" s="52">
        <v>1452</v>
      </c>
      <c r="D1272" s="13">
        <v>1452</v>
      </c>
      <c r="G1272" s="13">
        <v>1452</v>
      </c>
      <c r="H1272" t="str">
        <f>VLOOKUP(G1272,All_Teams!$A$2:$B$365,2,FALSE)</f>
        <v>West Virginia</v>
      </c>
    </row>
    <row r="1273" spans="2:8" x14ac:dyDescent="0.4">
      <c r="B1273" s="11">
        <v>1270</v>
      </c>
      <c r="C1273" s="52">
        <v>1452</v>
      </c>
      <c r="D1273" s="13">
        <v>1452</v>
      </c>
      <c r="G1273" s="13">
        <v>1452</v>
      </c>
      <c r="H1273" t="str">
        <f>VLOOKUP(G1273,All_Teams!$A$2:$B$365,2,FALSE)</f>
        <v>West Virginia</v>
      </c>
    </row>
    <row r="1274" spans="2:8" x14ac:dyDescent="0.4">
      <c r="B1274" s="11">
        <v>1271</v>
      </c>
      <c r="C1274" s="52">
        <v>1343</v>
      </c>
      <c r="D1274" s="13">
        <v>1343</v>
      </c>
      <c r="G1274" s="13">
        <v>1343</v>
      </c>
      <c r="H1274" t="str">
        <f>VLOOKUP(G1274,All_Teams!$A$2:$B$365,2,FALSE)</f>
        <v>Princeton</v>
      </c>
    </row>
    <row r="1275" spans="2:8" x14ac:dyDescent="0.4">
      <c r="B1275" s="11">
        <v>1272</v>
      </c>
      <c r="C1275" s="52">
        <v>1242</v>
      </c>
      <c r="D1275" s="13">
        <v>1242</v>
      </c>
      <c r="G1275" s="13">
        <v>1242</v>
      </c>
      <c r="H1275" t="str">
        <f>VLOOKUP(G1275,All_Teams!$A$2:$B$365,2,FALSE)</f>
        <v>Kansas</v>
      </c>
    </row>
    <row r="1276" spans="2:8" x14ac:dyDescent="0.4">
      <c r="B1276" s="11">
        <v>1273</v>
      </c>
      <c r="C1276" s="52">
        <v>1374</v>
      </c>
      <c r="D1276" s="13">
        <v>1374</v>
      </c>
      <c r="G1276" s="13">
        <v>1374</v>
      </c>
      <c r="H1276" t="str">
        <f>VLOOKUP(G1276,All_Teams!$A$2:$B$365,2,FALSE)</f>
        <v>Southern Methodist</v>
      </c>
    </row>
    <row r="1277" spans="2:8" x14ac:dyDescent="0.4">
      <c r="B1277" s="11">
        <v>1274</v>
      </c>
      <c r="C1277" s="52">
        <v>1257</v>
      </c>
      <c r="D1277" s="13">
        <v>1257</v>
      </c>
      <c r="G1277" s="13">
        <v>1257</v>
      </c>
      <c r="H1277" t="str">
        <f>VLOOKUP(G1277,All_Teams!$A$2:$B$365,2,FALSE)</f>
        <v>Louisville</v>
      </c>
    </row>
    <row r="1278" spans="2:8" x14ac:dyDescent="0.4">
      <c r="B1278" s="11">
        <v>1275</v>
      </c>
      <c r="C1278" s="52">
        <v>1314</v>
      </c>
      <c r="D1278" s="13">
        <v>1314</v>
      </c>
      <c r="G1278" s="13">
        <v>1314</v>
      </c>
      <c r="H1278" t="str">
        <f>VLOOKUP(G1278,All_Teams!$A$2:$B$365,2,FALSE)</f>
        <v>North Carolina</v>
      </c>
    </row>
    <row r="1279" spans="2:8" x14ac:dyDescent="0.4">
      <c r="B1279" s="11">
        <v>1276</v>
      </c>
      <c r="C1279" s="52">
        <v>1314</v>
      </c>
      <c r="D1279" s="13">
        <v>1314</v>
      </c>
      <c r="G1279" s="13">
        <v>1314</v>
      </c>
      <c r="H1279" t="str">
        <f>VLOOKUP(G1279,All_Teams!$A$2:$B$365,2,FALSE)</f>
        <v>North Carolina</v>
      </c>
    </row>
    <row r="1280" spans="2:8" x14ac:dyDescent="0.4">
      <c r="B1280" s="11">
        <v>1277</v>
      </c>
      <c r="C1280" s="52">
        <v>1374</v>
      </c>
      <c r="D1280" s="13">
        <v>1374</v>
      </c>
      <c r="G1280" s="13">
        <v>1374</v>
      </c>
      <c r="H1280" t="str">
        <f>VLOOKUP(G1280,All_Teams!$A$2:$B$365,2,FALSE)</f>
        <v>Southern Methodist</v>
      </c>
    </row>
    <row r="1281" spans="2:8" x14ac:dyDescent="0.4">
      <c r="B1281" s="11">
        <v>1278</v>
      </c>
      <c r="C1281" s="52">
        <v>1452</v>
      </c>
      <c r="D1281" s="13">
        <v>1452</v>
      </c>
      <c r="G1281" s="13">
        <v>1452</v>
      </c>
      <c r="H1281" t="str">
        <f>VLOOKUP(G1281,All_Teams!$A$2:$B$365,2,FALSE)</f>
        <v>West Virginia</v>
      </c>
    </row>
    <row r="1282" spans="2:8" x14ac:dyDescent="0.4">
      <c r="B1282" s="11">
        <v>1279</v>
      </c>
      <c r="C1282" s="52">
        <v>1274</v>
      </c>
      <c r="D1282" s="13">
        <v>1274</v>
      </c>
      <c r="G1282" s="13">
        <v>1274</v>
      </c>
      <c r="H1282" t="str">
        <f>VLOOKUP(G1282,All_Teams!$A$2:$B$365,2,FALSE)</f>
        <v>Miami (FL)</v>
      </c>
    </row>
    <row r="1283" spans="2:8" x14ac:dyDescent="0.4">
      <c r="B1283" s="11">
        <v>1280</v>
      </c>
      <c r="C1283" s="52">
        <v>1124</v>
      </c>
      <c r="D1283" s="13">
        <v>1124</v>
      </c>
      <c r="G1283" s="13">
        <v>1124</v>
      </c>
      <c r="H1283" t="str">
        <f>VLOOKUP(G1283,All_Teams!$A$2:$B$365,2,FALSE)</f>
        <v>Baylor</v>
      </c>
    </row>
    <row r="1284" spans="2:8" x14ac:dyDescent="0.4">
      <c r="B1284" s="11">
        <v>1281</v>
      </c>
      <c r="C1284" s="52">
        <v>1452</v>
      </c>
      <c r="D1284" s="13">
        <v>1452</v>
      </c>
      <c r="G1284" s="13">
        <v>1452</v>
      </c>
      <c r="H1284" t="str">
        <f>VLOOKUP(G1284,All_Teams!$A$2:$B$365,2,FALSE)</f>
        <v>West Virginia</v>
      </c>
    </row>
    <row r="1285" spans="2:8" x14ac:dyDescent="0.4">
      <c r="B1285" s="11">
        <v>1282</v>
      </c>
      <c r="C1285" s="52">
        <v>1314</v>
      </c>
      <c r="D1285" s="13">
        <v>1314</v>
      </c>
      <c r="G1285" s="13">
        <v>1314</v>
      </c>
      <c r="H1285" t="str">
        <f>VLOOKUP(G1285,All_Teams!$A$2:$B$365,2,FALSE)</f>
        <v>North Carolina</v>
      </c>
    </row>
    <row r="1286" spans="2:8" x14ac:dyDescent="0.4">
      <c r="B1286" s="11">
        <v>1283</v>
      </c>
      <c r="C1286" s="52">
        <v>1314</v>
      </c>
      <c r="D1286" s="13">
        <v>1314</v>
      </c>
      <c r="G1286" s="13">
        <v>1314</v>
      </c>
      <c r="H1286" t="str">
        <f>VLOOKUP(G1286,All_Teams!$A$2:$B$365,2,FALSE)</f>
        <v>North Carolina</v>
      </c>
    </row>
    <row r="1287" spans="2:8" x14ac:dyDescent="0.4">
      <c r="B1287" s="11">
        <v>1284</v>
      </c>
      <c r="C1287" s="52">
        <v>1124</v>
      </c>
      <c r="D1287" s="13">
        <v>1124</v>
      </c>
      <c r="G1287" s="13">
        <v>1124</v>
      </c>
      <c r="H1287" t="str">
        <f>VLOOKUP(G1287,All_Teams!$A$2:$B$365,2,FALSE)</f>
        <v>Baylor</v>
      </c>
    </row>
    <row r="1288" spans="2:8" x14ac:dyDescent="0.4">
      <c r="B1288" s="11">
        <v>1285</v>
      </c>
      <c r="C1288" s="52">
        <v>1374</v>
      </c>
      <c r="D1288" s="13">
        <v>1374</v>
      </c>
      <c r="G1288" s="13">
        <v>1374</v>
      </c>
      <c r="H1288" t="str">
        <f>VLOOKUP(G1288,All_Teams!$A$2:$B$365,2,FALSE)</f>
        <v>Southern Methodist</v>
      </c>
    </row>
    <row r="1289" spans="2:8" x14ac:dyDescent="0.4">
      <c r="B1289" s="11">
        <v>1286</v>
      </c>
      <c r="C1289" s="52">
        <v>1314</v>
      </c>
      <c r="D1289" s="13">
        <v>1314</v>
      </c>
      <c r="G1289" s="13">
        <v>1314</v>
      </c>
      <c r="H1289" t="str">
        <f>VLOOKUP(G1289,All_Teams!$A$2:$B$365,2,FALSE)</f>
        <v>North Carolina</v>
      </c>
    </row>
    <row r="1290" spans="2:8" x14ac:dyDescent="0.4">
      <c r="B1290" s="11">
        <v>1287</v>
      </c>
      <c r="C1290" s="52">
        <v>1437</v>
      </c>
      <c r="D1290" s="13">
        <v>1437</v>
      </c>
      <c r="G1290" s="13">
        <v>1437</v>
      </c>
      <c r="H1290" t="str">
        <f>VLOOKUP(G1290,All_Teams!$A$2:$B$365,2,FALSE)</f>
        <v>Villanova</v>
      </c>
    </row>
    <row r="1291" spans="2:8" x14ac:dyDescent="0.4">
      <c r="B1291" s="11">
        <v>1288</v>
      </c>
      <c r="C1291" s="52">
        <v>1242</v>
      </c>
      <c r="D1291" s="13">
        <v>1242</v>
      </c>
      <c r="G1291" s="13">
        <v>1242</v>
      </c>
      <c r="H1291" t="str">
        <f>VLOOKUP(G1291,All_Teams!$A$2:$B$365,2,FALSE)</f>
        <v>Kansas</v>
      </c>
    </row>
    <row r="1292" spans="2:8" x14ac:dyDescent="0.4">
      <c r="B1292" s="11">
        <v>1289</v>
      </c>
      <c r="C1292" s="52">
        <v>1274</v>
      </c>
      <c r="D1292" s="13">
        <v>1274</v>
      </c>
      <c r="G1292" s="13">
        <v>1274</v>
      </c>
      <c r="H1292" t="str">
        <f>VLOOKUP(G1292,All_Teams!$A$2:$B$365,2,FALSE)</f>
        <v>Miami (FL)</v>
      </c>
    </row>
    <row r="1293" spans="2:8" x14ac:dyDescent="0.4">
      <c r="B1293" s="11">
        <v>1290</v>
      </c>
      <c r="C1293" s="52">
        <v>1452</v>
      </c>
      <c r="D1293" s="13">
        <v>1452</v>
      </c>
      <c r="G1293" s="13">
        <v>1452</v>
      </c>
      <c r="H1293" t="str">
        <f>VLOOKUP(G1293,All_Teams!$A$2:$B$365,2,FALSE)</f>
        <v>West Virginia</v>
      </c>
    </row>
    <row r="1294" spans="2:8" x14ac:dyDescent="0.4">
      <c r="B1294" s="11">
        <v>1291</v>
      </c>
      <c r="C1294" s="52">
        <v>1246</v>
      </c>
      <c r="D1294" s="13">
        <v>1246</v>
      </c>
      <c r="G1294" s="13">
        <v>1246</v>
      </c>
      <c r="H1294" t="str">
        <f>VLOOKUP(G1294,All_Teams!$A$2:$B$365,2,FALSE)</f>
        <v>Kentucky</v>
      </c>
    </row>
    <row r="1295" spans="2:8" x14ac:dyDescent="0.4">
      <c r="B1295" s="11">
        <v>1292</v>
      </c>
      <c r="C1295" s="52">
        <v>1274</v>
      </c>
      <c r="D1295" s="13">
        <v>1274</v>
      </c>
      <c r="G1295" s="13">
        <v>1274</v>
      </c>
      <c r="H1295" t="str">
        <f>VLOOKUP(G1295,All_Teams!$A$2:$B$365,2,FALSE)</f>
        <v>Miami (FL)</v>
      </c>
    </row>
    <row r="1296" spans="2:8" x14ac:dyDescent="0.4">
      <c r="B1296" s="11">
        <v>1293</v>
      </c>
      <c r="C1296" s="52">
        <v>1314</v>
      </c>
      <c r="D1296" s="13">
        <v>1314</v>
      </c>
      <c r="G1296" s="13">
        <v>1314</v>
      </c>
      <c r="H1296" t="str">
        <f>VLOOKUP(G1296,All_Teams!$A$2:$B$365,2,FALSE)</f>
        <v>North Carolina</v>
      </c>
    </row>
    <row r="1297" spans="2:8" x14ac:dyDescent="0.4">
      <c r="B1297" s="11">
        <v>1294</v>
      </c>
      <c r="C1297" s="52">
        <v>1314</v>
      </c>
      <c r="D1297" s="13">
        <v>1314</v>
      </c>
      <c r="G1297" s="13">
        <v>1314</v>
      </c>
      <c r="H1297" t="str">
        <f>VLOOKUP(G1297,All_Teams!$A$2:$B$365,2,FALSE)</f>
        <v>North Carolina</v>
      </c>
    </row>
    <row r="1298" spans="2:8" x14ac:dyDescent="0.4">
      <c r="B1298" s="11">
        <v>1295</v>
      </c>
      <c r="C1298" s="52">
        <v>1452</v>
      </c>
      <c r="D1298" s="13">
        <v>1452</v>
      </c>
      <c r="G1298" s="13">
        <v>1452</v>
      </c>
      <c r="H1298" t="str">
        <f>VLOOKUP(G1298,All_Teams!$A$2:$B$365,2,FALSE)</f>
        <v>West Virginia</v>
      </c>
    </row>
    <row r="1299" spans="2:8" x14ac:dyDescent="0.4">
      <c r="B1299" s="11">
        <v>1296</v>
      </c>
      <c r="C1299" s="52">
        <v>1452</v>
      </c>
      <c r="D1299" s="13">
        <v>1452</v>
      </c>
      <c r="G1299" s="13">
        <v>1452</v>
      </c>
      <c r="H1299" t="str">
        <f>VLOOKUP(G1299,All_Teams!$A$2:$B$365,2,FALSE)</f>
        <v>West Virginia</v>
      </c>
    </row>
    <row r="1300" spans="2:8" x14ac:dyDescent="0.4">
      <c r="B1300" s="11">
        <v>1297</v>
      </c>
      <c r="C1300" s="52">
        <v>1274</v>
      </c>
      <c r="D1300" s="13">
        <v>1274</v>
      </c>
      <c r="G1300" s="13">
        <v>1274</v>
      </c>
      <c r="H1300" t="str">
        <f>VLOOKUP(G1300,All_Teams!$A$2:$B$365,2,FALSE)</f>
        <v>Miami (FL)</v>
      </c>
    </row>
    <row r="1301" spans="2:8" x14ac:dyDescent="0.4">
      <c r="B1301" s="11">
        <v>1298</v>
      </c>
      <c r="C1301" s="52">
        <v>1242</v>
      </c>
      <c r="D1301" s="13">
        <v>1242</v>
      </c>
      <c r="G1301" s="13">
        <v>1242</v>
      </c>
      <c r="H1301" t="str">
        <f>VLOOKUP(G1301,All_Teams!$A$2:$B$365,2,FALSE)</f>
        <v>Kansas</v>
      </c>
    </row>
    <row r="1302" spans="2:8" x14ac:dyDescent="0.4">
      <c r="B1302" s="11">
        <v>1299</v>
      </c>
      <c r="C1302" s="52">
        <v>1274</v>
      </c>
      <c r="D1302" s="13">
        <v>1274</v>
      </c>
      <c r="G1302" s="13">
        <v>1274</v>
      </c>
      <c r="H1302" t="str">
        <f>VLOOKUP(G1302,All_Teams!$A$2:$B$365,2,FALSE)</f>
        <v>Miami (FL)</v>
      </c>
    </row>
    <row r="1303" spans="2:8" x14ac:dyDescent="0.4">
      <c r="B1303" s="11">
        <v>1300</v>
      </c>
      <c r="C1303" s="52">
        <v>1181</v>
      </c>
      <c r="D1303" s="13">
        <v>1181</v>
      </c>
      <c r="G1303" s="13">
        <v>1181</v>
      </c>
      <c r="H1303" t="str">
        <f>VLOOKUP(G1303,All_Teams!$A$2:$B$365,2,FALSE)</f>
        <v>Duke</v>
      </c>
    </row>
    <row r="1304" spans="2:8" x14ac:dyDescent="0.4">
      <c r="B1304" s="11">
        <v>1301</v>
      </c>
      <c r="C1304" s="52">
        <v>1246</v>
      </c>
      <c r="D1304" s="13">
        <v>1246</v>
      </c>
      <c r="G1304" s="13">
        <v>1246</v>
      </c>
      <c r="H1304" t="str">
        <f>VLOOKUP(G1304,All_Teams!$A$2:$B$365,2,FALSE)</f>
        <v>Kentucky</v>
      </c>
    </row>
    <row r="1305" spans="2:8" x14ac:dyDescent="0.4">
      <c r="B1305" s="11">
        <v>1302</v>
      </c>
      <c r="C1305" s="52">
        <v>1181</v>
      </c>
      <c r="D1305" s="13">
        <v>1181</v>
      </c>
      <c r="G1305" s="13">
        <v>1181</v>
      </c>
      <c r="H1305" t="str">
        <f>VLOOKUP(G1305,All_Teams!$A$2:$B$365,2,FALSE)</f>
        <v>Duke</v>
      </c>
    </row>
    <row r="1306" spans="2:8" x14ac:dyDescent="0.4">
      <c r="B1306" s="11">
        <v>1303</v>
      </c>
      <c r="C1306" s="52">
        <v>1314</v>
      </c>
      <c r="D1306" s="13">
        <v>1314</v>
      </c>
      <c r="G1306" s="13">
        <v>1314</v>
      </c>
      <c r="H1306" t="str">
        <f>VLOOKUP(G1306,All_Teams!$A$2:$B$365,2,FALSE)</f>
        <v>North Carolina</v>
      </c>
    </row>
    <row r="1307" spans="2:8" x14ac:dyDescent="0.4">
      <c r="B1307" s="11">
        <v>1304</v>
      </c>
      <c r="C1307" s="52">
        <v>1452</v>
      </c>
      <c r="D1307" s="13">
        <v>1452</v>
      </c>
      <c r="G1307" s="13">
        <v>1452</v>
      </c>
      <c r="H1307" t="str">
        <f>VLOOKUP(G1307,All_Teams!$A$2:$B$365,2,FALSE)</f>
        <v>West Virginia</v>
      </c>
    </row>
    <row r="1308" spans="2:8" x14ac:dyDescent="0.4">
      <c r="B1308" s="11">
        <v>1305</v>
      </c>
      <c r="C1308" s="52">
        <v>1242</v>
      </c>
      <c r="D1308" s="13">
        <v>1242</v>
      </c>
      <c r="G1308" s="13">
        <v>1242</v>
      </c>
      <c r="H1308" t="str">
        <f>VLOOKUP(G1308,All_Teams!$A$2:$B$365,2,FALSE)</f>
        <v>Kansas</v>
      </c>
    </row>
    <row r="1309" spans="2:8" x14ac:dyDescent="0.4">
      <c r="B1309" s="11">
        <v>1306</v>
      </c>
      <c r="C1309" s="52">
        <v>1153</v>
      </c>
      <c r="D1309" s="13">
        <v>1153</v>
      </c>
      <c r="G1309" s="13">
        <v>1153</v>
      </c>
      <c r="H1309" t="str">
        <f>VLOOKUP(G1309,All_Teams!$A$2:$B$365,2,FALSE)</f>
        <v>Cincinnati</v>
      </c>
    </row>
    <row r="1310" spans="2:8" x14ac:dyDescent="0.4">
      <c r="B1310" s="11">
        <v>1307</v>
      </c>
      <c r="C1310" s="52">
        <v>1153</v>
      </c>
      <c r="D1310" s="13">
        <v>1153</v>
      </c>
      <c r="G1310" s="13">
        <v>1153</v>
      </c>
      <c r="H1310" t="str">
        <f>VLOOKUP(G1310,All_Teams!$A$2:$B$365,2,FALSE)</f>
        <v>Cincinnati</v>
      </c>
    </row>
    <row r="1311" spans="2:8" x14ac:dyDescent="0.4">
      <c r="B1311" s="11">
        <v>1308</v>
      </c>
      <c r="C1311" s="52">
        <v>1274</v>
      </c>
      <c r="D1311" s="13">
        <v>1274</v>
      </c>
      <c r="G1311" s="13">
        <v>1274</v>
      </c>
      <c r="H1311" t="str">
        <f>VLOOKUP(G1311,All_Teams!$A$2:$B$365,2,FALSE)</f>
        <v>Miami (FL)</v>
      </c>
    </row>
    <row r="1312" spans="2:8" x14ac:dyDescent="0.4">
      <c r="B1312" s="11">
        <v>1309</v>
      </c>
      <c r="C1312" s="52">
        <v>1452</v>
      </c>
      <c r="D1312" s="13">
        <v>1452</v>
      </c>
      <c r="G1312" s="13">
        <v>1452</v>
      </c>
      <c r="H1312" t="str">
        <f>VLOOKUP(G1312,All_Teams!$A$2:$B$365,2,FALSE)</f>
        <v>West Virginia</v>
      </c>
    </row>
    <row r="1313" spans="2:8" x14ac:dyDescent="0.4">
      <c r="B1313" s="11">
        <v>1310</v>
      </c>
      <c r="C1313" s="52">
        <v>1274</v>
      </c>
      <c r="D1313" s="13">
        <v>1274</v>
      </c>
      <c r="G1313" s="13">
        <v>1274</v>
      </c>
      <c r="H1313" t="str">
        <f>VLOOKUP(G1313,All_Teams!$A$2:$B$365,2,FALSE)</f>
        <v>Miami (FL)</v>
      </c>
    </row>
    <row r="1314" spans="2:8" x14ac:dyDescent="0.4">
      <c r="B1314" s="11">
        <v>1311</v>
      </c>
      <c r="C1314" s="52">
        <v>1257</v>
      </c>
      <c r="D1314" s="13">
        <v>1257</v>
      </c>
      <c r="G1314" s="13">
        <v>1257</v>
      </c>
      <c r="H1314" t="str">
        <f>VLOOKUP(G1314,All_Teams!$A$2:$B$365,2,FALSE)</f>
        <v>Louisville</v>
      </c>
    </row>
    <row r="1315" spans="2:8" x14ac:dyDescent="0.4">
      <c r="B1315" s="11">
        <v>1312</v>
      </c>
      <c r="C1315" s="52">
        <v>1435</v>
      </c>
      <c r="D1315" s="13">
        <v>1435</v>
      </c>
      <c r="G1315" s="13">
        <v>1435</v>
      </c>
      <c r="H1315" t="str">
        <f>VLOOKUP(G1315,All_Teams!$A$2:$B$365,2,FALSE)</f>
        <v>Vanderbilt</v>
      </c>
    </row>
    <row r="1316" spans="2:8" x14ac:dyDescent="0.4">
      <c r="B1316" s="11">
        <v>1313</v>
      </c>
      <c r="C1316" s="52">
        <v>1246</v>
      </c>
      <c r="D1316" s="13">
        <v>1246</v>
      </c>
      <c r="G1316" s="13">
        <v>1246</v>
      </c>
      <c r="H1316" t="str">
        <f>VLOOKUP(G1316,All_Teams!$A$2:$B$365,2,FALSE)</f>
        <v>Kentucky</v>
      </c>
    </row>
    <row r="1317" spans="2:8" x14ac:dyDescent="0.4">
      <c r="B1317" s="11">
        <v>1314</v>
      </c>
      <c r="C1317" s="52">
        <v>1242</v>
      </c>
      <c r="D1317" s="13">
        <v>1242</v>
      </c>
      <c r="G1317" s="13">
        <v>1242</v>
      </c>
      <c r="H1317" t="str">
        <f>VLOOKUP(G1317,All_Teams!$A$2:$B$365,2,FALSE)</f>
        <v>Kansas</v>
      </c>
    </row>
    <row r="1318" spans="2:8" x14ac:dyDescent="0.4">
      <c r="B1318" s="11">
        <v>1315</v>
      </c>
      <c r="C1318" s="52">
        <v>1246</v>
      </c>
      <c r="D1318" s="13">
        <v>1246</v>
      </c>
      <c r="G1318" s="13">
        <v>1246</v>
      </c>
      <c r="H1318" t="str">
        <f>VLOOKUP(G1318,All_Teams!$A$2:$B$365,2,FALSE)</f>
        <v>Kentucky</v>
      </c>
    </row>
    <row r="1319" spans="2:8" x14ac:dyDescent="0.4">
      <c r="B1319" s="11">
        <v>1316</v>
      </c>
      <c r="C1319" s="52">
        <v>1332</v>
      </c>
      <c r="D1319" s="13">
        <v>1332</v>
      </c>
      <c r="G1319" s="13">
        <v>1332</v>
      </c>
      <c r="H1319" t="str">
        <f>VLOOKUP(G1319,All_Teams!$A$2:$B$365,2,FALSE)</f>
        <v>Oregon</v>
      </c>
    </row>
    <row r="1320" spans="2:8" x14ac:dyDescent="0.4">
      <c r="B1320" s="11">
        <v>1317</v>
      </c>
      <c r="C1320" s="52">
        <v>1374</v>
      </c>
      <c r="D1320" s="13">
        <v>1374</v>
      </c>
      <c r="G1320" s="13">
        <v>1374</v>
      </c>
      <c r="H1320" t="str">
        <f>VLOOKUP(G1320,All_Teams!$A$2:$B$365,2,FALSE)</f>
        <v>Southern Methodist</v>
      </c>
    </row>
    <row r="1321" spans="2:8" x14ac:dyDescent="0.4">
      <c r="B1321" s="11">
        <v>1318</v>
      </c>
      <c r="C1321" s="52">
        <v>1257</v>
      </c>
      <c r="D1321" s="13">
        <v>1257</v>
      </c>
      <c r="G1321" s="13">
        <v>1257</v>
      </c>
      <c r="H1321" t="str">
        <f>VLOOKUP(G1321,All_Teams!$A$2:$B$365,2,FALSE)</f>
        <v>Louisville</v>
      </c>
    </row>
    <row r="1322" spans="2:8" x14ac:dyDescent="0.4">
      <c r="B1322" s="11">
        <v>1319</v>
      </c>
      <c r="C1322" s="52">
        <v>1314</v>
      </c>
      <c r="D1322" s="13">
        <v>1314</v>
      </c>
      <c r="G1322" s="13">
        <v>1314</v>
      </c>
      <c r="H1322" t="str">
        <f>VLOOKUP(G1322,All_Teams!$A$2:$B$365,2,FALSE)</f>
        <v>North Carolina</v>
      </c>
    </row>
    <row r="1323" spans="2:8" x14ac:dyDescent="0.4">
      <c r="B1323" s="11">
        <v>1320</v>
      </c>
      <c r="C1323" s="52">
        <v>1452</v>
      </c>
      <c r="D1323" s="13">
        <v>1452</v>
      </c>
      <c r="G1323" s="13">
        <v>1452</v>
      </c>
      <c r="H1323" t="str">
        <f>VLOOKUP(G1323,All_Teams!$A$2:$B$365,2,FALSE)</f>
        <v>West Virginia</v>
      </c>
    </row>
    <row r="1324" spans="2:8" x14ac:dyDescent="0.4">
      <c r="B1324" s="11">
        <v>1321</v>
      </c>
      <c r="C1324" s="52">
        <v>1314</v>
      </c>
      <c r="D1324" s="13">
        <v>1314</v>
      </c>
      <c r="G1324" s="13">
        <v>1314</v>
      </c>
      <c r="H1324" t="str">
        <f>VLOOKUP(G1324,All_Teams!$A$2:$B$365,2,FALSE)</f>
        <v>North Carolina</v>
      </c>
    </row>
    <row r="1325" spans="2:8" x14ac:dyDescent="0.4">
      <c r="B1325" s="11">
        <v>1322</v>
      </c>
      <c r="C1325" s="52">
        <v>1274</v>
      </c>
      <c r="D1325" s="13">
        <v>1274</v>
      </c>
      <c r="G1325" s="13">
        <v>1274</v>
      </c>
      <c r="H1325" t="str">
        <f>VLOOKUP(G1325,All_Teams!$A$2:$B$365,2,FALSE)</f>
        <v>Miami (FL)</v>
      </c>
    </row>
    <row r="1326" spans="2:8" x14ac:dyDescent="0.4">
      <c r="B1326" s="11">
        <v>1323</v>
      </c>
      <c r="C1326" s="52">
        <v>1314</v>
      </c>
      <c r="D1326" s="13">
        <v>1314</v>
      </c>
      <c r="G1326" s="13">
        <v>1314</v>
      </c>
      <c r="H1326" t="str">
        <f>VLOOKUP(G1326,All_Teams!$A$2:$B$365,2,FALSE)</f>
        <v>North Carolina</v>
      </c>
    </row>
    <row r="1327" spans="2:8" x14ac:dyDescent="0.4">
      <c r="B1327" s="11">
        <v>1324</v>
      </c>
      <c r="C1327" s="52">
        <v>1452</v>
      </c>
      <c r="D1327" s="13">
        <v>1452</v>
      </c>
      <c r="G1327" s="13">
        <v>1452</v>
      </c>
      <c r="H1327" t="str">
        <f>VLOOKUP(G1327,All_Teams!$A$2:$B$365,2,FALSE)</f>
        <v>West Virginia</v>
      </c>
    </row>
    <row r="1328" spans="2:8" x14ac:dyDescent="0.4">
      <c r="B1328" s="11">
        <v>1325</v>
      </c>
      <c r="C1328" s="52">
        <v>1452</v>
      </c>
      <c r="D1328" s="13">
        <v>1452</v>
      </c>
      <c r="G1328" s="13">
        <v>1452</v>
      </c>
      <c r="H1328" t="str">
        <f>VLOOKUP(G1328,All_Teams!$A$2:$B$365,2,FALSE)</f>
        <v>West Virginia</v>
      </c>
    </row>
    <row r="1329" spans="2:8" x14ac:dyDescent="0.4">
      <c r="B1329" s="11">
        <v>1326</v>
      </c>
      <c r="C1329" s="52">
        <v>1374</v>
      </c>
      <c r="D1329" s="13">
        <v>1374</v>
      </c>
      <c r="G1329" s="13">
        <v>1374</v>
      </c>
      <c r="H1329" t="str">
        <f>VLOOKUP(G1329,All_Teams!$A$2:$B$365,2,FALSE)</f>
        <v>Southern Methodist</v>
      </c>
    </row>
    <row r="1330" spans="2:8" x14ac:dyDescent="0.4">
      <c r="B1330" s="11">
        <v>1327</v>
      </c>
      <c r="C1330" s="52">
        <v>1314</v>
      </c>
      <c r="D1330" s="13">
        <v>1314</v>
      </c>
      <c r="G1330" s="13">
        <v>1314</v>
      </c>
      <c r="H1330" t="str">
        <f>VLOOKUP(G1330,All_Teams!$A$2:$B$365,2,FALSE)</f>
        <v>North Carolina</v>
      </c>
    </row>
    <row r="1331" spans="2:8" x14ac:dyDescent="0.4">
      <c r="B1331" s="11">
        <v>1328</v>
      </c>
      <c r="C1331" s="52">
        <v>1314</v>
      </c>
      <c r="D1331" s="13">
        <v>1314</v>
      </c>
      <c r="G1331" s="13">
        <v>1314</v>
      </c>
      <c r="H1331" t="str">
        <f>VLOOKUP(G1331,All_Teams!$A$2:$B$365,2,FALSE)</f>
        <v>North Carolina</v>
      </c>
    </row>
    <row r="1332" spans="2:8" x14ac:dyDescent="0.4">
      <c r="B1332" s="11">
        <v>1329</v>
      </c>
      <c r="C1332" s="52">
        <v>1452</v>
      </c>
      <c r="D1332" s="13">
        <v>1452</v>
      </c>
      <c r="G1332" s="13">
        <v>1452</v>
      </c>
      <c r="H1332" t="str">
        <f>VLOOKUP(G1332,All_Teams!$A$2:$B$365,2,FALSE)</f>
        <v>West Virginia</v>
      </c>
    </row>
    <row r="1333" spans="2:8" x14ac:dyDescent="0.4">
      <c r="B1333" s="11">
        <v>1330</v>
      </c>
      <c r="C1333" s="52">
        <v>1452</v>
      </c>
      <c r="D1333" s="13">
        <v>1452</v>
      </c>
      <c r="G1333" s="13">
        <v>1452</v>
      </c>
      <c r="H1333" t="str">
        <f>VLOOKUP(G1333,All_Teams!$A$2:$B$365,2,FALSE)</f>
        <v>West Virginia</v>
      </c>
    </row>
    <row r="1334" spans="2:8" x14ac:dyDescent="0.4">
      <c r="B1334" s="11">
        <v>1331</v>
      </c>
      <c r="C1334" s="52">
        <v>1435</v>
      </c>
      <c r="D1334" s="13">
        <v>1435</v>
      </c>
      <c r="G1334" s="13">
        <v>1435</v>
      </c>
      <c r="H1334" t="str">
        <f>VLOOKUP(G1334,All_Teams!$A$2:$B$365,2,FALSE)</f>
        <v>Vanderbilt</v>
      </c>
    </row>
    <row r="1335" spans="2:8" x14ac:dyDescent="0.4">
      <c r="B1335" s="11">
        <v>1332</v>
      </c>
      <c r="C1335" s="52">
        <v>1435</v>
      </c>
      <c r="D1335" s="13">
        <v>1435</v>
      </c>
      <c r="G1335" s="13">
        <v>1435</v>
      </c>
      <c r="H1335" t="str">
        <f>VLOOKUP(G1335,All_Teams!$A$2:$B$365,2,FALSE)</f>
        <v>Vanderbilt</v>
      </c>
    </row>
    <row r="1336" spans="2:8" x14ac:dyDescent="0.4">
      <c r="B1336" s="11">
        <v>1333</v>
      </c>
      <c r="C1336" s="52">
        <v>1242</v>
      </c>
      <c r="D1336" s="13">
        <v>1242</v>
      </c>
      <c r="G1336" s="13">
        <v>1242</v>
      </c>
      <c r="H1336" t="str">
        <f>VLOOKUP(G1336,All_Teams!$A$2:$B$365,2,FALSE)</f>
        <v>Kansas</v>
      </c>
    </row>
    <row r="1337" spans="2:8" x14ac:dyDescent="0.4">
      <c r="B1337" s="11">
        <v>1334</v>
      </c>
      <c r="C1337" s="52">
        <v>1452</v>
      </c>
      <c r="D1337" s="13">
        <v>1452</v>
      </c>
      <c r="G1337" s="13">
        <v>1452</v>
      </c>
      <c r="H1337" t="str">
        <f>VLOOKUP(G1337,All_Teams!$A$2:$B$365,2,FALSE)</f>
        <v>West Virginia</v>
      </c>
    </row>
    <row r="1338" spans="2:8" x14ac:dyDescent="0.4">
      <c r="B1338" s="11">
        <v>1335</v>
      </c>
      <c r="C1338" s="52">
        <v>1257</v>
      </c>
      <c r="D1338" s="13">
        <v>1257</v>
      </c>
      <c r="G1338" s="13">
        <v>1257</v>
      </c>
      <c r="H1338" t="str">
        <f>VLOOKUP(G1338,All_Teams!$A$2:$B$365,2,FALSE)</f>
        <v>Louisville</v>
      </c>
    </row>
    <row r="1339" spans="2:8" x14ac:dyDescent="0.4">
      <c r="B1339" s="11">
        <v>1336</v>
      </c>
      <c r="C1339" s="52">
        <v>1257</v>
      </c>
      <c r="D1339" s="13">
        <v>1257</v>
      </c>
      <c r="G1339" s="13">
        <v>1257</v>
      </c>
      <c r="H1339" t="str">
        <f>VLOOKUP(G1339,All_Teams!$A$2:$B$365,2,FALSE)</f>
        <v>Louisville</v>
      </c>
    </row>
    <row r="1340" spans="2:8" x14ac:dyDescent="0.4">
      <c r="B1340" s="11">
        <v>1337</v>
      </c>
      <c r="C1340" s="52">
        <v>1435</v>
      </c>
      <c r="D1340" s="13">
        <v>1435</v>
      </c>
      <c r="G1340" s="13">
        <v>1435</v>
      </c>
      <c r="H1340" t="str">
        <f>VLOOKUP(G1340,All_Teams!$A$2:$B$365,2,FALSE)</f>
        <v>Vanderbilt</v>
      </c>
    </row>
    <row r="1341" spans="2:8" x14ac:dyDescent="0.4">
      <c r="B1341" s="11">
        <v>1338</v>
      </c>
      <c r="C1341" s="52">
        <v>1314</v>
      </c>
      <c r="D1341" s="13">
        <v>1314</v>
      </c>
      <c r="G1341" s="13">
        <v>1314</v>
      </c>
      <c r="H1341" t="str">
        <f>VLOOKUP(G1341,All_Teams!$A$2:$B$365,2,FALSE)</f>
        <v>North Carolina</v>
      </c>
    </row>
    <row r="1342" spans="2:8" x14ac:dyDescent="0.4">
      <c r="B1342" s="11">
        <v>1339</v>
      </c>
      <c r="C1342" s="52">
        <v>1452</v>
      </c>
      <c r="D1342" s="13">
        <v>1452</v>
      </c>
      <c r="G1342" s="13">
        <v>1452</v>
      </c>
      <c r="H1342" t="str">
        <f>VLOOKUP(G1342,All_Teams!$A$2:$B$365,2,FALSE)</f>
        <v>West Virginia</v>
      </c>
    </row>
    <row r="1343" spans="2:8" x14ac:dyDescent="0.4">
      <c r="B1343" s="11">
        <v>1340</v>
      </c>
      <c r="C1343" s="52">
        <v>1314</v>
      </c>
      <c r="D1343" s="13">
        <v>1314</v>
      </c>
      <c r="G1343" s="13">
        <v>1314</v>
      </c>
      <c r="H1343" t="str">
        <f>VLOOKUP(G1343,All_Teams!$A$2:$B$365,2,FALSE)</f>
        <v>North Carolina</v>
      </c>
    </row>
    <row r="1344" spans="2:8" x14ac:dyDescent="0.4">
      <c r="B1344" s="11">
        <v>1341</v>
      </c>
      <c r="C1344" s="52">
        <v>1274</v>
      </c>
      <c r="D1344" s="13">
        <v>1274</v>
      </c>
      <c r="G1344" s="13">
        <v>1274</v>
      </c>
      <c r="H1344" t="str">
        <f>VLOOKUP(G1344,All_Teams!$A$2:$B$365,2,FALSE)</f>
        <v>Miami (FL)</v>
      </c>
    </row>
    <row r="1345" spans="2:8" x14ac:dyDescent="0.4">
      <c r="B1345" s="11">
        <v>1342</v>
      </c>
      <c r="C1345" s="52">
        <v>1452</v>
      </c>
      <c r="D1345" s="13">
        <v>1452</v>
      </c>
      <c r="G1345" s="13">
        <v>1452</v>
      </c>
      <c r="H1345" t="str">
        <f>VLOOKUP(G1345,All_Teams!$A$2:$B$365,2,FALSE)</f>
        <v>West Virginia</v>
      </c>
    </row>
    <row r="1346" spans="2:8" x14ac:dyDescent="0.4">
      <c r="B1346" s="11">
        <v>1343</v>
      </c>
      <c r="C1346" s="52">
        <v>1257</v>
      </c>
      <c r="D1346" s="13">
        <v>1257</v>
      </c>
      <c r="G1346" s="13">
        <v>1257</v>
      </c>
      <c r="H1346" t="str">
        <f>VLOOKUP(G1346,All_Teams!$A$2:$B$365,2,FALSE)</f>
        <v>Louisville</v>
      </c>
    </row>
    <row r="1347" spans="2:8" x14ac:dyDescent="0.4">
      <c r="B1347" s="11">
        <v>1344</v>
      </c>
      <c r="C1347" s="52">
        <v>1314</v>
      </c>
      <c r="D1347" s="13">
        <v>1314</v>
      </c>
      <c r="G1347" s="13">
        <v>1314</v>
      </c>
      <c r="H1347" t="str">
        <f>VLOOKUP(G1347,All_Teams!$A$2:$B$365,2,FALSE)</f>
        <v>North Carolina</v>
      </c>
    </row>
    <row r="1348" spans="2:8" x14ac:dyDescent="0.4">
      <c r="B1348" s="11">
        <v>1345</v>
      </c>
      <c r="C1348" s="52">
        <v>1314</v>
      </c>
      <c r="D1348" s="13">
        <v>1314</v>
      </c>
      <c r="G1348" s="13">
        <v>1314</v>
      </c>
      <c r="H1348" t="str">
        <f>VLOOKUP(G1348,All_Teams!$A$2:$B$365,2,FALSE)</f>
        <v>North Carolina</v>
      </c>
    </row>
    <row r="1349" spans="2:8" x14ac:dyDescent="0.4">
      <c r="B1349" s="11">
        <v>1346</v>
      </c>
      <c r="C1349" s="52">
        <v>1112</v>
      </c>
      <c r="D1349" s="13">
        <v>1112</v>
      </c>
      <c r="G1349" s="13">
        <v>1112</v>
      </c>
      <c r="H1349" t="str">
        <f>VLOOKUP(G1349,All_Teams!$A$2:$B$365,2,FALSE)</f>
        <v>Arizona</v>
      </c>
    </row>
    <row r="1350" spans="2:8" x14ac:dyDescent="0.4">
      <c r="B1350" s="11">
        <v>1347</v>
      </c>
      <c r="C1350" s="52">
        <v>1246</v>
      </c>
      <c r="D1350" s="13">
        <v>1246</v>
      </c>
      <c r="G1350" s="13">
        <v>1246</v>
      </c>
      <c r="H1350" t="str">
        <f>VLOOKUP(G1350,All_Teams!$A$2:$B$365,2,FALSE)</f>
        <v>Kentucky</v>
      </c>
    </row>
    <row r="1351" spans="2:8" x14ac:dyDescent="0.4">
      <c r="B1351" s="11">
        <v>1348</v>
      </c>
      <c r="C1351" s="52">
        <v>1235</v>
      </c>
      <c r="D1351" s="13">
        <v>1235</v>
      </c>
      <c r="G1351" s="13">
        <v>1235</v>
      </c>
      <c r="H1351" t="str">
        <f>VLOOKUP(G1351,All_Teams!$A$2:$B$365,2,FALSE)</f>
        <v>Iowa State</v>
      </c>
    </row>
    <row r="1352" spans="2:8" x14ac:dyDescent="0.4">
      <c r="B1352" s="11">
        <v>1349</v>
      </c>
      <c r="C1352" s="52">
        <v>1435</v>
      </c>
      <c r="D1352" s="13">
        <v>1435</v>
      </c>
      <c r="G1352" s="13">
        <v>1435</v>
      </c>
      <c r="H1352" t="str">
        <f>VLOOKUP(G1352,All_Teams!$A$2:$B$365,2,FALSE)</f>
        <v>Vanderbilt</v>
      </c>
    </row>
    <row r="1353" spans="2:8" x14ac:dyDescent="0.4">
      <c r="B1353" s="11">
        <v>1350</v>
      </c>
      <c r="C1353" s="52">
        <v>1242</v>
      </c>
      <c r="D1353" s="13">
        <v>1242</v>
      </c>
      <c r="G1353" s="13">
        <v>1242</v>
      </c>
      <c r="H1353" t="str">
        <f>VLOOKUP(G1353,All_Teams!$A$2:$B$365,2,FALSE)</f>
        <v>Kansas</v>
      </c>
    </row>
    <row r="1354" spans="2:8" x14ac:dyDescent="0.4">
      <c r="B1354" s="11">
        <v>1351</v>
      </c>
      <c r="C1354" s="52">
        <v>1112</v>
      </c>
      <c r="D1354" s="13">
        <v>1112</v>
      </c>
      <c r="G1354" s="13">
        <v>1112</v>
      </c>
      <c r="H1354" t="str">
        <f>VLOOKUP(G1354,All_Teams!$A$2:$B$365,2,FALSE)</f>
        <v>Arizona</v>
      </c>
    </row>
    <row r="1355" spans="2:8" x14ac:dyDescent="0.4">
      <c r="B1355" s="11">
        <v>1352</v>
      </c>
      <c r="C1355" s="52">
        <v>1246</v>
      </c>
      <c r="D1355" s="13">
        <v>1246</v>
      </c>
      <c r="G1355" s="13">
        <v>1246</v>
      </c>
      <c r="H1355" t="str">
        <f>VLOOKUP(G1355,All_Teams!$A$2:$B$365,2,FALSE)</f>
        <v>Kentucky</v>
      </c>
    </row>
    <row r="1356" spans="2:8" x14ac:dyDescent="0.4">
      <c r="B1356" s="11">
        <v>1353</v>
      </c>
      <c r="C1356" s="52">
        <v>1274</v>
      </c>
      <c r="D1356" s="13">
        <v>1274</v>
      </c>
      <c r="G1356" s="13">
        <v>1274</v>
      </c>
      <c r="H1356" t="str">
        <f>VLOOKUP(G1356,All_Teams!$A$2:$B$365,2,FALSE)</f>
        <v>Miami (FL)</v>
      </c>
    </row>
    <row r="1357" spans="2:8" x14ac:dyDescent="0.4">
      <c r="B1357" s="11">
        <v>1354</v>
      </c>
      <c r="C1357" s="52">
        <v>1268</v>
      </c>
      <c r="D1357" s="13">
        <v>1268</v>
      </c>
      <c r="G1357" s="13">
        <v>1268</v>
      </c>
      <c r="H1357" t="str">
        <f>VLOOKUP(G1357,All_Teams!$A$2:$B$365,2,FALSE)</f>
        <v>Maryland</v>
      </c>
    </row>
    <row r="1358" spans="2:8" x14ac:dyDescent="0.4">
      <c r="B1358" s="11">
        <v>1355</v>
      </c>
      <c r="C1358" s="52">
        <v>1435</v>
      </c>
      <c r="D1358" s="13">
        <v>1435</v>
      </c>
      <c r="G1358" s="13">
        <v>1435</v>
      </c>
      <c r="H1358" t="str">
        <f>VLOOKUP(G1358,All_Teams!$A$2:$B$365,2,FALSE)</f>
        <v>Vanderbilt</v>
      </c>
    </row>
    <row r="1359" spans="2:8" x14ac:dyDescent="0.4">
      <c r="B1359" s="11">
        <v>1356</v>
      </c>
      <c r="C1359" s="52">
        <v>1452</v>
      </c>
      <c r="D1359" s="13">
        <v>1452</v>
      </c>
      <c r="G1359" s="13">
        <v>1452</v>
      </c>
      <c r="H1359" t="str">
        <f>VLOOKUP(G1359,All_Teams!$A$2:$B$365,2,FALSE)</f>
        <v>West Virginia</v>
      </c>
    </row>
    <row r="1360" spans="2:8" x14ac:dyDescent="0.4">
      <c r="B1360" s="11">
        <v>1357</v>
      </c>
      <c r="C1360" s="52">
        <v>1435</v>
      </c>
      <c r="D1360" s="13">
        <v>1435</v>
      </c>
      <c r="G1360" s="13">
        <v>1435</v>
      </c>
      <c r="H1360" t="str">
        <f>VLOOKUP(G1360,All_Teams!$A$2:$B$365,2,FALSE)</f>
        <v>Vanderbilt</v>
      </c>
    </row>
    <row r="1361" spans="2:8" x14ac:dyDescent="0.4">
      <c r="B1361" s="11">
        <v>1358</v>
      </c>
      <c r="C1361" s="52">
        <v>1458</v>
      </c>
      <c r="D1361" s="13">
        <v>1458</v>
      </c>
      <c r="G1361" s="13">
        <v>1458</v>
      </c>
      <c r="H1361" t="str">
        <f>VLOOKUP(G1361,All_Teams!$A$2:$B$365,2,FALSE)</f>
        <v>Wisconsin</v>
      </c>
    </row>
    <row r="1362" spans="2:8" x14ac:dyDescent="0.4">
      <c r="B1362" s="11">
        <v>1359</v>
      </c>
      <c r="C1362" s="52">
        <v>1435</v>
      </c>
      <c r="D1362" s="13">
        <v>1435</v>
      </c>
      <c r="G1362" s="13">
        <v>1435</v>
      </c>
      <c r="H1362" t="str">
        <f>VLOOKUP(G1362,All_Teams!$A$2:$B$365,2,FALSE)</f>
        <v>Vanderbilt</v>
      </c>
    </row>
    <row r="1363" spans="2:8" x14ac:dyDescent="0.4">
      <c r="B1363" s="11">
        <v>1360</v>
      </c>
      <c r="C1363" s="52">
        <v>1452</v>
      </c>
      <c r="D1363" s="13">
        <v>1452</v>
      </c>
      <c r="G1363" s="13">
        <v>1452</v>
      </c>
      <c r="H1363" t="str">
        <f>VLOOKUP(G1363,All_Teams!$A$2:$B$365,2,FALSE)</f>
        <v>West Virginia</v>
      </c>
    </row>
    <row r="1364" spans="2:8" x14ac:dyDescent="0.4">
      <c r="B1364" s="11">
        <v>1361</v>
      </c>
      <c r="C1364" s="52">
        <v>1374</v>
      </c>
      <c r="D1364" s="13">
        <v>1374</v>
      </c>
      <c r="G1364" s="13">
        <v>1374</v>
      </c>
      <c r="H1364" t="str">
        <f>VLOOKUP(G1364,All_Teams!$A$2:$B$365,2,FALSE)</f>
        <v>Southern Methodist</v>
      </c>
    </row>
    <row r="1365" spans="2:8" x14ac:dyDescent="0.4">
      <c r="B1365" s="11">
        <v>1362</v>
      </c>
      <c r="C1365" s="52">
        <v>1153</v>
      </c>
      <c r="D1365" s="13">
        <v>1153</v>
      </c>
      <c r="G1365" s="13">
        <v>1153</v>
      </c>
      <c r="H1365" t="str">
        <f>VLOOKUP(G1365,All_Teams!$A$2:$B$365,2,FALSE)</f>
        <v>Cincinnati</v>
      </c>
    </row>
    <row r="1366" spans="2:8" x14ac:dyDescent="0.4">
      <c r="B1366" s="11">
        <v>1363</v>
      </c>
      <c r="C1366" s="52">
        <v>1246</v>
      </c>
      <c r="D1366" s="13">
        <v>1246</v>
      </c>
      <c r="G1366" s="13">
        <v>1246</v>
      </c>
      <c r="H1366" t="str">
        <f>VLOOKUP(G1366,All_Teams!$A$2:$B$365,2,FALSE)</f>
        <v>Kentucky</v>
      </c>
    </row>
    <row r="1367" spans="2:8" x14ac:dyDescent="0.4">
      <c r="B1367" s="11">
        <v>1364</v>
      </c>
      <c r="C1367" s="52">
        <v>1435</v>
      </c>
      <c r="D1367" s="13">
        <v>1435</v>
      </c>
      <c r="G1367" s="13">
        <v>1435</v>
      </c>
      <c r="H1367" t="str">
        <f>VLOOKUP(G1367,All_Teams!$A$2:$B$365,2,FALSE)</f>
        <v>Vanderbilt</v>
      </c>
    </row>
    <row r="1368" spans="2:8" x14ac:dyDescent="0.4">
      <c r="B1368" s="11">
        <v>1365</v>
      </c>
      <c r="C1368" s="52">
        <v>1374</v>
      </c>
      <c r="D1368" s="13">
        <v>1374</v>
      </c>
      <c r="G1368" s="13">
        <v>1374</v>
      </c>
      <c r="H1368" t="str">
        <f>VLOOKUP(G1368,All_Teams!$A$2:$B$365,2,FALSE)</f>
        <v>Southern Methodist</v>
      </c>
    </row>
    <row r="1369" spans="2:8" x14ac:dyDescent="0.4">
      <c r="B1369" s="11">
        <v>1366</v>
      </c>
      <c r="C1369" s="52">
        <v>1452</v>
      </c>
      <c r="D1369" s="13">
        <v>1452</v>
      </c>
      <c r="G1369" s="13">
        <v>1452</v>
      </c>
      <c r="H1369" t="str">
        <f>VLOOKUP(G1369,All_Teams!$A$2:$B$365,2,FALSE)</f>
        <v>West Virginia</v>
      </c>
    </row>
    <row r="1370" spans="2:8" x14ac:dyDescent="0.4">
      <c r="B1370" s="11">
        <v>1367</v>
      </c>
      <c r="C1370" s="52">
        <v>1242</v>
      </c>
      <c r="D1370" s="13">
        <v>1242</v>
      </c>
      <c r="G1370" s="13">
        <v>1242</v>
      </c>
      <c r="H1370" t="str">
        <f>VLOOKUP(G1370,All_Teams!$A$2:$B$365,2,FALSE)</f>
        <v>Kansas</v>
      </c>
    </row>
    <row r="1371" spans="2:8" x14ac:dyDescent="0.4">
      <c r="B1371" s="11">
        <v>1368</v>
      </c>
      <c r="C1371" s="52">
        <v>1314</v>
      </c>
      <c r="D1371" s="13">
        <v>1314</v>
      </c>
      <c r="G1371" s="13">
        <v>1314</v>
      </c>
      <c r="H1371" t="str">
        <f>VLOOKUP(G1371,All_Teams!$A$2:$B$365,2,FALSE)</f>
        <v>North Carolina</v>
      </c>
    </row>
    <row r="1372" spans="2:8" x14ac:dyDescent="0.4">
      <c r="B1372" s="11">
        <v>1369</v>
      </c>
      <c r="C1372" s="52">
        <v>1323</v>
      </c>
      <c r="D1372" s="13">
        <v>1323</v>
      </c>
      <c r="G1372" s="13">
        <v>1323</v>
      </c>
      <c r="H1372" t="str">
        <f>VLOOKUP(G1372,All_Teams!$A$2:$B$365,2,FALSE)</f>
        <v>Notre Dame</v>
      </c>
    </row>
    <row r="1373" spans="2:8" x14ac:dyDescent="0.4">
      <c r="B1373" s="11">
        <v>1370</v>
      </c>
      <c r="C1373" s="52">
        <v>1314</v>
      </c>
      <c r="D1373" s="13">
        <v>1314</v>
      </c>
      <c r="G1373" s="13">
        <v>1314</v>
      </c>
      <c r="H1373" t="str">
        <f>VLOOKUP(G1373,All_Teams!$A$2:$B$365,2,FALSE)</f>
        <v>North Carolina</v>
      </c>
    </row>
    <row r="1374" spans="2:8" x14ac:dyDescent="0.4">
      <c r="B1374" s="11">
        <v>1371</v>
      </c>
      <c r="C1374" s="52">
        <v>1452</v>
      </c>
      <c r="D1374" s="13">
        <v>1452</v>
      </c>
      <c r="G1374" s="13">
        <v>1452</v>
      </c>
      <c r="H1374" t="str">
        <f>VLOOKUP(G1374,All_Teams!$A$2:$B$365,2,FALSE)</f>
        <v>West Virginia</v>
      </c>
    </row>
    <row r="1375" spans="2:8" x14ac:dyDescent="0.4">
      <c r="B1375" s="11">
        <v>1372</v>
      </c>
      <c r="C1375" s="52">
        <v>1246</v>
      </c>
      <c r="D1375" s="13">
        <v>1246</v>
      </c>
      <c r="G1375" s="13">
        <v>1246</v>
      </c>
      <c r="H1375" t="str">
        <f>VLOOKUP(G1375,All_Teams!$A$2:$B$365,2,FALSE)</f>
        <v>Kentucky</v>
      </c>
    </row>
    <row r="1376" spans="2:8" x14ac:dyDescent="0.4">
      <c r="B1376" s="11">
        <v>1373</v>
      </c>
      <c r="C1376" s="52">
        <v>1314</v>
      </c>
      <c r="D1376" s="13">
        <v>1314</v>
      </c>
      <c r="G1376" s="13">
        <v>1314</v>
      </c>
      <c r="H1376" t="str">
        <f>VLOOKUP(G1376,All_Teams!$A$2:$B$365,2,FALSE)</f>
        <v>North Carolina</v>
      </c>
    </row>
    <row r="1377" spans="2:8" x14ac:dyDescent="0.4">
      <c r="B1377" s="11">
        <v>1374</v>
      </c>
      <c r="C1377" s="52">
        <v>1274</v>
      </c>
      <c r="D1377" s="13">
        <v>1274</v>
      </c>
      <c r="G1377" s="13">
        <v>1274</v>
      </c>
      <c r="H1377" t="str">
        <f>VLOOKUP(G1377,All_Teams!$A$2:$B$365,2,FALSE)</f>
        <v>Miami (FL)</v>
      </c>
    </row>
    <row r="1378" spans="2:8" x14ac:dyDescent="0.4">
      <c r="B1378" s="11">
        <v>1375</v>
      </c>
      <c r="C1378" s="52">
        <v>1274</v>
      </c>
      <c r="D1378" s="13">
        <v>1274</v>
      </c>
      <c r="G1378" s="13">
        <v>1274</v>
      </c>
      <c r="H1378" t="str">
        <f>VLOOKUP(G1378,All_Teams!$A$2:$B$365,2,FALSE)</f>
        <v>Miami (FL)</v>
      </c>
    </row>
    <row r="1379" spans="2:8" x14ac:dyDescent="0.4">
      <c r="B1379" s="11">
        <v>1376</v>
      </c>
      <c r="C1379" s="52">
        <v>1452</v>
      </c>
      <c r="D1379" s="13">
        <v>1452</v>
      </c>
      <c r="G1379" s="13">
        <v>1452</v>
      </c>
      <c r="H1379" t="str">
        <f>VLOOKUP(G1379,All_Teams!$A$2:$B$365,2,FALSE)</f>
        <v>West Virginia</v>
      </c>
    </row>
    <row r="1380" spans="2:8" x14ac:dyDescent="0.4">
      <c r="B1380" s="11">
        <v>1377</v>
      </c>
      <c r="C1380" s="52">
        <v>1374</v>
      </c>
      <c r="D1380" s="13">
        <v>1374</v>
      </c>
      <c r="G1380" s="13">
        <v>1374</v>
      </c>
      <c r="H1380" t="str">
        <f>VLOOKUP(G1380,All_Teams!$A$2:$B$365,2,FALSE)</f>
        <v>Southern Methodist</v>
      </c>
    </row>
    <row r="1381" spans="2:8" x14ac:dyDescent="0.4">
      <c r="B1381" s="11">
        <v>1378</v>
      </c>
      <c r="C1381" s="52">
        <v>1257</v>
      </c>
      <c r="D1381" s="13">
        <v>1257</v>
      </c>
      <c r="G1381" s="13">
        <v>1257</v>
      </c>
      <c r="H1381" t="str">
        <f>VLOOKUP(G1381,All_Teams!$A$2:$B$365,2,FALSE)</f>
        <v>Louisville</v>
      </c>
    </row>
    <row r="1382" spans="2:8" x14ac:dyDescent="0.4">
      <c r="B1382" s="11">
        <v>1379</v>
      </c>
      <c r="C1382" s="52">
        <v>1246</v>
      </c>
      <c r="D1382" s="13">
        <v>1246</v>
      </c>
      <c r="G1382" s="13">
        <v>1246</v>
      </c>
      <c r="H1382" t="str">
        <f>VLOOKUP(G1382,All_Teams!$A$2:$B$365,2,FALSE)</f>
        <v>Kentucky</v>
      </c>
    </row>
    <row r="1383" spans="2:8" x14ac:dyDescent="0.4">
      <c r="B1383" s="11">
        <v>1380</v>
      </c>
      <c r="C1383" s="52">
        <v>1452</v>
      </c>
      <c r="D1383" s="13">
        <v>1452</v>
      </c>
      <c r="G1383" s="13">
        <v>1452</v>
      </c>
      <c r="H1383" t="str">
        <f>VLOOKUP(G1383,All_Teams!$A$2:$B$365,2,FALSE)</f>
        <v>West Virginia</v>
      </c>
    </row>
    <row r="1384" spans="2:8" x14ac:dyDescent="0.4">
      <c r="B1384" s="11">
        <v>1381</v>
      </c>
      <c r="C1384" s="52">
        <v>1374</v>
      </c>
      <c r="D1384" s="13">
        <v>1374</v>
      </c>
      <c r="G1384" s="13">
        <v>1374</v>
      </c>
      <c r="H1384" t="str">
        <f>VLOOKUP(G1384,All_Teams!$A$2:$B$365,2,FALSE)</f>
        <v>Southern Methodist</v>
      </c>
    </row>
    <row r="1385" spans="2:8" x14ac:dyDescent="0.4">
      <c r="B1385" s="11">
        <v>1382</v>
      </c>
      <c r="C1385" s="52">
        <v>1452</v>
      </c>
      <c r="D1385" s="13">
        <v>1452</v>
      </c>
      <c r="G1385" s="13">
        <v>1452</v>
      </c>
      <c r="H1385" t="str">
        <f>VLOOKUP(G1385,All_Teams!$A$2:$B$365,2,FALSE)</f>
        <v>West Virginia</v>
      </c>
    </row>
    <row r="1386" spans="2:8" x14ac:dyDescent="0.4">
      <c r="B1386" s="11">
        <v>1383</v>
      </c>
      <c r="C1386" s="52">
        <v>1435</v>
      </c>
      <c r="D1386" s="13">
        <v>1435</v>
      </c>
      <c r="G1386" s="13">
        <v>1435</v>
      </c>
      <c r="H1386" t="str">
        <f>VLOOKUP(G1386,All_Teams!$A$2:$B$365,2,FALSE)</f>
        <v>Vanderbilt</v>
      </c>
    </row>
    <row r="1387" spans="2:8" x14ac:dyDescent="0.4">
      <c r="B1387" s="11">
        <v>1384</v>
      </c>
      <c r="C1387" s="52">
        <v>1246</v>
      </c>
      <c r="D1387" s="13">
        <v>1246</v>
      </c>
      <c r="G1387" s="13">
        <v>1246</v>
      </c>
      <c r="H1387" t="str">
        <f>VLOOKUP(G1387,All_Teams!$A$2:$B$365,2,FALSE)</f>
        <v>Kentucky</v>
      </c>
    </row>
    <row r="1388" spans="2:8" x14ac:dyDescent="0.4">
      <c r="B1388" s="11">
        <v>1385</v>
      </c>
      <c r="C1388" s="52">
        <v>1452</v>
      </c>
      <c r="D1388" s="13">
        <v>1452</v>
      </c>
      <c r="G1388" s="13">
        <v>1452</v>
      </c>
      <c r="H1388" t="str">
        <f>VLOOKUP(G1388,All_Teams!$A$2:$B$365,2,FALSE)</f>
        <v>West Virginia</v>
      </c>
    </row>
    <row r="1389" spans="2:8" x14ac:dyDescent="0.4">
      <c r="B1389" s="11">
        <v>1386</v>
      </c>
      <c r="C1389" s="52">
        <v>1452</v>
      </c>
      <c r="D1389" s="13">
        <v>1452</v>
      </c>
      <c r="G1389" s="13">
        <v>1452</v>
      </c>
      <c r="H1389" t="str">
        <f>VLOOKUP(G1389,All_Teams!$A$2:$B$365,2,FALSE)</f>
        <v>West Virginia</v>
      </c>
    </row>
    <row r="1390" spans="2:8" x14ac:dyDescent="0.4">
      <c r="B1390" s="11">
        <v>1387</v>
      </c>
      <c r="C1390" s="52">
        <v>1112</v>
      </c>
      <c r="D1390" s="13">
        <v>1112</v>
      </c>
      <c r="G1390" s="13">
        <v>1112</v>
      </c>
      <c r="H1390" t="str">
        <f>VLOOKUP(G1390,All_Teams!$A$2:$B$365,2,FALSE)</f>
        <v>Arizona</v>
      </c>
    </row>
    <row r="1391" spans="2:8" x14ac:dyDescent="0.4">
      <c r="B1391" s="11">
        <v>1388</v>
      </c>
      <c r="C1391" s="52">
        <v>1452</v>
      </c>
      <c r="D1391" s="13">
        <v>1452</v>
      </c>
      <c r="G1391" s="13">
        <v>1452</v>
      </c>
      <c r="H1391" t="str">
        <f>VLOOKUP(G1391,All_Teams!$A$2:$B$365,2,FALSE)</f>
        <v>West Virginia</v>
      </c>
    </row>
    <row r="1392" spans="2:8" x14ac:dyDescent="0.4">
      <c r="B1392" s="11">
        <v>1389</v>
      </c>
      <c r="C1392" s="52">
        <v>1246</v>
      </c>
      <c r="D1392" s="13">
        <v>1246</v>
      </c>
      <c r="G1392" s="13">
        <v>1246</v>
      </c>
      <c r="H1392" t="str">
        <f>VLOOKUP(G1392,All_Teams!$A$2:$B$365,2,FALSE)</f>
        <v>Kentucky</v>
      </c>
    </row>
    <row r="1393" spans="2:8" x14ac:dyDescent="0.4">
      <c r="B1393" s="11">
        <v>1390</v>
      </c>
      <c r="C1393" s="52">
        <v>1452</v>
      </c>
      <c r="D1393" s="13">
        <v>1452</v>
      </c>
      <c r="G1393" s="13">
        <v>1452</v>
      </c>
      <c r="H1393" t="str">
        <f>VLOOKUP(G1393,All_Teams!$A$2:$B$365,2,FALSE)</f>
        <v>West Virginia</v>
      </c>
    </row>
    <row r="1394" spans="2:8" x14ac:dyDescent="0.4">
      <c r="B1394" s="11">
        <v>1391</v>
      </c>
      <c r="C1394" s="52">
        <v>1314</v>
      </c>
      <c r="D1394" s="13">
        <v>1314</v>
      </c>
      <c r="G1394" s="13">
        <v>1314</v>
      </c>
      <c r="H1394" t="str">
        <f>VLOOKUP(G1394,All_Teams!$A$2:$B$365,2,FALSE)</f>
        <v>North Carolina</v>
      </c>
    </row>
    <row r="1395" spans="2:8" x14ac:dyDescent="0.4">
      <c r="B1395" s="11">
        <v>1392</v>
      </c>
      <c r="C1395" s="52">
        <v>1274</v>
      </c>
      <c r="D1395" s="13">
        <v>1274</v>
      </c>
      <c r="G1395" s="13">
        <v>1274</v>
      </c>
      <c r="H1395" t="str">
        <f>VLOOKUP(G1395,All_Teams!$A$2:$B$365,2,FALSE)</f>
        <v>Miami (FL)</v>
      </c>
    </row>
    <row r="1396" spans="2:8" x14ac:dyDescent="0.4">
      <c r="B1396" s="11">
        <v>1393</v>
      </c>
      <c r="C1396" s="52">
        <v>1452</v>
      </c>
      <c r="D1396" s="13">
        <v>1452</v>
      </c>
      <c r="G1396" s="13">
        <v>1452</v>
      </c>
      <c r="H1396" t="str">
        <f>VLOOKUP(G1396,All_Teams!$A$2:$B$365,2,FALSE)</f>
        <v>West Virginia</v>
      </c>
    </row>
    <row r="1397" spans="2:8" x14ac:dyDescent="0.4">
      <c r="B1397" s="11">
        <v>1394</v>
      </c>
      <c r="C1397" s="52">
        <v>1452</v>
      </c>
      <c r="D1397" s="13">
        <v>1452</v>
      </c>
      <c r="G1397" s="13">
        <v>1452</v>
      </c>
      <c r="H1397" t="str">
        <f>VLOOKUP(G1397,All_Teams!$A$2:$B$365,2,FALSE)</f>
        <v>West Virginia</v>
      </c>
    </row>
    <row r="1398" spans="2:8" x14ac:dyDescent="0.4">
      <c r="B1398" s="11">
        <v>1395</v>
      </c>
      <c r="C1398" s="52">
        <v>1112</v>
      </c>
      <c r="D1398" s="13">
        <v>1112</v>
      </c>
      <c r="G1398" s="13">
        <v>1112</v>
      </c>
      <c r="H1398" t="str">
        <f>VLOOKUP(G1398,All_Teams!$A$2:$B$365,2,FALSE)</f>
        <v>Arizona</v>
      </c>
    </row>
    <row r="1399" spans="2:8" x14ac:dyDescent="0.4">
      <c r="B1399" s="11">
        <v>1396</v>
      </c>
      <c r="C1399" s="52">
        <v>1314</v>
      </c>
      <c r="D1399" s="13">
        <v>1314</v>
      </c>
      <c r="G1399" s="13">
        <v>1314</v>
      </c>
      <c r="H1399" t="str">
        <f>VLOOKUP(G1399,All_Teams!$A$2:$B$365,2,FALSE)</f>
        <v>North Carolina</v>
      </c>
    </row>
    <row r="1400" spans="2:8" x14ac:dyDescent="0.4">
      <c r="B1400" s="11">
        <v>1397</v>
      </c>
      <c r="C1400" s="52">
        <v>1314</v>
      </c>
      <c r="D1400" s="13">
        <v>1314</v>
      </c>
      <c r="G1400" s="13">
        <v>1314</v>
      </c>
      <c r="H1400" t="str">
        <f>VLOOKUP(G1400,All_Teams!$A$2:$B$365,2,FALSE)</f>
        <v>North Carolina</v>
      </c>
    </row>
    <row r="1401" spans="2:8" x14ac:dyDescent="0.4">
      <c r="B1401" s="11">
        <v>1398</v>
      </c>
      <c r="C1401" s="52">
        <v>1374</v>
      </c>
      <c r="D1401" s="13">
        <v>1374</v>
      </c>
      <c r="G1401" s="13">
        <v>1374</v>
      </c>
      <c r="H1401" t="str">
        <f>VLOOKUP(G1401,All_Teams!$A$2:$B$365,2,FALSE)</f>
        <v>Southern Methodist</v>
      </c>
    </row>
    <row r="1402" spans="2:8" x14ac:dyDescent="0.4">
      <c r="B1402" s="11">
        <v>1399</v>
      </c>
      <c r="C1402" s="52">
        <v>1452</v>
      </c>
      <c r="D1402" s="13">
        <v>1452</v>
      </c>
      <c r="G1402" s="13">
        <v>1452</v>
      </c>
      <c r="H1402" t="str">
        <f>VLOOKUP(G1402,All_Teams!$A$2:$B$365,2,FALSE)</f>
        <v>West Virginia</v>
      </c>
    </row>
    <row r="1403" spans="2:8" x14ac:dyDescent="0.4">
      <c r="B1403" s="11">
        <v>1400</v>
      </c>
      <c r="C1403" s="52">
        <v>1452</v>
      </c>
      <c r="D1403" s="13">
        <v>1452</v>
      </c>
      <c r="G1403" s="13">
        <v>1452</v>
      </c>
      <c r="H1403" t="str">
        <f>VLOOKUP(G1403,All_Teams!$A$2:$B$365,2,FALSE)</f>
        <v>West Virginia</v>
      </c>
    </row>
    <row r="1404" spans="2:8" x14ac:dyDescent="0.4">
      <c r="B1404" s="11">
        <v>1401</v>
      </c>
      <c r="C1404" s="52">
        <v>1452</v>
      </c>
      <c r="D1404" s="13">
        <v>1452</v>
      </c>
      <c r="G1404" s="13">
        <v>1452</v>
      </c>
      <c r="H1404" t="str">
        <f>VLOOKUP(G1404,All_Teams!$A$2:$B$365,2,FALSE)</f>
        <v>West Virginia</v>
      </c>
    </row>
    <row r="1405" spans="2:8" x14ac:dyDescent="0.4">
      <c r="B1405" s="11">
        <v>1402</v>
      </c>
      <c r="C1405" s="52">
        <v>1452</v>
      </c>
      <c r="D1405" s="13">
        <v>1452</v>
      </c>
      <c r="G1405" s="13">
        <v>1452</v>
      </c>
      <c r="H1405" t="str">
        <f>VLOOKUP(G1405,All_Teams!$A$2:$B$365,2,FALSE)</f>
        <v>West Virginia</v>
      </c>
    </row>
    <row r="1406" spans="2:8" x14ac:dyDescent="0.4">
      <c r="B1406" s="11">
        <v>1403</v>
      </c>
      <c r="C1406" s="52">
        <v>1257</v>
      </c>
      <c r="D1406" s="13">
        <v>1257</v>
      </c>
      <c r="G1406" s="13">
        <v>1257</v>
      </c>
      <c r="H1406" t="str">
        <f>VLOOKUP(G1406,All_Teams!$A$2:$B$365,2,FALSE)</f>
        <v>Louisville</v>
      </c>
    </row>
    <row r="1407" spans="2:8" x14ac:dyDescent="0.4">
      <c r="B1407" s="11">
        <v>1404</v>
      </c>
      <c r="C1407" s="52">
        <v>1242</v>
      </c>
      <c r="D1407" s="13">
        <v>1242</v>
      </c>
      <c r="G1407" s="13">
        <v>1242</v>
      </c>
      <c r="H1407" t="str">
        <f>VLOOKUP(G1407,All_Teams!$A$2:$B$365,2,FALSE)</f>
        <v>Kansas</v>
      </c>
    </row>
    <row r="1408" spans="2:8" x14ac:dyDescent="0.4">
      <c r="B1408" s="11">
        <v>1405</v>
      </c>
      <c r="C1408" s="52">
        <v>1246</v>
      </c>
      <c r="D1408" s="13">
        <v>1246</v>
      </c>
      <c r="G1408" s="13">
        <v>1246</v>
      </c>
      <c r="H1408" t="str">
        <f>VLOOKUP(G1408,All_Teams!$A$2:$B$365,2,FALSE)</f>
        <v>Kentucky</v>
      </c>
    </row>
    <row r="1409" spans="2:8" x14ac:dyDescent="0.4">
      <c r="B1409" s="11">
        <v>1406</v>
      </c>
      <c r="C1409" s="52">
        <v>1242</v>
      </c>
      <c r="D1409" s="13">
        <v>1242</v>
      </c>
      <c r="G1409" s="13">
        <v>1242</v>
      </c>
      <c r="H1409" t="str">
        <f>VLOOKUP(G1409,All_Teams!$A$2:$B$365,2,FALSE)</f>
        <v>Kansas</v>
      </c>
    </row>
    <row r="1410" spans="2:8" x14ac:dyDescent="0.4">
      <c r="B1410" s="11">
        <v>1407</v>
      </c>
      <c r="C1410" s="52">
        <v>1314</v>
      </c>
      <c r="D1410" s="13">
        <v>1314</v>
      </c>
      <c r="G1410" s="13">
        <v>1314</v>
      </c>
      <c r="H1410" t="str">
        <f>VLOOKUP(G1410,All_Teams!$A$2:$B$365,2,FALSE)</f>
        <v>North Carolina</v>
      </c>
    </row>
    <row r="1411" spans="2:8" x14ac:dyDescent="0.4">
      <c r="B1411" s="11">
        <v>1408</v>
      </c>
      <c r="C1411" s="52">
        <v>1274</v>
      </c>
      <c r="D1411" s="13">
        <v>1274</v>
      </c>
      <c r="G1411" s="13">
        <v>1274</v>
      </c>
      <c r="H1411" t="str">
        <f>VLOOKUP(G1411,All_Teams!$A$2:$B$365,2,FALSE)</f>
        <v>Miami (FL)</v>
      </c>
    </row>
    <row r="1412" spans="2:8" x14ac:dyDescent="0.4">
      <c r="B1412" s="11">
        <v>1409</v>
      </c>
      <c r="C1412" s="52">
        <v>1305</v>
      </c>
      <c r="D1412" s="13">
        <v>1305</v>
      </c>
      <c r="G1412" s="13">
        <v>1305</v>
      </c>
      <c r="H1412" t="str">
        <f>VLOOKUP(G1412,All_Teams!$A$2:$B$365,2,FALSE)</f>
        <v>Nevada</v>
      </c>
    </row>
    <row r="1413" spans="2:8" x14ac:dyDescent="0.4">
      <c r="B1413" s="11">
        <v>1410</v>
      </c>
      <c r="C1413" s="52">
        <v>1452</v>
      </c>
      <c r="D1413" s="13">
        <v>1452</v>
      </c>
      <c r="G1413" s="13">
        <v>1452</v>
      </c>
      <c r="H1413" t="str">
        <f>VLOOKUP(G1413,All_Teams!$A$2:$B$365,2,FALSE)</f>
        <v>West Virginia</v>
      </c>
    </row>
    <row r="1414" spans="2:8" x14ac:dyDescent="0.4">
      <c r="B1414" s="11">
        <v>1411</v>
      </c>
      <c r="C1414" s="52">
        <v>1112</v>
      </c>
      <c r="D1414" s="13">
        <v>1112</v>
      </c>
      <c r="G1414" s="13">
        <v>1112</v>
      </c>
      <c r="H1414" t="str">
        <f>VLOOKUP(G1414,All_Teams!$A$2:$B$365,2,FALSE)</f>
        <v>Arizona</v>
      </c>
    </row>
    <row r="1415" spans="2:8" x14ac:dyDescent="0.4">
      <c r="B1415" s="11">
        <v>1412</v>
      </c>
      <c r="C1415" s="52">
        <v>1435</v>
      </c>
      <c r="D1415" s="13">
        <v>1435</v>
      </c>
      <c r="G1415" s="13">
        <v>1435</v>
      </c>
      <c r="H1415" t="str">
        <f>VLOOKUP(G1415,All_Teams!$A$2:$B$365,2,FALSE)</f>
        <v>Vanderbilt</v>
      </c>
    </row>
    <row r="1416" spans="2:8" x14ac:dyDescent="0.4">
      <c r="B1416" s="11">
        <v>1413</v>
      </c>
      <c r="C1416" s="52">
        <v>1452</v>
      </c>
      <c r="D1416" s="13">
        <v>1452</v>
      </c>
      <c r="G1416" s="13">
        <v>1452</v>
      </c>
      <c r="H1416" t="str">
        <f>VLOOKUP(G1416,All_Teams!$A$2:$B$365,2,FALSE)</f>
        <v>West Virginia</v>
      </c>
    </row>
    <row r="1417" spans="2:8" x14ac:dyDescent="0.4">
      <c r="B1417" s="11">
        <v>1414</v>
      </c>
      <c r="C1417" s="52">
        <v>1452</v>
      </c>
      <c r="D1417" s="13">
        <v>1452</v>
      </c>
      <c r="G1417" s="13">
        <v>1452</v>
      </c>
      <c r="H1417" t="str">
        <f>VLOOKUP(G1417,All_Teams!$A$2:$B$365,2,FALSE)</f>
        <v>West Virginia</v>
      </c>
    </row>
    <row r="1418" spans="2:8" x14ac:dyDescent="0.4">
      <c r="B1418" s="11">
        <v>1415</v>
      </c>
      <c r="C1418" s="52">
        <v>1452</v>
      </c>
      <c r="D1418" s="13">
        <v>1452</v>
      </c>
      <c r="G1418" s="13">
        <v>1452</v>
      </c>
      <c r="H1418" t="str">
        <f>VLOOKUP(G1418,All_Teams!$A$2:$B$365,2,FALSE)</f>
        <v>West Virginia</v>
      </c>
    </row>
    <row r="1419" spans="2:8" x14ac:dyDescent="0.4">
      <c r="B1419" s="11">
        <v>1416</v>
      </c>
      <c r="C1419" s="52">
        <v>1452</v>
      </c>
      <c r="D1419" s="13">
        <v>1452</v>
      </c>
      <c r="G1419" s="13">
        <v>1452</v>
      </c>
      <c r="H1419" t="str">
        <f>VLOOKUP(G1419,All_Teams!$A$2:$B$365,2,FALSE)</f>
        <v>West Virginia</v>
      </c>
    </row>
    <row r="1420" spans="2:8" x14ac:dyDescent="0.4">
      <c r="B1420" s="11">
        <v>1417</v>
      </c>
      <c r="C1420" s="52">
        <v>1452</v>
      </c>
      <c r="D1420" s="13">
        <v>1452</v>
      </c>
      <c r="G1420" s="13">
        <v>1452</v>
      </c>
      <c r="H1420" t="str">
        <f>VLOOKUP(G1420,All_Teams!$A$2:$B$365,2,FALSE)</f>
        <v>West Virginia</v>
      </c>
    </row>
    <row r="1421" spans="2:8" x14ac:dyDescent="0.4">
      <c r="B1421" s="11">
        <v>1418</v>
      </c>
      <c r="C1421" s="52">
        <v>1314</v>
      </c>
      <c r="D1421" s="13">
        <v>1314</v>
      </c>
      <c r="G1421" s="13">
        <v>1314</v>
      </c>
      <c r="H1421" t="str">
        <f>VLOOKUP(G1421,All_Teams!$A$2:$B$365,2,FALSE)</f>
        <v>North Carolina</v>
      </c>
    </row>
    <row r="1422" spans="2:8" x14ac:dyDescent="0.4">
      <c r="B1422" s="11">
        <v>1419</v>
      </c>
      <c r="C1422" s="52">
        <v>1246</v>
      </c>
      <c r="D1422" s="13">
        <v>1246</v>
      </c>
      <c r="G1422" s="13">
        <v>1246</v>
      </c>
      <c r="H1422" t="str">
        <f>VLOOKUP(G1422,All_Teams!$A$2:$B$365,2,FALSE)</f>
        <v>Kentucky</v>
      </c>
    </row>
    <row r="1423" spans="2:8" x14ac:dyDescent="0.4">
      <c r="B1423" s="11">
        <v>1420</v>
      </c>
      <c r="C1423" s="52">
        <v>1246</v>
      </c>
      <c r="D1423" s="13">
        <v>1246</v>
      </c>
      <c r="G1423" s="13">
        <v>1246</v>
      </c>
      <c r="H1423" t="str">
        <f>VLOOKUP(G1423,All_Teams!$A$2:$B$365,2,FALSE)</f>
        <v>Kentucky</v>
      </c>
    </row>
    <row r="1424" spans="2:8" x14ac:dyDescent="0.4">
      <c r="B1424" s="11">
        <v>1421</v>
      </c>
      <c r="C1424" s="52">
        <v>1435</v>
      </c>
      <c r="D1424" s="13">
        <v>1435</v>
      </c>
      <c r="G1424" s="13">
        <v>1435</v>
      </c>
      <c r="H1424" t="str">
        <f>VLOOKUP(G1424,All_Teams!$A$2:$B$365,2,FALSE)</f>
        <v>Vanderbilt</v>
      </c>
    </row>
    <row r="1425" spans="2:8" x14ac:dyDescent="0.4">
      <c r="B1425" s="11">
        <v>1422</v>
      </c>
      <c r="C1425" s="52">
        <v>1314</v>
      </c>
      <c r="D1425" s="13">
        <v>1314</v>
      </c>
      <c r="G1425" s="13">
        <v>1314</v>
      </c>
      <c r="H1425" t="str">
        <f>VLOOKUP(G1425,All_Teams!$A$2:$B$365,2,FALSE)</f>
        <v>North Carolina</v>
      </c>
    </row>
    <row r="1426" spans="2:8" x14ac:dyDescent="0.4">
      <c r="B1426" s="11">
        <v>1423</v>
      </c>
      <c r="C1426" s="52">
        <v>1314</v>
      </c>
      <c r="D1426" s="13">
        <v>1314</v>
      </c>
      <c r="G1426" s="13">
        <v>1314</v>
      </c>
      <c r="H1426" t="str">
        <f>VLOOKUP(G1426,All_Teams!$A$2:$B$365,2,FALSE)</f>
        <v>North Carolina</v>
      </c>
    </row>
    <row r="1427" spans="2:8" x14ac:dyDescent="0.4">
      <c r="B1427" s="11">
        <v>1424</v>
      </c>
      <c r="C1427" s="52">
        <v>1274</v>
      </c>
      <c r="D1427" s="13">
        <v>1274</v>
      </c>
      <c r="G1427" s="13">
        <v>1274</v>
      </c>
      <c r="H1427" t="str">
        <f>VLOOKUP(G1427,All_Teams!$A$2:$B$365,2,FALSE)</f>
        <v>Miami (FL)</v>
      </c>
    </row>
    <row r="1428" spans="2:8" x14ac:dyDescent="0.4">
      <c r="B1428" s="11">
        <v>1425</v>
      </c>
      <c r="C1428" s="52">
        <v>1166</v>
      </c>
      <c r="D1428" s="13">
        <v>1166</v>
      </c>
      <c r="G1428" s="13">
        <v>1166</v>
      </c>
      <c r="H1428" t="str">
        <f>VLOOKUP(G1428,All_Teams!$A$2:$B$365,2,FALSE)</f>
        <v>Creighton</v>
      </c>
    </row>
    <row r="1429" spans="2:8" x14ac:dyDescent="0.4">
      <c r="B1429" s="11">
        <v>1426</v>
      </c>
      <c r="C1429" s="52">
        <v>1314</v>
      </c>
      <c r="D1429" s="13">
        <v>1314</v>
      </c>
      <c r="G1429" s="13">
        <v>1314</v>
      </c>
      <c r="H1429" t="str">
        <f>VLOOKUP(G1429,All_Teams!$A$2:$B$365,2,FALSE)</f>
        <v>North Carolina</v>
      </c>
    </row>
    <row r="1430" spans="2:8" x14ac:dyDescent="0.4">
      <c r="B1430" s="11">
        <v>1427</v>
      </c>
      <c r="C1430" s="52">
        <v>1314</v>
      </c>
      <c r="D1430" s="13">
        <v>1314</v>
      </c>
      <c r="G1430" s="13">
        <v>1314</v>
      </c>
      <c r="H1430" t="str">
        <f>VLOOKUP(G1430,All_Teams!$A$2:$B$365,2,FALSE)</f>
        <v>North Carolina</v>
      </c>
    </row>
    <row r="1431" spans="2:8" x14ac:dyDescent="0.4">
      <c r="B1431" s="11">
        <v>1428</v>
      </c>
      <c r="C1431" s="52">
        <v>1314</v>
      </c>
      <c r="D1431" s="13">
        <v>1314</v>
      </c>
      <c r="G1431" s="13">
        <v>1314</v>
      </c>
      <c r="H1431" t="str">
        <f>VLOOKUP(G1431,All_Teams!$A$2:$B$365,2,FALSE)</f>
        <v>North Carolina</v>
      </c>
    </row>
    <row r="1432" spans="2:8" x14ac:dyDescent="0.4">
      <c r="B1432" s="11">
        <v>1429</v>
      </c>
      <c r="C1432" s="52">
        <v>1452</v>
      </c>
      <c r="D1432" s="13">
        <v>1452</v>
      </c>
      <c r="G1432" s="13">
        <v>1452</v>
      </c>
      <c r="H1432" t="str">
        <f>VLOOKUP(G1432,All_Teams!$A$2:$B$365,2,FALSE)</f>
        <v>West Virginia</v>
      </c>
    </row>
    <row r="1433" spans="2:8" x14ac:dyDescent="0.4">
      <c r="B1433" s="11">
        <v>1430</v>
      </c>
      <c r="C1433" s="52">
        <v>1452</v>
      </c>
      <c r="D1433" s="13">
        <v>1452</v>
      </c>
      <c r="G1433" s="13">
        <v>1452</v>
      </c>
      <c r="H1433" t="str">
        <f>VLOOKUP(G1433,All_Teams!$A$2:$B$365,2,FALSE)</f>
        <v>West Virginia</v>
      </c>
    </row>
    <row r="1434" spans="2:8" x14ac:dyDescent="0.4">
      <c r="B1434" s="11">
        <v>1431</v>
      </c>
      <c r="C1434" s="52">
        <v>1314</v>
      </c>
      <c r="D1434" s="13">
        <v>1314</v>
      </c>
      <c r="G1434" s="13">
        <v>1314</v>
      </c>
      <c r="H1434" t="str">
        <f>VLOOKUP(G1434,All_Teams!$A$2:$B$365,2,FALSE)</f>
        <v>North Carolina</v>
      </c>
    </row>
    <row r="1435" spans="2:8" x14ac:dyDescent="0.4">
      <c r="B1435" s="11">
        <v>1432</v>
      </c>
      <c r="C1435" s="52">
        <v>1374</v>
      </c>
      <c r="D1435" s="13">
        <v>1374</v>
      </c>
      <c r="G1435" s="13">
        <v>1374</v>
      </c>
      <c r="H1435" t="str">
        <f>VLOOKUP(G1435,All_Teams!$A$2:$B$365,2,FALSE)</f>
        <v>Southern Methodist</v>
      </c>
    </row>
    <row r="1436" spans="2:8" x14ac:dyDescent="0.4">
      <c r="B1436" s="11">
        <v>1433</v>
      </c>
      <c r="C1436" s="52">
        <v>1458</v>
      </c>
      <c r="D1436" s="13">
        <v>1458</v>
      </c>
      <c r="G1436" s="13">
        <v>1458</v>
      </c>
      <c r="H1436" t="str">
        <f>VLOOKUP(G1436,All_Teams!$A$2:$B$365,2,FALSE)</f>
        <v>Wisconsin</v>
      </c>
    </row>
    <row r="1437" spans="2:8" x14ac:dyDescent="0.4">
      <c r="B1437" s="11">
        <v>1434</v>
      </c>
      <c r="C1437" s="52">
        <v>1435</v>
      </c>
      <c r="D1437" s="13">
        <v>1435</v>
      </c>
      <c r="G1437" s="13">
        <v>1435</v>
      </c>
      <c r="H1437" t="str">
        <f>VLOOKUP(G1437,All_Teams!$A$2:$B$365,2,FALSE)</f>
        <v>Vanderbilt</v>
      </c>
    </row>
    <row r="1438" spans="2:8" x14ac:dyDescent="0.4">
      <c r="B1438" s="11">
        <v>1435</v>
      </c>
      <c r="C1438" s="52">
        <v>1274</v>
      </c>
      <c r="D1438" s="13">
        <v>1274</v>
      </c>
      <c r="G1438" s="13">
        <v>1274</v>
      </c>
      <c r="H1438" t="str">
        <f>VLOOKUP(G1438,All_Teams!$A$2:$B$365,2,FALSE)</f>
        <v>Miami (FL)</v>
      </c>
    </row>
    <row r="1439" spans="2:8" x14ac:dyDescent="0.4">
      <c r="B1439" s="11">
        <v>1436</v>
      </c>
      <c r="C1439" s="52">
        <v>1452</v>
      </c>
      <c r="D1439" s="13">
        <v>1452</v>
      </c>
      <c r="G1439" s="13">
        <v>1452</v>
      </c>
      <c r="H1439" t="str">
        <f>VLOOKUP(G1439,All_Teams!$A$2:$B$365,2,FALSE)</f>
        <v>West Virginia</v>
      </c>
    </row>
    <row r="1440" spans="2:8" x14ac:dyDescent="0.4">
      <c r="B1440" s="11">
        <v>1437</v>
      </c>
      <c r="C1440" s="52">
        <v>1374</v>
      </c>
      <c r="D1440" s="13">
        <v>1374</v>
      </c>
      <c r="G1440" s="13">
        <v>1374</v>
      </c>
      <c r="H1440" t="str">
        <f>VLOOKUP(G1440,All_Teams!$A$2:$B$365,2,FALSE)</f>
        <v>Southern Methodist</v>
      </c>
    </row>
    <row r="1441" spans="2:8" x14ac:dyDescent="0.4">
      <c r="B1441" s="11">
        <v>1438</v>
      </c>
      <c r="C1441" s="52">
        <v>1257</v>
      </c>
      <c r="D1441" s="13">
        <v>1257</v>
      </c>
      <c r="G1441" s="13">
        <v>1257</v>
      </c>
      <c r="H1441" t="str">
        <f>VLOOKUP(G1441,All_Teams!$A$2:$B$365,2,FALSE)</f>
        <v>Louisville</v>
      </c>
    </row>
    <row r="1442" spans="2:8" x14ac:dyDescent="0.4">
      <c r="B1442" s="11">
        <v>1439</v>
      </c>
      <c r="C1442" s="52">
        <v>1124</v>
      </c>
      <c r="D1442" s="13">
        <v>1124</v>
      </c>
      <c r="G1442" s="13">
        <v>1124</v>
      </c>
      <c r="H1442" t="str">
        <f>VLOOKUP(G1442,All_Teams!$A$2:$B$365,2,FALSE)</f>
        <v>Baylor</v>
      </c>
    </row>
    <row r="1443" spans="2:8" x14ac:dyDescent="0.4">
      <c r="B1443" s="11">
        <v>1440</v>
      </c>
      <c r="C1443" s="52">
        <v>1314</v>
      </c>
      <c r="D1443" s="13">
        <v>1314</v>
      </c>
      <c r="G1443" s="13">
        <v>1314</v>
      </c>
      <c r="H1443" t="str">
        <f>VLOOKUP(G1443,All_Teams!$A$2:$B$365,2,FALSE)</f>
        <v>North Carolina</v>
      </c>
    </row>
    <row r="1444" spans="2:8" x14ac:dyDescent="0.4">
      <c r="B1444" s="11">
        <v>1441</v>
      </c>
      <c r="C1444" s="52">
        <v>1314</v>
      </c>
      <c r="D1444" s="13">
        <v>1314</v>
      </c>
      <c r="G1444" s="13">
        <v>1314</v>
      </c>
      <c r="H1444" t="str">
        <f>VLOOKUP(G1444,All_Teams!$A$2:$B$365,2,FALSE)</f>
        <v>North Carolina</v>
      </c>
    </row>
    <row r="1445" spans="2:8" x14ac:dyDescent="0.4">
      <c r="B1445" s="11">
        <v>1442</v>
      </c>
      <c r="C1445" s="52">
        <v>1196</v>
      </c>
      <c r="D1445" s="13">
        <v>1196</v>
      </c>
      <c r="G1445" s="13">
        <v>1196</v>
      </c>
      <c r="H1445" t="str">
        <f>VLOOKUP(G1445,All_Teams!$A$2:$B$365,2,FALSE)</f>
        <v>Florida</v>
      </c>
    </row>
    <row r="1446" spans="2:8" x14ac:dyDescent="0.4">
      <c r="B1446" s="11">
        <v>1443</v>
      </c>
      <c r="C1446" s="52">
        <v>1436</v>
      </c>
      <c r="D1446" s="13">
        <v>1436</v>
      </c>
      <c r="G1446" s="13">
        <v>1436</v>
      </c>
      <c r="H1446" t="str">
        <f>VLOOKUP(G1446,All_Teams!$A$2:$B$365,2,FALSE)</f>
        <v>Vermont</v>
      </c>
    </row>
    <row r="1447" spans="2:8" x14ac:dyDescent="0.4">
      <c r="B1447" s="11">
        <v>1444</v>
      </c>
      <c r="C1447" s="52">
        <v>1343</v>
      </c>
      <c r="D1447" s="13">
        <v>1343</v>
      </c>
      <c r="G1447" s="13">
        <v>1343</v>
      </c>
      <c r="H1447" t="str">
        <f>VLOOKUP(G1447,All_Teams!$A$2:$B$365,2,FALSE)</f>
        <v>Princeton</v>
      </c>
    </row>
    <row r="1448" spans="2:8" x14ac:dyDescent="0.4">
      <c r="B1448" s="11">
        <v>1445</v>
      </c>
      <c r="C1448" s="52">
        <v>1246</v>
      </c>
      <c r="D1448" s="13">
        <v>1246</v>
      </c>
      <c r="G1448" s="13">
        <v>1246</v>
      </c>
      <c r="H1448" t="str">
        <f>VLOOKUP(G1448,All_Teams!$A$2:$B$365,2,FALSE)</f>
        <v>Kentucky</v>
      </c>
    </row>
    <row r="1449" spans="2:8" x14ac:dyDescent="0.4">
      <c r="B1449" s="11">
        <v>1446</v>
      </c>
      <c r="C1449" s="52">
        <v>1437</v>
      </c>
      <c r="D1449" s="13">
        <v>1437</v>
      </c>
      <c r="G1449" s="13">
        <v>1437</v>
      </c>
      <c r="H1449" t="str">
        <f>VLOOKUP(G1449,All_Teams!$A$2:$B$365,2,FALSE)</f>
        <v>Villanova</v>
      </c>
    </row>
    <row r="1450" spans="2:8" x14ac:dyDescent="0.4">
      <c r="B1450" s="11">
        <v>1447</v>
      </c>
      <c r="C1450" s="52">
        <v>1452</v>
      </c>
      <c r="D1450" s="13">
        <v>1452</v>
      </c>
      <c r="G1450" s="13">
        <v>1452</v>
      </c>
      <c r="H1450" t="str">
        <f>VLOOKUP(G1450,All_Teams!$A$2:$B$365,2,FALSE)</f>
        <v>West Virginia</v>
      </c>
    </row>
    <row r="1451" spans="2:8" x14ac:dyDescent="0.4">
      <c r="B1451" s="11">
        <v>1448</v>
      </c>
      <c r="C1451" s="52">
        <v>1242</v>
      </c>
      <c r="D1451" s="13">
        <v>1242</v>
      </c>
      <c r="G1451" s="13">
        <v>1242</v>
      </c>
      <c r="H1451" t="str">
        <f>VLOOKUP(G1451,All_Teams!$A$2:$B$365,2,FALSE)</f>
        <v>Kansas</v>
      </c>
    </row>
    <row r="1452" spans="2:8" x14ac:dyDescent="0.4">
      <c r="B1452" s="11">
        <v>1449</v>
      </c>
      <c r="C1452" s="52">
        <v>1257</v>
      </c>
      <c r="D1452" s="13">
        <v>1257</v>
      </c>
      <c r="G1452" s="13">
        <v>1257</v>
      </c>
      <c r="H1452" t="str">
        <f>VLOOKUP(G1452,All_Teams!$A$2:$B$365,2,FALSE)</f>
        <v>Louisville</v>
      </c>
    </row>
    <row r="1453" spans="2:8" x14ac:dyDescent="0.4">
      <c r="B1453" s="11">
        <v>1450</v>
      </c>
      <c r="C1453" s="52">
        <v>1452</v>
      </c>
      <c r="D1453" s="13">
        <v>1452</v>
      </c>
      <c r="G1453" s="13">
        <v>1452</v>
      </c>
      <c r="H1453" t="str">
        <f>VLOOKUP(G1453,All_Teams!$A$2:$B$365,2,FALSE)</f>
        <v>West Virginia</v>
      </c>
    </row>
    <row r="1454" spans="2:8" x14ac:dyDescent="0.4">
      <c r="B1454" s="11">
        <v>1451</v>
      </c>
      <c r="C1454" s="52">
        <v>1124</v>
      </c>
      <c r="D1454" s="13">
        <v>1124</v>
      </c>
      <c r="G1454" s="13">
        <v>1124</v>
      </c>
      <c r="H1454" t="str">
        <f>VLOOKUP(G1454,All_Teams!$A$2:$B$365,2,FALSE)</f>
        <v>Baylor</v>
      </c>
    </row>
    <row r="1455" spans="2:8" x14ac:dyDescent="0.4">
      <c r="B1455" s="11">
        <v>1452</v>
      </c>
      <c r="C1455" s="52">
        <v>1257</v>
      </c>
      <c r="D1455" s="13">
        <v>1257</v>
      </c>
      <c r="G1455" s="13">
        <v>1257</v>
      </c>
      <c r="H1455" t="str">
        <f>VLOOKUP(G1455,All_Teams!$A$2:$B$365,2,FALSE)</f>
        <v>Louisville</v>
      </c>
    </row>
    <row r="1456" spans="2:8" x14ac:dyDescent="0.4">
      <c r="B1456" s="11">
        <v>1453</v>
      </c>
      <c r="C1456" s="52">
        <v>1314</v>
      </c>
      <c r="D1456" s="13">
        <v>1314</v>
      </c>
      <c r="G1456" s="13">
        <v>1314</v>
      </c>
      <c r="H1456" t="str">
        <f>VLOOKUP(G1456,All_Teams!$A$2:$B$365,2,FALSE)</f>
        <v>North Carolina</v>
      </c>
    </row>
    <row r="1457" spans="2:8" x14ac:dyDescent="0.4">
      <c r="B1457" s="11">
        <v>1454</v>
      </c>
      <c r="C1457" s="52">
        <v>1139</v>
      </c>
      <c r="D1457" s="13">
        <v>1139</v>
      </c>
      <c r="G1457" s="13">
        <v>1139</v>
      </c>
      <c r="H1457" t="str">
        <f>VLOOKUP(G1457,All_Teams!$A$2:$B$365,2,FALSE)</f>
        <v>Butler</v>
      </c>
    </row>
    <row r="1458" spans="2:8" x14ac:dyDescent="0.4">
      <c r="B1458" s="11">
        <v>1455</v>
      </c>
      <c r="C1458" s="52">
        <v>1452</v>
      </c>
      <c r="D1458" s="13">
        <v>1452</v>
      </c>
      <c r="G1458" s="13">
        <v>1452</v>
      </c>
      <c r="H1458" t="str">
        <f>VLOOKUP(G1458,All_Teams!$A$2:$B$365,2,FALSE)</f>
        <v>West Virginia</v>
      </c>
    </row>
    <row r="1459" spans="2:8" x14ac:dyDescent="0.4">
      <c r="B1459" s="11">
        <v>1456</v>
      </c>
      <c r="C1459" s="52">
        <v>1246</v>
      </c>
      <c r="D1459" s="13">
        <v>1246</v>
      </c>
      <c r="G1459" s="13">
        <v>1246</v>
      </c>
      <c r="H1459" t="str">
        <f>VLOOKUP(G1459,All_Teams!$A$2:$B$365,2,FALSE)</f>
        <v>Kentucky</v>
      </c>
    </row>
    <row r="1460" spans="2:8" x14ac:dyDescent="0.4">
      <c r="B1460" s="11">
        <v>1457</v>
      </c>
      <c r="C1460" s="52">
        <v>1452</v>
      </c>
      <c r="D1460" s="13">
        <v>1452</v>
      </c>
      <c r="G1460" s="13">
        <v>1452</v>
      </c>
      <c r="H1460" t="str">
        <f>VLOOKUP(G1460,All_Teams!$A$2:$B$365,2,FALSE)</f>
        <v>West Virginia</v>
      </c>
    </row>
    <row r="1461" spans="2:8" x14ac:dyDescent="0.4">
      <c r="B1461" s="11">
        <v>1458</v>
      </c>
      <c r="C1461" s="52">
        <v>1181</v>
      </c>
      <c r="D1461" s="13">
        <v>1181</v>
      </c>
      <c r="G1461" s="13">
        <v>1181</v>
      </c>
      <c r="H1461" t="str">
        <f>VLOOKUP(G1461,All_Teams!$A$2:$B$365,2,FALSE)</f>
        <v>Duke</v>
      </c>
    </row>
    <row r="1462" spans="2:8" x14ac:dyDescent="0.4">
      <c r="B1462" s="11">
        <v>1459</v>
      </c>
      <c r="C1462" s="52">
        <v>1274</v>
      </c>
      <c r="D1462" s="13">
        <v>1274</v>
      </c>
      <c r="G1462" s="13">
        <v>1274</v>
      </c>
      <c r="H1462" t="str">
        <f>VLOOKUP(G1462,All_Teams!$A$2:$B$365,2,FALSE)</f>
        <v>Miami (FL)</v>
      </c>
    </row>
    <row r="1463" spans="2:8" x14ac:dyDescent="0.4">
      <c r="B1463" s="11">
        <v>1460</v>
      </c>
      <c r="C1463" s="52">
        <v>1199</v>
      </c>
      <c r="D1463" s="13">
        <v>1199</v>
      </c>
      <c r="G1463" s="13">
        <v>1199</v>
      </c>
      <c r="H1463" t="str">
        <f>VLOOKUP(G1463,All_Teams!$A$2:$B$365,2,FALSE)</f>
        <v>Florida State</v>
      </c>
    </row>
    <row r="1464" spans="2:8" x14ac:dyDescent="0.4">
      <c r="B1464" s="11">
        <v>1461</v>
      </c>
      <c r="C1464" s="52">
        <v>1246</v>
      </c>
      <c r="D1464" s="13">
        <v>1246</v>
      </c>
      <c r="G1464" s="13">
        <v>1246</v>
      </c>
      <c r="H1464" t="str">
        <f>VLOOKUP(G1464,All_Teams!$A$2:$B$365,2,FALSE)</f>
        <v>Kentucky</v>
      </c>
    </row>
    <row r="1465" spans="2:8" x14ac:dyDescent="0.4">
      <c r="B1465" s="11">
        <v>1462</v>
      </c>
      <c r="C1465" s="52">
        <v>1181</v>
      </c>
      <c r="D1465" s="13">
        <v>1181</v>
      </c>
      <c r="G1465" s="13">
        <v>1181</v>
      </c>
      <c r="H1465" t="str">
        <f>VLOOKUP(G1465,All_Teams!$A$2:$B$365,2,FALSE)</f>
        <v>Duke</v>
      </c>
    </row>
    <row r="1466" spans="2:8" x14ac:dyDescent="0.4">
      <c r="B1466" s="11">
        <v>1463</v>
      </c>
      <c r="C1466" s="52">
        <v>1452</v>
      </c>
      <c r="D1466" s="13">
        <v>1452</v>
      </c>
      <c r="G1466" s="13">
        <v>1452</v>
      </c>
      <c r="H1466" t="str">
        <f>VLOOKUP(G1466,All_Teams!$A$2:$B$365,2,FALSE)</f>
        <v>West Virginia</v>
      </c>
    </row>
    <row r="1467" spans="2:8" x14ac:dyDescent="0.4">
      <c r="B1467" s="11">
        <v>1464</v>
      </c>
      <c r="C1467" s="52">
        <v>1274</v>
      </c>
      <c r="D1467" s="13">
        <v>1274</v>
      </c>
      <c r="G1467" s="13">
        <v>1274</v>
      </c>
      <c r="H1467" t="str">
        <f>VLOOKUP(G1467,All_Teams!$A$2:$B$365,2,FALSE)</f>
        <v>Miami (FL)</v>
      </c>
    </row>
    <row r="1468" spans="2:8" x14ac:dyDescent="0.4">
      <c r="B1468" s="11">
        <v>1465</v>
      </c>
      <c r="C1468" s="52">
        <v>1199</v>
      </c>
      <c r="D1468" s="13">
        <v>1199</v>
      </c>
      <c r="G1468" s="13">
        <v>1199</v>
      </c>
      <c r="H1468" t="str">
        <f>VLOOKUP(G1468,All_Teams!$A$2:$B$365,2,FALSE)</f>
        <v>Florida State</v>
      </c>
    </row>
    <row r="1469" spans="2:8" x14ac:dyDescent="0.4">
      <c r="B1469" s="11">
        <v>1466</v>
      </c>
      <c r="C1469" s="52">
        <v>1332</v>
      </c>
      <c r="D1469" s="13">
        <v>1332</v>
      </c>
      <c r="G1469" s="13">
        <v>1332</v>
      </c>
      <c r="H1469" t="str">
        <f>VLOOKUP(G1469,All_Teams!$A$2:$B$365,2,FALSE)</f>
        <v>Oregon</v>
      </c>
    </row>
    <row r="1470" spans="2:8" x14ac:dyDescent="0.4">
      <c r="B1470" s="11">
        <v>1467</v>
      </c>
      <c r="C1470" s="52">
        <v>1246</v>
      </c>
      <c r="D1470" s="13">
        <v>1246</v>
      </c>
      <c r="G1470" s="13">
        <v>1246</v>
      </c>
      <c r="H1470" t="str">
        <f>VLOOKUP(G1470,All_Teams!$A$2:$B$365,2,FALSE)</f>
        <v>Kentucky</v>
      </c>
    </row>
    <row r="1471" spans="2:8" x14ac:dyDescent="0.4">
      <c r="B1471" s="11">
        <v>1468</v>
      </c>
      <c r="C1471" s="52">
        <v>1314</v>
      </c>
      <c r="D1471" s="13">
        <v>1314</v>
      </c>
      <c r="G1471" s="13">
        <v>1314</v>
      </c>
      <c r="H1471" t="str">
        <f>VLOOKUP(G1471,All_Teams!$A$2:$B$365,2,FALSE)</f>
        <v>North Carolina</v>
      </c>
    </row>
    <row r="1472" spans="2:8" x14ac:dyDescent="0.4">
      <c r="B1472" s="11">
        <v>1469</v>
      </c>
      <c r="C1472" s="52">
        <v>1257</v>
      </c>
      <c r="D1472" s="13">
        <v>1257</v>
      </c>
      <c r="G1472" s="13">
        <v>1257</v>
      </c>
      <c r="H1472" t="str">
        <f>VLOOKUP(G1472,All_Teams!$A$2:$B$365,2,FALSE)</f>
        <v>Louisville</v>
      </c>
    </row>
    <row r="1473" spans="2:8" x14ac:dyDescent="0.4">
      <c r="B1473" s="11">
        <v>1470</v>
      </c>
      <c r="C1473" s="52">
        <v>1435</v>
      </c>
      <c r="D1473" s="13">
        <v>1435</v>
      </c>
      <c r="G1473" s="13">
        <v>1435</v>
      </c>
      <c r="H1473" t="str">
        <f>VLOOKUP(G1473,All_Teams!$A$2:$B$365,2,FALSE)</f>
        <v>Vanderbilt</v>
      </c>
    </row>
    <row r="1474" spans="2:8" x14ac:dyDescent="0.4">
      <c r="B1474" s="11">
        <v>1471</v>
      </c>
      <c r="C1474" s="52">
        <v>1437</v>
      </c>
      <c r="D1474" s="13">
        <v>1437</v>
      </c>
      <c r="G1474" s="13">
        <v>1437</v>
      </c>
      <c r="H1474" t="str">
        <f>VLOOKUP(G1474,All_Teams!$A$2:$B$365,2,FALSE)</f>
        <v>Villanova</v>
      </c>
    </row>
    <row r="1475" spans="2:8" x14ac:dyDescent="0.4">
      <c r="B1475" s="11">
        <v>1472</v>
      </c>
      <c r="C1475" s="52">
        <v>1314</v>
      </c>
      <c r="D1475" s="13">
        <v>1314</v>
      </c>
      <c r="G1475" s="13">
        <v>1314</v>
      </c>
      <c r="H1475" t="str">
        <f>VLOOKUP(G1475,All_Teams!$A$2:$B$365,2,FALSE)</f>
        <v>North Carolina</v>
      </c>
    </row>
    <row r="1476" spans="2:8" x14ac:dyDescent="0.4">
      <c r="B1476" s="11">
        <v>1473</v>
      </c>
      <c r="C1476" s="52">
        <v>1314</v>
      </c>
      <c r="D1476" s="13">
        <v>1314</v>
      </c>
      <c r="G1476" s="13">
        <v>1314</v>
      </c>
      <c r="H1476" t="str">
        <f>VLOOKUP(G1476,All_Teams!$A$2:$B$365,2,FALSE)</f>
        <v>North Carolina</v>
      </c>
    </row>
    <row r="1477" spans="2:8" x14ac:dyDescent="0.4">
      <c r="B1477" s="11">
        <v>1474</v>
      </c>
      <c r="C1477" s="52">
        <v>1314</v>
      </c>
      <c r="D1477" s="13">
        <v>1314</v>
      </c>
      <c r="G1477" s="13">
        <v>1314</v>
      </c>
      <c r="H1477" t="str">
        <f>VLOOKUP(G1477,All_Teams!$A$2:$B$365,2,FALSE)</f>
        <v>North Carolina</v>
      </c>
    </row>
    <row r="1478" spans="2:8" x14ac:dyDescent="0.4">
      <c r="B1478" s="11">
        <v>1475</v>
      </c>
      <c r="C1478" s="52">
        <v>1274</v>
      </c>
      <c r="D1478" s="13">
        <v>1274</v>
      </c>
      <c r="G1478" s="13">
        <v>1274</v>
      </c>
      <c r="H1478" t="str">
        <f>VLOOKUP(G1478,All_Teams!$A$2:$B$365,2,FALSE)</f>
        <v>Miami (FL)</v>
      </c>
    </row>
    <row r="1479" spans="2:8" x14ac:dyDescent="0.4">
      <c r="B1479" s="11">
        <v>1476</v>
      </c>
      <c r="C1479" s="52">
        <v>1452</v>
      </c>
      <c r="D1479" s="13">
        <v>1452</v>
      </c>
      <c r="G1479" s="13">
        <v>1452</v>
      </c>
      <c r="H1479" t="str">
        <f>VLOOKUP(G1479,All_Teams!$A$2:$B$365,2,FALSE)</f>
        <v>West Virginia</v>
      </c>
    </row>
    <row r="1480" spans="2:8" x14ac:dyDescent="0.4">
      <c r="B1480" s="11">
        <v>1477</v>
      </c>
      <c r="C1480" s="52">
        <v>1374</v>
      </c>
      <c r="D1480" s="13">
        <v>1374</v>
      </c>
      <c r="G1480" s="13">
        <v>1374</v>
      </c>
      <c r="H1480" t="str">
        <f>VLOOKUP(G1480,All_Teams!$A$2:$B$365,2,FALSE)</f>
        <v>Southern Methodist</v>
      </c>
    </row>
    <row r="1481" spans="2:8" x14ac:dyDescent="0.4">
      <c r="B1481" s="11">
        <v>1478</v>
      </c>
      <c r="C1481" s="52">
        <v>1452</v>
      </c>
      <c r="D1481" s="13">
        <v>1452</v>
      </c>
      <c r="G1481" s="13">
        <v>1452</v>
      </c>
      <c r="H1481" t="str">
        <f>VLOOKUP(G1481,All_Teams!$A$2:$B$365,2,FALSE)</f>
        <v>West Virginia</v>
      </c>
    </row>
    <row r="1482" spans="2:8" x14ac:dyDescent="0.4">
      <c r="B1482" s="11">
        <v>1479</v>
      </c>
      <c r="C1482" s="52">
        <v>1211</v>
      </c>
      <c r="D1482" s="13">
        <v>1211</v>
      </c>
      <c r="G1482" s="13">
        <v>1211</v>
      </c>
      <c r="H1482" t="str">
        <f>VLOOKUP(G1482,All_Teams!$A$2:$B$365,2,FALSE)</f>
        <v>Gonzaga</v>
      </c>
    </row>
    <row r="1483" spans="2:8" x14ac:dyDescent="0.4">
      <c r="B1483" s="11">
        <v>1480</v>
      </c>
      <c r="C1483" s="52">
        <v>1452</v>
      </c>
      <c r="D1483" s="13">
        <v>1452</v>
      </c>
      <c r="G1483" s="13">
        <v>1452</v>
      </c>
      <c r="H1483" t="str">
        <f>VLOOKUP(G1483,All_Teams!$A$2:$B$365,2,FALSE)</f>
        <v>West Virginia</v>
      </c>
    </row>
    <row r="1484" spans="2:8" x14ac:dyDescent="0.4">
      <c r="B1484" s="11">
        <v>1481</v>
      </c>
      <c r="C1484" s="52">
        <v>1452</v>
      </c>
      <c r="D1484" s="13">
        <v>1452</v>
      </c>
      <c r="G1484" s="13">
        <v>1452</v>
      </c>
      <c r="H1484" t="str">
        <f>VLOOKUP(G1484,All_Teams!$A$2:$B$365,2,FALSE)</f>
        <v>West Virginia</v>
      </c>
    </row>
    <row r="1485" spans="2:8" x14ac:dyDescent="0.4">
      <c r="B1485" s="11">
        <v>1482</v>
      </c>
      <c r="C1485" s="52">
        <v>1242</v>
      </c>
      <c r="D1485" s="13">
        <v>1242</v>
      </c>
      <c r="G1485" s="13">
        <v>1242</v>
      </c>
      <c r="H1485" t="str">
        <f>VLOOKUP(G1485,All_Teams!$A$2:$B$365,2,FALSE)</f>
        <v>Kansas</v>
      </c>
    </row>
    <row r="1486" spans="2:8" x14ac:dyDescent="0.4">
      <c r="B1486" s="11">
        <v>1483</v>
      </c>
      <c r="C1486" s="52">
        <v>1314</v>
      </c>
      <c r="D1486" s="13">
        <v>1314</v>
      </c>
      <c r="G1486" s="13">
        <v>1314</v>
      </c>
      <c r="H1486" t="str">
        <f>VLOOKUP(G1486,All_Teams!$A$2:$B$365,2,FALSE)</f>
        <v>North Carolina</v>
      </c>
    </row>
    <row r="1487" spans="2:8" x14ac:dyDescent="0.4">
      <c r="B1487" s="11">
        <v>1484</v>
      </c>
      <c r="C1487" s="52">
        <v>1243</v>
      </c>
      <c r="D1487" s="13">
        <v>1243</v>
      </c>
      <c r="G1487" s="13">
        <v>1243</v>
      </c>
      <c r="H1487" t="str">
        <f>VLOOKUP(G1487,All_Teams!$A$2:$B$365,2,FALSE)</f>
        <v>Kansas State</v>
      </c>
    </row>
    <row r="1488" spans="2:8" x14ac:dyDescent="0.4">
      <c r="B1488" s="11">
        <v>1485</v>
      </c>
      <c r="C1488" s="52">
        <v>1374</v>
      </c>
      <c r="D1488" s="13">
        <v>1374</v>
      </c>
      <c r="G1488" s="13">
        <v>1374</v>
      </c>
      <c r="H1488" t="str">
        <f>VLOOKUP(G1488,All_Teams!$A$2:$B$365,2,FALSE)</f>
        <v>Southern Methodist</v>
      </c>
    </row>
    <row r="1489" spans="2:8" x14ac:dyDescent="0.4">
      <c r="B1489" s="11">
        <v>1486</v>
      </c>
      <c r="C1489" s="52">
        <v>1332</v>
      </c>
      <c r="D1489" s="13">
        <v>1332</v>
      </c>
      <c r="G1489" s="13">
        <v>1332</v>
      </c>
      <c r="H1489" t="str">
        <f>VLOOKUP(G1489,All_Teams!$A$2:$B$365,2,FALSE)</f>
        <v>Oregon</v>
      </c>
    </row>
    <row r="1490" spans="2:8" x14ac:dyDescent="0.4">
      <c r="B1490" s="11">
        <v>1487</v>
      </c>
      <c r="C1490" s="52">
        <v>1314</v>
      </c>
      <c r="D1490" s="13">
        <v>1314</v>
      </c>
      <c r="G1490" s="13">
        <v>1314</v>
      </c>
      <c r="H1490" t="str">
        <f>VLOOKUP(G1490,All_Teams!$A$2:$B$365,2,FALSE)</f>
        <v>North Carolina</v>
      </c>
    </row>
    <row r="1491" spans="2:8" x14ac:dyDescent="0.4">
      <c r="B1491" s="11">
        <v>1488</v>
      </c>
      <c r="C1491" s="52">
        <v>1196</v>
      </c>
      <c r="D1491" s="13">
        <v>1196</v>
      </c>
      <c r="G1491" s="13">
        <v>1196</v>
      </c>
      <c r="H1491" t="str">
        <f>VLOOKUP(G1491,All_Teams!$A$2:$B$365,2,FALSE)</f>
        <v>Florida</v>
      </c>
    </row>
    <row r="1492" spans="2:8" x14ac:dyDescent="0.4">
      <c r="B1492" s="11">
        <v>1489</v>
      </c>
      <c r="C1492" s="52">
        <v>1268</v>
      </c>
      <c r="D1492" s="13">
        <v>1268</v>
      </c>
      <c r="G1492" s="13">
        <v>1268</v>
      </c>
      <c r="H1492" t="str">
        <f>VLOOKUP(G1492,All_Teams!$A$2:$B$365,2,FALSE)</f>
        <v>Maryland</v>
      </c>
    </row>
    <row r="1493" spans="2:8" x14ac:dyDescent="0.4">
      <c r="B1493" s="11">
        <v>1490</v>
      </c>
      <c r="C1493" s="52">
        <v>1124</v>
      </c>
      <c r="D1493" s="13">
        <v>1124</v>
      </c>
      <c r="G1493" s="13">
        <v>1124</v>
      </c>
      <c r="H1493" t="str">
        <f>VLOOKUP(G1493,All_Teams!$A$2:$B$365,2,FALSE)</f>
        <v>Baylor</v>
      </c>
    </row>
    <row r="1494" spans="2:8" x14ac:dyDescent="0.4">
      <c r="B1494" s="11">
        <v>1491</v>
      </c>
      <c r="C1494" s="52">
        <v>1196</v>
      </c>
      <c r="D1494" s="13">
        <v>1196</v>
      </c>
      <c r="G1494" s="13">
        <v>1196</v>
      </c>
      <c r="H1494" t="str">
        <f>VLOOKUP(G1494,All_Teams!$A$2:$B$365,2,FALSE)</f>
        <v>Florida</v>
      </c>
    </row>
    <row r="1495" spans="2:8" x14ac:dyDescent="0.4">
      <c r="B1495" s="11">
        <v>1492</v>
      </c>
      <c r="C1495" s="52">
        <v>1452</v>
      </c>
      <c r="D1495" s="13">
        <v>1452</v>
      </c>
      <c r="G1495" s="13">
        <v>1452</v>
      </c>
      <c r="H1495" t="str">
        <f>VLOOKUP(G1495,All_Teams!$A$2:$B$365,2,FALSE)</f>
        <v>West Virginia</v>
      </c>
    </row>
    <row r="1496" spans="2:8" x14ac:dyDescent="0.4">
      <c r="B1496" s="11">
        <v>1493</v>
      </c>
      <c r="C1496" s="52">
        <v>1332</v>
      </c>
      <c r="D1496" s="13">
        <v>1332</v>
      </c>
      <c r="G1496" s="13">
        <v>1332</v>
      </c>
      <c r="H1496" t="str">
        <f>VLOOKUP(G1496,All_Teams!$A$2:$B$365,2,FALSE)</f>
        <v>Oregon</v>
      </c>
    </row>
    <row r="1497" spans="2:8" x14ac:dyDescent="0.4">
      <c r="B1497" s="11">
        <v>1494</v>
      </c>
      <c r="C1497" s="52">
        <v>1242</v>
      </c>
      <c r="D1497" s="13">
        <v>1242</v>
      </c>
      <c r="G1497" s="13">
        <v>1242</v>
      </c>
      <c r="H1497" t="str">
        <f>VLOOKUP(G1497,All_Teams!$A$2:$B$365,2,FALSE)</f>
        <v>Kansas</v>
      </c>
    </row>
    <row r="1498" spans="2:8" x14ac:dyDescent="0.4">
      <c r="B1498" s="11">
        <v>1495</v>
      </c>
      <c r="C1498" s="52">
        <v>1452</v>
      </c>
      <c r="D1498" s="13">
        <v>1452</v>
      </c>
      <c r="G1498" s="13">
        <v>1452</v>
      </c>
      <c r="H1498" t="str">
        <f>VLOOKUP(G1498,All_Teams!$A$2:$B$365,2,FALSE)</f>
        <v>West Virginia</v>
      </c>
    </row>
    <row r="1499" spans="2:8" x14ac:dyDescent="0.4">
      <c r="B1499" s="11">
        <v>1496</v>
      </c>
      <c r="C1499" s="52">
        <v>1452</v>
      </c>
      <c r="D1499" s="13">
        <v>1452</v>
      </c>
      <c r="G1499" s="13">
        <v>1452</v>
      </c>
      <c r="H1499" t="str">
        <f>VLOOKUP(G1499,All_Teams!$A$2:$B$365,2,FALSE)</f>
        <v>West Virginia</v>
      </c>
    </row>
    <row r="1500" spans="2:8" x14ac:dyDescent="0.4">
      <c r="B1500" s="11">
        <v>1497</v>
      </c>
      <c r="C1500" s="52">
        <v>1242</v>
      </c>
      <c r="D1500" s="13">
        <v>1242</v>
      </c>
      <c r="G1500" s="13">
        <v>1242</v>
      </c>
      <c r="H1500" t="str">
        <f>VLOOKUP(G1500,All_Teams!$A$2:$B$365,2,FALSE)</f>
        <v>Kansas</v>
      </c>
    </row>
    <row r="1501" spans="2:8" x14ac:dyDescent="0.4">
      <c r="B1501" s="11">
        <v>1498</v>
      </c>
      <c r="C1501" s="52">
        <v>1257</v>
      </c>
      <c r="D1501" s="13">
        <v>1257</v>
      </c>
      <c r="G1501" s="13">
        <v>1257</v>
      </c>
      <c r="H1501" t="str">
        <f>VLOOKUP(G1501,All_Teams!$A$2:$B$365,2,FALSE)</f>
        <v>Louisville</v>
      </c>
    </row>
    <row r="1502" spans="2:8" x14ac:dyDescent="0.4">
      <c r="B1502" s="11">
        <v>1499</v>
      </c>
      <c r="C1502" s="52">
        <v>1257</v>
      </c>
      <c r="D1502" s="13">
        <v>1257</v>
      </c>
      <c r="G1502" s="13">
        <v>1257</v>
      </c>
      <c r="H1502" t="str">
        <f>VLOOKUP(G1502,All_Teams!$A$2:$B$365,2,FALSE)</f>
        <v>Louisville</v>
      </c>
    </row>
    <row r="1503" spans="2:8" x14ac:dyDescent="0.4">
      <c r="B1503" s="11">
        <v>1500</v>
      </c>
      <c r="C1503" s="52">
        <v>1314</v>
      </c>
      <c r="D1503" s="13">
        <v>1314</v>
      </c>
      <c r="G1503" s="13">
        <v>1314</v>
      </c>
      <c r="H1503" t="str">
        <f>VLOOKUP(G1503,All_Teams!$A$2:$B$365,2,FALSE)</f>
        <v>North Carolina</v>
      </c>
    </row>
    <row r="1504" spans="2:8" x14ac:dyDescent="0.4">
      <c r="B1504" s="11">
        <v>1501</v>
      </c>
      <c r="C1504" s="52">
        <v>1452</v>
      </c>
      <c r="D1504" s="13">
        <v>1452</v>
      </c>
      <c r="G1504" s="13">
        <v>1452</v>
      </c>
      <c r="H1504" t="str">
        <f>VLOOKUP(G1504,All_Teams!$A$2:$B$365,2,FALSE)</f>
        <v>West Virginia</v>
      </c>
    </row>
    <row r="1505" spans="2:8" x14ac:dyDescent="0.4">
      <c r="B1505" s="11">
        <v>1502</v>
      </c>
      <c r="C1505" s="52">
        <v>1199</v>
      </c>
      <c r="D1505" s="13">
        <v>1199</v>
      </c>
      <c r="G1505" s="13">
        <v>1199</v>
      </c>
      <c r="H1505" t="str">
        <f>VLOOKUP(G1505,All_Teams!$A$2:$B$365,2,FALSE)</f>
        <v>Florida State</v>
      </c>
    </row>
    <row r="1506" spans="2:8" x14ac:dyDescent="0.4">
      <c r="B1506" s="11">
        <v>1503</v>
      </c>
      <c r="C1506" s="52">
        <v>1246</v>
      </c>
      <c r="D1506" s="13">
        <v>1246</v>
      </c>
      <c r="G1506" s="13">
        <v>1246</v>
      </c>
      <c r="H1506" t="str">
        <f>VLOOKUP(G1506,All_Teams!$A$2:$B$365,2,FALSE)</f>
        <v>Kentucky</v>
      </c>
    </row>
    <row r="1507" spans="2:8" x14ac:dyDescent="0.4">
      <c r="B1507" s="11">
        <v>1504</v>
      </c>
      <c r="C1507" s="52">
        <v>1435</v>
      </c>
      <c r="D1507" s="13">
        <v>1435</v>
      </c>
      <c r="G1507" s="13">
        <v>1435</v>
      </c>
      <c r="H1507" t="str">
        <f>VLOOKUP(G1507,All_Teams!$A$2:$B$365,2,FALSE)</f>
        <v>Vanderbilt</v>
      </c>
    </row>
    <row r="1508" spans="2:8" x14ac:dyDescent="0.4">
      <c r="B1508" s="11">
        <v>1505</v>
      </c>
      <c r="C1508" s="52">
        <v>1458</v>
      </c>
      <c r="D1508" s="13">
        <v>1458</v>
      </c>
      <c r="G1508" s="13">
        <v>1458</v>
      </c>
      <c r="H1508" t="str">
        <f>VLOOKUP(G1508,All_Teams!$A$2:$B$365,2,FALSE)</f>
        <v>Wisconsin</v>
      </c>
    </row>
    <row r="1509" spans="2:8" x14ac:dyDescent="0.4">
      <c r="B1509" s="11">
        <v>1506</v>
      </c>
      <c r="C1509" s="52">
        <v>1242</v>
      </c>
      <c r="D1509" s="13">
        <v>1242</v>
      </c>
      <c r="G1509" s="13">
        <v>1242</v>
      </c>
      <c r="H1509" t="str">
        <f>VLOOKUP(G1509,All_Teams!$A$2:$B$365,2,FALSE)</f>
        <v>Kansas</v>
      </c>
    </row>
    <row r="1510" spans="2:8" x14ac:dyDescent="0.4">
      <c r="B1510" s="11">
        <v>1507</v>
      </c>
      <c r="C1510" s="52">
        <v>1371</v>
      </c>
      <c r="D1510" s="13">
        <v>1371</v>
      </c>
      <c r="G1510" s="13">
        <v>1371</v>
      </c>
      <c r="H1510" t="str">
        <f>VLOOKUP(G1510,All_Teams!$A$2:$B$365,2,FALSE)</f>
        <v>Seton Hall</v>
      </c>
    </row>
    <row r="1511" spans="2:8" x14ac:dyDescent="0.4">
      <c r="B1511" s="11">
        <v>1508</v>
      </c>
      <c r="C1511" s="52">
        <v>1274</v>
      </c>
      <c r="D1511" s="13">
        <v>1274</v>
      </c>
      <c r="G1511" s="13">
        <v>1274</v>
      </c>
      <c r="H1511" t="str">
        <f>VLOOKUP(G1511,All_Teams!$A$2:$B$365,2,FALSE)</f>
        <v>Miami (FL)</v>
      </c>
    </row>
    <row r="1512" spans="2:8" x14ac:dyDescent="0.4">
      <c r="B1512" s="11">
        <v>1509</v>
      </c>
      <c r="C1512" s="52">
        <v>1124</v>
      </c>
      <c r="D1512" s="13">
        <v>1124</v>
      </c>
      <c r="G1512" s="13">
        <v>1124</v>
      </c>
      <c r="H1512" t="str">
        <f>VLOOKUP(G1512,All_Teams!$A$2:$B$365,2,FALSE)</f>
        <v>Baylor</v>
      </c>
    </row>
    <row r="1513" spans="2:8" x14ac:dyDescent="0.4">
      <c r="B1513" s="11">
        <v>1510</v>
      </c>
      <c r="C1513" s="52">
        <v>1452</v>
      </c>
      <c r="D1513" s="13">
        <v>1452</v>
      </c>
      <c r="G1513" s="13">
        <v>1452</v>
      </c>
      <c r="H1513" t="str">
        <f>VLOOKUP(G1513,All_Teams!$A$2:$B$365,2,FALSE)</f>
        <v>West Virginia</v>
      </c>
    </row>
    <row r="1514" spans="2:8" x14ac:dyDescent="0.4">
      <c r="B1514" s="11">
        <v>1511</v>
      </c>
      <c r="C1514" s="52">
        <v>1452</v>
      </c>
      <c r="D1514" s="13">
        <v>1452</v>
      </c>
      <c r="G1514" s="13">
        <v>1452</v>
      </c>
      <c r="H1514" t="str">
        <f>VLOOKUP(G1514,All_Teams!$A$2:$B$365,2,FALSE)</f>
        <v>West Virginia</v>
      </c>
    </row>
    <row r="1515" spans="2:8" x14ac:dyDescent="0.4">
      <c r="B1515" s="11">
        <v>1512</v>
      </c>
      <c r="C1515" s="52">
        <v>1242</v>
      </c>
      <c r="D1515" s="13">
        <v>1242</v>
      </c>
      <c r="G1515" s="13">
        <v>1242</v>
      </c>
      <c r="H1515" t="str">
        <f>VLOOKUP(G1515,All_Teams!$A$2:$B$365,2,FALSE)</f>
        <v>Kansas</v>
      </c>
    </row>
    <row r="1516" spans="2:8" x14ac:dyDescent="0.4">
      <c r="B1516" s="11">
        <v>1513</v>
      </c>
      <c r="C1516" s="52">
        <v>1314</v>
      </c>
      <c r="D1516" s="13">
        <v>1314</v>
      </c>
      <c r="G1516" s="13">
        <v>1314</v>
      </c>
      <c r="H1516" t="str">
        <f>VLOOKUP(G1516,All_Teams!$A$2:$B$365,2,FALSE)</f>
        <v>North Carolina</v>
      </c>
    </row>
    <row r="1517" spans="2:8" x14ac:dyDescent="0.4">
      <c r="B1517" s="11">
        <v>1514</v>
      </c>
      <c r="C1517" s="52">
        <v>1314</v>
      </c>
      <c r="D1517" s="13">
        <v>1314</v>
      </c>
      <c r="G1517" s="13">
        <v>1314</v>
      </c>
      <c r="H1517" t="str">
        <f>VLOOKUP(G1517,All_Teams!$A$2:$B$365,2,FALSE)</f>
        <v>North Carolina</v>
      </c>
    </row>
    <row r="1518" spans="2:8" x14ac:dyDescent="0.4">
      <c r="B1518" s="11">
        <v>1515</v>
      </c>
      <c r="C1518" s="52">
        <v>1314</v>
      </c>
      <c r="D1518" s="13">
        <v>1314</v>
      </c>
      <c r="G1518" s="13">
        <v>1314</v>
      </c>
      <c r="H1518" t="str">
        <f>VLOOKUP(G1518,All_Teams!$A$2:$B$365,2,FALSE)</f>
        <v>North Carolina</v>
      </c>
    </row>
    <row r="1519" spans="2:8" x14ac:dyDescent="0.4">
      <c r="B1519" s="11">
        <v>1516</v>
      </c>
      <c r="C1519" s="52">
        <v>1246</v>
      </c>
      <c r="D1519" s="13">
        <v>1246</v>
      </c>
      <c r="G1519" s="13">
        <v>1246</v>
      </c>
      <c r="H1519" t="str">
        <f>VLOOKUP(G1519,All_Teams!$A$2:$B$365,2,FALSE)</f>
        <v>Kentucky</v>
      </c>
    </row>
    <row r="1520" spans="2:8" x14ac:dyDescent="0.4">
      <c r="B1520" s="11">
        <v>1517</v>
      </c>
      <c r="C1520" s="52">
        <v>1257</v>
      </c>
      <c r="D1520" s="13">
        <v>1257</v>
      </c>
      <c r="G1520" s="13">
        <v>1257</v>
      </c>
      <c r="H1520" t="str">
        <f>VLOOKUP(G1520,All_Teams!$A$2:$B$365,2,FALSE)</f>
        <v>Louisville</v>
      </c>
    </row>
    <row r="1521" spans="2:8" x14ac:dyDescent="0.4">
      <c r="B1521" s="11">
        <v>1518</v>
      </c>
      <c r="C1521" s="52">
        <v>1435</v>
      </c>
      <c r="D1521" s="13">
        <v>1435</v>
      </c>
      <c r="G1521" s="13">
        <v>1435</v>
      </c>
      <c r="H1521" t="str">
        <f>VLOOKUP(G1521,All_Teams!$A$2:$B$365,2,FALSE)</f>
        <v>Vanderbilt</v>
      </c>
    </row>
    <row r="1522" spans="2:8" x14ac:dyDescent="0.4">
      <c r="B1522" s="11">
        <v>1519</v>
      </c>
      <c r="C1522" s="52">
        <v>1268</v>
      </c>
      <c r="D1522" s="13">
        <v>1268</v>
      </c>
      <c r="G1522" s="13">
        <v>1268</v>
      </c>
      <c r="H1522" t="str">
        <f>VLOOKUP(G1522,All_Teams!$A$2:$B$365,2,FALSE)</f>
        <v>Maryland</v>
      </c>
    </row>
    <row r="1523" spans="2:8" x14ac:dyDescent="0.4">
      <c r="B1523" s="11">
        <v>1520</v>
      </c>
      <c r="C1523" s="52">
        <v>1314</v>
      </c>
      <c r="D1523" s="13">
        <v>1314</v>
      </c>
      <c r="G1523" s="13">
        <v>1314</v>
      </c>
      <c r="H1523" t="str">
        <f>VLOOKUP(G1523,All_Teams!$A$2:$B$365,2,FALSE)</f>
        <v>North Carolina</v>
      </c>
    </row>
    <row r="1524" spans="2:8" x14ac:dyDescent="0.4">
      <c r="B1524" s="11">
        <v>1521</v>
      </c>
      <c r="C1524" s="52">
        <v>1452</v>
      </c>
      <c r="D1524" s="13">
        <v>1452</v>
      </c>
      <c r="G1524" s="13">
        <v>1452</v>
      </c>
      <c r="H1524" t="str">
        <f>VLOOKUP(G1524,All_Teams!$A$2:$B$365,2,FALSE)</f>
        <v>West Virginia</v>
      </c>
    </row>
    <row r="1525" spans="2:8" x14ac:dyDescent="0.4">
      <c r="B1525" s="11">
        <v>1522</v>
      </c>
      <c r="C1525" s="52">
        <v>1242</v>
      </c>
      <c r="D1525" s="13">
        <v>1242</v>
      </c>
      <c r="G1525" s="13">
        <v>1242</v>
      </c>
      <c r="H1525" t="str">
        <f>VLOOKUP(G1525,All_Teams!$A$2:$B$365,2,FALSE)</f>
        <v>Kansas</v>
      </c>
    </row>
    <row r="1526" spans="2:8" x14ac:dyDescent="0.4">
      <c r="B1526" s="11">
        <v>1523</v>
      </c>
      <c r="C1526" s="52">
        <v>1435</v>
      </c>
      <c r="D1526" s="13">
        <v>1435</v>
      </c>
      <c r="G1526" s="13">
        <v>1435</v>
      </c>
      <c r="H1526" t="str">
        <f>VLOOKUP(G1526,All_Teams!$A$2:$B$365,2,FALSE)</f>
        <v>Vanderbilt</v>
      </c>
    </row>
    <row r="1527" spans="2:8" x14ac:dyDescent="0.4">
      <c r="B1527" s="11">
        <v>1524</v>
      </c>
      <c r="C1527" s="52">
        <v>1196</v>
      </c>
      <c r="D1527" s="13">
        <v>1196</v>
      </c>
      <c r="G1527" s="13">
        <v>1196</v>
      </c>
      <c r="H1527" t="str">
        <f>VLOOKUP(G1527,All_Teams!$A$2:$B$365,2,FALSE)</f>
        <v>Florida</v>
      </c>
    </row>
    <row r="1528" spans="2:8" x14ac:dyDescent="0.4">
      <c r="B1528" s="11">
        <v>1525</v>
      </c>
      <c r="C1528" s="52">
        <v>1452</v>
      </c>
      <c r="D1528" s="13">
        <v>1452</v>
      </c>
      <c r="G1528" s="13">
        <v>1452</v>
      </c>
      <c r="H1528" t="str">
        <f>VLOOKUP(G1528,All_Teams!$A$2:$B$365,2,FALSE)</f>
        <v>West Virginia</v>
      </c>
    </row>
    <row r="1529" spans="2:8" x14ac:dyDescent="0.4">
      <c r="B1529" s="11">
        <v>1526</v>
      </c>
      <c r="C1529" s="52">
        <v>1314</v>
      </c>
      <c r="D1529" s="13">
        <v>1314</v>
      </c>
      <c r="G1529" s="13">
        <v>1314</v>
      </c>
      <c r="H1529" t="str">
        <f>VLOOKUP(G1529,All_Teams!$A$2:$B$365,2,FALSE)</f>
        <v>North Carolina</v>
      </c>
    </row>
    <row r="1530" spans="2:8" x14ac:dyDescent="0.4">
      <c r="B1530" s="11">
        <v>1527</v>
      </c>
      <c r="C1530" s="52">
        <v>1314</v>
      </c>
      <c r="D1530" s="13">
        <v>1314</v>
      </c>
      <c r="G1530" s="13">
        <v>1314</v>
      </c>
      <c r="H1530" t="str">
        <f>VLOOKUP(G1530,All_Teams!$A$2:$B$365,2,FALSE)</f>
        <v>North Carolina</v>
      </c>
    </row>
    <row r="1531" spans="2:8" x14ac:dyDescent="0.4">
      <c r="B1531" s="11">
        <v>1528</v>
      </c>
      <c r="C1531" s="52">
        <v>1436</v>
      </c>
      <c r="D1531" s="13">
        <v>1436</v>
      </c>
      <c r="G1531" s="13">
        <v>1436</v>
      </c>
      <c r="H1531" t="str">
        <f>VLOOKUP(G1531,All_Teams!$A$2:$B$365,2,FALSE)</f>
        <v>Vermont</v>
      </c>
    </row>
    <row r="1532" spans="2:8" x14ac:dyDescent="0.4">
      <c r="B1532" s="11">
        <v>1529</v>
      </c>
      <c r="C1532" s="52">
        <v>1452</v>
      </c>
      <c r="D1532" s="13">
        <v>1452</v>
      </c>
      <c r="G1532" s="13">
        <v>1452</v>
      </c>
      <c r="H1532" t="str">
        <f>VLOOKUP(G1532,All_Teams!$A$2:$B$365,2,FALSE)</f>
        <v>West Virginia</v>
      </c>
    </row>
    <row r="1533" spans="2:8" x14ac:dyDescent="0.4">
      <c r="B1533" s="11">
        <v>1530</v>
      </c>
      <c r="C1533" s="52">
        <v>1314</v>
      </c>
      <c r="D1533" s="13">
        <v>1314</v>
      </c>
      <c r="G1533" s="13">
        <v>1314</v>
      </c>
      <c r="H1533" t="str">
        <f>VLOOKUP(G1533,All_Teams!$A$2:$B$365,2,FALSE)</f>
        <v>North Carolina</v>
      </c>
    </row>
    <row r="1534" spans="2:8" x14ac:dyDescent="0.4">
      <c r="B1534" s="11">
        <v>1531</v>
      </c>
      <c r="C1534" s="52">
        <v>1242</v>
      </c>
      <c r="D1534" s="13">
        <v>1242</v>
      </c>
      <c r="G1534" s="13">
        <v>1242</v>
      </c>
      <c r="H1534" t="str">
        <f>VLOOKUP(G1534,All_Teams!$A$2:$B$365,2,FALSE)</f>
        <v>Kansas</v>
      </c>
    </row>
    <row r="1535" spans="2:8" x14ac:dyDescent="0.4">
      <c r="B1535" s="11">
        <v>1532</v>
      </c>
      <c r="C1535" s="52">
        <v>1124</v>
      </c>
      <c r="D1535" s="13">
        <v>1124</v>
      </c>
      <c r="G1535" s="13">
        <v>1124</v>
      </c>
      <c r="H1535" t="str">
        <f>VLOOKUP(G1535,All_Teams!$A$2:$B$365,2,FALSE)</f>
        <v>Baylor</v>
      </c>
    </row>
    <row r="1536" spans="2:8" x14ac:dyDescent="0.4">
      <c r="B1536" s="11">
        <v>1533</v>
      </c>
      <c r="C1536" s="52">
        <v>1452</v>
      </c>
      <c r="D1536" s="13">
        <v>1452</v>
      </c>
      <c r="G1536" s="13">
        <v>1452</v>
      </c>
      <c r="H1536" t="str">
        <f>VLOOKUP(G1536,All_Teams!$A$2:$B$365,2,FALSE)</f>
        <v>West Virginia</v>
      </c>
    </row>
    <row r="1537" spans="2:8" x14ac:dyDescent="0.4">
      <c r="B1537" s="11">
        <v>1534</v>
      </c>
      <c r="C1537" s="52">
        <v>1242</v>
      </c>
      <c r="D1537" s="13">
        <v>1242</v>
      </c>
      <c r="G1537" s="13">
        <v>1242</v>
      </c>
      <c r="H1537" t="str">
        <f>VLOOKUP(G1537,All_Teams!$A$2:$B$365,2,FALSE)</f>
        <v>Kansas</v>
      </c>
    </row>
    <row r="1538" spans="2:8" x14ac:dyDescent="0.4">
      <c r="B1538" s="11">
        <v>1535</v>
      </c>
      <c r="C1538" s="52">
        <v>1246</v>
      </c>
      <c r="D1538" s="13">
        <v>1246</v>
      </c>
      <c r="G1538" s="13">
        <v>1246</v>
      </c>
      <c r="H1538" t="str">
        <f>VLOOKUP(G1538,All_Teams!$A$2:$B$365,2,FALSE)</f>
        <v>Kentucky</v>
      </c>
    </row>
    <row r="1539" spans="2:8" x14ac:dyDescent="0.4">
      <c r="B1539" s="11">
        <v>1536</v>
      </c>
      <c r="C1539" s="52">
        <v>1433</v>
      </c>
      <c r="D1539" s="13">
        <v>1433</v>
      </c>
      <c r="G1539" s="13">
        <v>1433</v>
      </c>
      <c r="H1539" t="str">
        <f>VLOOKUP(G1539,All_Teams!$A$2:$B$365,2,FALSE)</f>
        <v>Virginia Commonwealth</v>
      </c>
    </row>
    <row r="1540" spans="2:8" x14ac:dyDescent="0.4">
      <c r="B1540" s="11">
        <v>1537</v>
      </c>
      <c r="C1540" s="52">
        <v>1278</v>
      </c>
      <c r="D1540" s="13">
        <v>1278</v>
      </c>
      <c r="G1540" s="13">
        <v>1278</v>
      </c>
      <c r="H1540" t="str">
        <f>VLOOKUP(G1540,All_Teams!$A$2:$B$365,2,FALSE)</f>
        <v>Minnesota</v>
      </c>
    </row>
    <row r="1541" spans="2:8" x14ac:dyDescent="0.4">
      <c r="B1541" s="11">
        <v>1538</v>
      </c>
      <c r="C1541" s="52">
        <v>1314</v>
      </c>
      <c r="D1541" s="13">
        <v>1314</v>
      </c>
      <c r="G1541" s="13">
        <v>1314</v>
      </c>
      <c r="H1541" t="str">
        <f>VLOOKUP(G1541,All_Teams!$A$2:$B$365,2,FALSE)</f>
        <v>North Carolina</v>
      </c>
    </row>
    <row r="1542" spans="2:8" x14ac:dyDescent="0.4">
      <c r="B1542" s="11">
        <v>1539</v>
      </c>
      <c r="C1542" s="52">
        <v>1246</v>
      </c>
      <c r="D1542" s="13">
        <v>1246</v>
      </c>
      <c r="G1542" s="13">
        <v>1246</v>
      </c>
      <c r="H1542" t="str">
        <f>VLOOKUP(G1542,All_Teams!$A$2:$B$365,2,FALSE)</f>
        <v>Kentucky</v>
      </c>
    </row>
    <row r="1543" spans="2:8" x14ac:dyDescent="0.4">
      <c r="B1543" s="11">
        <v>1540</v>
      </c>
      <c r="C1543" s="52">
        <v>1278</v>
      </c>
      <c r="D1543" s="13">
        <v>1278</v>
      </c>
      <c r="G1543" s="13">
        <v>1278</v>
      </c>
      <c r="H1543" t="str">
        <f>VLOOKUP(G1543,All_Teams!$A$2:$B$365,2,FALSE)</f>
        <v>Minnesota</v>
      </c>
    </row>
    <row r="1544" spans="2:8" x14ac:dyDescent="0.4">
      <c r="B1544" s="11">
        <v>1541</v>
      </c>
      <c r="C1544" s="52">
        <v>1242</v>
      </c>
      <c r="D1544" s="13">
        <v>1242</v>
      </c>
      <c r="G1544" s="13">
        <v>1242</v>
      </c>
      <c r="H1544" t="str">
        <f>VLOOKUP(G1544,All_Teams!$A$2:$B$365,2,FALSE)</f>
        <v>Kansas</v>
      </c>
    </row>
    <row r="1545" spans="2:8" x14ac:dyDescent="0.4">
      <c r="B1545" s="11">
        <v>1542</v>
      </c>
      <c r="C1545" s="52">
        <v>1274</v>
      </c>
      <c r="D1545" s="13">
        <v>1274</v>
      </c>
      <c r="G1545" s="13">
        <v>1274</v>
      </c>
      <c r="H1545" t="str">
        <f>VLOOKUP(G1545,All_Teams!$A$2:$B$365,2,FALSE)</f>
        <v>Miami (FL)</v>
      </c>
    </row>
    <row r="1546" spans="2:8" x14ac:dyDescent="0.4">
      <c r="B1546" s="11">
        <v>1543</v>
      </c>
      <c r="C1546" s="52">
        <v>1246</v>
      </c>
      <c r="D1546" s="13">
        <v>1246</v>
      </c>
      <c r="G1546" s="13">
        <v>1246</v>
      </c>
      <c r="H1546" t="str">
        <f>VLOOKUP(G1546,All_Teams!$A$2:$B$365,2,FALSE)</f>
        <v>Kentucky</v>
      </c>
    </row>
    <row r="1547" spans="2:8" x14ac:dyDescent="0.4">
      <c r="B1547" s="11">
        <v>1544</v>
      </c>
      <c r="C1547" s="52">
        <v>1452</v>
      </c>
      <c r="D1547" s="13">
        <v>1452</v>
      </c>
      <c r="G1547" s="13">
        <v>1452</v>
      </c>
      <c r="H1547" t="str">
        <f>VLOOKUP(G1547,All_Teams!$A$2:$B$365,2,FALSE)</f>
        <v>West Virginia</v>
      </c>
    </row>
    <row r="1548" spans="2:8" x14ac:dyDescent="0.4">
      <c r="B1548" s="11">
        <v>1545</v>
      </c>
      <c r="C1548" s="52">
        <v>1246</v>
      </c>
      <c r="D1548" s="13">
        <v>1246</v>
      </c>
      <c r="G1548" s="13">
        <v>1246</v>
      </c>
      <c r="H1548" t="str">
        <f>VLOOKUP(G1548,All_Teams!$A$2:$B$365,2,FALSE)</f>
        <v>Kentucky</v>
      </c>
    </row>
    <row r="1549" spans="2:8" x14ac:dyDescent="0.4">
      <c r="B1549" s="11">
        <v>1546</v>
      </c>
      <c r="C1549" s="52">
        <v>1314</v>
      </c>
      <c r="D1549" s="13">
        <v>1314</v>
      </c>
      <c r="G1549" s="13">
        <v>1314</v>
      </c>
      <c r="H1549" t="str">
        <f>VLOOKUP(G1549,All_Teams!$A$2:$B$365,2,FALSE)</f>
        <v>North Carolina</v>
      </c>
    </row>
    <row r="1550" spans="2:8" x14ac:dyDescent="0.4">
      <c r="B1550" s="11">
        <v>1547</v>
      </c>
      <c r="C1550" s="52">
        <v>1374</v>
      </c>
      <c r="D1550" s="13">
        <v>1374</v>
      </c>
      <c r="G1550" s="13">
        <v>1374</v>
      </c>
      <c r="H1550" t="str">
        <f>VLOOKUP(G1550,All_Teams!$A$2:$B$365,2,FALSE)</f>
        <v>Southern Methodist</v>
      </c>
    </row>
    <row r="1551" spans="2:8" x14ac:dyDescent="0.4">
      <c r="B1551" s="11">
        <v>1548</v>
      </c>
      <c r="C1551" s="52">
        <v>1242</v>
      </c>
      <c r="D1551" s="13">
        <v>1242</v>
      </c>
      <c r="G1551" s="13">
        <v>1242</v>
      </c>
      <c r="H1551" t="str">
        <f>VLOOKUP(G1551,All_Teams!$A$2:$B$365,2,FALSE)</f>
        <v>Kansas</v>
      </c>
    </row>
    <row r="1552" spans="2:8" x14ac:dyDescent="0.4">
      <c r="B1552" s="11">
        <v>1549</v>
      </c>
      <c r="C1552" s="52">
        <v>1452</v>
      </c>
      <c r="D1552" s="13">
        <v>1452</v>
      </c>
      <c r="G1552" s="13">
        <v>1452</v>
      </c>
      <c r="H1552" t="str">
        <f>VLOOKUP(G1552,All_Teams!$A$2:$B$365,2,FALSE)</f>
        <v>West Virginia</v>
      </c>
    </row>
    <row r="1553" spans="2:8" x14ac:dyDescent="0.4">
      <c r="B1553" s="11">
        <v>1550</v>
      </c>
      <c r="C1553" s="52">
        <v>1242</v>
      </c>
      <c r="D1553" s="13">
        <v>1242</v>
      </c>
      <c r="G1553" s="13">
        <v>1242</v>
      </c>
      <c r="H1553" t="str">
        <f>VLOOKUP(G1553,All_Teams!$A$2:$B$365,2,FALSE)</f>
        <v>Kansas</v>
      </c>
    </row>
    <row r="1554" spans="2:8" x14ac:dyDescent="0.4">
      <c r="B1554" s="11">
        <v>1551</v>
      </c>
      <c r="C1554" s="52">
        <v>1452</v>
      </c>
      <c r="D1554" s="13">
        <v>1452</v>
      </c>
      <c r="G1554" s="13">
        <v>1452</v>
      </c>
      <c r="H1554" t="str">
        <f>VLOOKUP(G1554,All_Teams!$A$2:$B$365,2,FALSE)</f>
        <v>West Virginia</v>
      </c>
    </row>
    <row r="1555" spans="2:8" x14ac:dyDescent="0.4">
      <c r="B1555" s="11">
        <v>1552</v>
      </c>
      <c r="C1555" s="52">
        <v>1242</v>
      </c>
      <c r="D1555" s="13">
        <v>1242</v>
      </c>
      <c r="G1555" s="13">
        <v>1242</v>
      </c>
      <c r="H1555" t="str">
        <f>VLOOKUP(G1555,All_Teams!$A$2:$B$365,2,FALSE)</f>
        <v>Kansas</v>
      </c>
    </row>
    <row r="1556" spans="2:8" x14ac:dyDescent="0.4">
      <c r="B1556" s="11">
        <v>1553</v>
      </c>
      <c r="C1556" s="52">
        <v>1374</v>
      </c>
      <c r="D1556" s="13">
        <v>1374</v>
      </c>
      <c r="G1556" s="13">
        <v>1374</v>
      </c>
      <c r="H1556" t="str">
        <f>VLOOKUP(G1556,All_Teams!$A$2:$B$365,2,FALSE)</f>
        <v>Southern Methodist</v>
      </c>
    </row>
    <row r="1557" spans="2:8" x14ac:dyDescent="0.4">
      <c r="B1557" s="11">
        <v>1554</v>
      </c>
      <c r="C1557" s="52">
        <v>1452</v>
      </c>
      <c r="D1557" s="13">
        <v>1452</v>
      </c>
      <c r="G1557" s="13">
        <v>1452</v>
      </c>
      <c r="H1557" t="str">
        <f>VLOOKUP(G1557,All_Teams!$A$2:$B$365,2,FALSE)</f>
        <v>West Virginia</v>
      </c>
    </row>
    <row r="1558" spans="2:8" x14ac:dyDescent="0.4">
      <c r="B1558" s="11">
        <v>1555</v>
      </c>
      <c r="C1558" s="52">
        <v>1452</v>
      </c>
      <c r="D1558" s="13">
        <v>1452</v>
      </c>
      <c r="G1558" s="13">
        <v>1452</v>
      </c>
      <c r="H1558" t="str">
        <f>VLOOKUP(G1558,All_Teams!$A$2:$B$365,2,FALSE)</f>
        <v>West Virginia</v>
      </c>
    </row>
    <row r="1559" spans="2:8" x14ac:dyDescent="0.4">
      <c r="B1559" s="11">
        <v>1556</v>
      </c>
      <c r="C1559" s="52">
        <v>1452</v>
      </c>
      <c r="D1559" s="13">
        <v>1452</v>
      </c>
      <c r="G1559" s="13">
        <v>1452</v>
      </c>
      <c r="H1559" t="str">
        <f>VLOOKUP(G1559,All_Teams!$A$2:$B$365,2,FALSE)</f>
        <v>West Virginia</v>
      </c>
    </row>
    <row r="1560" spans="2:8" x14ac:dyDescent="0.4">
      <c r="B1560" s="11">
        <v>1557</v>
      </c>
      <c r="C1560" s="52">
        <v>1452</v>
      </c>
      <c r="D1560" s="13">
        <v>1452</v>
      </c>
      <c r="G1560" s="13">
        <v>1452</v>
      </c>
      <c r="H1560" t="str">
        <f>VLOOKUP(G1560,All_Teams!$A$2:$B$365,2,FALSE)</f>
        <v>West Virginia</v>
      </c>
    </row>
    <row r="1561" spans="2:8" x14ac:dyDescent="0.4">
      <c r="B1561" s="11">
        <v>1558</v>
      </c>
      <c r="C1561" s="52">
        <v>1257</v>
      </c>
      <c r="D1561" s="13">
        <v>1257</v>
      </c>
      <c r="G1561" s="13">
        <v>1257</v>
      </c>
      <c r="H1561" t="str">
        <f>VLOOKUP(G1561,All_Teams!$A$2:$B$365,2,FALSE)</f>
        <v>Louisville</v>
      </c>
    </row>
    <row r="1562" spans="2:8" x14ac:dyDescent="0.4">
      <c r="B1562" s="11">
        <v>1559</v>
      </c>
      <c r="C1562" s="52">
        <v>1435</v>
      </c>
      <c r="D1562" s="13">
        <v>1435</v>
      </c>
      <c r="G1562" s="13">
        <v>1435</v>
      </c>
      <c r="H1562" t="str">
        <f>VLOOKUP(G1562,All_Teams!$A$2:$B$365,2,FALSE)</f>
        <v>Vanderbilt</v>
      </c>
    </row>
    <row r="1563" spans="2:8" x14ac:dyDescent="0.4">
      <c r="B1563" s="11">
        <v>1560</v>
      </c>
      <c r="C1563" s="52">
        <v>1452</v>
      </c>
      <c r="D1563" s="13">
        <v>1452</v>
      </c>
      <c r="G1563" s="13">
        <v>1452</v>
      </c>
      <c r="H1563" t="str">
        <f>VLOOKUP(G1563,All_Teams!$A$2:$B$365,2,FALSE)</f>
        <v>West Virginia</v>
      </c>
    </row>
    <row r="1564" spans="2:8" x14ac:dyDescent="0.4">
      <c r="B1564" s="11">
        <v>1561</v>
      </c>
      <c r="C1564" s="52">
        <v>1452</v>
      </c>
      <c r="D1564" s="13">
        <v>1452</v>
      </c>
      <c r="G1564" s="13">
        <v>1452</v>
      </c>
      <c r="H1564" t="str">
        <f>VLOOKUP(G1564,All_Teams!$A$2:$B$365,2,FALSE)</f>
        <v>West Virginia</v>
      </c>
    </row>
    <row r="1565" spans="2:8" x14ac:dyDescent="0.4">
      <c r="B1565" s="11">
        <v>1562</v>
      </c>
      <c r="C1565" s="52">
        <v>1452</v>
      </c>
      <c r="D1565" s="13">
        <v>1452</v>
      </c>
      <c r="G1565" s="13">
        <v>1452</v>
      </c>
      <c r="H1565" t="str">
        <f>VLOOKUP(G1565,All_Teams!$A$2:$B$365,2,FALSE)</f>
        <v>West Virginia</v>
      </c>
    </row>
    <row r="1566" spans="2:8" x14ac:dyDescent="0.4">
      <c r="B1566" s="11">
        <v>1563</v>
      </c>
      <c r="C1566" s="52">
        <v>1314</v>
      </c>
      <c r="D1566" s="13">
        <v>1314</v>
      </c>
      <c r="G1566" s="13">
        <v>1314</v>
      </c>
      <c r="H1566" t="str">
        <f>VLOOKUP(G1566,All_Teams!$A$2:$B$365,2,FALSE)</f>
        <v>North Carolina</v>
      </c>
    </row>
    <row r="1567" spans="2:8" x14ac:dyDescent="0.4">
      <c r="B1567" s="11">
        <v>1564</v>
      </c>
      <c r="C1567" s="52">
        <v>1314</v>
      </c>
      <c r="D1567" s="13">
        <v>1314</v>
      </c>
      <c r="G1567" s="13">
        <v>1314</v>
      </c>
      <c r="H1567" t="str">
        <f>VLOOKUP(G1567,All_Teams!$A$2:$B$365,2,FALSE)</f>
        <v>North Carolina</v>
      </c>
    </row>
    <row r="1568" spans="2:8" x14ac:dyDescent="0.4">
      <c r="B1568" s="11">
        <v>1565</v>
      </c>
      <c r="C1568" s="52">
        <v>1274</v>
      </c>
      <c r="D1568" s="13">
        <v>1274</v>
      </c>
      <c r="G1568" s="13">
        <v>1274</v>
      </c>
      <c r="H1568" t="str">
        <f>VLOOKUP(G1568,All_Teams!$A$2:$B$365,2,FALSE)</f>
        <v>Miami (FL)</v>
      </c>
    </row>
    <row r="1569" spans="2:8" x14ac:dyDescent="0.4">
      <c r="B1569" s="11">
        <v>1566</v>
      </c>
      <c r="C1569" s="52">
        <v>1452</v>
      </c>
      <c r="D1569" s="13">
        <v>1452</v>
      </c>
      <c r="G1569" s="13">
        <v>1452</v>
      </c>
      <c r="H1569" t="str">
        <f>VLOOKUP(G1569,All_Teams!$A$2:$B$365,2,FALSE)</f>
        <v>West Virginia</v>
      </c>
    </row>
    <row r="1570" spans="2:8" x14ac:dyDescent="0.4">
      <c r="B1570" s="11">
        <v>1567</v>
      </c>
      <c r="C1570" s="52">
        <v>1437</v>
      </c>
      <c r="D1570" s="13">
        <v>1437</v>
      </c>
      <c r="G1570" s="13">
        <v>1437</v>
      </c>
      <c r="H1570" t="str">
        <f>VLOOKUP(G1570,All_Teams!$A$2:$B$365,2,FALSE)</f>
        <v>Villanova</v>
      </c>
    </row>
    <row r="1571" spans="2:8" x14ac:dyDescent="0.4">
      <c r="B1571" s="11">
        <v>1568</v>
      </c>
      <c r="C1571" s="52">
        <v>1314</v>
      </c>
      <c r="D1571" s="13">
        <v>1314</v>
      </c>
      <c r="G1571" s="13">
        <v>1314</v>
      </c>
      <c r="H1571" t="str">
        <f>VLOOKUP(G1571,All_Teams!$A$2:$B$365,2,FALSE)</f>
        <v>North Carolina</v>
      </c>
    </row>
    <row r="1572" spans="2:8" x14ac:dyDescent="0.4">
      <c r="B1572" s="11">
        <v>1569</v>
      </c>
      <c r="C1572" s="52">
        <v>1452</v>
      </c>
      <c r="D1572" s="13">
        <v>1452</v>
      </c>
      <c r="G1572" s="13">
        <v>1452</v>
      </c>
      <c r="H1572" t="str">
        <f>VLOOKUP(G1572,All_Teams!$A$2:$B$365,2,FALSE)</f>
        <v>West Virginia</v>
      </c>
    </row>
    <row r="1573" spans="2:8" x14ac:dyDescent="0.4">
      <c r="B1573" s="11">
        <v>1570</v>
      </c>
      <c r="C1573" s="52">
        <v>1374</v>
      </c>
      <c r="D1573" s="13">
        <v>1374</v>
      </c>
      <c r="G1573" s="13">
        <v>1374</v>
      </c>
      <c r="H1573" t="str">
        <f>VLOOKUP(G1573,All_Teams!$A$2:$B$365,2,FALSE)</f>
        <v>Southern Methodist</v>
      </c>
    </row>
    <row r="1574" spans="2:8" x14ac:dyDescent="0.4">
      <c r="B1574" s="11">
        <v>1571</v>
      </c>
      <c r="C1574" s="52">
        <v>1139</v>
      </c>
      <c r="D1574" s="13">
        <v>1139</v>
      </c>
      <c r="G1574" s="13">
        <v>1139</v>
      </c>
      <c r="H1574" t="str">
        <f>VLOOKUP(G1574,All_Teams!$A$2:$B$365,2,FALSE)</f>
        <v>Butler</v>
      </c>
    </row>
    <row r="1575" spans="2:8" x14ac:dyDescent="0.4">
      <c r="B1575" s="11">
        <v>1572</v>
      </c>
      <c r="C1575" s="52">
        <v>1452</v>
      </c>
      <c r="D1575" s="13">
        <v>1452</v>
      </c>
      <c r="G1575" s="13">
        <v>1452</v>
      </c>
      <c r="H1575" t="str">
        <f>VLOOKUP(G1575,All_Teams!$A$2:$B$365,2,FALSE)</f>
        <v>West Virginia</v>
      </c>
    </row>
    <row r="1576" spans="2:8" x14ac:dyDescent="0.4">
      <c r="B1576" s="11">
        <v>1573</v>
      </c>
      <c r="C1576" s="52">
        <v>1242</v>
      </c>
      <c r="D1576" s="13">
        <v>1242</v>
      </c>
      <c r="G1576" s="13">
        <v>1242</v>
      </c>
      <c r="H1576" t="str">
        <f>VLOOKUP(G1576,All_Teams!$A$2:$B$365,2,FALSE)</f>
        <v>Kansas</v>
      </c>
    </row>
    <row r="1577" spans="2:8" x14ac:dyDescent="0.4">
      <c r="B1577" s="11">
        <v>1574</v>
      </c>
      <c r="C1577" s="52">
        <v>1246</v>
      </c>
      <c r="D1577" s="13">
        <v>1246</v>
      </c>
      <c r="G1577" s="13">
        <v>1246</v>
      </c>
      <c r="H1577" t="str">
        <f>VLOOKUP(G1577,All_Teams!$A$2:$B$365,2,FALSE)</f>
        <v>Kentucky</v>
      </c>
    </row>
    <row r="1578" spans="2:8" x14ac:dyDescent="0.4">
      <c r="B1578" s="11">
        <v>1575</v>
      </c>
      <c r="C1578" s="52">
        <v>1246</v>
      </c>
      <c r="D1578" s="13">
        <v>1246</v>
      </c>
      <c r="G1578" s="13">
        <v>1246</v>
      </c>
      <c r="H1578" t="str">
        <f>VLOOKUP(G1578,All_Teams!$A$2:$B$365,2,FALSE)</f>
        <v>Kentucky</v>
      </c>
    </row>
    <row r="1579" spans="2:8" x14ac:dyDescent="0.4">
      <c r="B1579" s="11">
        <v>1576</v>
      </c>
      <c r="C1579" s="52">
        <v>1435</v>
      </c>
      <c r="D1579" s="13">
        <v>1435</v>
      </c>
      <c r="G1579" s="13">
        <v>1435</v>
      </c>
      <c r="H1579" t="str">
        <f>VLOOKUP(G1579,All_Teams!$A$2:$B$365,2,FALSE)</f>
        <v>Vanderbilt</v>
      </c>
    </row>
    <row r="1580" spans="2:8" x14ac:dyDescent="0.4">
      <c r="B1580" s="11">
        <v>1577</v>
      </c>
      <c r="C1580" s="52">
        <v>1242</v>
      </c>
      <c r="D1580" s="13">
        <v>1242</v>
      </c>
      <c r="G1580" s="13">
        <v>1242</v>
      </c>
      <c r="H1580" t="str">
        <f>VLOOKUP(G1580,All_Teams!$A$2:$B$365,2,FALSE)</f>
        <v>Kansas</v>
      </c>
    </row>
    <row r="1581" spans="2:8" x14ac:dyDescent="0.4">
      <c r="B1581" s="11">
        <v>1578</v>
      </c>
      <c r="C1581" s="52">
        <v>1452</v>
      </c>
      <c r="D1581" s="13">
        <v>1452</v>
      </c>
      <c r="G1581" s="13">
        <v>1452</v>
      </c>
      <c r="H1581" t="str">
        <f>VLOOKUP(G1581,All_Teams!$A$2:$B$365,2,FALSE)</f>
        <v>West Virginia</v>
      </c>
    </row>
    <row r="1582" spans="2:8" x14ac:dyDescent="0.4">
      <c r="B1582" s="11">
        <v>1579</v>
      </c>
      <c r="C1582" s="52">
        <v>1124</v>
      </c>
      <c r="D1582" s="13">
        <v>1124</v>
      </c>
      <c r="G1582" s="13">
        <v>1124</v>
      </c>
      <c r="H1582" t="str">
        <f>VLOOKUP(G1582,All_Teams!$A$2:$B$365,2,FALSE)</f>
        <v>Baylor</v>
      </c>
    </row>
    <row r="1583" spans="2:8" x14ac:dyDescent="0.4">
      <c r="B1583" s="11">
        <v>1580</v>
      </c>
      <c r="C1583" s="52">
        <v>1274</v>
      </c>
      <c r="D1583" s="13">
        <v>1274</v>
      </c>
      <c r="G1583" s="13">
        <v>1274</v>
      </c>
      <c r="H1583" t="str">
        <f>VLOOKUP(G1583,All_Teams!$A$2:$B$365,2,FALSE)</f>
        <v>Miami (FL)</v>
      </c>
    </row>
    <row r="1584" spans="2:8" x14ac:dyDescent="0.4">
      <c r="B1584" s="11">
        <v>1581</v>
      </c>
      <c r="C1584" s="52">
        <v>1153</v>
      </c>
      <c r="D1584" s="13">
        <v>1153</v>
      </c>
      <c r="G1584" s="13">
        <v>1153</v>
      </c>
      <c r="H1584" t="str">
        <f>VLOOKUP(G1584,All_Teams!$A$2:$B$365,2,FALSE)</f>
        <v>Cincinnati</v>
      </c>
    </row>
    <row r="1585" spans="2:8" x14ac:dyDescent="0.4">
      <c r="B1585" s="11">
        <v>1582</v>
      </c>
      <c r="C1585" s="52">
        <v>1452</v>
      </c>
      <c r="D1585" s="13">
        <v>1452</v>
      </c>
      <c r="G1585" s="13">
        <v>1452</v>
      </c>
      <c r="H1585" t="str">
        <f>VLOOKUP(G1585,All_Teams!$A$2:$B$365,2,FALSE)</f>
        <v>West Virginia</v>
      </c>
    </row>
    <row r="1586" spans="2:8" x14ac:dyDescent="0.4">
      <c r="B1586" s="11">
        <v>1583</v>
      </c>
      <c r="C1586" s="52">
        <v>1314</v>
      </c>
      <c r="D1586" s="13">
        <v>1314</v>
      </c>
      <c r="G1586" s="13">
        <v>1314</v>
      </c>
      <c r="H1586" t="str">
        <f>VLOOKUP(G1586,All_Teams!$A$2:$B$365,2,FALSE)</f>
        <v>North Carolina</v>
      </c>
    </row>
    <row r="1587" spans="2:8" x14ac:dyDescent="0.4">
      <c r="B1587" s="11">
        <v>1584</v>
      </c>
      <c r="C1587" s="52">
        <v>1452</v>
      </c>
      <c r="D1587" s="13">
        <v>1452</v>
      </c>
      <c r="G1587" s="13">
        <v>1452</v>
      </c>
      <c r="H1587" t="str">
        <f>VLOOKUP(G1587,All_Teams!$A$2:$B$365,2,FALSE)</f>
        <v>West Virginia</v>
      </c>
    </row>
    <row r="1588" spans="2:8" x14ac:dyDescent="0.4">
      <c r="B1588" s="11">
        <v>1585</v>
      </c>
      <c r="C1588" s="52">
        <v>1278</v>
      </c>
      <c r="D1588" s="13">
        <v>1278</v>
      </c>
      <c r="G1588" s="13">
        <v>1278</v>
      </c>
      <c r="H1588" t="str">
        <f>VLOOKUP(G1588,All_Teams!$A$2:$B$365,2,FALSE)</f>
        <v>Minnesota</v>
      </c>
    </row>
    <row r="1589" spans="2:8" x14ac:dyDescent="0.4">
      <c r="B1589" s="11">
        <v>1586</v>
      </c>
      <c r="C1589" s="52">
        <v>1452</v>
      </c>
      <c r="D1589" s="13">
        <v>1452</v>
      </c>
      <c r="G1589" s="13">
        <v>1452</v>
      </c>
      <c r="H1589" t="str">
        <f>VLOOKUP(G1589,All_Teams!$A$2:$B$365,2,FALSE)</f>
        <v>West Virginia</v>
      </c>
    </row>
    <row r="1590" spans="2:8" x14ac:dyDescent="0.4">
      <c r="B1590" s="11">
        <v>1587</v>
      </c>
      <c r="C1590" s="52">
        <v>1181</v>
      </c>
      <c r="D1590" s="13">
        <v>1181</v>
      </c>
      <c r="G1590" s="13">
        <v>1181</v>
      </c>
      <c r="H1590" t="str">
        <f>VLOOKUP(G1590,All_Teams!$A$2:$B$365,2,FALSE)</f>
        <v>Duke</v>
      </c>
    </row>
    <row r="1591" spans="2:8" x14ac:dyDescent="0.4">
      <c r="B1591" s="11">
        <v>1588</v>
      </c>
      <c r="C1591" s="52">
        <v>1274</v>
      </c>
      <c r="D1591" s="13">
        <v>1274</v>
      </c>
      <c r="G1591" s="13">
        <v>1274</v>
      </c>
      <c r="H1591" t="str">
        <f>VLOOKUP(G1591,All_Teams!$A$2:$B$365,2,FALSE)</f>
        <v>Miami (FL)</v>
      </c>
    </row>
    <row r="1592" spans="2:8" x14ac:dyDescent="0.4">
      <c r="B1592" s="11">
        <v>1589</v>
      </c>
      <c r="C1592" s="52">
        <v>1246</v>
      </c>
      <c r="D1592" s="13">
        <v>1246</v>
      </c>
      <c r="G1592" s="13">
        <v>1246</v>
      </c>
      <c r="H1592" t="str">
        <f>VLOOKUP(G1592,All_Teams!$A$2:$B$365,2,FALSE)</f>
        <v>Kentucky</v>
      </c>
    </row>
    <row r="1593" spans="2:8" x14ac:dyDescent="0.4">
      <c r="B1593" s="11">
        <v>1590</v>
      </c>
      <c r="C1593" s="52">
        <v>1246</v>
      </c>
      <c r="D1593" s="13">
        <v>1246</v>
      </c>
      <c r="G1593" s="13">
        <v>1246</v>
      </c>
      <c r="H1593" t="str">
        <f>VLOOKUP(G1593,All_Teams!$A$2:$B$365,2,FALSE)</f>
        <v>Kentucky</v>
      </c>
    </row>
    <row r="1594" spans="2:8" x14ac:dyDescent="0.4">
      <c r="B1594" s="11">
        <v>1591</v>
      </c>
      <c r="C1594" s="52">
        <v>1257</v>
      </c>
      <c r="D1594" s="13">
        <v>1257</v>
      </c>
      <c r="G1594" s="13">
        <v>1257</v>
      </c>
      <c r="H1594" t="str">
        <f>VLOOKUP(G1594,All_Teams!$A$2:$B$365,2,FALSE)</f>
        <v>Louisville</v>
      </c>
    </row>
    <row r="1595" spans="2:8" x14ac:dyDescent="0.4">
      <c r="B1595" s="11">
        <v>1592</v>
      </c>
      <c r="C1595" s="52">
        <v>1452</v>
      </c>
      <c r="D1595" s="13">
        <v>1452</v>
      </c>
      <c r="G1595" s="13">
        <v>1452</v>
      </c>
      <c r="H1595" t="str">
        <f>VLOOKUP(G1595,All_Teams!$A$2:$B$365,2,FALSE)</f>
        <v>West Virginia</v>
      </c>
    </row>
    <row r="1596" spans="2:8" x14ac:dyDescent="0.4">
      <c r="B1596" s="11">
        <v>1593</v>
      </c>
      <c r="C1596" s="52">
        <v>1246</v>
      </c>
      <c r="D1596" s="13">
        <v>1246</v>
      </c>
      <c r="G1596" s="13">
        <v>1246</v>
      </c>
      <c r="H1596" t="str">
        <f>VLOOKUP(G1596,All_Teams!$A$2:$B$365,2,FALSE)</f>
        <v>Kentucky</v>
      </c>
    </row>
    <row r="1597" spans="2:8" x14ac:dyDescent="0.4">
      <c r="B1597" s="11">
        <v>1594</v>
      </c>
      <c r="C1597" s="52">
        <v>1242</v>
      </c>
      <c r="D1597" s="13">
        <v>1242</v>
      </c>
      <c r="G1597" s="13">
        <v>1242</v>
      </c>
      <c r="H1597" t="str">
        <f>VLOOKUP(G1597,All_Teams!$A$2:$B$365,2,FALSE)</f>
        <v>Kansas</v>
      </c>
    </row>
    <row r="1598" spans="2:8" x14ac:dyDescent="0.4">
      <c r="B1598" s="11">
        <v>1595</v>
      </c>
      <c r="C1598" s="52">
        <v>1196</v>
      </c>
      <c r="D1598" s="13">
        <v>1196</v>
      </c>
      <c r="G1598" s="13">
        <v>1196</v>
      </c>
      <c r="H1598" t="str">
        <f>VLOOKUP(G1598,All_Teams!$A$2:$B$365,2,FALSE)</f>
        <v>Florida</v>
      </c>
    </row>
    <row r="1599" spans="2:8" x14ac:dyDescent="0.4">
      <c r="B1599" s="11">
        <v>1596</v>
      </c>
      <c r="C1599" s="52">
        <v>1452</v>
      </c>
      <c r="D1599" s="13">
        <v>1452</v>
      </c>
      <c r="G1599" s="13">
        <v>1452</v>
      </c>
      <c r="H1599" t="str">
        <f>VLOOKUP(G1599,All_Teams!$A$2:$B$365,2,FALSE)</f>
        <v>West Virginia</v>
      </c>
    </row>
    <row r="1600" spans="2:8" x14ac:dyDescent="0.4">
      <c r="B1600" s="11">
        <v>1597</v>
      </c>
      <c r="C1600" s="52">
        <v>1435</v>
      </c>
      <c r="D1600" s="13">
        <v>1435</v>
      </c>
      <c r="G1600" s="13">
        <v>1435</v>
      </c>
      <c r="H1600" t="str">
        <f>VLOOKUP(G1600,All_Teams!$A$2:$B$365,2,FALSE)</f>
        <v>Vanderbilt</v>
      </c>
    </row>
    <row r="1601" spans="2:8" x14ac:dyDescent="0.4">
      <c r="B1601" s="11">
        <v>1598</v>
      </c>
      <c r="C1601" s="52">
        <v>1257</v>
      </c>
      <c r="D1601" s="13">
        <v>1257</v>
      </c>
      <c r="G1601" s="13">
        <v>1257</v>
      </c>
      <c r="H1601" t="str">
        <f>VLOOKUP(G1601,All_Teams!$A$2:$B$365,2,FALSE)</f>
        <v>Louisville</v>
      </c>
    </row>
    <row r="1602" spans="2:8" x14ac:dyDescent="0.4">
      <c r="B1602" s="11">
        <v>1599</v>
      </c>
      <c r="C1602" s="52">
        <v>1452</v>
      </c>
      <c r="D1602" s="13">
        <v>1452</v>
      </c>
      <c r="G1602" s="13">
        <v>1452</v>
      </c>
      <c r="H1602" t="str">
        <f>VLOOKUP(G1602,All_Teams!$A$2:$B$365,2,FALSE)</f>
        <v>West Virginia</v>
      </c>
    </row>
    <row r="1603" spans="2:8" x14ac:dyDescent="0.4">
      <c r="B1603" s="11">
        <v>1600</v>
      </c>
      <c r="C1603" s="52">
        <v>1153</v>
      </c>
      <c r="D1603" s="13">
        <v>1153</v>
      </c>
      <c r="G1603" s="13">
        <v>1153</v>
      </c>
      <c r="H1603" t="str">
        <f>VLOOKUP(G1603,All_Teams!$A$2:$B$365,2,FALSE)</f>
        <v>Cincinnati</v>
      </c>
    </row>
    <row r="1604" spans="2:8" x14ac:dyDescent="0.4">
      <c r="B1604" s="11">
        <v>1601</v>
      </c>
      <c r="C1604" s="52">
        <v>1246</v>
      </c>
      <c r="D1604" s="13">
        <v>1246</v>
      </c>
      <c r="G1604" s="13">
        <v>1246</v>
      </c>
      <c r="H1604" t="str">
        <f>VLOOKUP(G1604,All_Teams!$A$2:$B$365,2,FALSE)</f>
        <v>Kentucky</v>
      </c>
    </row>
    <row r="1605" spans="2:8" x14ac:dyDescent="0.4">
      <c r="B1605" s="11">
        <v>1602</v>
      </c>
      <c r="C1605" s="52">
        <v>1235</v>
      </c>
      <c r="D1605" s="13">
        <v>1235</v>
      </c>
      <c r="G1605" s="13">
        <v>1235</v>
      </c>
      <c r="H1605" t="str">
        <f>VLOOKUP(G1605,All_Teams!$A$2:$B$365,2,FALSE)</f>
        <v>Iowa State</v>
      </c>
    </row>
    <row r="1606" spans="2:8" x14ac:dyDescent="0.4">
      <c r="B1606" s="11">
        <v>1603</v>
      </c>
      <c r="C1606" s="52">
        <v>1314</v>
      </c>
      <c r="D1606" s="13">
        <v>1314</v>
      </c>
      <c r="G1606" s="13">
        <v>1314</v>
      </c>
      <c r="H1606" t="str">
        <f>VLOOKUP(G1606,All_Teams!$A$2:$B$365,2,FALSE)</f>
        <v>North Carolina</v>
      </c>
    </row>
    <row r="1607" spans="2:8" x14ac:dyDescent="0.4">
      <c r="B1607" s="11">
        <v>1604</v>
      </c>
      <c r="C1607" s="52">
        <v>1314</v>
      </c>
      <c r="D1607" s="13">
        <v>1314</v>
      </c>
      <c r="G1607" s="13">
        <v>1314</v>
      </c>
      <c r="H1607" t="str">
        <f>VLOOKUP(G1607,All_Teams!$A$2:$B$365,2,FALSE)</f>
        <v>North Carolina</v>
      </c>
    </row>
    <row r="1608" spans="2:8" x14ac:dyDescent="0.4">
      <c r="B1608" s="11">
        <v>1605</v>
      </c>
      <c r="C1608" s="52">
        <v>1452</v>
      </c>
      <c r="D1608" s="13">
        <v>1452</v>
      </c>
      <c r="G1608" s="13">
        <v>1452</v>
      </c>
      <c r="H1608" t="str">
        <f>VLOOKUP(G1608,All_Teams!$A$2:$B$365,2,FALSE)</f>
        <v>West Virginia</v>
      </c>
    </row>
    <row r="1609" spans="2:8" x14ac:dyDescent="0.4">
      <c r="B1609" s="11">
        <v>1606</v>
      </c>
      <c r="C1609" s="52">
        <v>1314</v>
      </c>
      <c r="D1609" s="13">
        <v>1314</v>
      </c>
      <c r="G1609" s="13">
        <v>1314</v>
      </c>
      <c r="H1609" t="str">
        <f>VLOOKUP(G1609,All_Teams!$A$2:$B$365,2,FALSE)</f>
        <v>North Carolina</v>
      </c>
    </row>
    <row r="1610" spans="2:8" x14ac:dyDescent="0.4">
      <c r="B1610" s="11">
        <v>1607</v>
      </c>
      <c r="C1610" s="52">
        <v>1246</v>
      </c>
      <c r="D1610" s="13">
        <v>1246</v>
      </c>
      <c r="G1610" s="13">
        <v>1246</v>
      </c>
      <c r="H1610" t="str">
        <f>VLOOKUP(G1610,All_Teams!$A$2:$B$365,2,FALSE)</f>
        <v>Kentucky</v>
      </c>
    </row>
    <row r="1611" spans="2:8" x14ac:dyDescent="0.4">
      <c r="B1611" s="11">
        <v>1608</v>
      </c>
      <c r="C1611" s="52">
        <v>1452</v>
      </c>
      <c r="D1611" s="13">
        <v>1452</v>
      </c>
      <c r="G1611" s="13">
        <v>1452</v>
      </c>
      <c r="H1611" t="str">
        <f>VLOOKUP(G1611,All_Teams!$A$2:$B$365,2,FALSE)</f>
        <v>West Virginia</v>
      </c>
    </row>
    <row r="1612" spans="2:8" x14ac:dyDescent="0.4">
      <c r="B1612" s="11">
        <v>1609</v>
      </c>
      <c r="C1612" s="52">
        <v>1435</v>
      </c>
      <c r="D1612" s="13">
        <v>1435</v>
      </c>
      <c r="G1612" s="13">
        <v>1435</v>
      </c>
      <c r="H1612" t="str">
        <f>VLOOKUP(G1612,All_Teams!$A$2:$B$365,2,FALSE)</f>
        <v>Vanderbilt</v>
      </c>
    </row>
    <row r="1613" spans="2:8" x14ac:dyDescent="0.4">
      <c r="B1613" s="11">
        <v>1610</v>
      </c>
      <c r="C1613" s="52">
        <v>1314</v>
      </c>
      <c r="D1613" s="13">
        <v>1314</v>
      </c>
      <c r="G1613" s="13">
        <v>1314</v>
      </c>
      <c r="H1613" t="str">
        <f>VLOOKUP(G1613,All_Teams!$A$2:$B$365,2,FALSE)</f>
        <v>North Carolina</v>
      </c>
    </row>
    <row r="1614" spans="2:8" x14ac:dyDescent="0.4">
      <c r="B1614" s="11">
        <v>1611</v>
      </c>
      <c r="C1614" s="52">
        <v>1374</v>
      </c>
      <c r="D1614" s="13">
        <v>1374</v>
      </c>
      <c r="G1614" s="13">
        <v>1374</v>
      </c>
      <c r="H1614" t="str">
        <f>VLOOKUP(G1614,All_Teams!$A$2:$B$365,2,FALSE)</f>
        <v>Southern Methodist</v>
      </c>
    </row>
    <row r="1615" spans="2:8" x14ac:dyDescent="0.4">
      <c r="B1615" s="11">
        <v>1612</v>
      </c>
      <c r="C1615" s="52">
        <v>1374</v>
      </c>
      <c r="D1615" s="13">
        <v>1374</v>
      </c>
      <c r="G1615" s="13">
        <v>1374</v>
      </c>
      <c r="H1615" t="str">
        <f>VLOOKUP(G1615,All_Teams!$A$2:$B$365,2,FALSE)</f>
        <v>Southern Methodist</v>
      </c>
    </row>
    <row r="1616" spans="2:8" x14ac:dyDescent="0.4">
      <c r="B1616" s="11">
        <v>1613</v>
      </c>
      <c r="C1616" s="52">
        <v>1153</v>
      </c>
      <c r="D1616" s="13">
        <v>1153</v>
      </c>
      <c r="G1616" s="13">
        <v>1153</v>
      </c>
      <c r="H1616" t="str">
        <f>VLOOKUP(G1616,All_Teams!$A$2:$B$365,2,FALSE)</f>
        <v>Cincinnati</v>
      </c>
    </row>
    <row r="1617" spans="2:8" x14ac:dyDescent="0.4">
      <c r="B1617" s="11">
        <v>1614</v>
      </c>
      <c r="C1617" s="52">
        <v>1268</v>
      </c>
      <c r="D1617" s="13">
        <v>1268</v>
      </c>
      <c r="G1617" s="13">
        <v>1268</v>
      </c>
      <c r="H1617" t="str">
        <f>VLOOKUP(G1617,All_Teams!$A$2:$B$365,2,FALSE)</f>
        <v>Maryland</v>
      </c>
    </row>
    <row r="1618" spans="2:8" x14ac:dyDescent="0.4">
      <c r="B1618" s="11">
        <v>1615</v>
      </c>
      <c r="C1618" s="52">
        <v>1452</v>
      </c>
      <c r="D1618" s="13">
        <v>1452</v>
      </c>
      <c r="G1618" s="13">
        <v>1452</v>
      </c>
      <c r="H1618" t="str">
        <f>VLOOKUP(G1618,All_Teams!$A$2:$B$365,2,FALSE)</f>
        <v>West Virginia</v>
      </c>
    </row>
    <row r="1619" spans="2:8" x14ac:dyDescent="0.4">
      <c r="B1619" s="11">
        <v>1616</v>
      </c>
      <c r="C1619" s="52">
        <v>1112</v>
      </c>
      <c r="D1619" s="13">
        <v>1112</v>
      </c>
      <c r="G1619" s="13">
        <v>1112</v>
      </c>
      <c r="H1619" t="str">
        <f>VLOOKUP(G1619,All_Teams!$A$2:$B$365,2,FALSE)</f>
        <v>Arizona</v>
      </c>
    </row>
    <row r="1620" spans="2:8" x14ac:dyDescent="0.4">
      <c r="B1620" s="11">
        <v>1617</v>
      </c>
      <c r="C1620" s="52">
        <v>1139</v>
      </c>
      <c r="D1620" s="13">
        <v>1139</v>
      </c>
      <c r="G1620" s="13">
        <v>1139</v>
      </c>
      <c r="H1620" t="str">
        <f>VLOOKUP(G1620,All_Teams!$A$2:$B$365,2,FALSE)</f>
        <v>Butler</v>
      </c>
    </row>
    <row r="1621" spans="2:8" x14ac:dyDescent="0.4">
      <c r="B1621" s="11">
        <v>1618</v>
      </c>
      <c r="C1621" s="52">
        <v>1343</v>
      </c>
      <c r="D1621" s="13">
        <v>1343</v>
      </c>
      <c r="G1621" s="13">
        <v>1343</v>
      </c>
      <c r="H1621" t="str">
        <f>VLOOKUP(G1621,All_Teams!$A$2:$B$365,2,FALSE)</f>
        <v>Princeton</v>
      </c>
    </row>
    <row r="1622" spans="2:8" x14ac:dyDescent="0.4">
      <c r="B1622" s="11">
        <v>1619</v>
      </c>
      <c r="C1622" s="52">
        <v>1452</v>
      </c>
      <c r="D1622" s="13">
        <v>1452</v>
      </c>
      <c r="G1622" s="13">
        <v>1452</v>
      </c>
      <c r="H1622" t="str">
        <f>VLOOKUP(G1622,All_Teams!$A$2:$B$365,2,FALSE)</f>
        <v>West Virginia</v>
      </c>
    </row>
    <row r="1623" spans="2:8" x14ac:dyDescent="0.4">
      <c r="B1623" s="11">
        <v>1620</v>
      </c>
      <c r="C1623" s="52">
        <v>1452</v>
      </c>
      <c r="D1623" s="13">
        <v>1452</v>
      </c>
      <c r="G1623" s="13">
        <v>1452</v>
      </c>
      <c r="H1623" t="str">
        <f>VLOOKUP(G1623,All_Teams!$A$2:$B$365,2,FALSE)</f>
        <v>West Virginia</v>
      </c>
    </row>
    <row r="1624" spans="2:8" x14ac:dyDescent="0.4">
      <c r="B1624" s="11">
        <v>1621</v>
      </c>
      <c r="C1624" s="52">
        <v>1124</v>
      </c>
      <c r="D1624" s="13">
        <v>1124</v>
      </c>
      <c r="G1624" s="13">
        <v>1124</v>
      </c>
      <c r="H1624" t="str">
        <f>VLOOKUP(G1624,All_Teams!$A$2:$B$365,2,FALSE)</f>
        <v>Baylor</v>
      </c>
    </row>
    <row r="1625" spans="2:8" x14ac:dyDescent="0.4">
      <c r="B1625" s="11">
        <v>1622</v>
      </c>
      <c r="C1625" s="52">
        <v>1276</v>
      </c>
      <c r="D1625" s="13">
        <v>1276</v>
      </c>
      <c r="G1625" s="13">
        <v>1276</v>
      </c>
      <c r="H1625" t="str">
        <f>VLOOKUP(G1625,All_Teams!$A$2:$B$365,2,FALSE)</f>
        <v>Michigan</v>
      </c>
    </row>
    <row r="1626" spans="2:8" x14ac:dyDescent="0.4">
      <c r="B1626" s="11">
        <v>1623</v>
      </c>
      <c r="C1626" s="52">
        <v>1452</v>
      </c>
      <c r="D1626" s="13">
        <v>1452</v>
      </c>
      <c r="G1626" s="13">
        <v>1452</v>
      </c>
      <c r="H1626" t="str">
        <f>VLOOKUP(G1626,All_Teams!$A$2:$B$365,2,FALSE)</f>
        <v>West Virginia</v>
      </c>
    </row>
    <row r="1627" spans="2:8" x14ac:dyDescent="0.4">
      <c r="B1627" s="11">
        <v>1624</v>
      </c>
      <c r="C1627" s="52">
        <v>1242</v>
      </c>
      <c r="D1627" s="13">
        <v>1242</v>
      </c>
      <c r="G1627" s="13">
        <v>1242</v>
      </c>
      <c r="H1627" t="str">
        <f>VLOOKUP(G1627,All_Teams!$A$2:$B$365,2,FALSE)</f>
        <v>Kansas</v>
      </c>
    </row>
    <row r="1628" spans="2:8" x14ac:dyDescent="0.4">
      <c r="B1628" s="11">
        <v>1625</v>
      </c>
      <c r="C1628" s="52">
        <v>1257</v>
      </c>
      <c r="D1628" s="13">
        <v>1257</v>
      </c>
      <c r="G1628" s="13">
        <v>1257</v>
      </c>
      <c r="H1628" t="str">
        <f>VLOOKUP(G1628,All_Teams!$A$2:$B$365,2,FALSE)</f>
        <v>Louisville</v>
      </c>
    </row>
    <row r="1629" spans="2:8" x14ac:dyDescent="0.4">
      <c r="B1629" s="11">
        <v>1626</v>
      </c>
      <c r="C1629" s="52">
        <v>1112</v>
      </c>
      <c r="D1629" s="13">
        <v>1112</v>
      </c>
      <c r="G1629" s="13">
        <v>1112</v>
      </c>
      <c r="H1629" t="str">
        <f>VLOOKUP(G1629,All_Teams!$A$2:$B$365,2,FALSE)</f>
        <v>Arizona</v>
      </c>
    </row>
    <row r="1630" spans="2:8" x14ac:dyDescent="0.4">
      <c r="B1630" s="11">
        <v>1627</v>
      </c>
      <c r="C1630" s="52">
        <v>1452</v>
      </c>
      <c r="D1630" s="13">
        <v>1452</v>
      </c>
      <c r="G1630" s="13">
        <v>1452</v>
      </c>
      <c r="H1630" t="str">
        <f>VLOOKUP(G1630,All_Teams!$A$2:$B$365,2,FALSE)</f>
        <v>West Virginia</v>
      </c>
    </row>
    <row r="1631" spans="2:8" x14ac:dyDescent="0.4">
      <c r="B1631" s="11">
        <v>1628</v>
      </c>
      <c r="C1631" s="52">
        <v>1257</v>
      </c>
      <c r="D1631" s="13">
        <v>1257</v>
      </c>
      <c r="G1631" s="13">
        <v>1257</v>
      </c>
      <c r="H1631" t="str">
        <f>VLOOKUP(G1631,All_Teams!$A$2:$B$365,2,FALSE)</f>
        <v>Louisville</v>
      </c>
    </row>
    <row r="1632" spans="2:8" x14ac:dyDescent="0.4">
      <c r="B1632" s="11">
        <v>1629</v>
      </c>
      <c r="C1632" s="52">
        <v>1124</v>
      </c>
      <c r="D1632" s="13">
        <v>1124</v>
      </c>
      <c r="G1632" s="13">
        <v>1124</v>
      </c>
      <c r="H1632" t="str">
        <f>VLOOKUP(G1632,All_Teams!$A$2:$B$365,2,FALSE)</f>
        <v>Baylor</v>
      </c>
    </row>
    <row r="1633" spans="2:8" x14ac:dyDescent="0.4">
      <c r="B1633" s="11">
        <v>1630</v>
      </c>
      <c r="C1633" s="52">
        <v>1452</v>
      </c>
      <c r="D1633" s="13">
        <v>1452</v>
      </c>
      <c r="G1633" s="13">
        <v>1452</v>
      </c>
      <c r="H1633" t="str">
        <f>VLOOKUP(G1633,All_Teams!$A$2:$B$365,2,FALSE)</f>
        <v>West Virginia</v>
      </c>
    </row>
    <row r="1634" spans="2:8" x14ac:dyDescent="0.4">
      <c r="B1634" s="11">
        <v>1631</v>
      </c>
      <c r="C1634" s="52">
        <v>1452</v>
      </c>
      <c r="D1634" s="13">
        <v>1452</v>
      </c>
      <c r="G1634" s="13">
        <v>1452</v>
      </c>
      <c r="H1634" t="str">
        <f>VLOOKUP(G1634,All_Teams!$A$2:$B$365,2,FALSE)</f>
        <v>West Virginia</v>
      </c>
    </row>
    <row r="1635" spans="2:8" x14ac:dyDescent="0.4">
      <c r="B1635" s="11">
        <v>1632</v>
      </c>
      <c r="C1635" s="52">
        <v>1314</v>
      </c>
      <c r="D1635" s="13">
        <v>1314</v>
      </c>
      <c r="G1635" s="13">
        <v>1314</v>
      </c>
      <c r="H1635" t="str">
        <f>VLOOKUP(G1635,All_Teams!$A$2:$B$365,2,FALSE)</f>
        <v>North Carolina</v>
      </c>
    </row>
    <row r="1636" spans="2:8" x14ac:dyDescent="0.4">
      <c r="B1636" s="11">
        <v>1633</v>
      </c>
      <c r="C1636" s="52">
        <v>1437</v>
      </c>
      <c r="D1636" s="13">
        <v>1437</v>
      </c>
      <c r="G1636" s="13">
        <v>1437</v>
      </c>
      <c r="H1636" t="str">
        <f>VLOOKUP(G1636,All_Teams!$A$2:$B$365,2,FALSE)</f>
        <v>Villanova</v>
      </c>
    </row>
    <row r="1637" spans="2:8" x14ac:dyDescent="0.4">
      <c r="B1637" s="11">
        <v>1634</v>
      </c>
      <c r="C1637" s="52">
        <v>1124</v>
      </c>
      <c r="D1637" s="13">
        <v>1124</v>
      </c>
      <c r="G1637" s="13">
        <v>1124</v>
      </c>
      <c r="H1637" t="str">
        <f>VLOOKUP(G1637,All_Teams!$A$2:$B$365,2,FALSE)</f>
        <v>Baylor</v>
      </c>
    </row>
    <row r="1638" spans="2:8" x14ac:dyDescent="0.4">
      <c r="B1638" s="11">
        <v>1635</v>
      </c>
      <c r="C1638" s="52">
        <v>1452</v>
      </c>
      <c r="D1638" s="13">
        <v>1452</v>
      </c>
      <c r="G1638" s="13">
        <v>1452</v>
      </c>
      <c r="H1638" t="str">
        <f>VLOOKUP(G1638,All_Teams!$A$2:$B$365,2,FALSE)</f>
        <v>West Virginia</v>
      </c>
    </row>
    <row r="1639" spans="2:8" x14ac:dyDescent="0.4">
      <c r="B1639" s="11">
        <v>1636</v>
      </c>
      <c r="C1639" s="52">
        <v>1246</v>
      </c>
      <c r="D1639" s="13">
        <v>1246</v>
      </c>
      <c r="G1639" s="13">
        <v>1246</v>
      </c>
      <c r="H1639" t="str">
        <f>VLOOKUP(G1639,All_Teams!$A$2:$B$365,2,FALSE)</f>
        <v>Kentucky</v>
      </c>
    </row>
    <row r="1640" spans="2:8" x14ac:dyDescent="0.4">
      <c r="B1640" s="11">
        <v>1637</v>
      </c>
      <c r="C1640" s="52">
        <v>1246</v>
      </c>
      <c r="D1640" s="13">
        <v>1246</v>
      </c>
      <c r="G1640" s="13">
        <v>1246</v>
      </c>
      <c r="H1640" t="str">
        <f>VLOOKUP(G1640,All_Teams!$A$2:$B$365,2,FALSE)</f>
        <v>Kentucky</v>
      </c>
    </row>
    <row r="1641" spans="2:8" x14ac:dyDescent="0.4">
      <c r="B1641" s="11">
        <v>1638</v>
      </c>
      <c r="C1641" s="52">
        <v>1452</v>
      </c>
      <c r="D1641" s="13">
        <v>1452</v>
      </c>
      <c r="G1641" s="13">
        <v>1452</v>
      </c>
      <c r="H1641" t="str">
        <f>VLOOKUP(G1641,All_Teams!$A$2:$B$365,2,FALSE)</f>
        <v>West Virginia</v>
      </c>
    </row>
    <row r="1642" spans="2:8" x14ac:dyDescent="0.4">
      <c r="B1642" s="11">
        <v>1639</v>
      </c>
      <c r="C1642" s="52">
        <v>1314</v>
      </c>
      <c r="D1642" s="13">
        <v>1314</v>
      </c>
      <c r="G1642" s="13">
        <v>1314</v>
      </c>
      <c r="H1642" t="str">
        <f>VLOOKUP(G1642,All_Teams!$A$2:$B$365,2,FALSE)</f>
        <v>North Carolina</v>
      </c>
    </row>
    <row r="1643" spans="2:8" x14ac:dyDescent="0.4">
      <c r="B1643" s="11">
        <v>1640</v>
      </c>
      <c r="C1643" s="52">
        <v>1435</v>
      </c>
      <c r="D1643" s="13">
        <v>1435</v>
      </c>
      <c r="G1643" s="13">
        <v>1435</v>
      </c>
      <c r="H1643" t="str">
        <f>VLOOKUP(G1643,All_Teams!$A$2:$B$365,2,FALSE)</f>
        <v>Vanderbilt</v>
      </c>
    </row>
    <row r="1644" spans="2:8" x14ac:dyDescent="0.4">
      <c r="B1644" s="11">
        <v>1641</v>
      </c>
      <c r="C1644" s="52">
        <v>1435</v>
      </c>
      <c r="D1644" s="13">
        <v>1435</v>
      </c>
      <c r="G1644" s="13">
        <v>1435</v>
      </c>
      <c r="H1644" t="str">
        <f>VLOOKUP(G1644,All_Teams!$A$2:$B$365,2,FALSE)</f>
        <v>Vanderbilt</v>
      </c>
    </row>
    <row r="1645" spans="2:8" x14ac:dyDescent="0.4">
      <c r="B1645" s="11">
        <v>1642</v>
      </c>
      <c r="C1645" s="52">
        <v>1374</v>
      </c>
      <c r="D1645" s="13">
        <v>1374</v>
      </c>
      <c r="G1645" s="13">
        <v>1374</v>
      </c>
      <c r="H1645" t="str">
        <f>VLOOKUP(G1645,All_Teams!$A$2:$B$365,2,FALSE)</f>
        <v>Southern Methodist</v>
      </c>
    </row>
    <row r="1646" spans="2:8" x14ac:dyDescent="0.4">
      <c r="B1646" s="11">
        <v>1643</v>
      </c>
      <c r="C1646" s="52">
        <v>1452</v>
      </c>
      <c r="D1646" s="13">
        <v>1452</v>
      </c>
      <c r="G1646" s="13">
        <v>1452</v>
      </c>
      <c r="H1646" t="str">
        <f>VLOOKUP(G1646,All_Teams!$A$2:$B$365,2,FALSE)</f>
        <v>West Virginia</v>
      </c>
    </row>
    <row r="1647" spans="2:8" x14ac:dyDescent="0.4">
      <c r="B1647" s="11">
        <v>1644</v>
      </c>
      <c r="C1647" s="52">
        <v>1452</v>
      </c>
      <c r="D1647" s="13">
        <v>1452</v>
      </c>
      <c r="G1647" s="13">
        <v>1452</v>
      </c>
      <c r="H1647" t="str">
        <f>VLOOKUP(G1647,All_Teams!$A$2:$B$365,2,FALSE)</f>
        <v>West Virginia</v>
      </c>
    </row>
    <row r="1648" spans="2:8" x14ac:dyDescent="0.4">
      <c r="B1648" s="11">
        <v>1645</v>
      </c>
      <c r="C1648" s="52">
        <v>1452</v>
      </c>
      <c r="D1648" s="13">
        <v>1452</v>
      </c>
      <c r="G1648" s="13">
        <v>1452</v>
      </c>
      <c r="H1648" t="str">
        <f>VLOOKUP(G1648,All_Teams!$A$2:$B$365,2,FALSE)</f>
        <v>West Virginia</v>
      </c>
    </row>
    <row r="1649" spans="2:8" x14ac:dyDescent="0.4">
      <c r="B1649" s="11">
        <v>1646</v>
      </c>
      <c r="C1649" s="52">
        <v>1452</v>
      </c>
      <c r="D1649" s="13">
        <v>1452</v>
      </c>
      <c r="G1649" s="13">
        <v>1452</v>
      </c>
      <c r="H1649" t="str">
        <f>VLOOKUP(G1649,All_Teams!$A$2:$B$365,2,FALSE)</f>
        <v>West Virginia</v>
      </c>
    </row>
    <row r="1650" spans="2:8" x14ac:dyDescent="0.4">
      <c r="B1650" s="11">
        <v>1647</v>
      </c>
      <c r="C1650" s="52">
        <v>1246</v>
      </c>
      <c r="D1650" s="13">
        <v>1246</v>
      </c>
      <c r="G1650" s="13">
        <v>1246</v>
      </c>
      <c r="H1650" t="str">
        <f>VLOOKUP(G1650,All_Teams!$A$2:$B$365,2,FALSE)</f>
        <v>Kentucky</v>
      </c>
    </row>
    <row r="1651" spans="2:8" x14ac:dyDescent="0.4">
      <c r="B1651" s="11">
        <v>1648</v>
      </c>
      <c r="C1651" s="52">
        <v>1452</v>
      </c>
      <c r="D1651" s="13">
        <v>1452</v>
      </c>
      <c r="G1651" s="13">
        <v>1452</v>
      </c>
      <c r="H1651" t="str">
        <f>VLOOKUP(G1651,All_Teams!$A$2:$B$365,2,FALSE)</f>
        <v>West Virginia</v>
      </c>
    </row>
    <row r="1652" spans="2:8" x14ac:dyDescent="0.4">
      <c r="B1652" s="11">
        <v>1649</v>
      </c>
      <c r="C1652" s="52">
        <v>1246</v>
      </c>
      <c r="D1652" s="13">
        <v>1246</v>
      </c>
      <c r="G1652" s="13">
        <v>1246</v>
      </c>
      <c r="H1652" t="str">
        <f>VLOOKUP(G1652,All_Teams!$A$2:$B$365,2,FALSE)</f>
        <v>Kentucky</v>
      </c>
    </row>
    <row r="1653" spans="2:8" x14ac:dyDescent="0.4">
      <c r="B1653" s="11">
        <v>1650</v>
      </c>
      <c r="C1653" s="52">
        <v>1242</v>
      </c>
      <c r="D1653" s="13">
        <v>1242</v>
      </c>
      <c r="G1653" s="13">
        <v>1242</v>
      </c>
      <c r="H1653" t="str">
        <f>VLOOKUP(G1653,All_Teams!$A$2:$B$365,2,FALSE)</f>
        <v>Kansas</v>
      </c>
    </row>
    <row r="1654" spans="2:8" x14ac:dyDescent="0.4">
      <c r="B1654" s="11">
        <v>1651</v>
      </c>
      <c r="C1654" s="52">
        <v>1314</v>
      </c>
      <c r="D1654" s="13">
        <v>1314</v>
      </c>
      <c r="G1654" s="13">
        <v>1314</v>
      </c>
      <c r="H1654" t="str">
        <f>VLOOKUP(G1654,All_Teams!$A$2:$B$365,2,FALSE)</f>
        <v>North Carolina</v>
      </c>
    </row>
    <row r="1655" spans="2:8" x14ac:dyDescent="0.4">
      <c r="B1655" s="11">
        <v>1652</v>
      </c>
      <c r="C1655" s="52">
        <v>1314</v>
      </c>
      <c r="D1655" s="13">
        <v>1314</v>
      </c>
      <c r="G1655" s="13">
        <v>1314</v>
      </c>
      <c r="H1655" t="str">
        <f>VLOOKUP(G1655,All_Teams!$A$2:$B$365,2,FALSE)</f>
        <v>North Carolina</v>
      </c>
    </row>
    <row r="1656" spans="2:8" x14ac:dyDescent="0.4">
      <c r="B1656" s="11">
        <v>1653</v>
      </c>
      <c r="C1656" s="52">
        <v>1274</v>
      </c>
      <c r="D1656" s="13">
        <v>1274</v>
      </c>
      <c r="G1656" s="13">
        <v>1274</v>
      </c>
      <c r="H1656" t="str">
        <f>VLOOKUP(G1656,All_Teams!$A$2:$B$365,2,FALSE)</f>
        <v>Miami (FL)</v>
      </c>
    </row>
    <row r="1657" spans="2:8" x14ac:dyDescent="0.4">
      <c r="B1657" s="11">
        <v>1654</v>
      </c>
      <c r="C1657" s="52">
        <v>1274</v>
      </c>
      <c r="D1657" s="13">
        <v>1274</v>
      </c>
      <c r="G1657" s="13">
        <v>1274</v>
      </c>
      <c r="H1657" t="str">
        <f>VLOOKUP(G1657,All_Teams!$A$2:$B$365,2,FALSE)</f>
        <v>Miami (FL)</v>
      </c>
    </row>
    <row r="1658" spans="2:8" x14ac:dyDescent="0.4">
      <c r="B1658" s="11">
        <v>1655</v>
      </c>
      <c r="C1658" s="52">
        <v>1257</v>
      </c>
      <c r="D1658" s="13">
        <v>1257</v>
      </c>
      <c r="G1658" s="13">
        <v>1257</v>
      </c>
      <c r="H1658" t="str">
        <f>VLOOKUP(G1658,All_Teams!$A$2:$B$365,2,FALSE)</f>
        <v>Louisville</v>
      </c>
    </row>
    <row r="1659" spans="2:8" x14ac:dyDescent="0.4">
      <c r="B1659" s="11">
        <v>1656</v>
      </c>
      <c r="C1659" s="52">
        <v>1435</v>
      </c>
      <c r="D1659" s="13">
        <v>1435</v>
      </c>
      <c r="G1659" s="13">
        <v>1435</v>
      </c>
      <c r="H1659" t="str">
        <f>VLOOKUP(G1659,All_Teams!$A$2:$B$365,2,FALSE)</f>
        <v>Vanderbilt</v>
      </c>
    </row>
    <row r="1660" spans="2:8" x14ac:dyDescent="0.4">
      <c r="B1660" s="11">
        <v>1657</v>
      </c>
      <c r="C1660" s="52">
        <v>1242</v>
      </c>
      <c r="D1660" s="13">
        <v>1242</v>
      </c>
      <c r="G1660" s="13">
        <v>1242</v>
      </c>
      <c r="H1660" t="str">
        <f>VLOOKUP(G1660,All_Teams!$A$2:$B$365,2,FALSE)</f>
        <v>Kansas</v>
      </c>
    </row>
    <row r="1661" spans="2:8" x14ac:dyDescent="0.4">
      <c r="B1661" s="11">
        <v>1658</v>
      </c>
      <c r="C1661" s="52">
        <v>1374</v>
      </c>
      <c r="D1661" s="13">
        <v>1374</v>
      </c>
      <c r="G1661" s="13">
        <v>1374</v>
      </c>
      <c r="H1661" t="str">
        <f>VLOOKUP(G1661,All_Teams!$A$2:$B$365,2,FALSE)</f>
        <v>Southern Methodist</v>
      </c>
    </row>
    <row r="1662" spans="2:8" x14ac:dyDescent="0.4">
      <c r="B1662" s="11">
        <v>1659</v>
      </c>
      <c r="C1662" s="52">
        <v>1452</v>
      </c>
      <c r="D1662" s="13">
        <v>1452</v>
      </c>
      <c r="G1662" s="13">
        <v>1452</v>
      </c>
      <c r="H1662" t="str">
        <f>VLOOKUP(G1662,All_Teams!$A$2:$B$365,2,FALSE)</f>
        <v>West Virginia</v>
      </c>
    </row>
    <row r="1663" spans="2:8" x14ac:dyDescent="0.4">
      <c r="B1663" s="11">
        <v>1660</v>
      </c>
      <c r="C1663" s="52">
        <v>1435</v>
      </c>
      <c r="D1663" s="13">
        <v>1435</v>
      </c>
      <c r="G1663" s="13">
        <v>1435</v>
      </c>
      <c r="H1663" t="str">
        <f>VLOOKUP(G1663,All_Teams!$A$2:$B$365,2,FALSE)</f>
        <v>Vanderbilt</v>
      </c>
    </row>
    <row r="1664" spans="2:8" x14ac:dyDescent="0.4">
      <c r="B1664" s="11">
        <v>1661</v>
      </c>
      <c r="C1664" s="52">
        <v>1417</v>
      </c>
      <c r="D1664" s="13">
        <v>1417</v>
      </c>
      <c r="G1664" s="13">
        <v>1417</v>
      </c>
      <c r="H1664" t="str">
        <f>VLOOKUP(G1664,All_Teams!$A$2:$B$365,2,FALSE)</f>
        <v>UCLA</v>
      </c>
    </row>
    <row r="1665" spans="2:8" x14ac:dyDescent="0.4">
      <c r="B1665" s="11">
        <v>1662</v>
      </c>
      <c r="C1665" s="52">
        <v>1242</v>
      </c>
      <c r="D1665" s="13">
        <v>1242</v>
      </c>
      <c r="G1665" s="13">
        <v>1242</v>
      </c>
      <c r="H1665" t="str">
        <f>VLOOKUP(G1665,All_Teams!$A$2:$B$365,2,FALSE)</f>
        <v>Kansas</v>
      </c>
    </row>
    <row r="1666" spans="2:8" x14ac:dyDescent="0.4">
      <c r="B1666" s="11">
        <v>1663</v>
      </c>
      <c r="C1666" s="52">
        <v>1452</v>
      </c>
      <c r="D1666" s="13">
        <v>1452</v>
      </c>
      <c r="G1666" s="13">
        <v>1452</v>
      </c>
      <c r="H1666" t="str">
        <f>VLOOKUP(G1666,All_Teams!$A$2:$B$365,2,FALSE)</f>
        <v>West Virginia</v>
      </c>
    </row>
    <row r="1667" spans="2:8" x14ac:dyDescent="0.4">
      <c r="B1667" s="11">
        <v>1664</v>
      </c>
      <c r="C1667" s="52">
        <v>1452</v>
      </c>
      <c r="D1667" s="13">
        <v>1452</v>
      </c>
      <c r="G1667" s="13">
        <v>1452</v>
      </c>
      <c r="H1667" t="str">
        <f>VLOOKUP(G1667,All_Teams!$A$2:$B$365,2,FALSE)</f>
        <v>West Virginia</v>
      </c>
    </row>
    <row r="1668" spans="2:8" x14ac:dyDescent="0.4">
      <c r="B1668" s="11">
        <v>1665</v>
      </c>
      <c r="C1668" s="52">
        <v>1278</v>
      </c>
      <c r="D1668" s="13">
        <v>1278</v>
      </c>
      <c r="G1668" s="13">
        <v>1278</v>
      </c>
      <c r="H1668" t="str">
        <f>VLOOKUP(G1668,All_Teams!$A$2:$B$365,2,FALSE)</f>
        <v>Minnesota</v>
      </c>
    </row>
    <row r="1669" spans="2:8" x14ac:dyDescent="0.4">
      <c r="B1669" s="11">
        <v>1666</v>
      </c>
      <c r="C1669" s="52">
        <v>1458</v>
      </c>
      <c r="D1669" s="13">
        <v>1458</v>
      </c>
      <c r="G1669" s="13">
        <v>1458</v>
      </c>
      <c r="H1669" t="str">
        <f>VLOOKUP(G1669,All_Teams!$A$2:$B$365,2,FALSE)</f>
        <v>Wisconsin</v>
      </c>
    </row>
    <row r="1670" spans="2:8" x14ac:dyDescent="0.4">
      <c r="B1670" s="11">
        <v>1667</v>
      </c>
      <c r="C1670" s="52">
        <v>1246</v>
      </c>
      <c r="D1670" s="13">
        <v>1246</v>
      </c>
      <c r="G1670" s="13">
        <v>1246</v>
      </c>
      <c r="H1670" t="str">
        <f>VLOOKUP(G1670,All_Teams!$A$2:$B$365,2,FALSE)</f>
        <v>Kentucky</v>
      </c>
    </row>
    <row r="1671" spans="2:8" x14ac:dyDescent="0.4">
      <c r="B1671" s="11">
        <v>1668</v>
      </c>
      <c r="C1671" s="52">
        <v>1374</v>
      </c>
      <c r="D1671" s="13">
        <v>1374</v>
      </c>
      <c r="G1671" s="13">
        <v>1374</v>
      </c>
      <c r="H1671" t="str">
        <f>VLOOKUP(G1671,All_Teams!$A$2:$B$365,2,FALSE)</f>
        <v>Southern Methodist</v>
      </c>
    </row>
    <row r="1672" spans="2:8" x14ac:dyDescent="0.4">
      <c r="B1672" s="11">
        <v>1669</v>
      </c>
      <c r="C1672" s="52">
        <v>1314</v>
      </c>
      <c r="D1672" s="13">
        <v>1314</v>
      </c>
      <c r="G1672" s="13">
        <v>1314</v>
      </c>
      <c r="H1672" t="str">
        <f>VLOOKUP(G1672,All_Teams!$A$2:$B$365,2,FALSE)</f>
        <v>North Carolina</v>
      </c>
    </row>
    <row r="1673" spans="2:8" x14ac:dyDescent="0.4">
      <c r="B1673" s="11">
        <v>1670</v>
      </c>
      <c r="C1673" s="52">
        <v>1314</v>
      </c>
      <c r="D1673" s="13">
        <v>1314</v>
      </c>
      <c r="G1673" s="13">
        <v>1314</v>
      </c>
      <c r="H1673" t="str">
        <f>VLOOKUP(G1673,All_Teams!$A$2:$B$365,2,FALSE)</f>
        <v>North Carolina</v>
      </c>
    </row>
    <row r="1674" spans="2:8" x14ac:dyDescent="0.4">
      <c r="B1674" s="11">
        <v>1671</v>
      </c>
      <c r="C1674" s="52">
        <v>1242</v>
      </c>
      <c r="D1674" s="13">
        <v>1242</v>
      </c>
      <c r="G1674" s="13">
        <v>1242</v>
      </c>
      <c r="H1674" t="str">
        <f>VLOOKUP(G1674,All_Teams!$A$2:$B$365,2,FALSE)</f>
        <v>Kansas</v>
      </c>
    </row>
    <row r="1675" spans="2:8" x14ac:dyDescent="0.4">
      <c r="B1675" s="11">
        <v>1672</v>
      </c>
      <c r="C1675" s="52">
        <v>1242</v>
      </c>
      <c r="D1675" s="13">
        <v>1242</v>
      </c>
      <c r="G1675" s="13">
        <v>1242</v>
      </c>
      <c r="H1675" t="str">
        <f>VLOOKUP(G1675,All_Teams!$A$2:$B$365,2,FALSE)</f>
        <v>Kansas</v>
      </c>
    </row>
    <row r="1676" spans="2:8" x14ac:dyDescent="0.4">
      <c r="B1676" s="11">
        <v>1673</v>
      </c>
      <c r="C1676" s="52">
        <v>1435</v>
      </c>
      <c r="D1676" s="13">
        <v>1435</v>
      </c>
      <c r="G1676" s="13">
        <v>1435</v>
      </c>
      <c r="H1676" t="str">
        <f>VLOOKUP(G1676,All_Teams!$A$2:$B$365,2,FALSE)</f>
        <v>Vanderbilt</v>
      </c>
    </row>
    <row r="1677" spans="2:8" x14ac:dyDescent="0.4">
      <c r="B1677" s="11">
        <v>1674</v>
      </c>
      <c r="C1677" s="52">
        <v>1246</v>
      </c>
      <c r="D1677" s="13">
        <v>1246</v>
      </c>
      <c r="G1677" s="13">
        <v>1246</v>
      </c>
      <c r="H1677" t="str">
        <f>VLOOKUP(G1677,All_Teams!$A$2:$B$365,2,FALSE)</f>
        <v>Kentucky</v>
      </c>
    </row>
    <row r="1678" spans="2:8" x14ac:dyDescent="0.4">
      <c r="B1678" s="11">
        <v>1675</v>
      </c>
      <c r="C1678" s="52">
        <v>1452</v>
      </c>
      <c r="D1678" s="13">
        <v>1452</v>
      </c>
      <c r="G1678" s="13">
        <v>1452</v>
      </c>
      <c r="H1678" t="str">
        <f>VLOOKUP(G1678,All_Teams!$A$2:$B$365,2,FALSE)</f>
        <v>West Virginia</v>
      </c>
    </row>
    <row r="1679" spans="2:8" x14ac:dyDescent="0.4">
      <c r="B1679" s="11">
        <v>1676</v>
      </c>
      <c r="C1679" s="52">
        <v>1314</v>
      </c>
      <c r="D1679" s="13">
        <v>1314</v>
      </c>
      <c r="G1679" s="13">
        <v>1314</v>
      </c>
      <c r="H1679" t="str">
        <f>VLOOKUP(G1679,All_Teams!$A$2:$B$365,2,FALSE)</f>
        <v>North Carolina</v>
      </c>
    </row>
    <row r="1680" spans="2:8" x14ac:dyDescent="0.4">
      <c r="B1680" s="11">
        <v>1677</v>
      </c>
      <c r="C1680" s="52">
        <v>1257</v>
      </c>
      <c r="D1680" s="13">
        <v>1257</v>
      </c>
      <c r="G1680" s="13">
        <v>1257</v>
      </c>
      <c r="H1680" t="str">
        <f>VLOOKUP(G1680,All_Teams!$A$2:$B$365,2,FALSE)</f>
        <v>Louisville</v>
      </c>
    </row>
    <row r="1681" spans="2:8" x14ac:dyDescent="0.4">
      <c r="B1681" s="11">
        <v>1678</v>
      </c>
      <c r="C1681" s="52">
        <v>1452</v>
      </c>
      <c r="D1681" s="13">
        <v>1452</v>
      </c>
      <c r="G1681" s="13">
        <v>1452</v>
      </c>
      <c r="H1681" t="str">
        <f>VLOOKUP(G1681,All_Teams!$A$2:$B$365,2,FALSE)</f>
        <v>West Virginia</v>
      </c>
    </row>
    <row r="1682" spans="2:8" x14ac:dyDescent="0.4">
      <c r="B1682" s="11">
        <v>1679</v>
      </c>
      <c r="C1682" s="52">
        <v>1452</v>
      </c>
      <c r="D1682" s="13">
        <v>1452</v>
      </c>
      <c r="G1682" s="13">
        <v>1452</v>
      </c>
      <c r="H1682" t="str">
        <f>VLOOKUP(G1682,All_Teams!$A$2:$B$365,2,FALSE)</f>
        <v>West Virginia</v>
      </c>
    </row>
    <row r="1683" spans="2:8" x14ac:dyDescent="0.4">
      <c r="B1683" s="11">
        <v>1680</v>
      </c>
      <c r="C1683" s="52">
        <v>1452</v>
      </c>
      <c r="D1683" s="13">
        <v>1452</v>
      </c>
      <c r="G1683" s="13">
        <v>1452</v>
      </c>
      <c r="H1683" t="str">
        <f>VLOOKUP(G1683,All_Teams!$A$2:$B$365,2,FALSE)</f>
        <v>West Virginia</v>
      </c>
    </row>
    <row r="1684" spans="2:8" x14ac:dyDescent="0.4">
      <c r="B1684" s="11">
        <v>1681</v>
      </c>
      <c r="C1684" s="52">
        <v>1314</v>
      </c>
      <c r="D1684" s="13">
        <v>1314</v>
      </c>
      <c r="G1684" s="13">
        <v>1314</v>
      </c>
      <c r="H1684" t="str">
        <f>VLOOKUP(G1684,All_Teams!$A$2:$B$365,2,FALSE)</f>
        <v>North Carolina</v>
      </c>
    </row>
    <row r="1685" spans="2:8" x14ac:dyDescent="0.4">
      <c r="B1685" s="11">
        <v>1682</v>
      </c>
      <c r="C1685" s="52">
        <v>1124</v>
      </c>
      <c r="D1685" s="13">
        <v>1124</v>
      </c>
      <c r="G1685" s="13">
        <v>1124</v>
      </c>
      <c r="H1685" t="str">
        <f>VLOOKUP(G1685,All_Teams!$A$2:$B$365,2,FALSE)</f>
        <v>Baylor</v>
      </c>
    </row>
    <row r="1686" spans="2:8" x14ac:dyDescent="0.4">
      <c r="B1686" s="11">
        <v>1683</v>
      </c>
      <c r="C1686" s="52">
        <v>1274</v>
      </c>
      <c r="D1686" s="13">
        <v>1274</v>
      </c>
      <c r="G1686" s="13">
        <v>1274</v>
      </c>
      <c r="H1686" t="str">
        <f>VLOOKUP(G1686,All_Teams!$A$2:$B$365,2,FALSE)</f>
        <v>Miami (FL)</v>
      </c>
    </row>
    <row r="1687" spans="2:8" x14ac:dyDescent="0.4">
      <c r="B1687" s="11">
        <v>1684</v>
      </c>
      <c r="C1687" s="52">
        <v>1374</v>
      </c>
      <c r="D1687" s="13">
        <v>1374</v>
      </c>
      <c r="G1687" s="13">
        <v>1374</v>
      </c>
      <c r="H1687" t="str">
        <f>VLOOKUP(G1687,All_Teams!$A$2:$B$365,2,FALSE)</f>
        <v>Southern Methodist</v>
      </c>
    </row>
    <row r="1688" spans="2:8" x14ac:dyDescent="0.4">
      <c r="B1688" s="11">
        <v>1685</v>
      </c>
      <c r="C1688" s="52">
        <v>1371</v>
      </c>
      <c r="D1688" s="13">
        <v>1371</v>
      </c>
      <c r="G1688" s="13">
        <v>1371</v>
      </c>
      <c r="H1688" t="str">
        <f>VLOOKUP(G1688,All_Teams!$A$2:$B$365,2,FALSE)</f>
        <v>Seton Hall</v>
      </c>
    </row>
    <row r="1689" spans="2:8" x14ac:dyDescent="0.4">
      <c r="B1689" s="11">
        <v>1686</v>
      </c>
      <c r="C1689" s="52">
        <v>1314</v>
      </c>
      <c r="D1689" s="13">
        <v>1314</v>
      </c>
      <c r="G1689" s="13">
        <v>1314</v>
      </c>
      <c r="H1689" t="str">
        <f>VLOOKUP(G1689,All_Teams!$A$2:$B$365,2,FALSE)</f>
        <v>North Carolina</v>
      </c>
    </row>
    <row r="1690" spans="2:8" x14ac:dyDescent="0.4">
      <c r="B1690" s="11">
        <v>1687</v>
      </c>
      <c r="C1690" s="52">
        <v>1314</v>
      </c>
      <c r="D1690" s="13">
        <v>1314</v>
      </c>
      <c r="G1690" s="13">
        <v>1314</v>
      </c>
      <c r="H1690" t="str">
        <f>VLOOKUP(G1690,All_Teams!$A$2:$B$365,2,FALSE)</f>
        <v>North Carolina</v>
      </c>
    </row>
    <row r="1691" spans="2:8" x14ac:dyDescent="0.4">
      <c r="B1691" s="11">
        <v>1688</v>
      </c>
      <c r="C1691" s="52">
        <v>1246</v>
      </c>
      <c r="D1691" s="13">
        <v>1246</v>
      </c>
      <c r="G1691" s="13">
        <v>1246</v>
      </c>
      <c r="H1691" t="str">
        <f>VLOOKUP(G1691,All_Teams!$A$2:$B$365,2,FALSE)</f>
        <v>Kentucky</v>
      </c>
    </row>
    <row r="1692" spans="2:8" x14ac:dyDescent="0.4">
      <c r="B1692" s="11">
        <v>1689</v>
      </c>
      <c r="C1692" s="52">
        <v>1196</v>
      </c>
      <c r="D1692" s="13">
        <v>1196</v>
      </c>
      <c r="G1692" s="13">
        <v>1196</v>
      </c>
      <c r="H1692" t="str">
        <f>VLOOKUP(G1692,All_Teams!$A$2:$B$365,2,FALSE)</f>
        <v>Florida</v>
      </c>
    </row>
    <row r="1693" spans="2:8" x14ac:dyDescent="0.4">
      <c r="B1693" s="11">
        <v>1690</v>
      </c>
      <c r="C1693" s="52">
        <v>1276</v>
      </c>
      <c r="D1693" s="13">
        <v>1276</v>
      </c>
      <c r="G1693" s="13">
        <v>1276</v>
      </c>
      <c r="H1693" t="str">
        <f>VLOOKUP(G1693,All_Teams!$A$2:$B$365,2,FALSE)</f>
        <v>Michigan</v>
      </c>
    </row>
    <row r="1694" spans="2:8" x14ac:dyDescent="0.4">
      <c r="B1694" s="11">
        <v>1691</v>
      </c>
      <c r="C1694" s="52">
        <v>1314</v>
      </c>
      <c r="D1694" s="13">
        <v>1314</v>
      </c>
      <c r="G1694" s="13">
        <v>1314</v>
      </c>
      <c r="H1694" t="str">
        <f>VLOOKUP(G1694,All_Teams!$A$2:$B$365,2,FALSE)</f>
        <v>North Carolina</v>
      </c>
    </row>
    <row r="1695" spans="2:8" x14ac:dyDescent="0.4">
      <c r="B1695" s="11">
        <v>1692</v>
      </c>
      <c r="C1695" s="52">
        <v>1452</v>
      </c>
      <c r="D1695" s="13">
        <v>1452</v>
      </c>
      <c r="G1695" s="13">
        <v>1452</v>
      </c>
      <c r="H1695" t="str">
        <f>VLOOKUP(G1695,All_Teams!$A$2:$B$365,2,FALSE)</f>
        <v>West Virginia</v>
      </c>
    </row>
    <row r="1696" spans="2:8" x14ac:dyDescent="0.4">
      <c r="B1696" s="11">
        <v>1693</v>
      </c>
      <c r="C1696" s="52">
        <v>1257</v>
      </c>
      <c r="D1696" s="13">
        <v>1257</v>
      </c>
      <c r="G1696" s="13">
        <v>1257</v>
      </c>
      <c r="H1696" t="str">
        <f>VLOOKUP(G1696,All_Teams!$A$2:$B$365,2,FALSE)</f>
        <v>Louisville</v>
      </c>
    </row>
    <row r="1697" spans="2:8" x14ac:dyDescent="0.4">
      <c r="B1697" s="11">
        <v>1694</v>
      </c>
      <c r="C1697" s="52">
        <v>1452</v>
      </c>
      <c r="D1697" s="13">
        <v>1452</v>
      </c>
      <c r="G1697" s="13">
        <v>1452</v>
      </c>
      <c r="H1697" t="str">
        <f>VLOOKUP(G1697,All_Teams!$A$2:$B$365,2,FALSE)</f>
        <v>West Virginia</v>
      </c>
    </row>
    <row r="1698" spans="2:8" x14ac:dyDescent="0.4">
      <c r="B1698" s="11">
        <v>1695</v>
      </c>
      <c r="C1698" s="52">
        <v>1452</v>
      </c>
      <c r="D1698" s="13">
        <v>1452</v>
      </c>
      <c r="G1698" s="13">
        <v>1452</v>
      </c>
      <c r="H1698" t="str">
        <f>VLOOKUP(G1698,All_Teams!$A$2:$B$365,2,FALSE)</f>
        <v>West Virginia</v>
      </c>
    </row>
    <row r="1699" spans="2:8" x14ac:dyDescent="0.4">
      <c r="B1699" s="11">
        <v>1696</v>
      </c>
      <c r="C1699" s="52">
        <v>1181</v>
      </c>
      <c r="D1699" s="13">
        <v>1181</v>
      </c>
      <c r="G1699" s="13">
        <v>1181</v>
      </c>
      <c r="H1699" t="str">
        <f>VLOOKUP(G1699,All_Teams!$A$2:$B$365,2,FALSE)</f>
        <v>Duke</v>
      </c>
    </row>
    <row r="1700" spans="2:8" x14ac:dyDescent="0.4">
      <c r="B1700" s="11">
        <v>1697</v>
      </c>
      <c r="C1700" s="52">
        <v>1452</v>
      </c>
      <c r="D1700" s="13">
        <v>1452</v>
      </c>
      <c r="G1700" s="13">
        <v>1452</v>
      </c>
      <c r="H1700" t="str">
        <f>VLOOKUP(G1700,All_Teams!$A$2:$B$365,2,FALSE)</f>
        <v>West Virginia</v>
      </c>
    </row>
    <row r="1701" spans="2:8" x14ac:dyDescent="0.4">
      <c r="B1701" s="11">
        <v>1698</v>
      </c>
      <c r="C1701" s="52">
        <v>1435</v>
      </c>
      <c r="D1701" s="13">
        <v>1435</v>
      </c>
      <c r="G1701" s="13">
        <v>1435</v>
      </c>
      <c r="H1701" t="str">
        <f>VLOOKUP(G1701,All_Teams!$A$2:$B$365,2,FALSE)</f>
        <v>Vanderbilt</v>
      </c>
    </row>
    <row r="1702" spans="2:8" x14ac:dyDescent="0.4">
      <c r="B1702" s="11">
        <v>1699</v>
      </c>
      <c r="C1702" s="52">
        <v>1246</v>
      </c>
      <c r="D1702" s="13">
        <v>1246</v>
      </c>
      <c r="G1702" s="13">
        <v>1246</v>
      </c>
      <c r="H1702" t="str">
        <f>VLOOKUP(G1702,All_Teams!$A$2:$B$365,2,FALSE)</f>
        <v>Kentucky</v>
      </c>
    </row>
    <row r="1703" spans="2:8" x14ac:dyDescent="0.4">
      <c r="B1703" s="11">
        <v>1700</v>
      </c>
      <c r="C1703" s="52">
        <v>1257</v>
      </c>
      <c r="D1703" s="13">
        <v>1257</v>
      </c>
      <c r="G1703" s="13">
        <v>1257</v>
      </c>
      <c r="H1703" t="str">
        <f>VLOOKUP(G1703,All_Teams!$A$2:$B$365,2,FALSE)</f>
        <v>Louisville</v>
      </c>
    </row>
    <row r="1704" spans="2:8" x14ac:dyDescent="0.4">
      <c r="B1704" s="11">
        <v>1701</v>
      </c>
      <c r="C1704" s="52">
        <v>1452</v>
      </c>
      <c r="D1704" s="13">
        <v>1452</v>
      </c>
      <c r="G1704" s="13">
        <v>1452</v>
      </c>
      <c r="H1704" t="str">
        <f>VLOOKUP(G1704,All_Teams!$A$2:$B$365,2,FALSE)</f>
        <v>West Virginia</v>
      </c>
    </row>
    <row r="1705" spans="2:8" x14ac:dyDescent="0.4">
      <c r="B1705" s="11">
        <v>1702</v>
      </c>
      <c r="C1705" s="52">
        <v>1452</v>
      </c>
      <c r="D1705" s="13">
        <v>1452</v>
      </c>
      <c r="G1705" s="13">
        <v>1452</v>
      </c>
      <c r="H1705" t="str">
        <f>VLOOKUP(G1705,All_Teams!$A$2:$B$365,2,FALSE)</f>
        <v>West Virginia</v>
      </c>
    </row>
    <row r="1706" spans="2:8" x14ac:dyDescent="0.4">
      <c r="B1706" s="11">
        <v>1703</v>
      </c>
      <c r="C1706" s="52">
        <v>1314</v>
      </c>
      <c r="D1706" s="13">
        <v>1314</v>
      </c>
      <c r="G1706" s="13">
        <v>1314</v>
      </c>
      <c r="H1706" t="str">
        <f>VLOOKUP(G1706,All_Teams!$A$2:$B$365,2,FALSE)</f>
        <v>North Carolina</v>
      </c>
    </row>
    <row r="1707" spans="2:8" x14ac:dyDescent="0.4">
      <c r="B1707" s="11">
        <v>1704</v>
      </c>
      <c r="C1707" s="52">
        <v>1314</v>
      </c>
      <c r="D1707" s="13">
        <v>1314</v>
      </c>
      <c r="G1707" s="13">
        <v>1314</v>
      </c>
      <c r="H1707" t="str">
        <f>VLOOKUP(G1707,All_Teams!$A$2:$B$365,2,FALSE)</f>
        <v>North Carolina</v>
      </c>
    </row>
    <row r="1708" spans="2:8" x14ac:dyDescent="0.4">
      <c r="B1708" s="11">
        <v>1705</v>
      </c>
      <c r="C1708" s="52">
        <v>1173</v>
      </c>
      <c r="D1708" s="13">
        <v>1173</v>
      </c>
      <c r="G1708" s="13">
        <v>1173</v>
      </c>
      <c r="H1708" t="str">
        <f>VLOOKUP(G1708,All_Teams!$A$2:$B$365,2,FALSE)</f>
        <v>Dayton</v>
      </c>
    </row>
    <row r="1709" spans="2:8" x14ac:dyDescent="0.4">
      <c r="B1709" s="11">
        <v>1706</v>
      </c>
      <c r="C1709" s="52">
        <v>1246</v>
      </c>
      <c r="D1709" s="13">
        <v>1246</v>
      </c>
      <c r="G1709" s="13">
        <v>1246</v>
      </c>
      <c r="H1709" t="str">
        <f>VLOOKUP(G1709,All_Teams!$A$2:$B$365,2,FALSE)</f>
        <v>Kentucky</v>
      </c>
    </row>
    <row r="1710" spans="2:8" x14ac:dyDescent="0.4">
      <c r="B1710" s="11">
        <v>1707</v>
      </c>
      <c r="C1710" s="52">
        <v>1452</v>
      </c>
      <c r="D1710" s="13">
        <v>1452</v>
      </c>
      <c r="G1710" s="13">
        <v>1452</v>
      </c>
      <c r="H1710" t="str">
        <f>VLOOKUP(G1710,All_Teams!$A$2:$B$365,2,FALSE)</f>
        <v>West Virginia</v>
      </c>
    </row>
    <row r="1711" spans="2:8" x14ac:dyDescent="0.4">
      <c r="B1711" s="11">
        <v>1708</v>
      </c>
      <c r="C1711" s="52">
        <v>1452</v>
      </c>
      <c r="D1711" s="13">
        <v>1452</v>
      </c>
      <c r="G1711" s="13">
        <v>1452</v>
      </c>
      <c r="H1711" t="str">
        <f>VLOOKUP(G1711,All_Teams!$A$2:$B$365,2,FALSE)</f>
        <v>West Virginia</v>
      </c>
    </row>
    <row r="1712" spans="2:8" x14ac:dyDescent="0.4">
      <c r="B1712" s="11">
        <v>1709</v>
      </c>
      <c r="C1712" s="52">
        <v>1452</v>
      </c>
      <c r="D1712" s="13">
        <v>1452</v>
      </c>
      <c r="G1712" s="13">
        <v>1452</v>
      </c>
      <c r="H1712" t="str">
        <f>VLOOKUP(G1712,All_Teams!$A$2:$B$365,2,FALSE)</f>
        <v>West Virginia</v>
      </c>
    </row>
    <row r="1713" spans="2:8" x14ac:dyDescent="0.4">
      <c r="B1713" s="11">
        <v>1710</v>
      </c>
      <c r="C1713" s="52">
        <v>1452</v>
      </c>
      <c r="D1713" s="13">
        <v>1452</v>
      </c>
      <c r="G1713" s="13">
        <v>1452</v>
      </c>
      <c r="H1713" t="str">
        <f>VLOOKUP(G1713,All_Teams!$A$2:$B$365,2,FALSE)</f>
        <v>West Virginia</v>
      </c>
    </row>
    <row r="1714" spans="2:8" x14ac:dyDescent="0.4">
      <c r="B1714" s="11">
        <v>1711</v>
      </c>
      <c r="C1714" s="52">
        <v>1452</v>
      </c>
      <c r="D1714" s="13">
        <v>1452</v>
      </c>
      <c r="G1714" s="13">
        <v>1452</v>
      </c>
      <c r="H1714" t="str">
        <f>VLOOKUP(G1714,All_Teams!$A$2:$B$365,2,FALSE)</f>
        <v>West Virginia</v>
      </c>
    </row>
    <row r="1715" spans="2:8" x14ac:dyDescent="0.4">
      <c r="B1715" s="11">
        <v>1712</v>
      </c>
      <c r="C1715" s="52">
        <v>1242</v>
      </c>
      <c r="D1715" s="13">
        <v>1242</v>
      </c>
      <c r="G1715" s="13">
        <v>1242</v>
      </c>
      <c r="H1715" t="str">
        <f>VLOOKUP(G1715,All_Teams!$A$2:$B$365,2,FALSE)</f>
        <v>Kansas</v>
      </c>
    </row>
    <row r="1716" spans="2:8" x14ac:dyDescent="0.4">
      <c r="B1716" s="11">
        <v>1713</v>
      </c>
      <c r="C1716" s="52">
        <v>1374</v>
      </c>
      <c r="D1716" s="13">
        <v>1374</v>
      </c>
      <c r="G1716" s="13">
        <v>1374</v>
      </c>
      <c r="H1716" t="str">
        <f>VLOOKUP(G1716,All_Teams!$A$2:$B$365,2,FALSE)</f>
        <v>Southern Methodist</v>
      </c>
    </row>
    <row r="1717" spans="2:8" x14ac:dyDescent="0.4">
      <c r="B1717" s="11">
        <v>1714</v>
      </c>
      <c r="C1717" s="52">
        <v>1242</v>
      </c>
      <c r="D1717" s="13">
        <v>1242</v>
      </c>
      <c r="G1717" s="13">
        <v>1242</v>
      </c>
      <c r="H1717" t="str">
        <f>VLOOKUP(G1717,All_Teams!$A$2:$B$365,2,FALSE)</f>
        <v>Kansas</v>
      </c>
    </row>
    <row r="1718" spans="2:8" x14ac:dyDescent="0.4">
      <c r="B1718" s="11">
        <v>1715</v>
      </c>
      <c r="C1718" s="52">
        <v>1242</v>
      </c>
      <c r="D1718" s="13">
        <v>1242</v>
      </c>
      <c r="G1718" s="13">
        <v>1242</v>
      </c>
      <c r="H1718" t="str">
        <f>VLOOKUP(G1718,All_Teams!$A$2:$B$365,2,FALSE)</f>
        <v>Kansas</v>
      </c>
    </row>
    <row r="1719" spans="2:8" x14ac:dyDescent="0.4">
      <c r="B1719" s="11">
        <v>1716</v>
      </c>
      <c r="C1719" s="52">
        <v>1274</v>
      </c>
      <c r="D1719" s="13">
        <v>1274</v>
      </c>
      <c r="G1719" s="13">
        <v>1274</v>
      </c>
      <c r="H1719" t="str">
        <f>VLOOKUP(G1719,All_Teams!$A$2:$B$365,2,FALSE)</f>
        <v>Miami (FL)</v>
      </c>
    </row>
    <row r="1720" spans="2:8" x14ac:dyDescent="0.4">
      <c r="B1720" s="11">
        <v>1717</v>
      </c>
      <c r="C1720" s="52">
        <v>1452</v>
      </c>
      <c r="D1720" s="13">
        <v>1452</v>
      </c>
      <c r="G1720" s="13">
        <v>1452</v>
      </c>
      <c r="H1720" t="str">
        <f>VLOOKUP(G1720,All_Teams!$A$2:$B$365,2,FALSE)</f>
        <v>West Virginia</v>
      </c>
    </row>
    <row r="1721" spans="2:8" x14ac:dyDescent="0.4">
      <c r="B1721" s="11">
        <v>1718</v>
      </c>
      <c r="C1721" s="52">
        <v>1246</v>
      </c>
      <c r="D1721" s="13">
        <v>1246</v>
      </c>
      <c r="G1721" s="13">
        <v>1246</v>
      </c>
      <c r="H1721" t="str">
        <f>VLOOKUP(G1721,All_Teams!$A$2:$B$365,2,FALSE)</f>
        <v>Kentucky</v>
      </c>
    </row>
    <row r="1722" spans="2:8" x14ac:dyDescent="0.4">
      <c r="B1722" s="11">
        <v>1719</v>
      </c>
      <c r="C1722" s="52">
        <v>1452</v>
      </c>
      <c r="D1722" s="13">
        <v>1452</v>
      </c>
      <c r="G1722" s="13">
        <v>1452</v>
      </c>
      <c r="H1722" t="str">
        <f>VLOOKUP(G1722,All_Teams!$A$2:$B$365,2,FALSE)</f>
        <v>West Virginia</v>
      </c>
    </row>
    <row r="1723" spans="2:8" x14ac:dyDescent="0.4">
      <c r="B1723" s="11">
        <v>1720</v>
      </c>
      <c r="C1723" s="52">
        <v>1452</v>
      </c>
      <c r="D1723" s="13">
        <v>1452</v>
      </c>
      <c r="G1723" s="13">
        <v>1452</v>
      </c>
      <c r="H1723" t="str">
        <f>VLOOKUP(G1723,All_Teams!$A$2:$B$365,2,FALSE)</f>
        <v>West Virginia</v>
      </c>
    </row>
    <row r="1724" spans="2:8" x14ac:dyDescent="0.4">
      <c r="B1724" s="11">
        <v>1721</v>
      </c>
      <c r="C1724" s="52">
        <v>1452</v>
      </c>
      <c r="D1724" s="13">
        <v>1452</v>
      </c>
      <c r="G1724" s="13">
        <v>1452</v>
      </c>
      <c r="H1724" t="str">
        <f>VLOOKUP(G1724,All_Teams!$A$2:$B$365,2,FALSE)</f>
        <v>West Virginia</v>
      </c>
    </row>
    <row r="1725" spans="2:8" x14ac:dyDescent="0.4">
      <c r="B1725" s="11">
        <v>1722</v>
      </c>
      <c r="C1725" s="52">
        <v>1452</v>
      </c>
      <c r="D1725" s="13">
        <v>1452</v>
      </c>
      <c r="G1725" s="13">
        <v>1452</v>
      </c>
      <c r="H1725" t="str">
        <f>VLOOKUP(G1725,All_Teams!$A$2:$B$365,2,FALSE)</f>
        <v>West Virginia</v>
      </c>
    </row>
    <row r="1726" spans="2:8" x14ac:dyDescent="0.4">
      <c r="B1726" s="11">
        <v>1723</v>
      </c>
      <c r="C1726" s="52">
        <v>1452</v>
      </c>
      <c r="D1726" s="13">
        <v>1452</v>
      </c>
      <c r="G1726" s="13">
        <v>1452</v>
      </c>
      <c r="H1726" t="str">
        <f>VLOOKUP(G1726,All_Teams!$A$2:$B$365,2,FALSE)</f>
        <v>West Virginia</v>
      </c>
    </row>
    <row r="1727" spans="2:8" x14ac:dyDescent="0.4">
      <c r="B1727" s="11">
        <v>1724</v>
      </c>
      <c r="C1727" s="52">
        <v>1199</v>
      </c>
      <c r="D1727" s="13">
        <v>1199</v>
      </c>
      <c r="G1727" s="13">
        <v>1199</v>
      </c>
      <c r="H1727" t="str">
        <f>VLOOKUP(G1727,All_Teams!$A$2:$B$365,2,FALSE)</f>
        <v>Florida State</v>
      </c>
    </row>
    <row r="1728" spans="2:8" x14ac:dyDescent="0.4">
      <c r="B1728" s="11">
        <v>1725</v>
      </c>
      <c r="C1728" s="52">
        <v>1242</v>
      </c>
      <c r="D1728" s="13">
        <v>1242</v>
      </c>
      <c r="G1728" s="13">
        <v>1242</v>
      </c>
      <c r="H1728" t="str">
        <f>VLOOKUP(G1728,All_Teams!$A$2:$B$365,2,FALSE)</f>
        <v>Kansas</v>
      </c>
    </row>
    <row r="1729" spans="2:8" x14ac:dyDescent="0.4">
      <c r="B1729" s="11">
        <v>1726</v>
      </c>
      <c r="C1729" s="52">
        <v>1314</v>
      </c>
      <c r="D1729" s="13">
        <v>1314</v>
      </c>
      <c r="G1729" s="13">
        <v>1314</v>
      </c>
      <c r="H1729" t="str">
        <f>VLOOKUP(G1729,All_Teams!$A$2:$B$365,2,FALSE)</f>
        <v>North Carolina</v>
      </c>
    </row>
    <row r="1730" spans="2:8" x14ac:dyDescent="0.4">
      <c r="B1730" s="11">
        <v>1727</v>
      </c>
      <c r="C1730" s="52">
        <v>1314</v>
      </c>
      <c r="D1730" s="13">
        <v>1314</v>
      </c>
      <c r="G1730" s="13">
        <v>1314</v>
      </c>
      <c r="H1730" t="str">
        <f>VLOOKUP(G1730,All_Teams!$A$2:$B$365,2,FALSE)</f>
        <v>North Carolina</v>
      </c>
    </row>
    <row r="1731" spans="2:8" x14ac:dyDescent="0.4">
      <c r="B1731" s="11">
        <v>1728</v>
      </c>
      <c r="C1731" s="52">
        <v>1242</v>
      </c>
      <c r="D1731" s="13">
        <v>1242</v>
      </c>
      <c r="G1731" s="13">
        <v>1242</v>
      </c>
      <c r="H1731" t="str">
        <f>VLOOKUP(G1731,All_Teams!$A$2:$B$365,2,FALSE)</f>
        <v>Kansas</v>
      </c>
    </row>
    <row r="1732" spans="2:8" x14ac:dyDescent="0.4">
      <c r="B1732" s="11">
        <v>1729</v>
      </c>
      <c r="C1732" s="52">
        <v>1374</v>
      </c>
      <c r="D1732" s="13">
        <v>1374</v>
      </c>
      <c r="G1732" s="13">
        <v>1374</v>
      </c>
      <c r="H1732" t="str">
        <f>VLOOKUP(G1732,All_Teams!$A$2:$B$365,2,FALSE)</f>
        <v>Southern Methodist</v>
      </c>
    </row>
    <row r="1733" spans="2:8" x14ac:dyDescent="0.4">
      <c r="B1733" s="11">
        <v>1730</v>
      </c>
      <c r="C1733" s="52">
        <v>1242</v>
      </c>
      <c r="D1733" s="13">
        <v>1242</v>
      </c>
      <c r="G1733" s="13">
        <v>1242</v>
      </c>
      <c r="H1733" t="str">
        <f>VLOOKUP(G1733,All_Teams!$A$2:$B$365,2,FALSE)</f>
        <v>Kansas</v>
      </c>
    </row>
    <row r="1734" spans="2:8" x14ac:dyDescent="0.4">
      <c r="B1734" s="11">
        <v>1731</v>
      </c>
      <c r="C1734" s="52">
        <v>1246</v>
      </c>
      <c r="D1734" s="13">
        <v>1246</v>
      </c>
      <c r="G1734" s="13">
        <v>1246</v>
      </c>
      <c r="H1734" t="str">
        <f>VLOOKUP(G1734,All_Teams!$A$2:$B$365,2,FALSE)</f>
        <v>Kentucky</v>
      </c>
    </row>
    <row r="1735" spans="2:8" x14ac:dyDescent="0.4">
      <c r="B1735" s="11">
        <v>1732</v>
      </c>
      <c r="C1735" s="52">
        <v>1314</v>
      </c>
      <c r="D1735" s="13">
        <v>1314</v>
      </c>
      <c r="G1735" s="13">
        <v>1314</v>
      </c>
      <c r="H1735" t="str">
        <f>VLOOKUP(G1735,All_Teams!$A$2:$B$365,2,FALSE)</f>
        <v>North Carolina</v>
      </c>
    </row>
    <row r="1736" spans="2:8" x14ac:dyDescent="0.4">
      <c r="B1736" s="11">
        <v>1733</v>
      </c>
      <c r="C1736" s="52">
        <v>1314</v>
      </c>
      <c r="D1736" s="13">
        <v>1314</v>
      </c>
      <c r="G1736" s="13">
        <v>1314</v>
      </c>
      <c r="H1736" t="str">
        <f>VLOOKUP(G1736,All_Teams!$A$2:$B$365,2,FALSE)</f>
        <v>North Carolina</v>
      </c>
    </row>
    <row r="1737" spans="2:8" x14ac:dyDescent="0.4">
      <c r="B1737" s="11">
        <v>1734</v>
      </c>
      <c r="C1737" s="52">
        <v>1242</v>
      </c>
      <c r="D1737" s="13">
        <v>1242</v>
      </c>
      <c r="G1737" s="13">
        <v>1242</v>
      </c>
      <c r="H1737" t="str">
        <f>VLOOKUP(G1737,All_Teams!$A$2:$B$365,2,FALSE)</f>
        <v>Kansas</v>
      </c>
    </row>
    <row r="1738" spans="2:8" x14ac:dyDescent="0.4">
      <c r="B1738" s="11">
        <v>1735</v>
      </c>
      <c r="C1738" s="52">
        <v>1314</v>
      </c>
      <c r="D1738" s="13">
        <v>1314</v>
      </c>
      <c r="G1738" s="13">
        <v>1314</v>
      </c>
      <c r="H1738" t="str">
        <f>VLOOKUP(G1738,All_Teams!$A$2:$B$365,2,FALSE)</f>
        <v>North Carolina</v>
      </c>
    </row>
    <row r="1739" spans="2:8" x14ac:dyDescent="0.4">
      <c r="B1739" s="11">
        <v>1736</v>
      </c>
      <c r="C1739" s="52">
        <v>1452</v>
      </c>
      <c r="D1739" s="13">
        <v>1452</v>
      </c>
      <c r="G1739" s="13">
        <v>1452</v>
      </c>
      <c r="H1739" t="str">
        <f>VLOOKUP(G1739,All_Teams!$A$2:$B$365,2,FALSE)</f>
        <v>West Virginia</v>
      </c>
    </row>
    <row r="1740" spans="2:8" x14ac:dyDescent="0.4">
      <c r="B1740" s="11">
        <v>1737</v>
      </c>
      <c r="C1740" s="52">
        <v>1242</v>
      </c>
      <c r="D1740" s="13">
        <v>1242</v>
      </c>
      <c r="G1740" s="13">
        <v>1242</v>
      </c>
      <c r="H1740" t="str">
        <f>VLOOKUP(G1740,All_Teams!$A$2:$B$365,2,FALSE)</f>
        <v>Kansas</v>
      </c>
    </row>
    <row r="1741" spans="2:8" x14ac:dyDescent="0.4">
      <c r="B1741" s="11">
        <v>1738</v>
      </c>
      <c r="C1741" s="52">
        <v>1314</v>
      </c>
      <c r="D1741" s="13">
        <v>1314</v>
      </c>
      <c r="G1741" s="13">
        <v>1314</v>
      </c>
      <c r="H1741" t="str">
        <f>VLOOKUP(G1741,All_Teams!$A$2:$B$365,2,FALSE)</f>
        <v>North Carolina</v>
      </c>
    </row>
    <row r="1742" spans="2:8" x14ac:dyDescent="0.4">
      <c r="B1742" s="11">
        <v>1739</v>
      </c>
      <c r="C1742" s="52">
        <v>1242</v>
      </c>
      <c r="D1742" s="13">
        <v>1242</v>
      </c>
      <c r="G1742" s="13">
        <v>1242</v>
      </c>
      <c r="H1742" t="str">
        <f>VLOOKUP(G1742,All_Teams!$A$2:$B$365,2,FALSE)</f>
        <v>Kansas</v>
      </c>
    </row>
    <row r="1743" spans="2:8" x14ac:dyDescent="0.4">
      <c r="B1743" s="11">
        <v>1740</v>
      </c>
      <c r="C1743" s="52">
        <v>1452</v>
      </c>
      <c r="D1743" s="13">
        <v>1452</v>
      </c>
      <c r="G1743" s="13">
        <v>1452</v>
      </c>
      <c r="H1743" t="str">
        <f>VLOOKUP(G1743,All_Teams!$A$2:$B$365,2,FALSE)</f>
        <v>West Virginia</v>
      </c>
    </row>
    <row r="1744" spans="2:8" x14ac:dyDescent="0.4">
      <c r="B1744" s="11">
        <v>1741</v>
      </c>
      <c r="C1744" s="52">
        <v>1452</v>
      </c>
      <c r="D1744" s="13">
        <v>1452</v>
      </c>
      <c r="G1744" s="13">
        <v>1452</v>
      </c>
      <c r="H1744" t="str">
        <f>VLOOKUP(G1744,All_Teams!$A$2:$B$365,2,FALSE)</f>
        <v>West Virginia</v>
      </c>
    </row>
    <row r="1745" spans="2:8" x14ac:dyDescent="0.4">
      <c r="B1745" s="11">
        <v>1742</v>
      </c>
      <c r="C1745" s="52">
        <v>1374</v>
      </c>
      <c r="D1745" s="13">
        <v>1374</v>
      </c>
      <c r="G1745" s="13">
        <v>1374</v>
      </c>
      <c r="H1745" t="str">
        <f>VLOOKUP(G1745,All_Teams!$A$2:$B$365,2,FALSE)</f>
        <v>Southern Methodist</v>
      </c>
    </row>
    <row r="1746" spans="2:8" x14ac:dyDescent="0.4">
      <c r="B1746" s="11">
        <v>1743</v>
      </c>
      <c r="C1746" s="52">
        <v>1452</v>
      </c>
      <c r="D1746" s="13">
        <v>1452</v>
      </c>
      <c r="G1746" s="13">
        <v>1452</v>
      </c>
      <c r="H1746" t="str">
        <f>VLOOKUP(G1746,All_Teams!$A$2:$B$365,2,FALSE)</f>
        <v>West Virginia</v>
      </c>
    </row>
    <row r="1747" spans="2:8" x14ac:dyDescent="0.4">
      <c r="B1747" s="11">
        <v>1744</v>
      </c>
      <c r="C1747" s="52">
        <v>1452</v>
      </c>
      <c r="D1747" s="13">
        <v>1452</v>
      </c>
      <c r="G1747" s="13">
        <v>1452</v>
      </c>
      <c r="H1747" t="str">
        <f>VLOOKUP(G1747,All_Teams!$A$2:$B$365,2,FALSE)</f>
        <v>West Virginia</v>
      </c>
    </row>
    <row r="1748" spans="2:8" x14ac:dyDescent="0.4">
      <c r="B1748" s="11">
        <v>1745</v>
      </c>
      <c r="C1748" s="52">
        <v>1314</v>
      </c>
      <c r="D1748" s="13">
        <v>1314</v>
      </c>
      <c r="G1748" s="13">
        <v>1314</v>
      </c>
      <c r="H1748" t="str">
        <f>VLOOKUP(G1748,All_Teams!$A$2:$B$365,2,FALSE)</f>
        <v>North Carolina</v>
      </c>
    </row>
    <row r="1749" spans="2:8" x14ac:dyDescent="0.4">
      <c r="B1749" s="11">
        <v>1746</v>
      </c>
      <c r="C1749" s="52">
        <v>1314</v>
      </c>
      <c r="D1749" s="13">
        <v>1314</v>
      </c>
      <c r="G1749" s="13">
        <v>1314</v>
      </c>
      <c r="H1749" t="str">
        <f>VLOOKUP(G1749,All_Teams!$A$2:$B$365,2,FALSE)</f>
        <v>North Carolina</v>
      </c>
    </row>
    <row r="1750" spans="2:8" x14ac:dyDescent="0.4">
      <c r="B1750" s="11">
        <v>1747</v>
      </c>
      <c r="C1750" s="52">
        <v>1435</v>
      </c>
      <c r="D1750" s="13">
        <v>1435</v>
      </c>
      <c r="G1750" s="13">
        <v>1435</v>
      </c>
      <c r="H1750" t="str">
        <f>VLOOKUP(G1750,All_Teams!$A$2:$B$365,2,FALSE)</f>
        <v>Vanderbilt</v>
      </c>
    </row>
    <row r="1751" spans="2:8" x14ac:dyDescent="0.4">
      <c r="B1751" s="11">
        <v>1748</v>
      </c>
      <c r="C1751" s="52">
        <v>1452</v>
      </c>
      <c r="D1751" s="13">
        <v>1452</v>
      </c>
      <c r="G1751" s="13">
        <v>1452</v>
      </c>
      <c r="H1751" t="str">
        <f>VLOOKUP(G1751,All_Teams!$A$2:$B$365,2,FALSE)</f>
        <v>West Virginia</v>
      </c>
    </row>
    <row r="1752" spans="2:8" x14ac:dyDescent="0.4">
      <c r="B1752" s="11">
        <v>1749</v>
      </c>
      <c r="C1752" s="52">
        <v>1435</v>
      </c>
      <c r="D1752" s="13">
        <v>1435</v>
      </c>
      <c r="G1752" s="13">
        <v>1435</v>
      </c>
      <c r="H1752" t="str">
        <f>VLOOKUP(G1752,All_Teams!$A$2:$B$365,2,FALSE)</f>
        <v>Vanderbilt</v>
      </c>
    </row>
    <row r="1753" spans="2:8" x14ac:dyDescent="0.4">
      <c r="B1753" s="11">
        <v>1750</v>
      </c>
      <c r="C1753" s="52">
        <v>1452</v>
      </c>
      <c r="D1753" s="13">
        <v>1452</v>
      </c>
      <c r="G1753" s="13">
        <v>1452</v>
      </c>
      <c r="H1753" t="str">
        <f>VLOOKUP(G1753,All_Teams!$A$2:$B$365,2,FALSE)</f>
        <v>West Virginia</v>
      </c>
    </row>
    <row r="1754" spans="2:8" x14ac:dyDescent="0.4">
      <c r="B1754" s="11">
        <v>1751</v>
      </c>
      <c r="C1754" s="52">
        <v>1374</v>
      </c>
      <c r="D1754" s="13">
        <v>1374</v>
      </c>
      <c r="G1754" s="13">
        <v>1374</v>
      </c>
      <c r="H1754" t="str">
        <f>VLOOKUP(G1754,All_Teams!$A$2:$B$365,2,FALSE)</f>
        <v>Southern Methodist</v>
      </c>
    </row>
    <row r="1755" spans="2:8" x14ac:dyDescent="0.4">
      <c r="B1755" s="11">
        <v>1752</v>
      </c>
      <c r="C1755" s="52">
        <v>1199</v>
      </c>
      <c r="D1755" s="13">
        <v>1199</v>
      </c>
      <c r="G1755" s="13">
        <v>1199</v>
      </c>
      <c r="H1755" t="str">
        <f>VLOOKUP(G1755,All_Teams!$A$2:$B$365,2,FALSE)</f>
        <v>Florida State</v>
      </c>
    </row>
    <row r="1756" spans="2:8" x14ac:dyDescent="0.4">
      <c r="B1756" s="11">
        <v>1753</v>
      </c>
      <c r="C1756" s="52">
        <v>1435</v>
      </c>
      <c r="D1756" s="13">
        <v>1435</v>
      </c>
      <c r="G1756" s="13">
        <v>1435</v>
      </c>
      <c r="H1756" t="str">
        <f>VLOOKUP(G1756,All_Teams!$A$2:$B$365,2,FALSE)</f>
        <v>Vanderbilt</v>
      </c>
    </row>
    <row r="1757" spans="2:8" x14ac:dyDescent="0.4">
      <c r="B1757" s="11">
        <v>1754</v>
      </c>
      <c r="C1757" s="52">
        <v>1452</v>
      </c>
      <c r="D1757" s="13">
        <v>1452</v>
      </c>
      <c r="G1757" s="13">
        <v>1452</v>
      </c>
      <c r="H1757" t="str">
        <f>VLOOKUP(G1757,All_Teams!$A$2:$B$365,2,FALSE)</f>
        <v>West Virginia</v>
      </c>
    </row>
    <row r="1758" spans="2:8" x14ac:dyDescent="0.4">
      <c r="B1758" s="11">
        <v>1755</v>
      </c>
      <c r="C1758" s="52">
        <v>1246</v>
      </c>
      <c r="D1758" s="13">
        <v>1246</v>
      </c>
      <c r="G1758" s="13">
        <v>1246</v>
      </c>
      <c r="H1758" t="str">
        <f>VLOOKUP(G1758,All_Teams!$A$2:$B$365,2,FALSE)</f>
        <v>Kentucky</v>
      </c>
    </row>
    <row r="1759" spans="2:8" x14ac:dyDescent="0.4">
      <c r="B1759" s="11">
        <v>1756</v>
      </c>
      <c r="C1759" s="52">
        <v>1452</v>
      </c>
      <c r="D1759" s="13">
        <v>1452</v>
      </c>
      <c r="G1759" s="13">
        <v>1452</v>
      </c>
      <c r="H1759" t="str">
        <f>VLOOKUP(G1759,All_Teams!$A$2:$B$365,2,FALSE)</f>
        <v>West Virginia</v>
      </c>
    </row>
    <row r="1760" spans="2:8" x14ac:dyDescent="0.4">
      <c r="B1760" s="11">
        <v>1757</v>
      </c>
      <c r="C1760" s="52">
        <v>1246</v>
      </c>
      <c r="D1760" s="13">
        <v>1246</v>
      </c>
      <c r="G1760" s="13">
        <v>1246</v>
      </c>
      <c r="H1760" t="str">
        <f>VLOOKUP(G1760,All_Teams!$A$2:$B$365,2,FALSE)</f>
        <v>Kentucky</v>
      </c>
    </row>
    <row r="1761" spans="2:8" x14ac:dyDescent="0.4">
      <c r="B1761" s="11">
        <v>1758</v>
      </c>
      <c r="C1761" s="52">
        <v>1374</v>
      </c>
      <c r="D1761" s="13">
        <v>1374</v>
      </c>
      <c r="G1761" s="13">
        <v>1374</v>
      </c>
      <c r="H1761" t="str">
        <f>VLOOKUP(G1761,All_Teams!$A$2:$B$365,2,FALSE)</f>
        <v>Southern Methodist</v>
      </c>
    </row>
    <row r="1762" spans="2:8" x14ac:dyDescent="0.4">
      <c r="B1762" s="11">
        <v>1759</v>
      </c>
      <c r="C1762" s="52">
        <v>1435</v>
      </c>
      <c r="D1762" s="13">
        <v>1435</v>
      </c>
      <c r="G1762" s="13">
        <v>1435</v>
      </c>
      <c r="H1762" t="str">
        <f>VLOOKUP(G1762,All_Teams!$A$2:$B$365,2,FALSE)</f>
        <v>Vanderbilt</v>
      </c>
    </row>
    <row r="1763" spans="2:8" x14ac:dyDescent="0.4">
      <c r="B1763" s="11">
        <v>1760</v>
      </c>
      <c r="C1763" s="52">
        <v>1452</v>
      </c>
      <c r="D1763" s="13">
        <v>1452</v>
      </c>
      <c r="G1763" s="13">
        <v>1452</v>
      </c>
      <c r="H1763" t="str">
        <f>VLOOKUP(G1763,All_Teams!$A$2:$B$365,2,FALSE)</f>
        <v>West Virginia</v>
      </c>
    </row>
    <row r="1764" spans="2:8" x14ac:dyDescent="0.4">
      <c r="B1764" s="11">
        <v>1761</v>
      </c>
      <c r="C1764" s="52">
        <v>1314</v>
      </c>
      <c r="D1764" s="13">
        <v>1314</v>
      </c>
      <c r="G1764" s="13">
        <v>1314</v>
      </c>
      <c r="H1764" t="str">
        <f>VLOOKUP(G1764,All_Teams!$A$2:$B$365,2,FALSE)</f>
        <v>North Carolina</v>
      </c>
    </row>
    <row r="1765" spans="2:8" x14ac:dyDescent="0.4">
      <c r="B1765" s="11">
        <v>1762</v>
      </c>
      <c r="C1765" s="52">
        <v>1452</v>
      </c>
      <c r="D1765" s="13">
        <v>1452</v>
      </c>
      <c r="G1765" s="13">
        <v>1452</v>
      </c>
      <c r="H1765" t="str">
        <f>VLOOKUP(G1765,All_Teams!$A$2:$B$365,2,FALSE)</f>
        <v>West Virginia</v>
      </c>
    </row>
    <row r="1766" spans="2:8" x14ac:dyDescent="0.4">
      <c r="B1766" s="11">
        <v>1763</v>
      </c>
      <c r="C1766" s="52">
        <v>1314</v>
      </c>
      <c r="D1766" s="13">
        <v>1314</v>
      </c>
      <c r="G1766" s="13">
        <v>1314</v>
      </c>
      <c r="H1766" t="str">
        <f>VLOOKUP(G1766,All_Teams!$A$2:$B$365,2,FALSE)</f>
        <v>North Carolina</v>
      </c>
    </row>
    <row r="1767" spans="2:8" x14ac:dyDescent="0.4">
      <c r="B1767" s="11">
        <v>1764</v>
      </c>
      <c r="C1767" s="52">
        <v>1274</v>
      </c>
      <c r="D1767" s="13">
        <v>1274</v>
      </c>
      <c r="G1767" s="13">
        <v>1274</v>
      </c>
      <c r="H1767" t="str">
        <f>VLOOKUP(G1767,All_Teams!$A$2:$B$365,2,FALSE)</f>
        <v>Miami (FL)</v>
      </c>
    </row>
    <row r="1768" spans="2:8" x14ac:dyDescent="0.4">
      <c r="B1768" s="11">
        <v>1765</v>
      </c>
      <c r="C1768" s="52">
        <v>1435</v>
      </c>
      <c r="D1768" s="13">
        <v>1435</v>
      </c>
      <c r="G1768" s="13">
        <v>1435</v>
      </c>
      <c r="H1768" t="str">
        <f>VLOOKUP(G1768,All_Teams!$A$2:$B$365,2,FALSE)</f>
        <v>Vanderbilt</v>
      </c>
    </row>
    <row r="1769" spans="2:8" x14ac:dyDescent="0.4">
      <c r="B1769" s="11">
        <v>1766</v>
      </c>
      <c r="C1769" s="52">
        <v>1181</v>
      </c>
      <c r="D1769" s="13">
        <v>1181</v>
      </c>
      <c r="G1769" s="13">
        <v>1181</v>
      </c>
      <c r="H1769" t="str">
        <f>VLOOKUP(G1769,All_Teams!$A$2:$B$365,2,FALSE)</f>
        <v>Duke</v>
      </c>
    </row>
    <row r="1770" spans="2:8" x14ac:dyDescent="0.4">
      <c r="B1770" s="11">
        <v>1767</v>
      </c>
      <c r="C1770" s="52">
        <v>1314</v>
      </c>
      <c r="D1770" s="13">
        <v>1314</v>
      </c>
      <c r="G1770" s="13">
        <v>1314</v>
      </c>
      <c r="H1770" t="str">
        <f>VLOOKUP(G1770,All_Teams!$A$2:$B$365,2,FALSE)</f>
        <v>North Carolina</v>
      </c>
    </row>
    <row r="1771" spans="2:8" x14ac:dyDescent="0.4">
      <c r="B1771" s="11">
        <v>1768</v>
      </c>
      <c r="C1771" s="52">
        <v>1452</v>
      </c>
      <c r="D1771" s="13">
        <v>1452</v>
      </c>
      <c r="G1771" s="13">
        <v>1452</v>
      </c>
      <c r="H1771" t="str">
        <f>VLOOKUP(G1771,All_Teams!$A$2:$B$365,2,FALSE)</f>
        <v>West Virginia</v>
      </c>
    </row>
    <row r="1772" spans="2:8" x14ac:dyDescent="0.4">
      <c r="B1772" s="11">
        <v>1769</v>
      </c>
      <c r="C1772" s="52">
        <v>1242</v>
      </c>
      <c r="D1772" s="13">
        <v>1242</v>
      </c>
      <c r="G1772" s="13">
        <v>1242</v>
      </c>
      <c r="H1772" t="str">
        <f>VLOOKUP(G1772,All_Teams!$A$2:$B$365,2,FALSE)</f>
        <v>Kansas</v>
      </c>
    </row>
    <row r="1773" spans="2:8" x14ac:dyDescent="0.4">
      <c r="B1773" s="11">
        <v>1770</v>
      </c>
      <c r="C1773" s="52">
        <v>1153</v>
      </c>
      <c r="D1773" s="13">
        <v>1153</v>
      </c>
      <c r="G1773" s="13">
        <v>1153</v>
      </c>
      <c r="H1773" t="str">
        <f>VLOOKUP(G1773,All_Teams!$A$2:$B$365,2,FALSE)</f>
        <v>Cincinnati</v>
      </c>
    </row>
    <row r="1774" spans="2:8" x14ac:dyDescent="0.4">
      <c r="B1774" s="11">
        <v>1771</v>
      </c>
      <c r="C1774" s="52">
        <v>1274</v>
      </c>
      <c r="D1774" s="13">
        <v>1274</v>
      </c>
      <c r="G1774" s="13">
        <v>1274</v>
      </c>
      <c r="H1774" t="str">
        <f>VLOOKUP(G1774,All_Teams!$A$2:$B$365,2,FALSE)</f>
        <v>Miami (FL)</v>
      </c>
    </row>
    <row r="1775" spans="2:8" x14ac:dyDescent="0.4">
      <c r="B1775" s="11">
        <v>1772</v>
      </c>
      <c r="C1775" s="52">
        <v>1246</v>
      </c>
      <c r="D1775" s="13">
        <v>1246</v>
      </c>
      <c r="G1775" s="13">
        <v>1246</v>
      </c>
      <c r="H1775" t="str">
        <f>VLOOKUP(G1775,All_Teams!$A$2:$B$365,2,FALSE)</f>
        <v>Kentucky</v>
      </c>
    </row>
    <row r="1776" spans="2:8" x14ac:dyDescent="0.4">
      <c r="B1776" s="11">
        <v>1773</v>
      </c>
      <c r="C1776" s="52">
        <v>1314</v>
      </c>
      <c r="D1776" s="13">
        <v>1314</v>
      </c>
      <c r="G1776" s="13">
        <v>1314</v>
      </c>
      <c r="H1776" t="str">
        <f>VLOOKUP(G1776,All_Teams!$A$2:$B$365,2,FALSE)</f>
        <v>North Carolina</v>
      </c>
    </row>
    <row r="1777" spans="2:8" x14ac:dyDescent="0.4">
      <c r="B1777" s="11">
        <v>1774</v>
      </c>
      <c r="C1777" s="52">
        <v>1242</v>
      </c>
      <c r="D1777" s="13">
        <v>1242</v>
      </c>
      <c r="G1777" s="13">
        <v>1242</v>
      </c>
      <c r="H1777" t="str">
        <f>VLOOKUP(G1777,All_Teams!$A$2:$B$365,2,FALSE)</f>
        <v>Kansas</v>
      </c>
    </row>
    <row r="1778" spans="2:8" x14ac:dyDescent="0.4">
      <c r="B1778" s="11">
        <v>1775</v>
      </c>
      <c r="C1778" s="52">
        <v>1112</v>
      </c>
      <c r="D1778" s="13">
        <v>1112</v>
      </c>
      <c r="G1778" s="13">
        <v>1112</v>
      </c>
      <c r="H1778" t="str">
        <f>VLOOKUP(G1778,All_Teams!$A$2:$B$365,2,FALSE)</f>
        <v>Arizona</v>
      </c>
    </row>
    <row r="1779" spans="2:8" x14ac:dyDescent="0.4">
      <c r="B1779" s="11">
        <v>1776</v>
      </c>
      <c r="C1779" s="52">
        <v>1257</v>
      </c>
      <c r="D1779" s="13">
        <v>1257</v>
      </c>
      <c r="G1779" s="13">
        <v>1257</v>
      </c>
      <c r="H1779" t="str">
        <f>VLOOKUP(G1779,All_Teams!$A$2:$B$365,2,FALSE)</f>
        <v>Louisville</v>
      </c>
    </row>
    <row r="1780" spans="2:8" x14ac:dyDescent="0.4">
      <c r="B1780" s="11">
        <v>1777</v>
      </c>
      <c r="C1780" s="52">
        <v>1452</v>
      </c>
      <c r="D1780" s="13">
        <v>1452</v>
      </c>
      <c r="G1780" s="13">
        <v>1452</v>
      </c>
      <c r="H1780" t="str">
        <f>VLOOKUP(G1780,All_Teams!$A$2:$B$365,2,FALSE)</f>
        <v>West Virginia</v>
      </c>
    </row>
    <row r="1781" spans="2:8" x14ac:dyDescent="0.4">
      <c r="B1781" s="11">
        <v>1778</v>
      </c>
      <c r="C1781" s="52">
        <v>1452</v>
      </c>
      <c r="D1781" s="13">
        <v>1452</v>
      </c>
      <c r="G1781" s="13">
        <v>1452</v>
      </c>
      <c r="H1781" t="str">
        <f>VLOOKUP(G1781,All_Teams!$A$2:$B$365,2,FALSE)</f>
        <v>West Virginia</v>
      </c>
    </row>
    <row r="1782" spans="2:8" x14ac:dyDescent="0.4">
      <c r="B1782" s="11">
        <v>1779</v>
      </c>
      <c r="C1782" s="52">
        <v>1242</v>
      </c>
      <c r="D1782" s="13">
        <v>1242</v>
      </c>
      <c r="G1782" s="13">
        <v>1242</v>
      </c>
      <c r="H1782" t="str">
        <f>VLOOKUP(G1782,All_Teams!$A$2:$B$365,2,FALSE)</f>
        <v>Kansas</v>
      </c>
    </row>
    <row r="1783" spans="2:8" x14ac:dyDescent="0.4">
      <c r="B1783" s="11">
        <v>1780</v>
      </c>
      <c r="C1783" s="52">
        <v>1452</v>
      </c>
      <c r="D1783" s="13">
        <v>1452</v>
      </c>
      <c r="G1783" s="13">
        <v>1452</v>
      </c>
      <c r="H1783" t="str">
        <f>VLOOKUP(G1783,All_Teams!$A$2:$B$365,2,FALSE)</f>
        <v>West Virginia</v>
      </c>
    </row>
    <row r="1784" spans="2:8" x14ac:dyDescent="0.4">
      <c r="B1784" s="11">
        <v>1781</v>
      </c>
      <c r="C1784" s="52">
        <v>1278</v>
      </c>
      <c r="D1784" s="13">
        <v>1278</v>
      </c>
      <c r="G1784" s="13">
        <v>1278</v>
      </c>
      <c r="H1784" t="str">
        <f>VLOOKUP(G1784,All_Teams!$A$2:$B$365,2,FALSE)</f>
        <v>Minnesota</v>
      </c>
    </row>
    <row r="1785" spans="2:8" x14ac:dyDescent="0.4">
      <c r="B1785" s="11">
        <v>1782</v>
      </c>
      <c r="C1785" s="52">
        <v>1452</v>
      </c>
      <c r="D1785" s="13">
        <v>1452</v>
      </c>
      <c r="G1785" s="13">
        <v>1452</v>
      </c>
      <c r="H1785" t="str">
        <f>VLOOKUP(G1785,All_Teams!$A$2:$B$365,2,FALSE)</f>
        <v>West Virginia</v>
      </c>
    </row>
    <row r="1786" spans="2:8" x14ac:dyDescent="0.4">
      <c r="B1786" s="11">
        <v>1783</v>
      </c>
      <c r="C1786" s="52">
        <v>1274</v>
      </c>
      <c r="D1786" s="13">
        <v>1274</v>
      </c>
      <c r="G1786" s="13">
        <v>1274</v>
      </c>
      <c r="H1786" t="str">
        <f>VLOOKUP(G1786,All_Teams!$A$2:$B$365,2,FALSE)</f>
        <v>Miami (FL)</v>
      </c>
    </row>
    <row r="1787" spans="2:8" x14ac:dyDescent="0.4">
      <c r="B1787" s="11">
        <v>1784</v>
      </c>
      <c r="C1787" s="52">
        <v>1437</v>
      </c>
      <c r="D1787" s="13">
        <v>1437</v>
      </c>
      <c r="G1787" s="13">
        <v>1437</v>
      </c>
      <c r="H1787" t="str">
        <f>VLOOKUP(G1787,All_Teams!$A$2:$B$365,2,FALSE)</f>
        <v>Villanova</v>
      </c>
    </row>
    <row r="1788" spans="2:8" x14ac:dyDescent="0.4">
      <c r="B1788" s="11">
        <v>1785</v>
      </c>
      <c r="C1788" s="52">
        <v>1278</v>
      </c>
      <c r="D1788" s="13">
        <v>1278</v>
      </c>
      <c r="G1788" s="13">
        <v>1278</v>
      </c>
      <c r="H1788" t="str">
        <f>VLOOKUP(G1788,All_Teams!$A$2:$B$365,2,FALSE)</f>
        <v>Minnesota</v>
      </c>
    </row>
    <row r="1789" spans="2:8" x14ac:dyDescent="0.4">
      <c r="B1789" s="11">
        <v>1786</v>
      </c>
      <c r="C1789" s="52">
        <v>1452</v>
      </c>
      <c r="D1789" s="13">
        <v>1452</v>
      </c>
      <c r="G1789" s="13">
        <v>1452</v>
      </c>
      <c r="H1789" t="str">
        <f>VLOOKUP(G1789,All_Teams!$A$2:$B$365,2,FALSE)</f>
        <v>West Virginia</v>
      </c>
    </row>
    <row r="1790" spans="2:8" x14ac:dyDescent="0.4">
      <c r="B1790" s="11">
        <v>1787</v>
      </c>
      <c r="C1790" s="52">
        <v>1452</v>
      </c>
      <c r="D1790" s="13">
        <v>1452</v>
      </c>
      <c r="G1790" s="13">
        <v>1452</v>
      </c>
      <c r="H1790" t="str">
        <f>VLOOKUP(G1790,All_Teams!$A$2:$B$365,2,FALSE)</f>
        <v>West Virginia</v>
      </c>
    </row>
    <row r="1791" spans="2:8" x14ac:dyDescent="0.4">
      <c r="B1791" s="11">
        <v>1788</v>
      </c>
      <c r="C1791" s="52">
        <v>1314</v>
      </c>
      <c r="D1791" s="13">
        <v>1314</v>
      </c>
      <c r="G1791" s="13">
        <v>1314</v>
      </c>
      <c r="H1791" t="str">
        <f>VLOOKUP(G1791,All_Teams!$A$2:$B$365,2,FALSE)</f>
        <v>North Carolina</v>
      </c>
    </row>
    <row r="1792" spans="2:8" x14ac:dyDescent="0.4">
      <c r="B1792" s="11">
        <v>1789</v>
      </c>
      <c r="C1792" s="52">
        <v>1374</v>
      </c>
      <c r="D1792" s="13">
        <v>1374</v>
      </c>
      <c r="G1792" s="13">
        <v>1374</v>
      </c>
      <c r="H1792" t="str">
        <f>VLOOKUP(G1792,All_Teams!$A$2:$B$365,2,FALSE)</f>
        <v>Southern Methodist</v>
      </c>
    </row>
    <row r="1793" spans="2:8" x14ac:dyDescent="0.4">
      <c r="B1793" s="11">
        <v>1790</v>
      </c>
      <c r="C1793" s="52">
        <v>1452</v>
      </c>
      <c r="D1793" s="13">
        <v>1452</v>
      </c>
      <c r="G1793" s="13">
        <v>1452</v>
      </c>
      <c r="H1793" t="str">
        <f>VLOOKUP(G1793,All_Teams!$A$2:$B$365,2,FALSE)</f>
        <v>West Virginia</v>
      </c>
    </row>
    <row r="1794" spans="2:8" x14ac:dyDescent="0.4">
      <c r="B1794" s="11">
        <v>1791</v>
      </c>
      <c r="C1794" s="52">
        <v>1242</v>
      </c>
      <c r="D1794" s="13">
        <v>1242</v>
      </c>
      <c r="G1794" s="13">
        <v>1242</v>
      </c>
      <c r="H1794" t="str">
        <f>VLOOKUP(G1794,All_Teams!$A$2:$B$365,2,FALSE)</f>
        <v>Kansas</v>
      </c>
    </row>
    <row r="1795" spans="2:8" x14ac:dyDescent="0.4">
      <c r="B1795" s="11">
        <v>1792</v>
      </c>
      <c r="C1795" s="52">
        <v>1452</v>
      </c>
      <c r="D1795" s="13">
        <v>1452</v>
      </c>
      <c r="G1795" s="13">
        <v>1452</v>
      </c>
      <c r="H1795" t="str">
        <f>VLOOKUP(G1795,All_Teams!$A$2:$B$365,2,FALSE)</f>
        <v>West Virginia</v>
      </c>
    </row>
    <row r="1796" spans="2:8" x14ac:dyDescent="0.4">
      <c r="B1796" s="11">
        <v>1793</v>
      </c>
      <c r="C1796" s="52">
        <v>1181</v>
      </c>
      <c r="D1796" s="13">
        <v>1181</v>
      </c>
      <c r="G1796" s="13">
        <v>1181</v>
      </c>
      <c r="H1796" t="str">
        <f>VLOOKUP(G1796,All_Teams!$A$2:$B$365,2,FALSE)</f>
        <v>Duke</v>
      </c>
    </row>
    <row r="1797" spans="2:8" x14ac:dyDescent="0.4">
      <c r="B1797" s="11">
        <v>1794</v>
      </c>
      <c r="C1797" s="52">
        <v>1314</v>
      </c>
      <c r="D1797" s="13">
        <v>1314</v>
      </c>
      <c r="G1797" s="13">
        <v>1314</v>
      </c>
      <c r="H1797" t="str">
        <f>VLOOKUP(G1797,All_Teams!$A$2:$B$365,2,FALSE)</f>
        <v>North Carolina</v>
      </c>
    </row>
    <row r="1798" spans="2:8" x14ac:dyDescent="0.4">
      <c r="B1798" s="11">
        <v>1795</v>
      </c>
      <c r="C1798" s="52">
        <v>1242</v>
      </c>
      <c r="D1798" s="13">
        <v>1242</v>
      </c>
      <c r="G1798" s="13">
        <v>1242</v>
      </c>
      <c r="H1798" t="str">
        <f>VLOOKUP(G1798,All_Teams!$A$2:$B$365,2,FALSE)</f>
        <v>Kansas</v>
      </c>
    </row>
    <row r="1799" spans="2:8" x14ac:dyDescent="0.4">
      <c r="B1799" s="11">
        <v>1796</v>
      </c>
      <c r="C1799" s="52">
        <v>1452</v>
      </c>
      <c r="D1799" s="13">
        <v>1452</v>
      </c>
      <c r="G1799" s="13">
        <v>1452</v>
      </c>
      <c r="H1799" t="str">
        <f>VLOOKUP(G1799,All_Teams!$A$2:$B$365,2,FALSE)</f>
        <v>West Virginia</v>
      </c>
    </row>
    <row r="1800" spans="2:8" x14ac:dyDescent="0.4">
      <c r="B1800" s="11">
        <v>1797</v>
      </c>
      <c r="C1800" s="52">
        <v>1181</v>
      </c>
      <c r="D1800" s="13">
        <v>1181</v>
      </c>
      <c r="G1800" s="13">
        <v>1181</v>
      </c>
      <c r="H1800" t="str">
        <f>VLOOKUP(G1800,All_Teams!$A$2:$B$365,2,FALSE)</f>
        <v>Duke</v>
      </c>
    </row>
    <row r="1801" spans="2:8" x14ac:dyDescent="0.4">
      <c r="B1801" s="11">
        <v>1798</v>
      </c>
      <c r="C1801" s="52">
        <v>1124</v>
      </c>
      <c r="D1801" s="13">
        <v>1124</v>
      </c>
      <c r="G1801" s="13">
        <v>1124</v>
      </c>
      <c r="H1801" t="str">
        <f>VLOOKUP(G1801,All_Teams!$A$2:$B$365,2,FALSE)</f>
        <v>Baylor</v>
      </c>
    </row>
    <row r="1802" spans="2:8" x14ac:dyDescent="0.4">
      <c r="B1802" s="11">
        <v>1799</v>
      </c>
      <c r="C1802" s="52">
        <v>1314</v>
      </c>
      <c r="D1802" s="13">
        <v>1314</v>
      </c>
      <c r="G1802" s="13">
        <v>1314</v>
      </c>
      <c r="H1802" t="str">
        <f>VLOOKUP(G1802,All_Teams!$A$2:$B$365,2,FALSE)</f>
        <v>North Carolina</v>
      </c>
    </row>
    <row r="1803" spans="2:8" x14ac:dyDescent="0.4">
      <c r="B1803" s="11">
        <v>1800</v>
      </c>
      <c r="C1803" s="52">
        <v>1274</v>
      </c>
      <c r="D1803" s="13">
        <v>1274</v>
      </c>
      <c r="G1803" s="13">
        <v>1274</v>
      </c>
      <c r="H1803" t="str">
        <f>VLOOKUP(G1803,All_Teams!$A$2:$B$365,2,FALSE)</f>
        <v>Miami (FL)</v>
      </c>
    </row>
    <row r="1804" spans="2:8" x14ac:dyDescent="0.4">
      <c r="B1804" s="11">
        <v>1801</v>
      </c>
      <c r="C1804" s="52">
        <v>1314</v>
      </c>
      <c r="D1804" s="13">
        <v>1314</v>
      </c>
      <c r="G1804" s="13">
        <v>1314</v>
      </c>
      <c r="H1804" t="str">
        <f>VLOOKUP(G1804,All_Teams!$A$2:$B$365,2,FALSE)</f>
        <v>North Carolina</v>
      </c>
    </row>
    <row r="1805" spans="2:8" x14ac:dyDescent="0.4">
      <c r="B1805" s="11">
        <v>1802</v>
      </c>
      <c r="C1805" s="52">
        <v>1314</v>
      </c>
      <c r="D1805" s="13">
        <v>1314</v>
      </c>
      <c r="G1805" s="13">
        <v>1314</v>
      </c>
      <c r="H1805" t="str">
        <f>VLOOKUP(G1805,All_Teams!$A$2:$B$365,2,FALSE)</f>
        <v>North Carolina</v>
      </c>
    </row>
    <row r="1806" spans="2:8" x14ac:dyDescent="0.4">
      <c r="B1806" s="11">
        <v>1803</v>
      </c>
      <c r="C1806" s="52">
        <v>1242</v>
      </c>
      <c r="D1806" s="13">
        <v>1242</v>
      </c>
      <c r="G1806" s="13">
        <v>1242</v>
      </c>
      <c r="H1806" t="str">
        <f>VLOOKUP(G1806,All_Teams!$A$2:$B$365,2,FALSE)</f>
        <v>Kansas</v>
      </c>
    </row>
    <row r="1807" spans="2:8" x14ac:dyDescent="0.4">
      <c r="B1807" s="11">
        <v>1804</v>
      </c>
      <c r="C1807" s="52">
        <v>1452</v>
      </c>
      <c r="D1807" s="13">
        <v>1452</v>
      </c>
      <c r="G1807" s="13">
        <v>1452</v>
      </c>
      <c r="H1807" t="str">
        <f>VLOOKUP(G1807,All_Teams!$A$2:$B$365,2,FALSE)</f>
        <v>West Virginia</v>
      </c>
    </row>
    <row r="1808" spans="2:8" x14ac:dyDescent="0.4">
      <c r="B1808" s="11">
        <v>1805</v>
      </c>
      <c r="C1808" s="52">
        <v>1374</v>
      </c>
      <c r="D1808" s="13">
        <v>1374</v>
      </c>
      <c r="G1808" s="13">
        <v>1374</v>
      </c>
      <c r="H1808" t="str">
        <f>VLOOKUP(G1808,All_Teams!$A$2:$B$365,2,FALSE)</f>
        <v>Southern Methodist</v>
      </c>
    </row>
    <row r="1809" spans="2:8" x14ac:dyDescent="0.4">
      <c r="B1809" s="11">
        <v>1806</v>
      </c>
      <c r="C1809" s="52">
        <v>1452</v>
      </c>
      <c r="D1809" s="13">
        <v>1452</v>
      </c>
      <c r="G1809" s="13">
        <v>1452</v>
      </c>
      <c r="H1809" t="str">
        <f>VLOOKUP(G1809,All_Teams!$A$2:$B$365,2,FALSE)</f>
        <v>West Virginia</v>
      </c>
    </row>
    <row r="1810" spans="2:8" x14ac:dyDescent="0.4">
      <c r="B1810" s="11">
        <v>1807</v>
      </c>
      <c r="C1810" s="52">
        <v>1181</v>
      </c>
      <c r="D1810" s="13">
        <v>1181</v>
      </c>
      <c r="G1810" s="13">
        <v>1181</v>
      </c>
      <c r="H1810" t="str">
        <f>VLOOKUP(G1810,All_Teams!$A$2:$B$365,2,FALSE)</f>
        <v>Duke</v>
      </c>
    </row>
    <row r="1811" spans="2:8" x14ac:dyDescent="0.4">
      <c r="B1811" s="11">
        <v>1808</v>
      </c>
      <c r="C1811" s="52">
        <v>1257</v>
      </c>
      <c r="D1811" s="13">
        <v>1257</v>
      </c>
      <c r="G1811" s="13">
        <v>1257</v>
      </c>
      <c r="H1811" t="str">
        <f>VLOOKUP(G1811,All_Teams!$A$2:$B$365,2,FALSE)</f>
        <v>Louisville</v>
      </c>
    </row>
    <row r="1812" spans="2:8" x14ac:dyDescent="0.4">
      <c r="B1812" s="11">
        <v>1809</v>
      </c>
      <c r="C1812" s="52">
        <v>1242</v>
      </c>
      <c r="D1812" s="13">
        <v>1242</v>
      </c>
      <c r="G1812" s="13">
        <v>1242</v>
      </c>
      <c r="H1812" t="str">
        <f>VLOOKUP(G1812,All_Teams!$A$2:$B$365,2,FALSE)</f>
        <v>Kansas</v>
      </c>
    </row>
    <row r="1813" spans="2:8" x14ac:dyDescent="0.4">
      <c r="B1813" s="11">
        <v>1810</v>
      </c>
      <c r="C1813" s="52">
        <v>1452</v>
      </c>
      <c r="D1813" s="13">
        <v>1452</v>
      </c>
      <c r="G1813" s="13">
        <v>1452</v>
      </c>
      <c r="H1813" t="str">
        <f>VLOOKUP(G1813,All_Teams!$A$2:$B$365,2,FALSE)</f>
        <v>West Virginia</v>
      </c>
    </row>
    <row r="1814" spans="2:8" x14ac:dyDescent="0.4">
      <c r="B1814" s="11">
        <v>1811</v>
      </c>
      <c r="C1814" s="52">
        <v>1242</v>
      </c>
      <c r="D1814" s="13">
        <v>1242</v>
      </c>
      <c r="G1814" s="13">
        <v>1242</v>
      </c>
      <c r="H1814" t="str">
        <f>VLOOKUP(G1814,All_Teams!$A$2:$B$365,2,FALSE)</f>
        <v>Kansas</v>
      </c>
    </row>
    <row r="1815" spans="2:8" x14ac:dyDescent="0.4">
      <c r="B1815" s="11">
        <v>1812</v>
      </c>
      <c r="C1815" s="52">
        <v>1199</v>
      </c>
      <c r="D1815" s="13">
        <v>1199</v>
      </c>
      <c r="G1815" s="13">
        <v>1199</v>
      </c>
      <c r="H1815" t="str">
        <f>VLOOKUP(G1815,All_Teams!$A$2:$B$365,2,FALSE)</f>
        <v>Florida State</v>
      </c>
    </row>
    <row r="1816" spans="2:8" x14ac:dyDescent="0.4">
      <c r="B1816" s="11">
        <v>1813</v>
      </c>
      <c r="C1816" s="52">
        <v>1452</v>
      </c>
      <c r="D1816" s="13">
        <v>1452</v>
      </c>
      <c r="G1816" s="13">
        <v>1452</v>
      </c>
      <c r="H1816" t="str">
        <f>VLOOKUP(G1816,All_Teams!$A$2:$B$365,2,FALSE)</f>
        <v>West Virginia</v>
      </c>
    </row>
    <row r="1817" spans="2:8" x14ac:dyDescent="0.4">
      <c r="B1817" s="11">
        <v>1814</v>
      </c>
      <c r="C1817" s="52">
        <v>1374</v>
      </c>
      <c r="D1817" s="13">
        <v>1374</v>
      </c>
      <c r="G1817" s="13">
        <v>1374</v>
      </c>
      <c r="H1817" t="str">
        <f>VLOOKUP(G1817,All_Teams!$A$2:$B$365,2,FALSE)</f>
        <v>Southern Methodist</v>
      </c>
    </row>
    <row r="1818" spans="2:8" x14ac:dyDescent="0.4">
      <c r="B1818" s="11">
        <v>1815</v>
      </c>
      <c r="C1818" s="52">
        <v>1314</v>
      </c>
      <c r="D1818" s="13">
        <v>1314</v>
      </c>
      <c r="G1818" s="13">
        <v>1314</v>
      </c>
      <c r="H1818" t="str">
        <f>VLOOKUP(G1818,All_Teams!$A$2:$B$365,2,FALSE)</f>
        <v>North Carolina</v>
      </c>
    </row>
    <row r="1819" spans="2:8" x14ac:dyDescent="0.4">
      <c r="B1819" s="11">
        <v>1816</v>
      </c>
      <c r="C1819" s="52">
        <v>1314</v>
      </c>
      <c r="D1819" s="13">
        <v>1314</v>
      </c>
      <c r="G1819" s="13">
        <v>1314</v>
      </c>
      <c r="H1819" t="str">
        <f>VLOOKUP(G1819,All_Teams!$A$2:$B$365,2,FALSE)</f>
        <v>North Carolina</v>
      </c>
    </row>
    <row r="1820" spans="2:8" x14ac:dyDescent="0.4">
      <c r="B1820" s="11">
        <v>1817</v>
      </c>
      <c r="C1820" s="52">
        <v>1455</v>
      </c>
      <c r="D1820" s="13">
        <v>1455</v>
      </c>
      <c r="G1820" s="13">
        <v>1455</v>
      </c>
      <c r="H1820" t="str">
        <f>VLOOKUP(G1820,All_Teams!$A$2:$B$365,2,FALSE)</f>
        <v>Wichita State</v>
      </c>
    </row>
    <row r="1821" spans="2:8" x14ac:dyDescent="0.4">
      <c r="B1821" s="11">
        <v>1818</v>
      </c>
      <c r="C1821" s="52">
        <v>1246</v>
      </c>
      <c r="D1821" s="13">
        <v>1246</v>
      </c>
      <c r="G1821" s="13">
        <v>1246</v>
      </c>
      <c r="H1821" t="str">
        <f>VLOOKUP(G1821,All_Teams!$A$2:$B$365,2,FALSE)</f>
        <v>Kentucky</v>
      </c>
    </row>
    <row r="1822" spans="2:8" x14ac:dyDescent="0.4">
      <c r="B1822" s="11">
        <v>1819</v>
      </c>
      <c r="C1822" s="52">
        <v>1452</v>
      </c>
      <c r="D1822" s="13">
        <v>1452</v>
      </c>
      <c r="G1822" s="13">
        <v>1452</v>
      </c>
      <c r="H1822" t="str">
        <f>VLOOKUP(G1822,All_Teams!$A$2:$B$365,2,FALSE)</f>
        <v>West Virginia</v>
      </c>
    </row>
    <row r="1823" spans="2:8" x14ac:dyDescent="0.4">
      <c r="B1823" s="11">
        <v>1820</v>
      </c>
      <c r="C1823" s="52">
        <v>1181</v>
      </c>
      <c r="D1823" s="13">
        <v>1181</v>
      </c>
      <c r="G1823" s="13">
        <v>1181</v>
      </c>
      <c r="H1823" t="str">
        <f>VLOOKUP(G1823,All_Teams!$A$2:$B$365,2,FALSE)</f>
        <v>Duke</v>
      </c>
    </row>
    <row r="1824" spans="2:8" x14ac:dyDescent="0.4">
      <c r="B1824" s="11">
        <v>1821</v>
      </c>
      <c r="C1824" s="52">
        <v>1242</v>
      </c>
      <c r="D1824" s="13">
        <v>1242</v>
      </c>
      <c r="G1824" s="13">
        <v>1242</v>
      </c>
      <c r="H1824" t="str">
        <f>VLOOKUP(G1824,All_Teams!$A$2:$B$365,2,FALSE)</f>
        <v>Kansas</v>
      </c>
    </row>
    <row r="1825" spans="2:8" x14ac:dyDescent="0.4">
      <c r="B1825" s="11">
        <v>1822</v>
      </c>
      <c r="C1825" s="52">
        <v>1242</v>
      </c>
      <c r="D1825" s="13">
        <v>1242</v>
      </c>
      <c r="G1825" s="13">
        <v>1242</v>
      </c>
      <c r="H1825" t="str">
        <f>VLOOKUP(G1825,All_Teams!$A$2:$B$365,2,FALSE)</f>
        <v>Kansas</v>
      </c>
    </row>
    <row r="1826" spans="2:8" x14ac:dyDescent="0.4">
      <c r="B1826" s="11">
        <v>1823</v>
      </c>
      <c r="C1826" s="52">
        <v>1314</v>
      </c>
      <c r="D1826" s="13">
        <v>1314</v>
      </c>
      <c r="G1826" s="13">
        <v>1314</v>
      </c>
      <c r="H1826" t="str">
        <f>VLOOKUP(G1826,All_Teams!$A$2:$B$365,2,FALSE)</f>
        <v>North Carolina</v>
      </c>
    </row>
    <row r="1827" spans="2:8" x14ac:dyDescent="0.4">
      <c r="B1827" s="11">
        <v>1824</v>
      </c>
      <c r="C1827" s="52">
        <v>1452</v>
      </c>
      <c r="D1827" s="13">
        <v>1452</v>
      </c>
      <c r="G1827" s="13">
        <v>1452</v>
      </c>
      <c r="H1827" t="str">
        <f>VLOOKUP(G1827,All_Teams!$A$2:$B$365,2,FALSE)</f>
        <v>West Virginia</v>
      </c>
    </row>
    <row r="1828" spans="2:8" x14ac:dyDescent="0.4">
      <c r="B1828" s="11">
        <v>1825</v>
      </c>
      <c r="C1828" s="52">
        <v>1452</v>
      </c>
      <c r="D1828" s="13">
        <v>1452</v>
      </c>
      <c r="G1828" s="13">
        <v>1452</v>
      </c>
      <c r="H1828" t="str">
        <f>VLOOKUP(G1828,All_Teams!$A$2:$B$365,2,FALSE)</f>
        <v>West Virginia</v>
      </c>
    </row>
    <row r="1829" spans="2:8" x14ac:dyDescent="0.4">
      <c r="B1829" s="11">
        <v>1826</v>
      </c>
      <c r="C1829" s="52">
        <v>1124</v>
      </c>
      <c r="D1829" s="13">
        <v>1124</v>
      </c>
      <c r="G1829" s="13">
        <v>1124</v>
      </c>
      <c r="H1829" t="str">
        <f>VLOOKUP(G1829,All_Teams!$A$2:$B$365,2,FALSE)</f>
        <v>Baylor</v>
      </c>
    </row>
    <row r="1830" spans="2:8" x14ac:dyDescent="0.4">
      <c r="B1830" s="11">
        <v>1827</v>
      </c>
      <c r="C1830" s="52">
        <v>1452</v>
      </c>
      <c r="D1830" s="13">
        <v>1452</v>
      </c>
      <c r="G1830" s="13">
        <v>1452</v>
      </c>
      <c r="H1830" t="str">
        <f>VLOOKUP(G1830,All_Teams!$A$2:$B$365,2,FALSE)</f>
        <v>West Virginia</v>
      </c>
    </row>
    <row r="1831" spans="2:8" x14ac:dyDescent="0.4">
      <c r="B1831" s="11">
        <v>1828</v>
      </c>
      <c r="C1831" s="52">
        <v>1112</v>
      </c>
      <c r="D1831" s="13">
        <v>1112</v>
      </c>
      <c r="G1831" s="13">
        <v>1112</v>
      </c>
      <c r="H1831" t="str">
        <f>VLOOKUP(G1831,All_Teams!$A$2:$B$365,2,FALSE)</f>
        <v>Arizona</v>
      </c>
    </row>
    <row r="1832" spans="2:8" x14ac:dyDescent="0.4">
      <c r="B1832" s="11">
        <v>1829</v>
      </c>
      <c r="C1832" s="52">
        <v>1374</v>
      </c>
      <c r="D1832" s="13">
        <v>1374</v>
      </c>
      <c r="G1832" s="13">
        <v>1374</v>
      </c>
      <c r="H1832" t="str">
        <f>VLOOKUP(G1832,All_Teams!$A$2:$B$365,2,FALSE)</f>
        <v>Southern Methodist</v>
      </c>
    </row>
    <row r="1833" spans="2:8" x14ac:dyDescent="0.4">
      <c r="B1833" s="11">
        <v>1830</v>
      </c>
      <c r="C1833" s="52">
        <v>1199</v>
      </c>
      <c r="D1833" s="13">
        <v>1199</v>
      </c>
      <c r="G1833" s="13">
        <v>1199</v>
      </c>
      <c r="H1833" t="str">
        <f>VLOOKUP(G1833,All_Teams!$A$2:$B$365,2,FALSE)</f>
        <v>Florida State</v>
      </c>
    </row>
    <row r="1834" spans="2:8" x14ac:dyDescent="0.4">
      <c r="B1834" s="11">
        <v>1831</v>
      </c>
      <c r="C1834" s="52">
        <v>1242</v>
      </c>
      <c r="D1834" s="13">
        <v>1242</v>
      </c>
      <c r="G1834" s="13">
        <v>1242</v>
      </c>
      <c r="H1834" t="str">
        <f>VLOOKUP(G1834,All_Teams!$A$2:$B$365,2,FALSE)</f>
        <v>Kansas</v>
      </c>
    </row>
    <row r="1835" spans="2:8" x14ac:dyDescent="0.4">
      <c r="B1835" s="11">
        <v>1832</v>
      </c>
      <c r="C1835" s="52">
        <v>1242</v>
      </c>
      <c r="D1835" s="13">
        <v>1242</v>
      </c>
      <c r="G1835" s="13">
        <v>1242</v>
      </c>
      <c r="H1835" t="str">
        <f>VLOOKUP(G1835,All_Teams!$A$2:$B$365,2,FALSE)</f>
        <v>Kansas</v>
      </c>
    </row>
    <row r="1836" spans="2:8" x14ac:dyDescent="0.4">
      <c r="B1836" s="11">
        <v>1833</v>
      </c>
      <c r="C1836" s="52">
        <v>1314</v>
      </c>
      <c r="D1836" s="13">
        <v>1314</v>
      </c>
      <c r="G1836" s="13">
        <v>1314</v>
      </c>
      <c r="H1836" t="str">
        <f>VLOOKUP(G1836,All_Teams!$A$2:$B$365,2,FALSE)</f>
        <v>North Carolina</v>
      </c>
    </row>
    <row r="1837" spans="2:8" x14ac:dyDescent="0.4">
      <c r="B1837" s="11">
        <v>1834</v>
      </c>
      <c r="C1837" s="52">
        <v>1455</v>
      </c>
      <c r="D1837" s="13">
        <v>1455</v>
      </c>
      <c r="G1837" s="13">
        <v>1455</v>
      </c>
      <c r="H1837" t="str">
        <f>VLOOKUP(G1837,All_Teams!$A$2:$B$365,2,FALSE)</f>
        <v>Wichita State</v>
      </c>
    </row>
    <row r="1838" spans="2:8" x14ac:dyDescent="0.4">
      <c r="B1838" s="11">
        <v>1835</v>
      </c>
      <c r="C1838" s="52">
        <v>1199</v>
      </c>
      <c r="D1838" s="13">
        <v>1199</v>
      </c>
      <c r="G1838" s="13">
        <v>1199</v>
      </c>
      <c r="H1838" t="str">
        <f>VLOOKUP(G1838,All_Teams!$A$2:$B$365,2,FALSE)</f>
        <v>Florida State</v>
      </c>
    </row>
    <row r="1839" spans="2:8" x14ac:dyDescent="0.4">
      <c r="B1839" s="11">
        <v>1836</v>
      </c>
      <c r="C1839" s="52">
        <v>1314</v>
      </c>
      <c r="D1839" s="13">
        <v>1314</v>
      </c>
      <c r="G1839" s="13">
        <v>1314</v>
      </c>
      <c r="H1839" t="str">
        <f>VLOOKUP(G1839,All_Teams!$A$2:$B$365,2,FALSE)</f>
        <v>North Carolina</v>
      </c>
    </row>
    <row r="1840" spans="2:8" x14ac:dyDescent="0.4">
      <c r="B1840" s="11">
        <v>1837</v>
      </c>
      <c r="C1840" s="52">
        <v>1435</v>
      </c>
      <c r="D1840" s="13">
        <v>1435</v>
      </c>
      <c r="G1840" s="13">
        <v>1435</v>
      </c>
      <c r="H1840" t="str">
        <f>VLOOKUP(G1840,All_Teams!$A$2:$B$365,2,FALSE)</f>
        <v>Vanderbilt</v>
      </c>
    </row>
    <row r="1841" spans="2:8" x14ac:dyDescent="0.4">
      <c r="B1841" s="11">
        <v>1838</v>
      </c>
      <c r="C1841" s="52">
        <v>1199</v>
      </c>
      <c r="D1841" s="13">
        <v>1199</v>
      </c>
      <c r="G1841" s="13">
        <v>1199</v>
      </c>
      <c r="H1841" t="str">
        <f>VLOOKUP(G1841,All_Teams!$A$2:$B$365,2,FALSE)</f>
        <v>Florida State</v>
      </c>
    </row>
    <row r="1842" spans="2:8" x14ac:dyDescent="0.4">
      <c r="B1842" s="11">
        <v>1839</v>
      </c>
      <c r="C1842" s="52">
        <v>1314</v>
      </c>
      <c r="D1842" s="13">
        <v>1314</v>
      </c>
      <c r="G1842" s="13">
        <v>1314</v>
      </c>
      <c r="H1842" t="str">
        <f>VLOOKUP(G1842,All_Teams!$A$2:$B$365,2,FALSE)</f>
        <v>North Carolina</v>
      </c>
    </row>
    <row r="1843" spans="2:8" x14ac:dyDescent="0.4">
      <c r="B1843" s="11">
        <v>1840</v>
      </c>
      <c r="C1843" s="52">
        <v>1435</v>
      </c>
      <c r="D1843" s="13">
        <v>1435</v>
      </c>
      <c r="G1843" s="13">
        <v>1435</v>
      </c>
      <c r="H1843" t="str">
        <f>VLOOKUP(G1843,All_Teams!$A$2:$B$365,2,FALSE)</f>
        <v>Vanderbilt</v>
      </c>
    </row>
    <row r="1844" spans="2:8" x14ac:dyDescent="0.4">
      <c r="B1844" s="11">
        <v>1841</v>
      </c>
      <c r="C1844" s="52">
        <v>1332</v>
      </c>
      <c r="D1844" s="13">
        <v>1332</v>
      </c>
      <c r="G1844" s="13">
        <v>1332</v>
      </c>
      <c r="H1844" t="str">
        <f>VLOOKUP(G1844,All_Teams!$A$2:$B$365,2,FALSE)</f>
        <v>Oregon</v>
      </c>
    </row>
    <row r="1845" spans="2:8" x14ac:dyDescent="0.4">
      <c r="B1845" s="11">
        <v>1842</v>
      </c>
      <c r="C1845" s="52">
        <v>1435</v>
      </c>
      <c r="D1845" s="13">
        <v>1435</v>
      </c>
      <c r="G1845" s="13">
        <v>1435</v>
      </c>
      <c r="H1845" t="str">
        <f>VLOOKUP(G1845,All_Teams!$A$2:$B$365,2,FALSE)</f>
        <v>Vanderbilt</v>
      </c>
    </row>
    <row r="1846" spans="2:8" x14ac:dyDescent="0.4">
      <c r="B1846" s="11">
        <v>1843</v>
      </c>
      <c r="C1846" s="52">
        <v>1452</v>
      </c>
      <c r="D1846" s="13">
        <v>1452</v>
      </c>
      <c r="G1846" s="13">
        <v>1452</v>
      </c>
      <c r="H1846" t="str">
        <f>VLOOKUP(G1846,All_Teams!$A$2:$B$365,2,FALSE)</f>
        <v>West Virginia</v>
      </c>
    </row>
    <row r="1847" spans="2:8" x14ac:dyDescent="0.4">
      <c r="B1847" s="11">
        <v>1844</v>
      </c>
      <c r="C1847" s="52">
        <v>1452</v>
      </c>
      <c r="D1847" s="13">
        <v>1452</v>
      </c>
      <c r="G1847" s="13">
        <v>1452</v>
      </c>
      <c r="H1847" t="str">
        <f>VLOOKUP(G1847,All_Teams!$A$2:$B$365,2,FALSE)</f>
        <v>West Virginia</v>
      </c>
    </row>
    <row r="1848" spans="2:8" x14ac:dyDescent="0.4">
      <c r="B1848" s="11">
        <v>1845</v>
      </c>
      <c r="C1848" s="52">
        <v>1435</v>
      </c>
      <c r="D1848" s="13">
        <v>1435</v>
      </c>
      <c r="G1848" s="13">
        <v>1435</v>
      </c>
      <c r="H1848" t="str">
        <f>VLOOKUP(G1848,All_Teams!$A$2:$B$365,2,FALSE)</f>
        <v>Vanderbilt</v>
      </c>
    </row>
    <row r="1849" spans="2:8" x14ac:dyDescent="0.4">
      <c r="B1849" s="11">
        <v>1846</v>
      </c>
      <c r="C1849" s="52">
        <v>1112</v>
      </c>
      <c r="D1849" s="13">
        <v>1112</v>
      </c>
      <c r="G1849" s="13">
        <v>1112</v>
      </c>
      <c r="H1849" t="str">
        <f>VLOOKUP(G1849,All_Teams!$A$2:$B$365,2,FALSE)</f>
        <v>Arizona</v>
      </c>
    </row>
    <row r="1850" spans="2:8" x14ac:dyDescent="0.4">
      <c r="B1850" s="11">
        <v>1847</v>
      </c>
      <c r="C1850" s="52">
        <v>1452</v>
      </c>
      <c r="D1850" s="13">
        <v>1452</v>
      </c>
      <c r="G1850" s="13">
        <v>1452</v>
      </c>
      <c r="H1850" t="str">
        <f>VLOOKUP(G1850,All_Teams!$A$2:$B$365,2,FALSE)</f>
        <v>West Virginia</v>
      </c>
    </row>
    <row r="1851" spans="2:8" x14ac:dyDescent="0.4">
      <c r="B1851" s="11">
        <v>1848</v>
      </c>
      <c r="C1851" s="52">
        <v>1242</v>
      </c>
      <c r="D1851" s="13">
        <v>1242</v>
      </c>
      <c r="G1851" s="13">
        <v>1242</v>
      </c>
      <c r="H1851" t="str">
        <f>VLOOKUP(G1851,All_Teams!$A$2:$B$365,2,FALSE)</f>
        <v>Kansas</v>
      </c>
    </row>
    <row r="1852" spans="2:8" x14ac:dyDescent="0.4">
      <c r="B1852" s="11">
        <v>1849</v>
      </c>
      <c r="C1852" s="52">
        <v>1246</v>
      </c>
      <c r="D1852" s="13">
        <v>1246</v>
      </c>
      <c r="G1852" s="13">
        <v>1246</v>
      </c>
      <c r="H1852" t="str">
        <f>VLOOKUP(G1852,All_Teams!$A$2:$B$365,2,FALSE)</f>
        <v>Kentucky</v>
      </c>
    </row>
    <row r="1853" spans="2:8" x14ac:dyDescent="0.4">
      <c r="B1853" s="11">
        <v>1850</v>
      </c>
      <c r="C1853" s="52">
        <v>1452</v>
      </c>
      <c r="D1853" s="13">
        <v>1452</v>
      </c>
      <c r="G1853" s="13">
        <v>1452</v>
      </c>
      <c r="H1853" t="str">
        <f>VLOOKUP(G1853,All_Teams!$A$2:$B$365,2,FALSE)</f>
        <v>West Virginia</v>
      </c>
    </row>
    <row r="1854" spans="2:8" x14ac:dyDescent="0.4">
      <c r="B1854" s="11">
        <v>1851</v>
      </c>
      <c r="C1854" s="52">
        <v>1246</v>
      </c>
      <c r="D1854" s="13">
        <v>1246</v>
      </c>
      <c r="G1854" s="13">
        <v>1246</v>
      </c>
      <c r="H1854" t="str">
        <f>VLOOKUP(G1854,All_Teams!$A$2:$B$365,2,FALSE)</f>
        <v>Kentucky</v>
      </c>
    </row>
    <row r="1855" spans="2:8" x14ac:dyDescent="0.4">
      <c r="B1855" s="11">
        <v>1852</v>
      </c>
      <c r="C1855" s="52">
        <v>1257</v>
      </c>
      <c r="D1855" s="13">
        <v>1257</v>
      </c>
      <c r="G1855" s="13">
        <v>1257</v>
      </c>
      <c r="H1855" t="str">
        <f>VLOOKUP(G1855,All_Teams!$A$2:$B$365,2,FALSE)</f>
        <v>Louisville</v>
      </c>
    </row>
    <row r="1856" spans="2:8" x14ac:dyDescent="0.4">
      <c r="B1856" s="11">
        <v>1853</v>
      </c>
      <c r="C1856" s="52">
        <v>1452</v>
      </c>
      <c r="D1856" s="13">
        <v>1452</v>
      </c>
      <c r="G1856" s="13">
        <v>1452</v>
      </c>
      <c r="H1856" t="str">
        <f>VLOOKUP(G1856,All_Teams!$A$2:$B$365,2,FALSE)</f>
        <v>West Virginia</v>
      </c>
    </row>
    <row r="1857" spans="2:8" x14ac:dyDescent="0.4">
      <c r="B1857" s="11">
        <v>1854</v>
      </c>
      <c r="C1857" s="52">
        <v>1435</v>
      </c>
      <c r="D1857" s="13">
        <v>1435</v>
      </c>
      <c r="G1857" s="13">
        <v>1435</v>
      </c>
      <c r="H1857" t="str">
        <f>VLOOKUP(G1857,All_Teams!$A$2:$B$365,2,FALSE)</f>
        <v>Vanderbilt</v>
      </c>
    </row>
    <row r="1858" spans="2:8" x14ac:dyDescent="0.4">
      <c r="B1858" s="11">
        <v>1855</v>
      </c>
      <c r="C1858" s="52">
        <v>1246</v>
      </c>
      <c r="D1858" s="13">
        <v>1246</v>
      </c>
      <c r="G1858" s="13">
        <v>1246</v>
      </c>
      <c r="H1858" t="str">
        <f>VLOOKUP(G1858,All_Teams!$A$2:$B$365,2,FALSE)</f>
        <v>Kentucky</v>
      </c>
    </row>
    <row r="1859" spans="2:8" x14ac:dyDescent="0.4">
      <c r="B1859" s="11">
        <v>1856</v>
      </c>
      <c r="C1859" s="52">
        <v>1435</v>
      </c>
      <c r="D1859" s="13">
        <v>1435</v>
      </c>
      <c r="G1859" s="13">
        <v>1435</v>
      </c>
      <c r="H1859" t="str">
        <f>VLOOKUP(G1859,All_Teams!$A$2:$B$365,2,FALSE)</f>
        <v>Vanderbilt</v>
      </c>
    </row>
    <row r="1860" spans="2:8" x14ac:dyDescent="0.4">
      <c r="B1860" s="11">
        <v>1857</v>
      </c>
      <c r="C1860" s="52">
        <v>1374</v>
      </c>
      <c r="D1860" s="13">
        <v>1374</v>
      </c>
      <c r="G1860" s="13">
        <v>1374</v>
      </c>
      <c r="H1860" t="str">
        <f>VLOOKUP(G1860,All_Teams!$A$2:$B$365,2,FALSE)</f>
        <v>Southern Methodist</v>
      </c>
    </row>
    <row r="1861" spans="2:8" x14ac:dyDescent="0.4">
      <c r="B1861" s="11">
        <v>1858</v>
      </c>
      <c r="C1861" s="52">
        <v>1452</v>
      </c>
      <c r="D1861" s="13">
        <v>1452</v>
      </c>
      <c r="G1861" s="13">
        <v>1452</v>
      </c>
      <c r="H1861" t="str">
        <f>VLOOKUP(G1861,All_Teams!$A$2:$B$365,2,FALSE)</f>
        <v>West Virginia</v>
      </c>
    </row>
    <row r="1862" spans="2:8" x14ac:dyDescent="0.4">
      <c r="B1862" s="11">
        <v>1859</v>
      </c>
      <c r="C1862" s="52">
        <v>1314</v>
      </c>
      <c r="D1862" s="13">
        <v>1314</v>
      </c>
      <c r="G1862" s="13">
        <v>1314</v>
      </c>
      <c r="H1862" t="str">
        <f>VLOOKUP(G1862,All_Teams!$A$2:$B$365,2,FALSE)</f>
        <v>North Carolina</v>
      </c>
    </row>
    <row r="1863" spans="2:8" x14ac:dyDescent="0.4">
      <c r="B1863" s="11">
        <v>1860</v>
      </c>
      <c r="C1863" s="52">
        <v>1452</v>
      </c>
      <c r="D1863" s="13">
        <v>1452</v>
      </c>
      <c r="G1863" s="13">
        <v>1452</v>
      </c>
      <c r="H1863" t="str">
        <f>VLOOKUP(G1863,All_Teams!$A$2:$B$365,2,FALSE)</f>
        <v>West Virginia</v>
      </c>
    </row>
    <row r="1864" spans="2:8" x14ac:dyDescent="0.4">
      <c r="B1864" s="11">
        <v>1861</v>
      </c>
      <c r="C1864" s="52">
        <v>1314</v>
      </c>
      <c r="D1864" s="13">
        <v>1314</v>
      </c>
      <c r="G1864" s="13">
        <v>1314</v>
      </c>
      <c r="H1864" t="str">
        <f>VLOOKUP(G1864,All_Teams!$A$2:$B$365,2,FALSE)</f>
        <v>North Carolina</v>
      </c>
    </row>
    <row r="1865" spans="2:8" x14ac:dyDescent="0.4">
      <c r="B1865" s="11">
        <v>1862</v>
      </c>
      <c r="C1865" s="52">
        <v>1257</v>
      </c>
      <c r="D1865" s="13">
        <v>1257</v>
      </c>
      <c r="G1865" s="13">
        <v>1257</v>
      </c>
      <c r="H1865" t="str">
        <f>VLOOKUP(G1865,All_Teams!$A$2:$B$365,2,FALSE)</f>
        <v>Louisville</v>
      </c>
    </row>
    <row r="1866" spans="2:8" x14ac:dyDescent="0.4">
      <c r="B1866" s="11">
        <v>1863</v>
      </c>
      <c r="C1866" s="52">
        <v>1417</v>
      </c>
      <c r="D1866" s="13">
        <v>1417</v>
      </c>
      <c r="G1866" s="13">
        <v>1417</v>
      </c>
      <c r="H1866" t="str">
        <f>VLOOKUP(G1866,All_Teams!$A$2:$B$365,2,FALSE)</f>
        <v>UCLA</v>
      </c>
    </row>
    <row r="1867" spans="2:8" x14ac:dyDescent="0.4">
      <c r="B1867" s="11">
        <v>1864</v>
      </c>
      <c r="C1867" s="52">
        <v>1242</v>
      </c>
      <c r="D1867" s="13">
        <v>1242</v>
      </c>
      <c r="G1867" s="13">
        <v>1242</v>
      </c>
      <c r="H1867" t="str">
        <f>VLOOKUP(G1867,All_Teams!$A$2:$B$365,2,FALSE)</f>
        <v>Kansas</v>
      </c>
    </row>
    <row r="1868" spans="2:8" x14ac:dyDescent="0.4">
      <c r="B1868" s="11">
        <v>1865</v>
      </c>
      <c r="C1868" s="52">
        <v>1242</v>
      </c>
      <c r="D1868" s="13">
        <v>1242</v>
      </c>
      <c r="G1868" s="13">
        <v>1242</v>
      </c>
      <c r="H1868" t="str">
        <f>VLOOKUP(G1868,All_Teams!$A$2:$B$365,2,FALSE)</f>
        <v>Kansas</v>
      </c>
    </row>
    <row r="1869" spans="2:8" x14ac:dyDescent="0.4">
      <c r="B1869" s="11">
        <v>1866</v>
      </c>
      <c r="C1869" s="52">
        <v>1242</v>
      </c>
      <c r="D1869" s="13">
        <v>1242</v>
      </c>
      <c r="G1869" s="13">
        <v>1242</v>
      </c>
      <c r="H1869" t="str">
        <f>VLOOKUP(G1869,All_Teams!$A$2:$B$365,2,FALSE)</f>
        <v>Kansas</v>
      </c>
    </row>
    <row r="1870" spans="2:8" x14ac:dyDescent="0.4">
      <c r="B1870" s="11">
        <v>1867</v>
      </c>
      <c r="C1870" s="52">
        <v>1278</v>
      </c>
      <c r="D1870" s="13">
        <v>1278</v>
      </c>
      <c r="G1870" s="13">
        <v>1278</v>
      </c>
      <c r="H1870" t="str">
        <f>VLOOKUP(G1870,All_Teams!$A$2:$B$365,2,FALSE)</f>
        <v>Minnesota</v>
      </c>
    </row>
    <row r="1871" spans="2:8" x14ac:dyDescent="0.4">
      <c r="B1871" s="11">
        <v>1868</v>
      </c>
      <c r="C1871" s="52">
        <v>1181</v>
      </c>
      <c r="D1871" s="13">
        <v>1181</v>
      </c>
      <c r="G1871" s="13">
        <v>1181</v>
      </c>
      <c r="H1871" t="str">
        <f>VLOOKUP(G1871,All_Teams!$A$2:$B$365,2,FALSE)</f>
        <v>Duke</v>
      </c>
    </row>
    <row r="1872" spans="2:8" x14ac:dyDescent="0.4">
      <c r="B1872" s="11">
        <v>1869</v>
      </c>
      <c r="C1872" s="52">
        <v>1374</v>
      </c>
      <c r="D1872" s="13">
        <v>1374</v>
      </c>
      <c r="G1872" s="13">
        <v>1374</v>
      </c>
      <c r="H1872" t="str">
        <f>VLOOKUP(G1872,All_Teams!$A$2:$B$365,2,FALSE)</f>
        <v>Southern Methodist</v>
      </c>
    </row>
    <row r="1873" spans="2:8" x14ac:dyDescent="0.4">
      <c r="B1873" s="11">
        <v>1870</v>
      </c>
      <c r="C1873" s="52">
        <v>1452</v>
      </c>
      <c r="D1873" s="13">
        <v>1452</v>
      </c>
      <c r="G1873" s="13">
        <v>1452</v>
      </c>
      <c r="H1873" t="str">
        <f>VLOOKUP(G1873,All_Teams!$A$2:$B$365,2,FALSE)</f>
        <v>West Virginia</v>
      </c>
    </row>
    <row r="1874" spans="2:8" x14ac:dyDescent="0.4">
      <c r="B1874" s="11">
        <v>1871</v>
      </c>
      <c r="C1874" s="52">
        <v>1452</v>
      </c>
      <c r="D1874" s="13">
        <v>1452</v>
      </c>
      <c r="G1874" s="13">
        <v>1452</v>
      </c>
      <c r="H1874" t="str">
        <f>VLOOKUP(G1874,All_Teams!$A$2:$B$365,2,FALSE)</f>
        <v>West Virginia</v>
      </c>
    </row>
    <row r="1875" spans="2:8" x14ac:dyDescent="0.4">
      <c r="B1875" s="11">
        <v>1872</v>
      </c>
      <c r="C1875" s="52">
        <v>1242</v>
      </c>
      <c r="D1875" s="13">
        <v>1242</v>
      </c>
      <c r="G1875" s="13">
        <v>1242</v>
      </c>
      <c r="H1875" t="str">
        <f>VLOOKUP(G1875,All_Teams!$A$2:$B$365,2,FALSE)</f>
        <v>Kansas</v>
      </c>
    </row>
    <row r="1876" spans="2:8" x14ac:dyDescent="0.4">
      <c r="B1876" s="11">
        <v>1873</v>
      </c>
      <c r="C1876" s="52">
        <v>1435</v>
      </c>
      <c r="D1876" s="13">
        <v>1435</v>
      </c>
      <c r="G1876" s="13">
        <v>1435</v>
      </c>
      <c r="H1876" t="str">
        <f>VLOOKUP(G1876,All_Teams!$A$2:$B$365,2,FALSE)</f>
        <v>Vanderbilt</v>
      </c>
    </row>
    <row r="1877" spans="2:8" x14ac:dyDescent="0.4">
      <c r="B1877" s="11">
        <v>1874</v>
      </c>
      <c r="C1877" s="52">
        <v>1242</v>
      </c>
      <c r="D1877" s="13">
        <v>1242</v>
      </c>
      <c r="G1877" s="13">
        <v>1242</v>
      </c>
      <c r="H1877" t="str">
        <f>VLOOKUP(G1877,All_Teams!$A$2:$B$365,2,FALSE)</f>
        <v>Kansas</v>
      </c>
    </row>
    <row r="1878" spans="2:8" x14ac:dyDescent="0.4">
      <c r="B1878" s="11">
        <v>1875</v>
      </c>
      <c r="C1878" s="52">
        <v>1452</v>
      </c>
      <c r="D1878" s="13">
        <v>1452</v>
      </c>
      <c r="G1878" s="13">
        <v>1452</v>
      </c>
      <c r="H1878" t="str">
        <f>VLOOKUP(G1878,All_Teams!$A$2:$B$365,2,FALSE)</f>
        <v>West Virginia</v>
      </c>
    </row>
    <row r="1879" spans="2:8" x14ac:dyDescent="0.4">
      <c r="B1879" s="11">
        <v>1876</v>
      </c>
      <c r="C1879" s="52">
        <v>1153</v>
      </c>
      <c r="D1879" s="13">
        <v>1153</v>
      </c>
      <c r="G1879" s="13">
        <v>1153</v>
      </c>
      <c r="H1879" t="str">
        <f>VLOOKUP(G1879,All_Teams!$A$2:$B$365,2,FALSE)</f>
        <v>Cincinnati</v>
      </c>
    </row>
    <row r="1880" spans="2:8" x14ac:dyDescent="0.4">
      <c r="B1880" s="11">
        <v>1877</v>
      </c>
      <c r="C1880" s="52">
        <v>1452</v>
      </c>
      <c r="D1880" s="13">
        <v>1452</v>
      </c>
      <c r="G1880" s="13">
        <v>1452</v>
      </c>
      <c r="H1880" t="str">
        <f>VLOOKUP(G1880,All_Teams!$A$2:$B$365,2,FALSE)</f>
        <v>West Virginia</v>
      </c>
    </row>
    <row r="1881" spans="2:8" x14ac:dyDescent="0.4">
      <c r="B1881" s="11">
        <v>1878</v>
      </c>
      <c r="C1881" s="52">
        <v>1257</v>
      </c>
      <c r="D1881" s="13">
        <v>1257</v>
      </c>
      <c r="G1881" s="13">
        <v>1257</v>
      </c>
      <c r="H1881" t="str">
        <f>VLOOKUP(G1881,All_Teams!$A$2:$B$365,2,FALSE)</f>
        <v>Louisville</v>
      </c>
    </row>
    <row r="1882" spans="2:8" x14ac:dyDescent="0.4">
      <c r="B1882" s="11">
        <v>1879</v>
      </c>
      <c r="C1882" s="52">
        <v>1452</v>
      </c>
      <c r="D1882" s="13">
        <v>1452</v>
      </c>
      <c r="G1882" s="13">
        <v>1452</v>
      </c>
      <c r="H1882" t="str">
        <f>VLOOKUP(G1882,All_Teams!$A$2:$B$365,2,FALSE)</f>
        <v>West Virginia</v>
      </c>
    </row>
    <row r="1883" spans="2:8" x14ac:dyDescent="0.4">
      <c r="B1883" s="11">
        <v>1880</v>
      </c>
      <c r="C1883" s="52">
        <v>1314</v>
      </c>
      <c r="D1883" s="13">
        <v>1314</v>
      </c>
      <c r="G1883" s="13">
        <v>1314</v>
      </c>
      <c r="H1883" t="str">
        <f>VLOOKUP(G1883,All_Teams!$A$2:$B$365,2,FALSE)</f>
        <v>North Carolina</v>
      </c>
    </row>
    <row r="1884" spans="2:8" x14ac:dyDescent="0.4">
      <c r="B1884" s="11">
        <v>1881</v>
      </c>
      <c r="C1884" s="52">
        <v>1314</v>
      </c>
      <c r="D1884" s="13">
        <v>1314</v>
      </c>
      <c r="G1884" s="13">
        <v>1314</v>
      </c>
      <c r="H1884" t="str">
        <f>VLOOKUP(G1884,All_Teams!$A$2:$B$365,2,FALSE)</f>
        <v>North Carolina</v>
      </c>
    </row>
    <row r="1885" spans="2:8" x14ac:dyDescent="0.4">
      <c r="B1885" s="11">
        <v>1882</v>
      </c>
      <c r="C1885" s="52">
        <v>1452</v>
      </c>
      <c r="D1885" s="13">
        <v>1452</v>
      </c>
      <c r="G1885" s="13">
        <v>1452</v>
      </c>
      <c r="H1885" t="str">
        <f>VLOOKUP(G1885,All_Teams!$A$2:$B$365,2,FALSE)</f>
        <v>West Virginia</v>
      </c>
    </row>
    <row r="1886" spans="2:8" x14ac:dyDescent="0.4">
      <c r="B1886" s="11">
        <v>1883</v>
      </c>
      <c r="C1886" s="52">
        <v>1242</v>
      </c>
      <c r="D1886" s="13">
        <v>1242</v>
      </c>
      <c r="G1886" s="13">
        <v>1242</v>
      </c>
      <c r="H1886" t="str">
        <f>VLOOKUP(G1886,All_Teams!$A$2:$B$365,2,FALSE)</f>
        <v>Kansas</v>
      </c>
    </row>
    <row r="1887" spans="2:8" x14ac:dyDescent="0.4">
      <c r="B1887" s="11">
        <v>1884</v>
      </c>
      <c r="C1887" s="52">
        <v>1452</v>
      </c>
      <c r="D1887" s="13">
        <v>1452</v>
      </c>
      <c r="G1887" s="13">
        <v>1452</v>
      </c>
      <c r="H1887" t="str">
        <f>VLOOKUP(G1887,All_Teams!$A$2:$B$365,2,FALSE)</f>
        <v>West Virginia</v>
      </c>
    </row>
    <row r="1888" spans="2:8" x14ac:dyDescent="0.4">
      <c r="B1888" s="11">
        <v>1885</v>
      </c>
      <c r="C1888" s="52">
        <v>1452</v>
      </c>
      <c r="D1888" s="13">
        <v>1452</v>
      </c>
      <c r="G1888" s="13">
        <v>1452</v>
      </c>
      <c r="H1888" t="str">
        <f>VLOOKUP(G1888,All_Teams!$A$2:$B$365,2,FALSE)</f>
        <v>West Virginia</v>
      </c>
    </row>
    <row r="1889" spans="2:8" x14ac:dyDescent="0.4">
      <c r="B1889" s="11">
        <v>1886</v>
      </c>
      <c r="C1889" s="52">
        <v>1246</v>
      </c>
      <c r="D1889" s="13">
        <v>1246</v>
      </c>
      <c r="G1889" s="13">
        <v>1246</v>
      </c>
      <c r="H1889" t="str">
        <f>VLOOKUP(G1889,All_Teams!$A$2:$B$365,2,FALSE)</f>
        <v>Kentucky</v>
      </c>
    </row>
    <row r="1890" spans="2:8" x14ac:dyDescent="0.4">
      <c r="B1890" s="11">
        <v>1887</v>
      </c>
      <c r="C1890" s="52">
        <v>1452</v>
      </c>
      <c r="D1890" s="13">
        <v>1452</v>
      </c>
      <c r="G1890" s="13">
        <v>1452</v>
      </c>
      <c r="H1890" t="str">
        <f>VLOOKUP(G1890,All_Teams!$A$2:$B$365,2,FALSE)</f>
        <v>West Virginia</v>
      </c>
    </row>
    <row r="1891" spans="2:8" x14ac:dyDescent="0.4">
      <c r="B1891" s="11">
        <v>1888</v>
      </c>
      <c r="C1891" s="52">
        <v>1139</v>
      </c>
      <c r="D1891" s="13">
        <v>1139</v>
      </c>
      <c r="G1891" s="13">
        <v>1139</v>
      </c>
      <c r="H1891" t="str">
        <f>VLOOKUP(G1891,All_Teams!$A$2:$B$365,2,FALSE)</f>
        <v>Butler</v>
      </c>
    </row>
    <row r="1892" spans="2:8" x14ac:dyDescent="0.4">
      <c r="B1892" s="11">
        <v>1889</v>
      </c>
      <c r="C1892" s="52">
        <v>1153</v>
      </c>
      <c r="D1892" s="13">
        <v>1153</v>
      </c>
      <c r="G1892" s="13">
        <v>1153</v>
      </c>
      <c r="H1892" t="str">
        <f>VLOOKUP(G1892,All_Teams!$A$2:$B$365,2,FALSE)</f>
        <v>Cincinnati</v>
      </c>
    </row>
    <row r="1893" spans="2:8" x14ac:dyDescent="0.4">
      <c r="B1893" s="11">
        <v>1890</v>
      </c>
      <c r="C1893" s="52">
        <v>1314</v>
      </c>
      <c r="D1893" s="13">
        <v>1314</v>
      </c>
      <c r="G1893" s="13">
        <v>1314</v>
      </c>
      <c r="H1893" t="str">
        <f>VLOOKUP(G1893,All_Teams!$A$2:$B$365,2,FALSE)</f>
        <v>North Carolina</v>
      </c>
    </row>
    <row r="1894" spans="2:8" x14ac:dyDescent="0.4">
      <c r="B1894" s="11">
        <v>1891</v>
      </c>
      <c r="C1894" s="52">
        <v>1246</v>
      </c>
      <c r="D1894" s="13">
        <v>1246</v>
      </c>
      <c r="G1894" s="13">
        <v>1246</v>
      </c>
      <c r="H1894" t="str">
        <f>VLOOKUP(G1894,All_Teams!$A$2:$B$365,2,FALSE)</f>
        <v>Kentucky</v>
      </c>
    </row>
    <row r="1895" spans="2:8" x14ac:dyDescent="0.4">
      <c r="B1895" s="11">
        <v>1892</v>
      </c>
      <c r="C1895" s="52">
        <v>1435</v>
      </c>
      <c r="D1895" s="13">
        <v>1435</v>
      </c>
      <c r="G1895" s="13">
        <v>1435</v>
      </c>
      <c r="H1895" t="str">
        <f>VLOOKUP(G1895,All_Teams!$A$2:$B$365,2,FALSE)</f>
        <v>Vanderbilt</v>
      </c>
    </row>
    <row r="1896" spans="2:8" x14ac:dyDescent="0.4">
      <c r="B1896" s="11">
        <v>1893</v>
      </c>
      <c r="C1896" s="52">
        <v>1314</v>
      </c>
      <c r="D1896" s="13">
        <v>1314</v>
      </c>
      <c r="G1896" s="13">
        <v>1314</v>
      </c>
      <c r="H1896" t="str">
        <f>VLOOKUP(G1896,All_Teams!$A$2:$B$365,2,FALSE)</f>
        <v>North Carolina</v>
      </c>
    </row>
    <row r="1897" spans="2:8" x14ac:dyDescent="0.4">
      <c r="B1897" s="11">
        <v>1894</v>
      </c>
      <c r="C1897" s="52">
        <v>1452</v>
      </c>
      <c r="D1897" s="13">
        <v>1452</v>
      </c>
      <c r="G1897" s="13">
        <v>1452</v>
      </c>
      <c r="H1897" t="str">
        <f>VLOOKUP(G1897,All_Teams!$A$2:$B$365,2,FALSE)</f>
        <v>West Virginia</v>
      </c>
    </row>
    <row r="1898" spans="2:8" x14ac:dyDescent="0.4">
      <c r="B1898" s="11">
        <v>1895</v>
      </c>
      <c r="C1898" s="52">
        <v>1435</v>
      </c>
      <c r="D1898" s="13">
        <v>1435</v>
      </c>
      <c r="G1898" s="13">
        <v>1435</v>
      </c>
      <c r="H1898" t="str">
        <f>VLOOKUP(G1898,All_Teams!$A$2:$B$365,2,FALSE)</f>
        <v>Vanderbilt</v>
      </c>
    </row>
    <row r="1899" spans="2:8" x14ac:dyDescent="0.4">
      <c r="B1899" s="11">
        <v>1896</v>
      </c>
      <c r="C1899" s="52">
        <v>1242</v>
      </c>
      <c r="D1899" s="13">
        <v>1242</v>
      </c>
      <c r="G1899" s="13">
        <v>1242</v>
      </c>
      <c r="H1899" t="str">
        <f>VLOOKUP(G1899,All_Teams!$A$2:$B$365,2,FALSE)</f>
        <v>Kansas</v>
      </c>
    </row>
    <row r="1900" spans="2:8" x14ac:dyDescent="0.4">
      <c r="B1900" s="11">
        <v>1897</v>
      </c>
      <c r="C1900" s="52">
        <v>1274</v>
      </c>
      <c r="D1900" s="13">
        <v>1274</v>
      </c>
      <c r="G1900" s="13">
        <v>1274</v>
      </c>
      <c r="H1900" t="str">
        <f>VLOOKUP(G1900,All_Teams!$A$2:$B$365,2,FALSE)</f>
        <v>Miami (FL)</v>
      </c>
    </row>
    <row r="1901" spans="2:8" x14ac:dyDescent="0.4">
      <c r="B1901" s="11">
        <v>1898</v>
      </c>
      <c r="C1901" s="52">
        <v>1374</v>
      </c>
      <c r="D1901" s="13">
        <v>1374</v>
      </c>
      <c r="G1901" s="13">
        <v>1374</v>
      </c>
      <c r="H1901" t="str">
        <f>VLOOKUP(G1901,All_Teams!$A$2:$B$365,2,FALSE)</f>
        <v>Southern Methodist</v>
      </c>
    </row>
    <row r="1902" spans="2:8" x14ac:dyDescent="0.4">
      <c r="B1902" s="11">
        <v>1899</v>
      </c>
      <c r="C1902" s="52">
        <v>1314</v>
      </c>
      <c r="D1902" s="13">
        <v>1314</v>
      </c>
      <c r="G1902" s="13">
        <v>1314</v>
      </c>
      <c r="H1902" t="str">
        <f>VLOOKUP(G1902,All_Teams!$A$2:$B$365,2,FALSE)</f>
        <v>North Carolina</v>
      </c>
    </row>
    <row r="1903" spans="2:8" x14ac:dyDescent="0.4">
      <c r="B1903" s="11">
        <v>1900</v>
      </c>
      <c r="C1903" s="52">
        <v>1314</v>
      </c>
      <c r="D1903" s="13">
        <v>1314</v>
      </c>
      <c r="G1903" s="13">
        <v>1314</v>
      </c>
      <c r="H1903" t="str">
        <f>VLOOKUP(G1903,All_Teams!$A$2:$B$365,2,FALSE)</f>
        <v>North Carolina</v>
      </c>
    </row>
    <row r="1904" spans="2:8" x14ac:dyDescent="0.4">
      <c r="B1904" s="11">
        <v>1901</v>
      </c>
      <c r="C1904" s="52">
        <v>1452</v>
      </c>
      <c r="D1904" s="13">
        <v>1452</v>
      </c>
      <c r="G1904" s="13">
        <v>1452</v>
      </c>
      <c r="H1904" t="str">
        <f>VLOOKUP(G1904,All_Teams!$A$2:$B$365,2,FALSE)</f>
        <v>West Virginia</v>
      </c>
    </row>
    <row r="1905" spans="2:8" x14ac:dyDescent="0.4">
      <c r="B1905" s="11">
        <v>1902</v>
      </c>
      <c r="C1905" s="52">
        <v>1452</v>
      </c>
      <c r="D1905" s="13">
        <v>1452</v>
      </c>
      <c r="G1905" s="13">
        <v>1452</v>
      </c>
      <c r="H1905" t="str">
        <f>VLOOKUP(G1905,All_Teams!$A$2:$B$365,2,FALSE)</f>
        <v>West Virginia</v>
      </c>
    </row>
    <row r="1906" spans="2:8" x14ac:dyDescent="0.4">
      <c r="B1906" s="11">
        <v>1903</v>
      </c>
      <c r="C1906" s="52">
        <v>1452</v>
      </c>
      <c r="D1906" s="13">
        <v>1452</v>
      </c>
      <c r="G1906" s="13">
        <v>1452</v>
      </c>
      <c r="H1906" t="str">
        <f>VLOOKUP(G1906,All_Teams!$A$2:$B$365,2,FALSE)</f>
        <v>West Virginia</v>
      </c>
    </row>
    <row r="1907" spans="2:8" x14ac:dyDescent="0.4">
      <c r="B1907" s="11">
        <v>1904</v>
      </c>
      <c r="C1907" s="52">
        <v>1246</v>
      </c>
      <c r="D1907" s="13">
        <v>1246</v>
      </c>
      <c r="G1907" s="13">
        <v>1246</v>
      </c>
      <c r="H1907" t="str">
        <f>VLOOKUP(G1907,All_Teams!$A$2:$B$365,2,FALSE)</f>
        <v>Kentucky</v>
      </c>
    </row>
    <row r="1908" spans="2:8" x14ac:dyDescent="0.4">
      <c r="B1908" s="11">
        <v>1905</v>
      </c>
      <c r="C1908" s="52">
        <v>1452</v>
      </c>
      <c r="D1908" s="13">
        <v>1452</v>
      </c>
      <c r="G1908" s="13">
        <v>1452</v>
      </c>
      <c r="H1908" t="str">
        <f>VLOOKUP(G1908,All_Teams!$A$2:$B$365,2,FALSE)</f>
        <v>West Virginia</v>
      </c>
    </row>
    <row r="1909" spans="2:8" x14ac:dyDescent="0.4">
      <c r="B1909" s="11">
        <v>1906</v>
      </c>
      <c r="C1909" s="52">
        <v>1246</v>
      </c>
      <c r="D1909" s="13">
        <v>1246</v>
      </c>
      <c r="G1909" s="13">
        <v>1246</v>
      </c>
      <c r="H1909" t="str">
        <f>VLOOKUP(G1909,All_Teams!$A$2:$B$365,2,FALSE)</f>
        <v>Kentucky</v>
      </c>
    </row>
    <row r="1910" spans="2:8" x14ac:dyDescent="0.4">
      <c r="B1910" s="11">
        <v>1907</v>
      </c>
      <c r="C1910" s="52">
        <v>1452</v>
      </c>
      <c r="D1910" s="13">
        <v>1452</v>
      </c>
      <c r="G1910" s="13">
        <v>1452</v>
      </c>
      <c r="H1910" t="str">
        <f>VLOOKUP(G1910,All_Teams!$A$2:$B$365,2,FALSE)</f>
        <v>West Virginia</v>
      </c>
    </row>
    <row r="1911" spans="2:8" x14ac:dyDescent="0.4">
      <c r="B1911" s="11">
        <v>1908</v>
      </c>
      <c r="C1911" s="52">
        <v>1314</v>
      </c>
      <c r="D1911" s="13">
        <v>1314</v>
      </c>
      <c r="G1911" s="13">
        <v>1314</v>
      </c>
      <c r="H1911" t="str">
        <f>VLOOKUP(G1911,All_Teams!$A$2:$B$365,2,FALSE)</f>
        <v>North Carolina</v>
      </c>
    </row>
    <row r="1912" spans="2:8" x14ac:dyDescent="0.4">
      <c r="B1912" s="11">
        <v>1909</v>
      </c>
      <c r="C1912" s="52">
        <v>1314</v>
      </c>
      <c r="D1912" s="13">
        <v>1314</v>
      </c>
      <c r="G1912" s="13">
        <v>1314</v>
      </c>
      <c r="H1912" t="str">
        <f>VLOOKUP(G1912,All_Teams!$A$2:$B$365,2,FALSE)</f>
        <v>North Carolina</v>
      </c>
    </row>
    <row r="1913" spans="2:8" x14ac:dyDescent="0.4">
      <c r="B1913" s="11">
        <v>1910</v>
      </c>
      <c r="C1913" s="52">
        <v>1435</v>
      </c>
      <c r="D1913" s="13">
        <v>1435</v>
      </c>
      <c r="G1913" s="13">
        <v>1435</v>
      </c>
      <c r="H1913" t="str">
        <f>VLOOKUP(G1913,All_Teams!$A$2:$B$365,2,FALSE)</f>
        <v>Vanderbilt</v>
      </c>
    </row>
    <row r="1914" spans="2:8" x14ac:dyDescent="0.4">
      <c r="B1914" s="11">
        <v>1911</v>
      </c>
      <c r="C1914" s="52">
        <v>1314</v>
      </c>
      <c r="D1914" s="13">
        <v>1314</v>
      </c>
      <c r="G1914" s="13">
        <v>1314</v>
      </c>
      <c r="H1914" t="str">
        <f>VLOOKUP(G1914,All_Teams!$A$2:$B$365,2,FALSE)</f>
        <v>North Carolina</v>
      </c>
    </row>
    <row r="1915" spans="2:8" x14ac:dyDescent="0.4">
      <c r="B1915" s="11">
        <v>1912</v>
      </c>
      <c r="C1915" s="52">
        <v>1314</v>
      </c>
      <c r="D1915" s="13">
        <v>1314</v>
      </c>
      <c r="G1915" s="13">
        <v>1314</v>
      </c>
      <c r="H1915" t="str">
        <f>VLOOKUP(G1915,All_Teams!$A$2:$B$365,2,FALSE)</f>
        <v>North Carolina</v>
      </c>
    </row>
    <row r="1916" spans="2:8" x14ac:dyDescent="0.4">
      <c r="B1916" s="11">
        <v>1913</v>
      </c>
      <c r="C1916" s="52">
        <v>1314</v>
      </c>
      <c r="D1916" s="13">
        <v>1314</v>
      </c>
      <c r="G1916" s="13">
        <v>1314</v>
      </c>
      <c r="H1916" t="str">
        <f>VLOOKUP(G1916,All_Teams!$A$2:$B$365,2,FALSE)</f>
        <v>North Carolina</v>
      </c>
    </row>
    <row r="1917" spans="2:8" x14ac:dyDescent="0.4">
      <c r="B1917" s="11">
        <v>1914</v>
      </c>
      <c r="C1917" s="52">
        <v>1435</v>
      </c>
      <c r="D1917" s="13">
        <v>1435</v>
      </c>
      <c r="G1917" s="13">
        <v>1435</v>
      </c>
      <c r="H1917" t="str">
        <f>VLOOKUP(G1917,All_Teams!$A$2:$B$365,2,FALSE)</f>
        <v>Vanderbilt</v>
      </c>
    </row>
    <row r="1918" spans="2:8" x14ac:dyDescent="0.4">
      <c r="B1918" s="11">
        <v>1915</v>
      </c>
      <c r="C1918" s="52">
        <v>1452</v>
      </c>
      <c r="D1918" s="13">
        <v>1452</v>
      </c>
      <c r="G1918" s="13">
        <v>1452</v>
      </c>
      <c r="H1918" t="str">
        <f>VLOOKUP(G1918,All_Teams!$A$2:$B$365,2,FALSE)</f>
        <v>West Virginia</v>
      </c>
    </row>
    <row r="1919" spans="2:8" x14ac:dyDescent="0.4">
      <c r="B1919" s="11">
        <v>1916</v>
      </c>
      <c r="C1919" s="52">
        <v>1181</v>
      </c>
      <c r="D1919" s="13">
        <v>1181</v>
      </c>
      <c r="G1919" s="13">
        <v>1181</v>
      </c>
      <c r="H1919" t="str">
        <f>VLOOKUP(G1919,All_Teams!$A$2:$B$365,2,FALSE)</f>
        <v>Duke</v>
      </c>
    </row>
    <row r="1920" spans="2:8" x14ac:dyDescent="0.4">
      <c r="B1920" s="11">
        <v>1917</v>
      </c>
      <c r="C1920" s="52">
        <v>1314</v>
      </c>
      <c r="D1920" s="13">
        <v>1314</v>
      </c>
      <c r="G1920" s="13">
        <v>1314</v>
      </c>
      <c r="H1920" t="str">
        <f>VLOOKUP(G1920,All_Teams!$A$2:$B$365,2,FALSE)</f>
        <v>North Carolina</v>
      </c>
    </row>
    <row r="1921" spans="2:8" x14ac:dyDescent="0.4">
      <c r="B1921" s="11">
        <v>1918</v>
      </c>
      <c r="C1921" s="52">
        <v>1452</v>
      </c>
      <c r="D1921" s="13">
        <v>1452</v>
      </c>
      <c r="G1921" s="13">
        <v>1452</v>
      </c>
      <c r="H1921" t="str">
        <f>VLOOKUP(G1921,All_Teams!$A$2:$B$365,2,FALSE)</f>
        <v>West Virginia</v>
      </c>
    </row>
    <row r="1922" spans="2:8" x14ac:dyDescent="0.4">
      <c r="B1922" s="11">
        <v>1919</v>
      </c>
      <c r="C1922" s="52">
        <v>1278</v>
      </c>
      <c r="D1922" s="13">
        <v>1278</v>
      </c>
      <c r="G1922" s="13">
        <v>1278</v>
      </c>
      <c r="H1922" t="str">
        <f>VLOOKUP(G1922,All_Teams!$A$2:$B$365,2,FALSE)</f>
        <v>Minnesota</v>
      </c>
    </row>
    <row r="1923" spans="2:8" x14ac:dyDescent="0.4">
      <c r="B1923" s="11">
        <v>1920</v>
      </c>
      <c r="C1923" s="52">
        <v>1257</v>
      </c>
      <c r="D1923" s="13">
        <v>1257</v>
      </c>
      <c r="G1923" s="13">
        <v>1257</v>
      </c>
      <c r="H1923" t="str">
        <f>VLOOKUP(G1923,All_Teams!$A$2:$B$365,2,FALSE)</f>
        <v>Louisville</v>
      </c>
    </row>
    <row r="1924" spans="2:8" x14ac:dyDescent="0.4">
      <c r="B1924" s="11">
        <v>1921</v>
      </c>
      <c r="C1924" s="52">
        <v>1435</v>
      </c>
      <c r="D1924" s="13">
        <v>1435</v>
      </c>
      <c r="G1924" s="13">
        <v>1435</v>
      </c>
      <c r="H1924" t="str">
        <f>VLOOKUP(G1924,All_Teams!$A$2:$B$365,2,FALSE)</f>
        <v>Vanderbilt</v>
      </c>
    </row>
    <row r="1925" spans="2:8" x14ac:dyDescent="0.4">
      <c r="B1925" s="11">
        <v>1922</v>
      </c>
      <c r="C1925" s="52">
        <v>1242</v>
      </c>
      <c r="D1925" s="13">
        <v>1242</v>
      </c>
      <c r="G1925" s="13">
        <v>1242</v>
      </c>
      <c r="H1925" t="str">
        <f>VLOOKUP(G1925,All_Teams!$A$2:$B$365,2,FALSE)</f>
        <v>Kansas</v>
      </c>
    </row>
    <row r="1926" spans="2:8" x14ac:dyDescent="0.4">
      <c r="B1926" s="11">
        <v>1923</v>
      </c>
      <c r="C1926" s="52">
        <v>1374</v>
      </c>
      <c r="D1926" s="13">
        <v>1374</v>
      </c>
      <c r="G1926" s="13">
        <v>1374</v>
      </c>
      <c r="H1926" t="str">
        <f>VLOOKUP(G1926,All_Teams!$A$2:$B$365,2,FALSE)</f>
        <v>Southern Methodist</v>
      </c>
    </row>
    <row r="1927" spans="2:8" x14ac:dyDescent="0.4">
      <c r="B1927" s="11">
        <v>1924</v>
      </c>
      <c r="C1927" s="52">
        <v>1278</v>
      </c>
      <c r="D1927" s="13">
        <v>1278</v>
      </c>
      <c r="G1927" s="13">
        <v>1278</v>
      </c>
      <c r="H1927" t="str">
        <f>VLOOKUP(G1927,All_Teams!$A$2:$B$365,2,FALSE)</f>
        <v>Minnesota</v>
      </c>
    </row>
    <row r="1928" spans="2:8" x14ac:dyDescent="0.4">
      <c r="B1928" s="11">
        <v>1925</v>
      </c>
      <c r="C1928" s="52">
        <v>1242</v>
      </c>
      <c r="D1928" s="13">
        <v>1242</v>
      </c>
      <c r="G1928" s="13">
        <v>1242</v>
      </c>
      <c r="H1928" t="str">
        <f>VLOOKUP(G1928,All_Teams!$A$2:$B$365,2,FALSE)</f>
        <v>Kansas</v>
      </c>
    </row>
    <row r="1929" spans="2:8" x14ac:dyDescent="0.4">
      <c r="B1929" s="11">
        <v>1926</v>
      </c>
      <c r="C1929" s="52">
        <v>1458</v>
      </c>
      <c r="D1929" s="13">
        <v>1458</v>
      </c>
      <c r="G1929" s="13">
        <v>1458</v>
      </c>
      <c r="H1929" t="str">
        <f>VLOOKUP(G1929,All_Teams!$A$2:$B$365,2,FALSE)</f>
        <v>Wisconsin</v>
      </c>
    </row>
    <row r="1930" spans="2:8" x14ac:dyDescent="0.4">
      <c r="B1930" s="11">
        <v>1927</v>
      </c>
      <c r="C1930" s="52">
        <v>1437</v>
      </c>
      <c r="D1930" s="13">
        <v>1437</v>
      </c>
      <c r="G1930" s="13">
        <v>1437</v>
      </c>
      <c r="H1930" t="str">
        <f>VLOOKUP(G1930,All_Teams!$A$2:$B$365,2,FALSE)</f>
        <v>Villanova</v>
      </c>
    </row>
    <row r="1931" spans="2:8" x14ac:dyDescent="0.4">
      <c r="B1931" s="11">
        <v>1928</v>
      </c>
      <c r="C1931" s="52">
        <v>1314</v>
      </c>
      <c r="D1931" s="13">
        <v>1314</v>
      </c>
      <c r="G1931" s="13">
        <v>1314</v>
      </c>
      <c r="H1931" t="str">
        <f>VLOOKUP(G1931,All_Teams!$A$2:$B$365,2,FALSE)</f>
        <v>North Carolina</v>
      </c>
    </row>
    <row r="1932" spans="2:8" x14ac:dyDescent="0.4">
      <c r="B1932" s="11">
        <v>1929</v>
      </c>
      <c r="C1932" s="52">
        <v>1246</v>
      </c>
      <c r="D1932" s="13">
        <v>1246</v>
      </c>
      <c r="G1932" s="13">
        <v>1246</v>
      </c>
      <c r="H1932" t="str">
        <f>VLOOKUP(G1932,All_Teams!$A$2:$B$365,2,FALSE)</f>
        <v>Kentucky</v>
      </c>
    </row>
    <row r="1933" spans="2:8" x14ac:dyDescent="0.4">
      <c r="B1933" s="11">
        <v>1930</v>
      </c>
      <c r="C1933" s="52">
        <v>1374</v>
      </c>
      <c r="D1933" s="13">
        <v>1374</v>
      </c>
      <c r="G1933" s="13">
        <v>1374</v>
      </c>
      <c r="H1933" t="str">
        <f>VLOOKUP(G1933,All_Teams!$A$2:$B$365,2,FALSE)</f>
        <v>Southern Methodist</v>
      </c>
    </row>
    <row r="1934" spans="2:8" x14ac:dyDescent="0.4">
      <c r="B1934" s="11">
        <v>1931</v>
      </c>
      <c r="C1934" s="52">
        <v>1452</v>
      </c>
      <c r="D1934" s="13">
        <v>1452</v>
      </c>
      <c r="G1934" s="13">
        <v>1452</v>
      </c>
      <c r="H1934" t="str">
        <f>VLOOKUP(G1934,All_Teams!$A$2:$B$365,2,FALSE)</f>
        <v>West Virginia</v>
      </c>
    </row>
    <row r="1935" spans="2:8" x14ac:dyDescent="0.4">
      <c r="B1935" s="11">
        <v>1932</v>
      </c>
      <c r="C1935" s="52">
        <v>1452</v>
      </c>
      <c r="D1935" s="13">
        <v>1452</v>
      </c>
      <c r="G1935" s="13">
        <v>1452</v>
      </c>
      <c r="H1935" t="str">
        <f>VLOOKUP(G1935,All_Teams!$A$2:$B$365,2,FALSE)</f>
        <v>West Virginia</v>
      </c>
    </row>
    <row r="1936" spans="2:8" x14ac:dyDescent="0.4">
      <c r="B1936" s="11">
        <v>1933</v>
      </c>
      <c r="C1936" s="52">
        <v>1452</v>
      </c>
      <c r="D1936" s="13">
        <v>1452</v>
      </c>
      <c r="G1936" s="13">
        <v>1452</v>
      </c>
      <c r="H1936" t="str">
        <f>VLOOKUP(G1936,All_Teams!$A$2:$B$365,2,FALSE)</f>
        <v>West Virginia</v>
      </c>
    </row>
    <row r="1937" spans="2:8" x14ac:dyDescent="0.4">
      <c r="B1937" s="11">
        <v>1934</v>
      </c>
      <c r="C1937" s="52">
        <v>1242</v>
      </c>
      <c r="D1937" s="13">
        <v>1242</v>
      </c>
      <c r="G1937" s="13">
        <v>1242</v>
      </c>
      <c r="H1937" t="str">
        <f>VLOOKUP(G1937,All_Teams!$A$2:$B$365,2,FALSE)</f>
        <v>Kansas</v>
      </c>
    </row>
    <row r="1938" spans="2:8" x14ac:dyDescent="0.4">
      <c r="B1938" s="11">
        <v>1935</v>
      </c>
      <c r="C1938" s="52">
        <v>1452</v>
      </c>
      <c r="D1938" s="13">
        <v>1452</v>
      </c>
      <c r="G1938" s="13">
        <v>1452</v>
      </c>
      <c r="H1938" t="str">
        <f>VLOOKUP(G1938,All_Teams!$A$2:$B$365,2,FALSE)</f>
        <v>West Virginia</v>
      </c>
    </row>
    <row r="1939" spans="2:8" x14ac:dyDescent="0.4">
      <c r="B1939" s="11">
        <v>1936</v>
      </c>
      <c r="C1939" s="52">
        <v>1435</v>
      </c>
      <c r="D1939" s="13">
        <v>1435</v>
      </c>
      <c r="G1939" s="13">
        <v>1435</v>
      </c>
      <c r="H1939" t="str">
        <f>VLOOKUP(G1939,All_Teams!$A$2:$B$365,2,FALSE)</f>
        <v>Vanderbilt</v>
      </c>
    </row>
    <row r="1940" spans="2:8" x14ac:dyDescent="0.4">
      <c r="B1940" s="11">
        <v>1937</v>
      </c>
      <c r="C1940" s="52">
        <v>1314</v>
      </c>
      <c r="D1940" s="13">
        <v>1314</v>
      </c>
      <c r="G1940" s="13">
        <v>1314</v>
      </c>
      <c r="H1940" t="str">
        <f>VLOOKUP(G1940,All_Teams!$A$2:$B$365,2,FALSE)</f>
        <v>North Carolina</v>
      </c>
    </row>
    <row r="1941" spans="2:8" x14ac:dyDescent="0.4">
      <c r="B1941" s="11">
        <v>1938</v>
      </c>
      <c r="C1941" s="52">
        <v>1452</v>
      </c>
      <c r="D1941" s="13">
        <v>1452</v>
      </c>
      <c r="G1941" s="13">
        <v>1452</v>
      </c>
      <c r="H1941" t="str">
        <f>VLOOKUP(G1941,All_Teams!$A$2:$B$365,2,FALSE)</f>
        <v>West Virginia</v>
      </c>
    </row>
    <row r="1942" spans="2:8" x14ac:dyDescent="0.4">
      <c r="B1942" s="11">
        <v>1939</v>
      </c>
      <c r="C1942" s="52">
        <v>1268</v>
      </c>
      <c r="D1942" s="13">
        <v>1268</v>
      </c>
      <c r="G1942" s="13">
        <v>1268</v>
      </c>
      <c r="H1942" t="str">
        <f>VLOOKUP(G1942,All_Teams!$A$2:$B$365,2,FALSE)</f>
        <v>Maryland</v>
      </c>
    </row>
    <row r="1943" spans="2:8" x14ac:dyDescent="0.4">
      <c r="B1943" s="11">
        <v>1940</v>
      </c>
      <c r="C1943" s="52">
        <v>1371</v>
      </c>
      <c r="D1943" s="13">
        <v>1371</v>
      </c>
      <c r="G1943" s="13">
        <v>1371</v>
      </c>
      <c r="H1943" t="str">
        <f>VLOOKUP(G1943,All_Teams!$A$2:$B$365,2,FALSE)</f>
        <v>Seton Hall</v>
      </c>
    </row>
    <row r="1944" spans="2:8" x14ac:dyDescent="0.4">
      <c r="B1944" s="11">
        <v>1941</v>
      </c>
      <c r="C1944" s="52">
        <v>1314</v>
      </c>
      <c r="D1944" s="13">
        <v>1314</v>
      </c>
      <c r="G1944" s="13">
        <v>1314</v>
      </c>
      <c r="H1944" t="str">
        <f>VLOOKUP(G1944,All_Teams!$A$2:$B$365,2,FALSE)</f>
        <v>North Carolina</v>
      </c>
    </row>
    <row r="1945" spans="2:8" x14ac:dyDescent="0.4">
      <c r="B1945" s="11">
        <v>1942</v>
      </c>
      <c r="C1945" s="52">
        <v>1274</v>
      </c>
      <c r="D1945" s="13">
        <v>1274</v>
      </c>
      <c r="G1945" s="13">
        <v>1274</v>
      </c>
      <c r="H1945" t="str">
        <f>VLOOKUP(G1945,All_Teams!$A$2:$B$365,2,FALSE)</f>
        <v>Miami (FL)</v>
      </c>
    </row>
    <row r="1946" spans="2:8" x14ac:dyDescent="0.4">
      <c r="B1946" s="11">
        <v>1943</v>
      </c>
      <c r="C1946" s="52">
        <v>1257</v>
      </c>
      <c r="D1946" s="13">
        <v>1257</v>
      </c>
      <c r="G1946" s="13">
        <v>1257</v>
      </c>
      <c r="H1946" t="str">
        <f>VLOOKUP(G1946,All_Teams!$A$2:$B$365,2,FALSE)</f>
        <v>Louisville</v>
      </c>
    </row>
    <row r="1947" spans="2:8" x14ac:dyDescent="0.4">
      <c r="B1947" s="11">
        <v>1944</v>
      </c>
      <c r="C1947" s="52">
        <v>1452</v>
      </c>
      <c r="D1947" s="13">
        <v>1452</v>
      </c>
      <c r="G1947" s="13">
        <v>1452</v>
      </c>
      <c r="H1947" t="str">
        <f>VLOOKUP(G1947,All_Teams!$A$2:$B$365,2,FALSE)</f>
        <v>West Virginia</v>
      </c>
    </row>
    <row r="1948" spans="2:8" x14ac:dyDescent="0.4">
      <c r="B1948" s="11">
        <v>1945</v>
      </c>
      <c r="C1948" s="52">
        <v>1153</v>
      </c>
      <c r="D1948" s="13">
        <v>1153</v>
      </c>
      <c r="G1948" s="13">
        <v>1153</v>
      </c>
      <c r="H1948" t="str">
        <f>VLOOKUP(G1948,All_Teams!$A$2:$B$365,2,FALSE)</f>
        <v>Cincinnati</v>
      </c>
    </row>
    <row r="1949" spans="2:8" x14ac:dyDescent="0.4">
      <c r="B1949" s="11">
        <v>1946</v>
      </c>
      <c r="C1949" s="52">
        <v>1246</v>
      </c>
      <c r="D1949" s="13">
        <v>1246</v>
      </c>
      <c r="G1949" s="13">
        <v>1246</v>
      </c>
      <c r="H1949" t="str">
        <f>VLOOKUP(G1949,All_Teams!$A$2:$B$365,2,FALSE)</f>
        <v>Kentucky</v>
      </c>
    </row>
    <row r="1950" spans="2:8" x14ac:dyDescent="0.4">
      <c r="B1950" s="11">
        <v>1947</v>
      </c>
      <c r="C1950" s="52">
        <v>1242</v>
      </c>
      <c r="D1950" s="13">
        <v>1242</v>
      </c>
      <c r="G1950" s="13">
        <v>1242</v>
      </c>
      <c r="H1950" t="str">
        <f>VLOOKUP(G1950,All_Teams!$A$2:$B$365,2,FALSE)</f>
        <v>Kansas</v>
      </c>
    </row>
    <row r="1951" spans="2:8" x14ac:dyDescent="0.4">
      <c r="B1951" s="11">
        <v>1948</v>
      </c>
      <c r="C1951" s="52">
        <v>1452</v>
      </c>
      <c r="D1951" s="13">
        <v>1452</v>
      </c>
      <c r="G1951" s="13">
        <v>1452</v>
      </c>
      <c r="H1951" t="str">
        <f>VLOOKUP(G1951,All_Teams!$A$2:$B$365,2,FALSE)</f>
        <v>West Virginia</v>
      </c>
    </row>
    <row r="1952" spans="2:8" x14ac:dyDescent="0.4">
      <c r="B1952" s="11">
        <v>1949</v>
      </c>
      <c r="C1952" s="52">
        <v>1452</v>
      </c>
      <c r="D1952" s="13">
        <v>1452</v>
      </c>
      <c r="G1952" s="13">
        <v>1452</v>
      </c>
      <c r="H1952" t="str">
        <f>VLOOKUP(G1952,All_Teams!$A$2:$B$365,2,FALSE)</f>
        <v>West Virginia</v>
      </c>
    </row>
    <row r="1953" spans="2:8" x14ac:dyDescent="0.4">
      <c r="B1953" s="11">
        <v>1950</v>
      </c>
      <c r="C1953" s="52">
        <v>1242</v>
      </c>
      <c r="D1953" s="13">
        <v>1242</v>
      </c>
      <c r="G1953" s="13">
        <v>1242</v>
      </c>
      <c r="H1953" t="str">
        <f>VLOOKUP(G1953,All_Teams!$A$2:$B$365,2,FALSE)</f>
        <v>Kansas</v>
      </c>
    </row>
    <row r="1954" spans="2:8" x14ac:dyDescent="0.4">
      <c r="B1954" s="11">
        <v>1951</v>
      </c>
      <c r="C1954" s="52">
        <v>1452</v>
      </c>
      <c r="D1954" s="13">
        <v>1452</v>
      </c>
      <c r="G1954" s="13">
        <v>1452</v>
      </c>
      <c r="H1954" t="str">
        <f>VLOOKUP(G1954,All_Teams!$A$2:$B$365,2,FALSE)</f>
        <v>West Virginia</v>
      </c>
    </row>
    <row r="1955" spans="2:8" x14ac:dyDescent="0.4">
      <c r="B1955" s="11">
        <v>1952</v>
      </c>
      <c r="C1955" s="52">
        <v>1257</v>
      </c>
      <c r="D1955" s="13">
        <v>1257</v>
      </c>
      <c r="G1955" s="13">
        <v>1257</v>
      </c>
      <c r="H1955" t="str">
        <f>VLOOKUP(G1955,All_Teams!$A$2:$B$365,2,FALSE)</f>
        <v>Louisville</v>
      </c>
    </row>
    <row r="1956" spans="2:8" x14ac:dyDescent="0.4">
      <c r="B1956" s="11">
        <v>1953</v>
      </c>
      <c r="C1956" s="52">
        <v>1242</v>
      </c>
      <c r="D1956" s="13">
        <v>1242</v>
      </c>
      <c r="G1956" s="13">
        <v>1242</v>
      </c>
      <c r="H1956" t="str">
        <f>VLOOKUP(G1956,All_Teams!$A$2:$B$365,2,FALSE)</f>
        <v>Kansas</v>
      </c>
    </row>
    <row r="1957" spans="2:8" x14ac:dyDescent="0.4">
      <c r="B1957" s="11">
        <v>1954</v>
      </c>
      <c r="C1957" s="52">
        <v>1436</v>
      </c>
      <c r="D1957" s="13">
        <v>1436</v>
      </c>
      <c r="G1957" s="13">
        <v>1436</v>
      </c>
      <c r="H1957" t="str">
        <f>VLOOKUP(G1957,All_Teams!$A$2:$B$365,2,FALSE)</f>
        <v>Vermont</v>
      </c>
    </row>
    <row r="1958" spans="2:8" x14ac:dyDescent="0.4">
      <c r="B1958" s="11">
        <v>1955</v>
      </c>
      <c r="C1958" s="52">
        <v>1257</v>
      </c>
      <c r="D1958" s="13">
        <v>1257</v>
      </c>
      <c r="G1958" s="13">
        <v>1257</v>
      </c>
      <c r="H1958" t="str">
        <f>VLOOKUP(G1958,All_Teams!$A$2:$B$365,2,FALSE)</f>
        <v>Louisville</v>
      </c>
    </row>
    <row r="1959" spans="2:8" x14ac:dyDescent="0.4">
      <c r="B1959" s="11">
        <v>1956</v>
      </c>
      <c r="C1959" s="52">
        <v>1371</v>
      </c>
      <c r="D1959" s="13">
        <v>1371</v>
      </c>
      <c r="G1959" s="13">
        <v>1371</v>
      </c>
      <c r="H1959" t="str">
        <f>VLOOKUP(G1959,All_Teams!$A$2:$B$365,2,FALSE)</f>
        <v>Seton Hall</v>
      </c>
    </row>
    <row r="1960" spans="2:8" x14ac:dyDescent="0.4">
      <c r="B1960" s="11">
        <v>1957</v>
      </c>
      <c r="C1960" s="52">
        <v>1314</v>
      </c>
      <c r="D1960" s="13">
        <v>1314</v>
      </c>
      <c r="G1960" s="13">
        <v>1314</v>
      </c>
      <c r="H1960" t="str">
        <f>VLOOKUP(G1960,All_Teams!$A$2:$B$365,2,FALSE)</f>
        <v>North Carolina</v>
      </c>
    </row>
    <row r="1961" spans="2:8" x14ac:dyDescent="0.4">
      <c r="B1961" s="11">
        <v>1958</v>
      </c>
      <c r="C1961" s="52">
        <v>1314</v>
      </c>
      <c r="D1961" s="13">
        <v>1314</v>
      </c>
      <c r="G1961" s="13">
        <v>1314</v>
      </c>
      <c r="H1961" t="str">
        <f>VLOOKUP(G1961,All_Teams!$A$2:$B$365,2,FALSE)</f>
        <v>North Carolina</v>
      </c>
    </row>
    <row r="1962" spans="2:8" x14ac:dyDescent="0.4">
      <c r="B1962" s="11">
        <v>1959</v>
      </c>
      <c r="C1962" s="52">
        <v>1343</v>
      </c>
      <c r="D1962" s="13">
        <v>1343</v>
      </c>
      <c r="G1962" s="13">
        <v>1343</v>
      </c>
      <c r="H1962" t="str">
        <f>VLOOKUP(G1962,All_Teams!$A$2:$B$365,2,FALSE)</f>
        <v>Princeton</v>
      </c>
    </row>
    <row r="1963" spans="2:8" x14ac:dyDescent="0.4">
      <c r="B1963" s="11">
        <v>1960</v>
      </c>
      <c r="C1963" s="52">
        <v>1452</v>
      </c>
      <c r="D1963" s="13">
        <v>1452</v>
      </c>
      <c r="G1963" s="13">
        <v>1452</v>
      </c>
      <c r="H1963" t="str">
        <f>VLOOKUP(G1963,All_Teams!$A$2:$B$365,2,FALSE)</f>
        <v>West Virginia</v>
      </c>
    </row>
    <row r="1964" spans="2:8" x14ac:dyDescent="0.4">
      <c r="B1964" s="11">
        <v>1961</v>
      </c>
      <c r="C1964" s="52">
        <v>1112</v>
      </c>
      <c r="D1964" s="13">
        <v>1112</v>
      </c>
      <c r="G1964" s="13">
        <v>1112</v>
      </c>
      <c r="H1964" t="str">
        <f>VLOOKUP(G1964,All_Teams!$A$2:$B$365,2,FALSE)</f>
        <v>Arizona</v>
      </c>
    </row>
    <row r="1965" spans="2:8" x14ac:dyDescent="0.4">
      <c r="B1965" s="11">
        <v>1962</v>
      </c>
      <c r="C1965" s="52">
        <v>1153</v>
      </c>
      <c r="D1965" s="13">
        <v>1153</v>
      </c>
      <c r="G1965" s="13">
        <v>1153</v>
      </c>
      <c r="H1965" t="str">
        <f>VLOOKUP(G1965,All_Teams!$A$2:$B$365,2,FALSE)</f>
        <v>Cincinnati</v>
      </c>
    </row>
    <row r="1966" spans="2:8" x14ac:dyDescent="0.4">
      <c r="B1966" s="11">
        <v>1963</v>
      </c>
      <c r="C1966" s="52">
        <v>1246</v>
      </c>
      <c r="D1966" s="13">
        <v>1246</v>
      </c>
      <c r="G1966" s="13">
        <v>1246</v>
      </c>
      <c r="H1966" t="str">
        <f>VLOOKUP(G1966,All_Teams!$A$2:$B$365,2,FALSE)</f>
        <v>Kentucky</v>
      </c>
    </row>
    <row r="1967" spans="2:8" x14ac:dyDescent="0.4">
      <c r="B1967" s="11">
        <v>1964</v>
      </c>
      <c r="C1967" s="52">
        <v>1257</v>
      </c>
      <c r="D1967" s="13">
        <v>1257</v>
      </c>
      <c r="G1967" s="13">
        <v>1257</v>
      </c>
      <c r="H1967" t="str">
        <f>VLOOKUP(G1967,All_Teams!$A$2:$B$365,2,FALSE)</f>
        <v>Louisville</v>
      </c>
    </row>
    <row r="1968" spans="2:8" x14ac:dyDescent="0.4">
      <c r="B1968" s="11">
        <v>1965</v>
      </c>
      <c r="C1968" s="52">
        <v>1246</v>
      </c>
      <c r="D1968" s="13">
        <v>1246</v>
      </c>
      <c r="G1968" s="13">
        <v>1246</v>
      </c>
      <c r="H1968" t="str">
        <f>VLOOKUP(G1968,All_Teams!$A$2:$B$365,2,FALSE)</f>
        <v>Kentucky</v>
      </c>
    </row>
    <row r="1969" spans="2:8" x14ac:dyDescent="0.4">
      <c r="B1969" s="11">
        <v>1966</v>
      </c>
      <c r="C1969" s="52">
        <v>1199</v>
      </c>
      <c r="D1969" s="13">
        <v>1199</v>
      </c>
      <c r="G1969" s="13">
        <v>1199</v>
      </c>
      <c r="H1969" t="str">
        <f>VLOOKUP(G1969,All_Teams!$A$2:$B$365,2,FALSE)</f>
        <v>Florida State</v>
      </c>
    </row>
    <row r="1970" spans="2:8" x14ac:dyDescent="0.4">
      <c r="B1970" s="11">
        <v>1967</v>
      </c>
      <c r="C1970" s="52">
        <v>1314</v>
      </c>
      <c r="D1970" s="13">
        <v>1314</v>
      </c>
      <c r="G1970" s="13">
        <v>1314</v>
      </c>
      <c r="H1970" t="str">
        <f>VLOOKUP(G1970,All_Teams!$A$2:$B$365,2,FALSE)</f>
        <v>North Carolina</v>
      </c>
    </row>
    <row r="1971" spans="2:8" x14ac:dyDescent="0.4">
      <c r="B1971" s="11">
        <v>1968</v>
      </c>
      <c r="C1971" s="52">
        <v>1242</v>
      </c>
      <c r="D1971" s="13">
        <v>1242</v>
      </c>
      <c r="G1971" s="13">
        <v>1242</v>
      </c>
      <c r="H1971" t="str">
        <f>VLOOKUP(G1971,All_Teams!$A$2:$B$365,2,FALSE)</f>
        <v>Kansas</v>
      </c>
    </row>
    <row r="1972" spans="2:8" x14ac:dyDescent="0.4">
      <c r="B1972" s="11">
        <v>1969</v>
      </c>
      <c r="C1972" s="52">
        <v>1452</v>
      </c>
      <c r="D1972" s="13">
        <v>1452</v>
      </c>
      <c r="G1972" s="13">
        <v>1452</v>
      </c>
      <c r="H1972" t="str">
        <f>VLOOKUP(G1972,All_Teams!$A$2:$B$365,2,FALSE)</f>
        <v>West Virginia</v>
      </c>
    </row>
    <row r="1973" spans="2:8" x14ac:dyDescent="0.4">
      <c r="B1973" s="11">
        <v>1970</v>
      </c>
      <c r="C1973" s="52">
        <v>1257</v>
      </c>
      <c r="D1973" s="13">
        <v>1257</v>
      </c>
      <c r="G1973" s="13">
        <v>1257</v>
      </c>
      <c r="H1973" t="str">
        <f>VLOOKUP(G1973,All_Teams!$A$2:$B$365,2,FALSE)</f>
        <v>Louisville</v>
      </c>
    </row>
    <row r="1974" spans="2:8" x14ac:dyDescent="0.4">
      <c r="B1974" s="11">
        <v>1971</v>
      </c>
      <c r="C1974" s="52">
        <v>1242</v>
      </c>
      <c r="D1974" s="13">
        <v>1242</v>
      </c>
      <c r="G1974" s="13">
        <v>1242</v>
      </c>
      <c r="H1974" t="str">
        <f>VLOOKUP(G1974,All_Teams!$A$2:$B$365,2,FALSE)</f>
        <v>Kansas</v>
      </c>
    </row>
    <row r="1975" spans="2:8" x14ac:dyDescent="0.4">
      <c r="B1975" s="11">
        <v>1972</v>
      </c>
      <c r="C1975" s="52">
        <v>1452</v>
      </c>
      <c r="D1975" s="13">
        <v>1452</v>
      </c>
      <c r="G1975" s="13">
        <v>1452</v>
      </c>
      <c r="H1975" t="str">
        <f>VLOOKUP(G1975,All_Teams!$A$2:$B$365,2,FALSE)</f>
        <v>West Virginia</v>
      </c>
    </row>
    <row r="1976" spans="2:8" x14ac:dyDescent="0.4">
      <c r="B1976" s="11">
        <v>1973</v>
      </c>
      <c r="C1976" s="52">
        <v>1314</v>
      </c>
      <c r="D1976" s="13">
        <v>1314</v>
      </c>
      <c r="G1976" s="13">
        <v>1314</v>
      </c>
      <c r="H1976" t="str">
        <f>VLOOKUP(G1976,All_Teams!$A$2:$B$365,2,FALSE)</f>
        <v>North Carolina</v>
      </c>
    </row>
    <row r="1977" spans="2:8" x14ac:dyDescent="0.4">
      <c r="B1977" s="11">
        <v>1974</v>
      </c>
      <c r="C1977" s="52">
        <v>1452</v>
      </c>
      <c r="D1977" s="13">
        <v>1452</v>
      </c>
      <c r="G1977" s="13">
        <v>1452</v>
      </c>
      <c r="H1977" t="str">
        <f>VLOOKUP(G1977,All_Teams!$A$2:$B$365,2,FALSE)</f>
        <v>West Virginia</v>
      </c>
    </row>
    <row r="1978" spans="2:8" x14ac:dyDescent="0.4">
      <c r="B1978" s="11">
        <v>1975</v>
      </c>
      <c r="C1978" s="52">
        <v>1452</v>
      </c>
      <c r="D1978" s="13">
        <v>1452</v>
      </c>
      <c r="G1978" s="13">
        <v>1452</v>
      </c>
      <c r="H1978" t="str">
        <f>VLOOKUP(G1978,All_Teams!$A$2:$B$365,2,FALSE)</f>
        <v>West Virginia</v>
      </c>
    </row>
    <row r="1979" spans="2:8" x14ac:dyDescent="0.4">
      <c r="B1979" s="11">
        <v>1976</v>
      </c>
      <c r="C1979" s="52">
        <v>1452</v>
      </c>
      <c r="D1979" s="13">
        <v>1452</v>
      </c>
      <c r="G1979" s="13">
        <v>1452</v>
      </c>
      <c r="H1979" t="str">
        <f>VLOOKUP(G1979,All_Teams!$A$2:$B$365,2,FALSE)</f>
        <v>West Virginia</v>
      </c>
    </row>
    <row r="1980" spans="2:8" x14ac:dyDescent="0.4">
      <c r="B1980" s="11">
        <v>1977</v>
      </c>
      <c r="C1980" s="52">
        <v>1374</v>
      </c>
      <c r="D1980" s="13">
        <v>1374</v>
      </c>
      <c r="G1980" s="13">
        <v>1374</v>
      </c>
      <c r="H1980" t="str">
        <f>VLOOKUP(G1980,All_Teams!$A$2:$B$365,2,FALSE)</f>
        <v>Southern Methodist</v>
      </c>
    </row>
    <row r="1981" spans="2:8" x14ac:dyDescent="0.4">
      <c r="B1981" s="11">
        <v>1978</v>
      </c>
      <c r="C1981" s="52">
        <v>1246</v>
      </c>
      <c r="D1981" s="13">
        <v>1246</v>
      </c>
      <c r="G1981" s="13">
        <v>1246</v>
      </c>
      <c r="H1981" t="str">
        <f>VLOOKUP(G1981,All_Teams!$A$2:$B$365,2,FALSE)</f>
        <v>Kentucky</v>
      </c>
    </row>
    <row r="1982" spans="2:8" x14ac:dyDescent="0.4">
      <c r="B1982" s="11">
        <v>1979</v>
      </c>
      <c r="C1982" s="52">
        <v>1452</v>
      </c>
      <c r="D1982" s="13">
        <v>1452</v>
      </c>
      <c r="G1982" s="13">
        <v>1452</v>
      </c>
      <c r="H1982" t="str">
        <f>VLOOKUP(G1982,All_Teams!$A$2:$B$365,2,FALSE)</f>
        <v>West Virginia</v>
      </c>
    </row>
    <row r="1983" spans="2:8" x14ac:dyDescent="0.4">
      <c r="B1983" s="11">
        <v>1980</v>
      </c>
      <c r="C1983" s="52">
        <v>1246</v>
      </c>
      <c r="D1983" s="13">
        <v>1246</v>
      </c>
      <c r="G1983" s="13">
        <v>1246</v>
      </c>
      <c r="H1983" t="str">
        <f>VLOOKUP(G1983,All_Teams!$A$2:$B$365,2,FALSE)</f>
        <v>Kentucky</v>
      </c>
    </row>
    <row r="1984" spans="2:8" x14ac:dyDescent="0.4">
      <c r="B1984" s="11">
        <v>1981</v>
      </c>
      <c r="C1984" s="52">
        <v>1314</v>
      </c>
      <c r="D1984" s="13">
        <v>1314</v>
      </c>
      <c r="G1984" s="13">
        <v>1314</v>
      </c>
      <c r="H1984" t="str">
        <f>VLOOKUP(G1984,All_Teams!$A$2:$B$365,2,FALSE)</f>
        <v>North Carolina</v>
      </c>
    </row>
    <row r="1985" spans="2:8" x14ac:dyDescent="0.4">
      <c r="B1985" s="11">
        <v>1982</v>
      </c>
      <c r="C1985" s="52">
        <v>1257</v>
      </c>
      <c r="D1985" s="13">
        <v>1257</v>
      </c>
      <c r="G1985" s="13">
        <v>1257</v>
      </c>
      <c r="H1985" t="str">
        <f>VLOOKUP(G1985,All_Teams!$A$2:$B$365,2,FALSE)</f>
        <v>Louisville</v>
      </c>
    </row>
    <row r="1986" spans="2:8" x14ac:dyDescent="0.4">
      <c r="B1986" s="11">
        <v>1983</v>
      </c>
      <c r="C1986" s="52">
        <v>1242</v>
      </c>
      <c r="D1986" s="13">
        <v>1242</v>
      </c>
      <c r="G1986" s="13">
        <v>1242</v>
      </c>
      <c r="H1986" t="str">
        <f>VLOOKUP(G1986,All_Teams!$A$2:$B$365,2,FALSE)</f>
        <v>Kansas</v>
      </c>
    </row>
    <row r="1987" spans="2:8" x14ac:dyDescent="0.4">
      <c r="B1987" s="11">
        <v>1984</v>
      </c>
      <c r="C1987" s="52">
        <v>1374</v>
      </c>
      <c r="D1987" s="13">
        <v>1374</v>
      </c>
      <c r="G1987" s="13">
        <v>1374</v>
      </c>
      <c r="H1987" t="str">
        <f>VLOOKUP(G1987,All_Teams!$A$2:$B$365,2,FALSE)</f>
        <v>Southern Methodist</v>
      </c>
    </row>
    <row r="1988" spans="2:8" x14ac:dyDescent="0.4">
      <c r="B1988" s="11">
        <v>1985</v>
      </c>
      <c r="C1988" s="52">
        <v>1452</v>
      </c>
      <c r="D1988" s="13">
        <v>1452</v>
      </c>
      <c r="G1988" s="13">
        <v>1452</v>
      </c>
      <c r="H1988" t="str">
        <f>VLOOKUP(G1988,All_Teams!$A$2:$B$365,2,FALSE)</f>
        <v>West Virginia</v>
      </c>
    </row>
    <row r="1989" spans="2:8" x14ac:dyDescent="0.4">
      <c r="B1989" s="11">
        <v>1986</v>
      </c>
      <c r="C1989" s="52">
        <v>1153</v>
      </c>
      <c r="D1989" s="13">
        <v>1153</v>
      </c>
      <c r="G1989" s="13">
        <v>1153</v>
      </c>
      <c r="H1989" t="str">
        <f>VLOOKUP(G1989,All_Teams!$A$2:$B$365,2,FALSE)</f>
        <v>Cincinnati</v>
      </c>
    </row>
    <row r="1990" spans="2:8" x14ac:dyDescent="0.4">
      <c r="B1990" s="11">
        <v>1987</v>
      </c>
      <c r="C1990" s="52">
        <v>1374</v>
      </c>
      <c r="D1990" s="13">
        <v>1374</v>
      </c>
      <c r="G1990" s="13">
        <v>1374</v>
      </c>
      <c r="H1990" t="str">
        <f>VLOOKUP(G1990,All_Teams!$A$2:$B$365,2,FALSE)</f>
        <v>Southern Methodist</v>
      </c>
    </row>
    <row r="1991" spans="2:8" x14ac:dyDescent="0.4">
      <c r="B1991" s="11">
        <v>1988</v>
      </c>
      <c r="C1991" s="52">
        <v>1246</v>
      </c>
      <c r="D1991" s="13">
        <v>1246</v>
      </c>
      <c r="G1991" s="13">
        <v>1246</v>
      </c>
      <c r="H1991" t="str">
        <f>VLOOKUP(G1991,All_Teams!$A$2:$B$365,2,FALSE)</f>
        <v>Kentucky</v>
      </c>
    </row>
    <row r="1992" spans="2:8" x14ac:dyDescent="0.4">
      <c r="B1992" s="11">
        <v>1989</v>
      </c>
      <c r="C1992" s="52">
        <v>1452</v>
      </c>
      <c r="D1992" s="13">
        <v>1452</v>
      </c>
      <c r="G1992" s="13">
        <v>1452</v>
      </c>
      <c r="H1992" t="str">
        <f>VLOOKUP(G1992,All_Teams!$A$2:$B$365,2,FALSE)</f>
        <v>West Virginia</v>
      </c>
    </row>
    <row r="1993" spans="2:8" x14ac:dyDescent="0.4">
      <c r="B1993" s="11">
        <v>1990</v>
      </c>
      <c r="C1993" s="52">
        <v>1452</v>
      </c>
      <c r="D1993" s="13">
        <v>1452</v>
      </c>
      <c r="G1993" s="13">
        <v>1452</v>
      </c>
      <c r="H1993" t="str">
        <f>VLOOKUP(G1993,All_Teams!$A$2:$B$365,2,FALSE)</f>
        <v>West Virginia</v>
      </c>
    </row>
    <row r="1994" spans="2:8" x14ac:dyDescent="0.4">
      <c r="B1994" s="11">
        <v>1991</v>
      </c>
      <c r="C1994" s="52">
        <v>1314</v>
      </c>
      <c r="D1994" s="13">
        <v>1314</v>
      </c>
      <c r="G1994" s="13">
        <v>1314</v>
      </c>
      <c r="H1994" t="str">
        <f>VLOOKUP(G1994,All_Teams!$A$2:$B$365,2,FALSE)</f>
        <v>North Carolina</v>
      </c>
    </row>
    <row r="1995" spans="2:8" x14ac:dyDescent="0.4">
      <c r="B1995" s="11">
        <v>1992</v>
      </c>
      <c r="C1995" s="52">
        <v>1246</v>
      </c>
      <c r="D1995" s="13">
        <v>1246</v>
      </c>
      <c r="G1995" s="13">
        <v>1246</v>
      </c>
      <c r="H1995" t="str">
        <f>VLOOKUP(G1995,All_Teams!$A$2:$B$365,2,FALSE)</f>
        <v>Kentucky</v>
      </c>
    </row>
    <row r="1996" spans="2:8" x14ac:dyDescent="0.4">
      <c r="B1996" s="11">
        <v>1993</v>
      </c>
      <c r="C1996" s="52">
        <v>1278</v>
      </c>
      <c r="D1996" s="13">
        <v>1278</v>
      </c>
      <c r="G1996" s="13">
        <v>1278</v>
      </c>
      <c r="H1996" t="str">
        <f>VLOOKUP(G1996,All_Teams!$A$2:$B$365,2,FALSE)</f>
        <v>Minnesota</v>
      </c>
    </row>
    <row r="1997" spans="2:8" x14ac:dyDescent="0.4">
      <c r="B1997" s="11">
        <v>1994</v>
      </c>
      <c r="C1997" s="52">
        <v>1435</v>
      </c>
      <c r="D1997" s="13">
        <v>1435</v>
      </c>
      <c r="G1997" s="13">
        <v>1435</v>
      </c>
      <c r="H1997" t="str">
        <f>VLOOKUP(G1997,All_Teams!$A$2:$B$365,2,FALSE)</f>
        <v>Vanderbilt</v>
      </c>
    </row>
    <row r="1998" spans="2:8" x14ac:dyDescent="0.4">
      <c r="B1998" s="11">
        <v>1995</v>
      </c>
      <c r="C1998" s="52">
        <v>1242</v>
      </c>
      <c r="D1998" s="13">
        <v>1242</v>
      </c>
      <c r="G1998" s="13">
        <v>1242</v>
      </c>
      <c r="H1998" t="str">
        <f>VLOOKUP(G1998,All_Teams!$A$2:$B$365,2,FALSE)</f>
        <v>Kansas</v>
      </c>
    </row>
    <row r="1999" spans="2:8" x14ac:dyDescent="0.4">
      <c r="B1999" s="11">
        <v>1996</v>
      </c>
      <c r="C1999" s="52">
        <v>1452</v>
      </c>
      <c r="D1999" s="13">
        <v>1452</v>
      </c>
      <c r="G1999" s="13">
        <v>1452</v>
      </c>
      <c r="H1999" t="str">
        <f>VLOOKUP(G1999,All_Teams!$A$2:$B$365,2,FALSE)</f>
        <v>West Virginia</v>
      </c>
    </row>
    <row r="2000" spans="2:8" x14ac:dyDescent="0.4">
      <c r="B2000" s="11">
        <v>1997</v>
      </c>
      <c r="C2000" s="52">
        <v>1181</v>
      </c>
      <c r="D2000" s="13">
        <v>1181</v>
      </c>
      <c r="G2000" s="13">
        <v>1181</v>
      </c>
      <c r="H2000" t="str">
        <f>VLOOKUP(G2000,All_Teams!$A$2:$B$365,2,FALSE)</f>
        <v>Duke</v>
      </c>
    </row>
    <row r="2001" spans="2:8" x14ac:dyDescent="0.4">
      <c r="B2001" s="11">
        <v>1998</v>
      </c>
      <c r="C2001" s="52">
        <v>1314</v>
      </c>
      <c r="D2001" s="13">
        <v>1314</v>
      </c>
      <c r="G2001" s="13">
        <v>1314</v>
      </c>
      <c r="H2001" t="str">
        <f>VLOOKUP(G2001,All_Teams!$A$2:$B$365,2,FALSE)</f>
        <v>North Carolina</v>
      </c>
    </row>
    <row r="2002" spans="2:8" x14ac:dyDescent="0.4">
      <c r="B2002" s="11">
        <v>1999</v>
      </c>
      <c r="C2002" s="52">
        <v>1452</v>
      </c>
      <c r="D2002" s="13">
        <v>1452</v>
      </c>
      <c r="G2002" s="13">
        <v>1452</v>
      </c>
      <c r="H2002" t="str">
        <f>VLOOKUP(G2002,All_Teams!$A$2:$B$365,2,FALSE)</f>
        <v>West Virginia</v>
      </c>
    </row>
    <row r="2003" spans="2:8" x14ac:dyDescent="0.4">
      <c r="B2003" s="11">
        <v>2000</v>
      </c>
      <c r="C2003" s="52">
        <v>1452</v>
      </c>
      <c r="D2003" s="13">
        <v>1452</v>
      </c>
      <c r="G2003" s="13">
        <v>1452</v>
      </c>
      <c r="H2003" t="str">
        <f>VLOOKUP(G2003,All_Teams!$A$2:$B$365,2,FALSE)</f>
        <v>West Virginia</v>
      </c>
    </row>
    <row r="2004" spans="2:8" x14ac:dyDescent="0.4">
      <c r="B2004" s="11">
        <v>2001</v>
      </c>
      <c r="C2004" s="52">
        <v>1374</v>
      </c>
      <c r="D2004" s="13">
        <v>1374</v>
      </c>
      <c r="G2004" s="13">
        <v>1374</v>
      </c>
      <c r="H2004" t="str">
        <f>VLOOKUP(G2004,All_Teams!$A$2:$B$365,2,FALSE)</f>
        <v>Southern Methodist</v>
      </c>
    </row>
    <row r="2005" spans="2:8" x14ac:dyDescent="0.4">
      <c r="B2005" s="11">
        <v>2002</v>
      </c>
      <c r="C2005" s="52">
        <v>1452</v>
      </c>
      <c r="D2005" s="13">
        <v>1452</v>
      </c>
      <c r="G2005" s="13">
        <v>1452</v>
      </c>
      <c r="H2005" t="str">
        <f>VLOOKUP(G2005,All_Teams!$A$2:$B$365,2,FALSE)</f>
        <v>West Virginia</v>
      </c>
    </row>
    <row r="2006" spans="2:8" x14ac:dyDescent="0.4">
      <c r="B2006" s="11">
        <v>2003</v>
      </c>
      <c r="C2006" s="52">
        <v>1173</v>
      </c>
      <c r="D2006" s="13">
        <v>1173</v>
      </c>
      <c r="G2006" s="13">
        <v>1173</v>
      </c>
      <c r="H2006" t="str">
        <f>VLOOKUP(G2006,All_Teams!$A$2:$B$365,2,FALSE)</f>
        <v>Dayton</v>
      </c>
    </row>
    <row r="2007" spans="2:8" x14ac:dyDescent="0.4">
      <c r="B2007" s="11">
        <v>2004</v>
      </c>
      <c r="C2007" s="52">
        <v>1278</v>
      </c>
      <c r="D2007" s="13">
        <v>1278</v>
      </c>
      <c r="G2007" s="13">
        <v>1278</v>
      </c>
      <c r="H2007" t="str">
        <f>VLOOKUP(G2007,All_Teams!$A$2:$B$365,2,FALSE)</f>
        <v>Minnesota</v>
      </c>
    </row>
    <row r="2008" spans="2:8" x14ac:dyDescent="0.4">
      <c r="B2008" s="11">
        <v>2005</v>
      </c>
      <c r="C2008" s="52">
        <v>1268</v>
      </c>
      <c r="D2008" s="13">
        <v>1268</v>
      </c>
      <c r="G2008" s="13">
        <v>1268</v>
      </c>
      <c r="H2008" t="str">
        <f>VLOOKUP(G2008,All_Teams!$A$2:$B$365,2,FALSE)</f>
        <v>Maryland</v>
      </c>
    </row>
    <row r="2009" spans="2:8" x14ac:dyDescent="0.4">
      <c r="B2009" s="11">
        <v>2006</v>
      </c>
      <c r="C2009" s="52">
        <v>1452</v>
      </c>
      <c r="D2009" s="13">
        <v>1452</v>
      </c>
      <c r="G2009" s="13">
        <v>1452</v>
      </c>
      <c r="H2009" t="str">
        <f>VLOOKUP(G2009,All_Teams!$A$2:$B$365,2,FALSE)</f>
        <v>West Virginia</v>
      </c>
    </row>
    <row r="2010" spans="2:8" x14ac:dyDescent="0.4">
      <c r="B2010" s="11">
        <v>2007</v>
      </c>
      <c r="C2010" s="52">
        <v>1452</v>
      </c>
      <c r="D2010" s="13">
        <v>1452</v>
      </c>
      <c r="G2010" s="13">
        <v>1452</v>
      </c>
      <c r="H2010" t="str">
        <f>VLOOKUP(G2010,All_Teams!$A$2:$B$365,2,FALSE)</f>
        <v>West Virginia</v>
      </c>
    </row>
    <row r="2011" spans="2:8" x14ac:dyDescent="0.4">
      <c r="B2011" s="11">
        <v>2008</v>
      </c>
      <c r="C2011" s="52">
        <v>1452</v>
      </c>
      <c r="D2011" s="13">
        <v>1452</v>
      </c>
      <c r="G2011" s="13">
        <v>1452</v>
      </c>
      <c r="H2011" t="str">
        <f>VLOOKUP(G2011,All_Teams!$A$2:$B$365,2,FALSE)</f>
        <v>West Virginia</v>
      </c>
    </row>
    <row r="2012" spans="2:8" x14ac:dyDescent="0.4">
      <c r="B2012" s="11">
        <v>2009</v>
      </c>
      <c r="C2012" s="52">
        <v>1242</v>
      </c>
      <c r="D2012" s="13">
        <v>1242</v>
      </c>
      <c r="G2012" s="13">
        <v>1242</v>
      </c>
      <c r="H2012" t="str">
        <f>VLOOKUP(G2012,All_Teams!$A$2:$B$365,2,FALSE)</f>
        <v>Kansas</v>
      </c>
    </row>
    <row r="2013" spans="2:8" x14ac:dyDescent="0.4">
      <c r="B2013" s="11">
        <v>2010</v>
      </c>
      <c r="C2013" s="52">
        <v>1242</v>
      </c>
      <c r="D2013" s="13">
        <v>1242</v>
      </c>
      <c r="G2013" s="13">
        <v>1242</v>
      </c>
      <c r="H2013" t="str">
        <f>VLOOKUP(G2013,All_Teams!$A$2:$B$365,2,FALSE)</f>
        <v>Kansas</v>
      </c>
    </row>
    <row r="2014" spans="2:8" x14ac:dyDescent="0.4">
      <c r="B2014" s="11">
        <v>2011</v>
      </c>
      <c r="C2014" s="52">
        <v>1314</v>
      </c>
      <c r="D2014" s="13">
        <v>1314</v>
      </c>
      <c r="G2014" s="13">
        <v>1314</v>
      </c>
      <c r="H2014" t="str">
        <f>VLOOKUP(G2014,All_Teams!$A$2:$B$365,2,FALSE)</f>
        <v>North Carolina</v>
      </c>
    </row>
    <row r="2015" spans="2:8" x14ac:dyDescent="0.4">
      <c r="B2015" s="11">
        <v>2012</v>
      </c>
      <c r="C2015" s="52">
        <v>1242</v>
      </c>
      <c r="D2015" s="13">
        <v>1242</v>
      </c>
      <c r="G2015" s="13">
        <v>1242</v>
      </c>
      <c r="H2015" t="str">
        <f>VLOOKUP(G2015,All_Teams!$A$2:$B$365,2,FALSE)</f>
        <v>Kansas</v>
      </c>
    </row>
    <row r="2016" spans="2:8" x14ac:dyDescent="0.4">
      <c r="B2016" s="11">
        <v>2013</v>
      </c>
      <c r="C2016" s="52">
        <v>1458</v>
      </c>
      <c r="D2016" s="13">
        <v>1458</v>
      </c>
      <c r="G2016" s="13">
        <v>1458</v>
      </c>
      <c r="H2016" t="str">
        <f>VLOOKUP(G2016,All_Teams!$A$2:$B$365,2,FALSE)</f>
        <v>Wisconsin</v>
      </c>
    </row>
    <row r="2017" spans="2:8" x14ac:dyDescent="0.4">
      <c r="B2017" s="11">
        <v>2014</v>
      </c>
      <c r="C2017" s="52">
        <v>1242</v>
      </c>
      <c r="D2017" s="13">
        <v>1242</v>
      </c>
      <c r="G2017" s="13">
        <v>1242</v>
      </c>
      <c r="H2017" t="str">
        <f>VLOOKUP(G2017,All_Teams!$A$2:$B$365,2,FALSE)</f>
        <v>Kansas</v>
      </c>
    </row>
    <row r="2018" spans="2:8" x14ac:dyDescent="0.4">
      <c r="B2018" s="11">
        <v>2015</v>
      </c>
      <c r="C2018" s="52">
        <v>1374</v>
      </c>
      <c r="D2018" s="13">
        <v>1374</v>
      </c>
      <c r="G2018" s="13">
        <v>1374</v>
      </c>
      <c r="H2018" t="str">
        <f>VLOOKUP(G2018,All_Teams!$A$2:$B$365,2,FALSE)</f>
        <v>Southern Methodist</v>
      </c>
    </row>
    <row r="2019" spans="2:8" x14ac:dyDescent="0.4">
      <c r="B2019" s="11">
        <v>2016</v>
      </c>
      <c r="C2019" s="52">
        <v>1314</v>
      </c>
      <c r="D2019" s="13">
        <v>1314</v>
      </c>
      <c r="G2019" s="13">
        <v>1314</v>
      </c>
      <c r="H2019" t="str">
        <f>VLOOKUP(G2019,All_Teams!$A$2:$B$365,2,FALSE)</f>
        <v>North Carolina</v>
      </c>
    </row>
    <row r="2020" spans="2:8" x14ac:dyDescent="0.4">
      <c r="B2020" s="11">
        <v>2017</v>
      </c>
      <c r="C2020" s="52">
        <v>1314</v>
      </c>
      <c r="D2020" s="13">
        <v>1314</v>
      </c>
      <c r="G2020" s="13">
        <v>1314</v>
      </c>
      <c r="H2020" t="str">
        <f>VLOOKUP(G2020,All_Teams!$A$2:$B$365,2,FALSE)</f>
        <v>North Carolina</v>
      </c>
    </row>
    <row r="2021" spans="2:8" x14ac:dyDescent="0.4">
      <c r="B2021" s="11">
        <v>2018</v>
      </c>
      <c r="C2021" s="52">
        <v>1452</v>
      </c>
      <c r="D2021" s="13">
        <v>1452</v>
      </c>
      <c r="G2021" s="13">
        <v>1452</v>
      </c>
      <c r="H2021" t="str">
        <f>VLOOKUP(G2021,All_Teams!$A$2:$B$365,2,FALSE)</f>
        <v>West Virginia</v>
      </c>
    </row>
    <row r="2022" spans="2:8" x14ac:dyDescent="0.4">
      <c r="B2022" s="11">
        <v>2019</v>
      </c>
      <c r="C2022" s="52">
        <v>1452</v>
      </c>
      <c r="D2022" s="13">
        <v>1452</v>
      </c>
      <c r="G2022" s="13">
        <v>1452</v>
      </c>
      <c r="H2022" t="str">
        <f>VLOOKUP(G2022,All_Teams!$A$2:$B$365,2,FALSE)</f>
        <v>West Virginia</v>
      </c>
    </row>
    <row r="2023" spans="2:8" x14ac:dyDescent="0.4">
      <c r="B2023" s="11">
        <v>2020</v>
      </c>
      <c r="C2023" s="52">
        <v>1452</v>
      </c>
      <c r="D2023" s="13">
        <v>1452</v>
      </c>
      <c r="G2023" s="13">
        <v>1452</v>
      </c>
      <c r="H2023" t="str">
        <f>VLOOKUP(G2023,All_Teams!$A$2:$B$365,2,FALSE)</f>
        <v>West Virginia</v>
      </c>
    </row>
    <row r="2024" spans="2:8" x14ac:dyDescent="0.4">
      <c r="B2024" s="11">
        <v>2021</v>
      </c>
      <c r="C2024" s="52">
        <v>1257</v>
      </c>
      <c r="D2024" s="13">
        <v>1257</v>
      </c>
      <c r="G2024" s="13">
        <v>1257</v>
      </c>
      <c r="H2024" t="str">
        <f>VLOOKUP(G2024,All_Teams!$A$2:$B$365,2,FALSE)</f>
        <v>Louisville</v>
      </c>
    </row>
    <row r="2025" spans="2:8" x14ac:dyDescent="0.4">
      <c r="B2025" s="11">
        <v>2022</v>
      </c>
      <c r="C2025" s="52">
        <v>1436</v>
      </c>
      <c r="D2025" s="13">
        <v>1436</v>
      </c>
      <c r="G2025" s="13">
        <v>1436</v>
      </c>
      <c r="H2025" t="str">
        <f>VLOOKUP(G2025,All_Teams!$A$2:$B$365,2,FALSE)</f>
        <v>Vermont</v>
      </c>
    </row>
    <row r="2026" spans="2:8" x14ac:dyDescent="0.4">
      <c r="B2026" s="11">
        <v>2023</v>
      </c>
      <c r="C2026" s="52">
        <v>1435</v>
      </c>
      <c r="D2026" s="13">
        <v>1435</v>
      </c>
      <c r="G2026" s="13">
        <v>1435</v>
      </c>
      <c r="H2026" t="str">
        <f>VLOOKUP(G2026,All_Teams!$A$2:$B$365,2,FALSE)</f>
        <v>Vanderbilt</v>
      </c>
    </row>
    <row r="2027" spans="2:8" x14ac:dyDescent="0.4">
      <c r="B2027" s="11">
        <v>2024</v>
      </c>
      <c r="C2027" s="52">
        <v>1246</v>
      </c>
      <c r="D2027" s="13">
        <v>1246</v>
      </c>
      <c r="G2027" s="13">
        <v>1246</v>
      </c>
      <c r="H2027" t="str">
        <f>VLOOKUP(G2027,All_Teams!$A$2:$B$365,2,FALSE)</f>
        <v>Kentucky</v>
      </c>
    </row>
    <row r="2028" spans="2:8" x14ac:dyDescent="0.4">
      <c r="B2028" s="11">
        <v>2025</v>
      </c>
      <c r="C2028" s="52">
        <v>1452</v>
      </c>
      <c r="D2028" s="13">
        <v>1452</v>
      </c>
      <c r="G2028" s="13">
        <v>1452</v>
      </c>
      <c r="H2028" t="str">
        <f>VLOOKUP(G2028,All_Teams!$A$2:$B$365,2,FALSE)</f>
        <v>West Virginia</v>
      </c>
    </row>
    <row r="2029" spans="2:8" x14ac:dyDescent="0.4">
      <c r="B2029" s="11">
        <v>2026</v>
      </c>
      <c r="C2029" s="52">
        <v>1435</v>
      </c>
      <c r="D2029" s="13">
        <v>1435</v>
      </c>
      <c r="G2029" s="13">
        <v>1435</v>
      </c>
      <c r="H2029" t="str">
        <f>VLOOKUP(G2029,All_Teams!$A$2:$B$365,2,FALSE)</f>
        <v>Vanderbilt</v>
      </c>
    </row>
    <row r="2030" spans="2:8" x14ac:dyDescent="0.4">
      <c r="B2030" s="11">
        <v>2027</v>
      </c>
      <c r="C2030" s="52">
        <v>1314</v>
      </c>
      <c r="D2030" s="13">
        <v>1314</v>
      </c>
      <c r="G2030" s="13">
        <v>1314</v>
      </c>
      <c r="H2030" t="str">
        <f>VLOOKUP(G2030,All_Teams!$A$2:$B$365,2,FALSE)</f>
        <v>North Carolina</v>
      </c>
    </row>
    <row r="2031" spans="2:8" x14ac:dyDescent="0.4">
      <c r="B2031" s="11">
        <v>2028</v>
      </c>
      <c r="C2031" s="52">
        <v>1314</v>
      </c>
      <c r="D2031" s="13">
        <v>1314</v>
      </c>
      <c r="G2031" s="13">
        <v>1314</v>
      </c>
      <c r="H2031" t="str">
        <f>VLOOKUP(G2031,All_Teams!$A$2:$B$365,2,FALSE)</f>
        <v>North Carolina</v>
      </c>
    </row>
    <row r="2032" spans="2:8" x14ac:dyDescent="0.4">
      <c r="B2032" s="11">
        <v>2029</v>
      </c>
      <c r="C2032" s="52">
        <v>1246</v>
      </c>
      <c r="D2032" s="13">
        <v>1246</v>
      </c>
      <c r="G2032" s="13">
        <v>1246</v>
      </c>
      <c r="H2032" t="str">
        <f>VLOOKUP(G2032,All_Teams!$A$2:$B$365,2,FALSE)</f>
        <v>Kentucky</v>
      </c>
    </row>
    <row r="2033" spans="2:8" x14ac:dyDescent="0.4">
      <c r="B2033" s="11">
        <v>2030</v>
      </c>
      <c r="C2033" s="52">
        <v>1452</v>
      </c>
      <c r="D2033" s="13">
        <v>1452</v>
      </c>
      <c r="G2033" s="13">
        <v>1452</v>
      </c>
      <c r="H2033" t="str">
        <f>VLOOKUP(G2033,All_Teams!$A$2:$B$365,2,FALSE)</f>
        <v>West Virginia</v>
      </c>
    </row>
    <row r="2034" spans="2:8" x14ac:dyDescent="0.4">
      <c r="B2034" s="11">
        <v>2031</v>
      </c>
      <c r="C2034" s="52">
        <v>1242</v>
      </c>
      <c r="D2034" s="13">
        <v>1242</v>
      </c>
      <c r="G2034" s="13">
        <v>1242</v>
      </c>
      <c r="H2034" t="str">
        <f>VLOOKUP(G2034,All_Teams!$A$2:$B$365,2,FALSE)</f>
        <v>Kansas</v>
      </c>
    </row>
    <row r="2035" spans="2:8" x14ac:dyDescent="0.4">
      <c r="B2035" s="11">
        <v>2032</v>
      </c>
      <c r="C2035" s="52">
        <v>1374</v>
      </c>
      <c r="D2035" s="13">
        <v>1374</v>
      </c>
      <c r="G2035" s="13">
        <v>1374</v>
      </c>
      <c r="H2035" t="str">
        <f>VLOOKUP(G2035,All_Teams!$A$2:$B$365,2,FALSE)</f>
        <v>Southern Methodist</v>
      </c>
    </row>
    <row r="2036" spans="2:8" x14ac:dyDescent="0.4">
      <c r="B2036" s="11">
        <v>2033</v>
      </c>
      <c r="C2036" s="52">
        <v>1452</v>
      </c>
      <c r="D2036" s="13">
        <v>1452</v>
      </c>
      <c r="G2036" s="13">
        <v>1452</v>
      </c>
      <c r="H2036" t="str">
        <f>VLOOKUP(G2036,All_Teams!$A$2:$B$365,2,FALSE)</f>
        <v>West Virginia</v>
      </c>
    </row>
    <row r="2037" spans="2:8" x14ac:dyDescent="0.4">
      <c r="B2037" s="11">
        <v>2034</v>
      </c>
      <c r="C2037" s="52">
        <v>1257</v>
      </c>
      <c r="D2037" s="13">
        <v>1257</v>
      </c>
      <c r="G2037" s="13">
        <v>1257</v>
      </c>
      <c r="H2037" t="str">
        <f>VLOOKUP(G2037,All_Teams!$A$2:$B$365,2,FALSE)</f>
        <v>Louisville</v>
      </c>
    </row>
    <row r="2038" spans="2:8" x14ac:dyDescent="0.4">
      <c r="B2038" s="11">
        <v>2035</v>
      </c>
      <c r="C2038" s="52">
        <v>1452</v>
      </c>
      <c r="D2038" s="13">
        <v>1452</v>
      </c>
      <c r="G2038" s="13">
        <v>1452</v>
      </c>
      <c r="H2038" t="str">
        <f>VLOOKUP(G2038,All_Teams!$A$2:$B$365,2,FALSE)</f>
        <v>West Virginia</v>
      </c>
    </row>
    <row r="2039" spans="2:8" x14ac:dyDescent="0.4">
      <c r="B2039" s="11">
        <v>2036</v>
      </c>
      <c r="C2039" s="52">
        <v>1452</v>
      </c>
      <c r="D2039" s="13">
        <v>1452</v>
      </c>
      <c r="G2039" s="13">
        <v>1452</v>
      </c>
      <c r="H2039" t="str">
        <f>VLOOKUP(G2039,All_Teams!$A$2:$B$365,2,FALSE)</f>
        <v>West Virginia</v>
      </c>
    </row>
    <row r="2040" spans="2:8" x14ac:dyDescent="0.4">
      <c r="B2040" s="11">
        <v>2037</v>
      </c>
      <c r="C2040" s="52">
        <v>1435</v>
      </c>
      <c r="D2040" s="13">
        <v>1435</v>
      </c>
      <c r="G2040" s="13">
        <v>1435</v>
      </c>
      <c r="H2040" t="str">
        <f>VLOOKUP(G2040,All_Teams!$A$2:$B$365,2,FALSE)</f>
        <v>Vanderbilt</v>
      </c>
    </row>
    <row r="2041" spans="2:8" x14ac:dyDescent="0.4">
      <c r="B2041" s="11">
        <v>2038</v>
      </c>
      <c r="C2041" s="52">
        <v>1452</v>
      </c>
      <c r="D2041" s="13">
        <v>1452</v>
      </c>
      <c r="G2041" s="13">
        <v>1452</v>
      </c>
      <c r="H2041" t="str">
        <f>VLOOKUP(G2041,All_Teams!$A$2:$B$365,2,FALSE)</f>
        <v>West Virginia</v>
      </c>
    </row>
    <row r="2042" spans="2:8" x14ac:dyDescent="0.4">
      <c r="B2042" s="11">
        <v>2039</v>
      </c>
      <c r="C2042" s="52">
        <v>1124</v>
      </c>
      <c r="D2042" s="13">
        <v>1124</v>
      </c>
      <c r="G2042" s="13">
        <v>1124</v>
      </c>
      <c r="H2042" t="str">
        <f>VLOOKUP(G2042,All_Teams!$A$2:$B$365,2,FALSE)</f>
        <v>Baylor</v>
      </c>
    </row>
    <row r="2043" spans="2:8" x14ac:dyDescent="0.4">
      <c r="B2043" s="11">
        <v>2040</v>
      </c>
      <c r="C2043" s="52">
        <v>1314</v>
      </c>
      <c r="D2043" s="13">
        <v>1314</v>
      </c>
      <c r="G2043" s="13">
        <v>1314</v>
      </c>
      <c r="H2043" t="str">
        <f>VLOOKUP(G2043,All_Teams!$A$2:$B$365,2,FALSE)</f>
        <v>North Carolina</v>
      </c>
    </row>
    <row r="2044" spans="2:8" x14ac:dyDescent="0.4">
      <c r="B2044" s="11">
        <v>2041</v>
      </c>
      <c r="C2044" s="52">
        <v>1242</v>
      </c>
      <c r="D2044" s="13">
        <v>1242</v>
      </c>
      <c r="G2044" s="13">
        <v>1242</v>
      </c>
      <c r="H2044" t="str">
        <f>VLOOKUP(G2044,All_Teams!$A$2:$B$365,2,FALSE)</f>
        <v>Kansas</v>
      </c>
    </row>
    <row r="2045" spans="2:8" x14ac:dyDescent="0.4">
      <c r="B2045" s="11">
        <v>2042</v>
      </c>
      <c r="C2045" s="52">
        <v>1278</v>
      </c>
      <c r="D2045" s="13">
        <v>1278</v>
      </c>
      <c r="G2045" s="13">
        <v>1278</v>
      </c>
      <c r="H2045" t="str">
        <f>VLOOKUP(G2045,All_Teams!$A$2:$B$365,2,FALSE)</f>
        <v>Minnesota</v>
      </c>
    </row>
    <row r="2046" spans="2:8" x14ac:dyDescent="0.4">
      <c r="B2046" s="11">
        <v>2043</v>
      </c>
      <c r="C2046" s="52">
        <v>1452</v>
      </c>
      <c r="D2046" s="13">
        <v>1452</v>
      </c>
      <c r="G2046" s="13">
        <v>1452</v>
      </c>
      <c r="H2046" t="str">
        <f>VLOOKUP(G2046,All_Teams!$A$2:$B$365,2,FALSE)</f>
        <v>West Virginia</v>
      </c>
    </row>
    <row r="2047" spans="2:8" x14ac:dyDescent="0.4">
      <c r="B2047" s="11">
        <v>2044</v>
      </c>
      <c r="C2047" s="52">
        <v>1314</v>
      </c>
      <c r="D2047" s="13">
        <v>1314</v>
      </c>
      <c r="G2047" s="13">
        <v>1314</v>
      </c>
      <c r="H2047" t="str">
        <f>VLOOKUP(G2047,All_Teams!$A$2:$B$365,2,FALSE)</f>
        <v>North Carolina</v>
      </c>
    </row>
    <row r="2048" spans="2:8" x14ac:dyDescent="0.4">
      <c r="B2048" s="11">
        <v>2045</v>
      </c>
      <c r="C2048" s="52">
        <v>1452</v>
      </c>
      <c r="D2048" s="13">
        <v>1452</v>
      </c>
      <c r="G2048" s="13">
        <v>1452</v>
      </c>
      <c r="H2048" t="str">
        <f>VLOOKUP(G2048,All_Teams!$A$2:$B$365,2,FALSE)</f>
        <v>West Virginia</v>
      </c>
    </row>
    <row r="2049" spans="2:8" x14ac:dyDescent="0.4">
      <c r="B2049" s="11">
        <v>2046</v>
      </c>
      <c r="C2049" s="52">
        <v>1452</v>
      </c>
      <c r="D2049" s="13">
        <v>1452</v>
      </c>
      <c r="G2049" s="13">
        <v>1452</v>
      </c>
      <c r="H2049" t="str">
        <f>VLOOKUP(G2049,All_Teams!$A$2:$B$365,2,FALSE)</f>
        <v>West Virginia</v>
      </c>
    </row>
    <row r="2050" spans="2:8" x14ac:dyDescent="0.4">
      <c r="B2050" s="11">
        <v>2047</v>
      </c>
      <c r="C2050" s="52">
        <v>1452</v>
      </c>
      <c r="D2050" s="13">
        <v>1452</v>
      </c>
      <c r="G2050" s="13">
        <v>1452</v>
      </c>
      <c r="H2050" t="str">
        <f>VLOOKUP(G2050,All_Teams!$A$2:$B$365,2,FALSE)</f>
        <v>West Virginia</v>
      </c>
    </row>
    <row r="2051" spans="2:8" x14ac:dyDescent="0.4">
      <c r="B2051" s="11">
        <v>2048</v>
      </c>
      <c r="C2051" s="52">
        <v>1452</v>
      </c>
      <c r="D2051" s="13">
        <v>1452</v>
      </c>
      <c r="G2051" s="13">
        <v>1452</v>
      </c>
      <c r="H2051" t="str">
        <f>VLOOKUP(G2051,All_Teams!$A$2:$B$365,2,FALSE)</f>
        <v>West Virginia</v>
      </c>
    </row>
    <row r="2052" spans="2:8" x14ac:dyDescent="0.4">
      <c r="B2052" s="11">
        <v>2049</v>
      </c>
      <c r="C2052" s="52">
        <v>1314</v>
      </c>
      <c r="D2052" s="13">
        <v>1314</v>
      </c>
      <c r="G2052" s="13">
        <v>1314</v>
      </c>
      <c r="H2052" t="str">
        <f>VLOOKUP(G2052,All_Teams!$A$2:$B$365,2,FALSE)</f>
        <v>North Carolina</v>
      </c>
    </row>
    <row r="2053" spans="2:8" x14ac:dyDescent="0.4">
      <c r="B2053" s="11">
        <v>2050</v>
      </c>
      <c r="C2053" s="52">
        <v>1242</v>
      </c>
      <c r="D2053" s="13">
        <v>1242</v>
      </c>
      <c r="G2053" s="13">
        <v>1242</v>
      </c>
      <c r="H2053" t="str">
        <f>VLOOKUP(G2053,All_Teams!$A$2:$B$365,2,FALSE)</f>
        <v>Kansas</v>
      </c>
    </row>
    <row r="2054" spans="2:8" x14ac:dyDescent="0.4">
      <c r="B2054" s="11">
        <v>2051</v>
      </c>
      <c r="C2054" s="52">
        <v>1435</v>
      </c>
      <c r="D2054" s="13">
        <v>1435</v>
      </c>
      <c r="G2054" s="13">
        <v>1435</v>
      </c>
      <c r="H2054" t="str">
        <f>VLOOKUP(G2054,All_Teams!$A$2:$B$365,2,FALSE)</f>
        <v>Vanderbilt</v>
      </c>
    </row>
    <row r="2055" spans="2:8" x14ac:dyDescent="0.4">
      <c r="B2055" s="11">
        <v>2052</v>
      </c>
      <c r="C2055" s="52">
        <v>1452</v>
      </c>
      <c r="D2055" s="13">
        <v>1452</v>
      </c>
      <c r="G2055" s="13">
        <v>1452</v>
      </c>
      <c r="H2055" t="str">
        <f>VLOOKUP(G2055,All_Teams!$A$2:$B$365,2,FALSE)</f>
        <v>West Virginia</v>
      </c>
    </row>
    <row r="2056" spans="2:8" x14ac:dyDescent="0.4">
      <c r="B2056" s="11">
        <v>2053</v>
      </c>
      <c r="C2056" s="52">
        <v>1242</v>
      </c>
      <c r="D2056" s="13">
        <v>1242</v>
      </c>
      <c r="G2056" s="13">
        <v>1242</v>
      </c>
      <c r="H2056" t="str">
        <f>VLOOKUP(G2056,All_Teams!$A$2:$B$365,2,FALSE)</f>
        <v>Kansas</v>
      </c>
    </row>
    <row r="2057" spans="2:8" x14ac:dyDescent="0.4">
      <c r="B2057" s="11">
        <v>2054</v>
      </c>
      <c r="C2057" s="52">
        <v>1314</v>
      </c>
      <c r="D2057" s="13">
        <v>1314</v>
      </c>
      <c r="G2057" s="13">
        <v>1314</v>
      </c>
      <c r="H2057" t="str">
        <f>VLOOKUP(G2057,All_Teams!$A$2:$B$365,2,FALSE)</f>
        <v>North Carolina</v>
      </c>
    </row>
    <row r="2058" spans="2:8" x14ac:dyDescent="0.4">
      <c r="B2058" s="11">
        <v>2055</v>
      </c>
      <c r="C2058" s="52">
        <v>1374</v>
      </c>
      <c r="D2058" s="13">
        <v>1374</v>
      </c>
      <c r="G2058" s="13">
        <v>1374</v>
      </c>
      <c r="H2058" t="str">
        <f>VLOOKUP(G2058,All_Teams!$A$2:$B$365,2,FALSE)</f>
        <v>Southern Methodist</v>
      </c>
    </row>
    <row r="2059" spans="2:8" x14ac:dyDescent="0.4">
      <c r="B2059" s="11">
        <v>2056</v>
      </c>
      <c r="C2059" s="52">
        <v>1452</v>
      </c>
      <c r="D2059" s="13">
        <v>1452</v>
      </c>
      <c r="G2059" s="13">
        <v>1452</v>
      </c>
      <c r="H2059" t="str">
        <f>VLOOKUP(G2059,All_Teams!$A$2:$B$365,2,FALSE)</f>
        <v>West Virginia</v>
      </c>
    </row>
    <row r="2060" spans="2:8" x14ac:dyDescent="0.4">
      <c r="B2060" s="11">
        <v>2057</v>
      </c>
      <c r="C2060" s="52">
        <v>1278</v>
      </c>
      <c r="D2060" s="13">
        <v>1278</v>
      </c>
      <c r="G2060" s="13">
        <v>1278</v>
      </c>
      <c r="H2060" t="str">
        <f>VLOOKUP(G2060,All_Teams!$A$2:$B$365,2,FALSE)</f>
        <v>Minnesota</v>
      </c>
    </row>
    <row r="2061" spans="2:8" x14ac:dyDescent="0.4">
      <c r="B2061" s="11">
        <v>2058</v>
      </c>
      <c r="C2061" s="52">
        <v>1452</v>
      </c>
      <c r="D2061" s="13">
        <v>1452</v>
      </c>
      <c r="G2061" s="13">
        <v>1452</v>
      </c>
      <c r="H2061" t="str">
        <f>VLOOKUP(G2061,All_Teams!$A$2:$B$365,2,FALSE)</f>
        <v>West Virginia</v>
      </c>
    </row>
    <row r="2062" spans="2:8" x14ac:dyDescent="0.4">
      <c r="B2062" s="11">
        <v>2059</v>
      </c>
      <c r="C2062" s="52">
        <v>1374</v>
      </c>
      <c r="D2062" s="13">
        <v>1374</v>
      </c>
      <c r="G2062" s="13">
        <v>1374</v>
      </c>
      <c r="H2062" t="str">
        <f>VLOOKUP(G2062,All_Teams!$A$2:$B$365,2,FALSE)</f>
        <v>Southern Methodist</v>
      </c>
    </row>
    <row r="2063" spans="2:8" x14ac:dyDescent="0.4">
      <c r="B2063" s="11">
        <v>2060</v>
      </c>
      <c r="C2063" s="52">
        <v>1314</v>
      </c>
      <c r="D2063" s="13">
        <v>1314</v>
      </c>
      <c r="G2063" s="13">
        <v>1314</v>
      </c>
      <c r="H2063" t="str">
        <f>VLOOKUP(G2063,All_Teams!$A$2:$B$365,2,FALSE)</f>
        <v>North Carolina</v>
      </c>
    </row>
    <row r="2064" spans="2:8" x14ac:dyDescent="0.4">
      <c r="B2064" s="11">
        <v>2061</v>
      </c>
      <c r="C2064" s="52">
        <v>1257</v>
      </c>
      <c r="D2064" s="13">
        <v>1257</v>
      </c>
      <c r="G2064" s="13">
        <v>1257</v>
      </c>
      <c r="H2064" t="str">
        <f>VLOOKUP(G2064,All_Teams!$A$2:$B$365,2,FALSE)</f>
        <v>Louisville</v>
      </c>
    </row>
    <row r="2065" spans="2:8" x14ac:dyDescent="0.4">
      <c r="B2065" s="11">
        <v>2062</v>
      </c>
      <c r="C2065" s="52">
        <v>1268</v>
      </c>
      <c r="D2065" s="13">
        <v>1268</v>
      </c>
      <c r="G2065" s="13">
        <v>1268</v>
      </c>
      <c r="H2065" t="str">
        <f>VLOOKUP(G2065,All_Teams!$A$2:$B$365,2,FALSE)</f>
        <v>Maryland</v>
      </c>
    </row>
    <row r="2066" spans="2:8" x14ac:dyDescent="0.4">
      <c r="B2066" s="11">
        <v>2063</v>
      </c>
      <c r="C2066" s="52">
        <v>1112</v>
      </c>
      <c r="D2066" s="13">
        <v>1112</v>
      </c>
      <c r="G2066" s="13">
        <v>1112</v>
      </c>
      <c r="H2066" t="str">
        <f>VLOOKUP(G2066,All_Teams!$A$2:$B$365,2,FALSE)</f>
        <v>Arizona</v>
      </c>
    </row>
    <row r="2067" spans="2:8" x14ac:dyDescent="0.4">
      <c r="B2067" s="11">
        <v>2064</v>
      </c>
      <c r="C2067" s="52">
        <v>1257</v>
      </c>
      <c r="D2067" s="13">
        <v>1257</v>
      </c>
      <c r="G2067" s="13">
        <v>1257</v>
      </c>
      <c r="H2067" t="str">
        <f>VLOOKUP(G2067,All_Teams!$A$2:$B$365,2,FALSE)</f>
        <v>Louisville</v>
      </c>
    </row>
    <row r="2068" spans="2:8" x14ac:dyDescent="0.4">
      <c r="B2068" s="11">
        <v>2065</v>
      </c>
      <c r="C2068" s="52">
        <v>1246</v>
      </c>
      <c r="D2068" s="13">
        <v>1246</v>
      </c>
      <c r="G2068" s="13">
        <v>1246</v>
      </c>
      <c r="H2068" t="str">
        <f>VLOOKUP(G2068,All_Teams!$A$2:$B$365,2,FALSE)</f>
        <v>Kentucky</v>
      </c>
    </row>
    <row r="2069" spans="2:8" x14ac:dyDescent="0.4">
      <c r="B2069" s="11">
        <v>2066</v>
      </c>
      <c r="C2069" s="52">
        <v>1257</v>
      </c>
      <c r="D2069" s="13">
        <v>1257</v>
      </c>
      <c r="G2069" s="13">
        <v>1257</v>
      </c>
      <c r="H2069" t="str">
        <f>VLOOKUP(G2069,All_Teams!$A$2:$B$365,2,FALSE)</f>
        <v>Louisville</v>
      </c>
    </row>
    <row r="2070" spans="2:8" x14ac:dyDescent="0.4">
      <c r="B2070" s="11">
        <v>2067</v>
      </c>
      <c r="C2070" s="52">
        <v>1199</v>
      </c>
      <c r="D2070" s="13">
        <v>1199</v>
      </c>
      <c r="G2070" s="13">
        <v>1199</v>
      </c>
      <c r="H2070" t="str">
        <f>VLOOKUP(G2070,All_Teams!$A$2:$B$365,2,FALSE)</f>
        <v>Florida State</v>
      </c>
    </row>
    <row r="2071" spans="2:8" x14ac:dyDescent="0.4">
      <c r="B2071" s="11">
        <v>2068</v>
      </c>
      <c r="C2071" s="52">
        <v>1452</v>
      </c>
      <c r="D2071" s="13">
        <v>1452</v>
      </c>
      <c r="G2071" s="13">
        <v>1452</v>
      </c>
      <c r="H2071" t="str">
        <f>VLOOKUP(G2071,All_Teams!$A$2:$B$365,2,FALSE)</f>
        <v>West Virginia</v>
      </c>
    </row>
    <row r="2072" spans="2:8" x14ac:dyDescent="0.4">
      <c r="B2072" s="11">
        <v>2069</v>
      </c>
      <c r="C2072" s="52">
        <v>1452</v>
      </c>
      <c r="D2072" s="13">
        <v>1452</v>
      </c>
      <c r="G2072" s="13">
        <v>1452</v>
      </c>
      <c r="H2072" t="str">
        <f>VLOOKUP(G2072,All_Teams!$A$2:$B$365,2,FALSE)</f>
        <v>West Virginia</v>
      </c>
    </row>
    <row r="2073" spans="2:8" x14ac:dyDescent="0.4">
      <c r="B2073" s="11">
        <v>2070</v>
      </c>
      <c r="C2073" s="52">
        <v>1246</v>
      </c>
      <c r="D2073" s="13">
        <v>1246</v>
      </c>
      <c r="G2073" s="13">
        <v>1246</v>
      </c>
      <c r="H2073" t="str">
        <f>VLOOKUP(G2073,All_Teams!$A$2:$B$365,2,FALSE)</f>
        <v>Kentucky</v>
      </c>
    </row>
    <row r="2074" spans="2:8" x14ac:dyDescent="0.4">
      <c r="B2074" s="11">
        <v>2071</v>
      </c>
      <c r="C2074" s="52">
        <v>1436</v>
      </c>
      <c r="D2074" s="13">
        <v>1436</v>
      </c>
      <c r="G2074" s="13">
        <v>1436</v>
      </c>
      <c r="H2074" t="str">
        <f>VLOOKUP(G2074,All_Teams!$A$2:$B$365,2,FALSE)</f>
        <v>Vermont</v>
      </c>
    </row>
    <row r="2075" spans="2:8" x14ac:dyDescent="0.4">
      <c r="B2075" s="11">
        <v>2072</v>
      </c>
      <c r="C2075" s="52">
        <v>1242</v>
      </c>
      <c r="D2075" s="13">
        <v>1242</v>
      </c>
      <c r="G2075" s="13">
        <v>1242</v>
      </c>
      <c r="H2075" t="str">
        <f>VLOOKUP(G2075,All_Teams!$A$2:$B$365,2,FALSE)</f>
        <v>Kansas</v>
      </c>
    </row>
    <row r="2076" spans="2:8" x14ac:dyDescent="0.4">
      <c r="B2076" s="11">
        <v>2073</v>
      </c>
      <c r="C2076" s="52">
        <v>1452</v>
      </c>
      <c r="D2076" s="13">
        <v>1452</v>
      </c>
      <c r="G2076" s="13">
        <v>1452</v>
      </c>
      <c r="H2076" t="str">
        <f>VLOOKUP(G2076,All_Teams!$A$2:$B$365,2,FALSE)</f>
        <v>West Virginia</v>
      </c>
    </row>
    <row r="2077" spans="2:8" x14ac:dyDescent="0.4">
      <c r="B2077" s="11">
        <v>2074</v>
      </c>
      <c r="C2077" s="52">
        <v>1436</v>
      </c>
      <c r="D2077" s="13">
        <v>1436</v>
      </c>
      <c r="G2077" s="13">
        <v>1436</v>
      </c>
      <c r="H2077" t="str">
        <f>VLOOKUP(G2077,All_Teams!$A$2:$B$365,2,FALSE)</f>
        <v>Vermont</v>
      </c>
    </row>
    <row r="2078" spans="2:8" x14ac:dyDescent="0.4">
      <c r="B2078" s="11">
        <v>2075</v>
      </c>
      <c r="C2078" s="52">
        <v>1452</v>
      </c>
      <c r="D2078" s="13">
        <v>1452</v>
      </c>
      <c r="G2078" s="13">
        <v>1452</v>
      </c>
      <c r="H2078" t="str">
        <f>VLOOKUP(G2078,All_Teams!$A$2:$B$365,2,FALSE)</f>
        <v>West Virginia</v>
      </c>
    </row>
    <row r="2079" spans="2:8" x14ac:dyDescent="0.4">
      <c r="B2079" s="11">
        <v>2076</v>
      </c>
      <c r="C2079" s="52">
        <v>1274</v>
      </c>
      <c r="D2079" s="13">
        <v>1274</v>
      </c>
      <c r="G2079" s="13">
        <v>1274</v>
      </c>
      <c r="H2079" t="str">
        <f>VLOOKUP(G2079,All_Teams!$A$2:$B$365,2,FALSE)</f>
        <v>Miami (FL)</v>
      </c>
    </row>
    <row r="2080" spans="2:8" x14ac:dyDescent="0.4">
      <c r="B2080" s="11">
        <v>2077</v>
      </c>
      <c r="C2080" s="52">
        <v>1452</v>
      </c>
      <c r="D2080" s="13">
        <v>1452</v>
      </c>
      <c r="G2080" s="13">
        <v>1452</v>
      </c>
      <c r="H2080" t="str">
        <f>VLOOKUP(G2080,All_Teams!$A$2:$B$365,2,FALSE)</f>
        <v>West Virginia</v>
      </c>
    </row>
    <row r="2081" spans="2:8" x14ac:dyDescent="0.4">
      <c r="B2081" s="11">
        <v>2078</v>
      </c>
      <c r="C2081" s="52">
        <v>1314</v>
      </c>
      <c r="D2081" s="13">
        <v>1314</v>
      </c>
      <c r="G2081" s="13">
        <v>1314</v>
      </c>
      <c r="H2081" t="str">
        <f>VLOOKUP(G2081,All_Teams!$A$2:$B$365,2,FALSE)</f>
        <v>North Carolina</v>
      </c>
    </row>
    <row r="2082" spans="2:8" x14ac:dyDescent="0.4">
      <c r="B2082" s="11">
        <v>2079</v>
      </c>
      <c r="C2082" s="52">
        <v>1452</v>
      </c>
      <c r="D2082" s="13">
        <v>1452</v>
      </c>
      <c r="G2082" s="13">
        <v>1452</v>
      </c>
      <c r="H2082" t="str">
        <f>VLOOKUP(G2082,All_Teams!$A$2:$B$365,2,FALSE)</f>
        <v>West Virginia</v>
      </c>
    </row>
    <row r="2083" spans="2:8" x14ac:dyDescent="0.4">
      <c r="B2083" s="11">
        <v>2080</v>
      </c>
      <c r="C2083" s="52">
        <v>1124</v>
      </c>
      <c r="D2083" s="13">
        <v>1124</v>
      </c>
      <c r="G2083" s="13">
        <v>1124</v>
      </c>
      <c r="H2083" t="str">
        <f>VLOOKUP(G2083,All_Teams!$A$2:$B$365,2,FALSE)</f>
        <v>Baylor</v>
      </c>
    </row>
    <row r="2084" spans="2:8" x14ac:dyDescent="0.4">
      <c r="B2084" s="11">
        <v>2081</v>
      </c>
      <c r="C2084" s="52">
        <v>1438</v>
      </c>
      <c r="D2084" s="13">
        <v>1438</v>
      </c>
      <c r="G2084" s="13">
        <v>1438</v>
      </c>
      <c r="H2084" t="str">
        <f>VLOOKUP(G2084,All_Teams!$A$2:$B$365,2,FALSE)</f>
        <v>Virginia</v>
      </c>
    </row>
    <row r="2085" spans="2:8" x14ac:dyDescent="0.4">
      <c r="B2085" s="11">
        <v>2082</v>
      </c>
      <c r="C2085" s="52">
        <v>1452</v>
      </c>
      <c r="D2085" s="13">
        <v>1452</v>
      </c>
      <c r="G2085" s="13">
        <v>1452</v>
      </c>
      <c r="H2085" t="str">
        <f>VLOOKUP(G2085,All_Teams!$A$2:$B$365,2,FALSE)</f>
        <v>West Virginia</v>
      </c>
    </row>
    <row r="2086" spans="2:8" x14ac:dyDescent="0.4">
      <c r="B2086" s="11">
        <v>2083</v>
      </c>
      <c r="C2086" s="52">
        <v>1181</v>
      </c>
      <c r="D2086" s="13">
        <v>1181</v>
      </c>
      <c r="G2086" s="13">
        <v>1181</v>
      </c>
      <c r="H2086" t="str">
        <f>VLOOKUP(G2086,All_Teams!$A$2:$B$365,2,FALSE)</f>
        <v>Duke</v>
      </c>
    </row>
    <row r="2087" spans="2:8" x14ac:dyDescent="0.4">
      <c r="B2087" s="11">
        <v>2084</v>
      </c>
      <c r="C2087" s="52">
        <v>1452</v>
      </c>
      <c r="D2087" s="13">
        <v>1452</v>
      </c>
      <c r="G2087" s="13">
        <v>1452</v>
      </c>
      <c r="H2087" t="str">
        <f>VLOOKUP(G2087,All_Teams!$A$2:$B$365,2,FALSE)</f>
        <v>West Virginia</v>
      </c>
    </row>
    <row r="2088" spans="2:8" x14ac:dyDescent="0.4">
      <c r="B2088" s="11">
        <v>2085</v>
      </c>
      <c r="C2088" s="52">
        <v>1371</v>
      </c>
      <c r="D2088" s="13">
        <v>1371</v>
      </c>
      <c r="G2088" s="13">
        <v>1371</v>
      </c>
      <c r="H2088" t="str">
        <f>VLOOKUP(G2088,All_Teams!$A$2:$B$365,2,FALSE)</f>
        <v>Seton Hall</v>
      </c>
    </row>
    <row r="2089" spans="2:8" x14ac:dyDescent="0.4">
      <c r="B2089" s="11">
        <v>2086</v>
      </c>
      <c r="C2089" s="52">
        <v>1435</v>
      </c>
      <c r="D2089" s="13">
        <v>1435</v>
      </c>
      <c r="G2089" s="13">
        <v>1435</v>
      </c>
      <c r="H2089" t="str">
        <f>VLOOKUP(G2089,All_Teams!$A$2:$B$365,2,FALSE)</f>
        <v>Vanderbilt</v>
      </c>
    </row>
    <row r="2090" spans="2:8" x14ac:dyDescent="0.4">
      <c r="B2090" s="11">
        <v>2087</v>
      </c>
      <c r="C2090" s="52">
        <v>1452</v>
      </c>
      <c r="D2090" s="13">
        <v>1452</v>
      </c>
      <c r="G2090" s="13">
        <v>1452</v>
      </c>
      <c r="H2090" t="str">
        <f>VLOOKUP(G2090,All_Teams!$A$2:$B$365,2,FALSE)</f>
        <v>West Virginia</v>
      </c>
    </row>
    <row r="2091" spans="2:8" x14ac:dyDescent="0.4">
      <c r="B2091" s="11">
        <v>2088</v>
      </c>
      <c r="C2091" s="52">
        <v>1452</v>
      </c>
      <c r="D2091" s="13">
        <v>1452</v>
      </c>
      <c r="G2091" s="13">
        <v>1452</v>
      </c>
      <c r="H2091" t="str">
        <f>VLOOKUP(G2091,All_Teams!$A$2:$B$365,2,FALSE)</f>
        <v>West Virginia</v>
      </c>
    </row>
    <row r="2092" spans="2:8" x14ac:dyDescent="0.4">
      <c r="B2092" s="11">
        <v>2089</v>
      </c>
      <c r="C2092" s="52">
        <v>1374</v>
      </c>
      <c r="D2092" s="13">
        <v>1374</v>
      </c>
      <c r="G2092" s="13">
        <v>1374</v>
      </c>
      <c r="H2092" t="str">
        <f>VLOOKUP(G2092,All_Teams!$A$2:$B$365,2,FALSE)</f>
        <v>Southern Methodist</v>
      </c>
    </row>
    <row r="2093" spans="2:8" x14ac:dyDescent="0.4">
      <c r="B2093" s="11">
        <v>2090</v>
      </c>
      <c r="C2093" s="52">
        <v>1314</v>
      </c>
      <c r="D2093" s="13">
        <v>1314</v>
      </c>
      <c r="G2093" s="13">
        <v>1314</v>
      </c>
      <c r="H2093" t="str">
        <f>VLOOKUP(G2093,All_Teams!$A$2:$B$365,2,FALSE)</f>
        <v>North Carolina</v>
      </c>
    </row>
    <row r="2094" spans="2:8" x14ac:dyDescent="0.4">
      <c r="B2094" s="11">
        <v>2091</v>
      </c>
      <c r="C2094" s="52">
        <v>1153</v>
      </c>
      <c r="D2094" s="13">
        <v>1153</v>
      </c>
      <c r="G2094" s="13">
        <v>1153</v>
      </c>
      <c r="H2094" t="str">
        <f>VLOOKUP(G2094,All_Teams!$A$2:$B$365,2,FALSE)</f>
        <v>Cincinnati</v>
      </c>
    </row>
    <row r="2095" spans="2:8" x14ac:dyDescent="0.4">
      <c r="B2095" s="11">
        <v>2092</v>
      </c>
      <c r="C2095" s="52">
        <v>1452</v>
      </c>
      <c r="D2095" s="13">
        <v>1452</v>
      </c>
      <c r="G2095" s="13">
        <v>1452</v>
      </c>
      <c r="H2095" t="str">
        <f>VLOOKUP(G2095,All_Teams!$A$2:$B$365,2,FALSE)</f>
        <v>West Virginia</v>
      </c>
    </row>
    <row r="2096" spans="2:8" x14ac:dyDescent="0.4">
      <c r="B2096" s="11">
        <v>2093</v>
      </c>
      <c r="C2096" s="52">
        <v>1452</v>
      </c>
      <c r="D2096" s="13">
        <v>1452</v>
      </c>
      <c r="G2096" s="13">
        <v>1452</v>
      </c>
      <c r="H2096" t="str">
        <f>VLOOKUP(G2096,All_Teams!$A$2:$B$365,2,FALSE)</f>
        <v>West Virginia</v>
      </c>
    </row>
    <row r="2097" spans="2:8" x14ac:dyDescent="0.4">
      <c r="B2097" s="11">
        <v>2094</v>
      </c>
      <c r="C2097" s="52">
        <v>1246</v>
      </c>
      <c r="D2097" s="13">
        <v>1246</v>
      </c>
      <c r="G2097" s="13">
        <v>1246</v>
      </c>
      <c r="H2097" t="str">
        <f>VLOOKUP(G2097,All_Teams!$A$2:$B$365,2,FALSE)</f>
        <v>Kentucky</v>
      </c>
    </row>
    <row r="2098" spans="2:8" x14ac:dyDescent="0.4">
      <c r="B2098" s="11">
        <v>2095</v>
      </c>
      <c r="C2098" s="52">
        <v>1235</v>
      </c>
      <c r="D2098" s="13">
        <v>1235</v>
      </c>
      <c r="G2098" s="13">
        <v>1235</v>
      </c>
      <c r="H2098" t="str">
        <f>VLOOKUP(G2098,All_Teams!$A$2:$B$365,2,FALSE)</f>
        <v>Iowa State</v>
      </c>
    </row>
    <row r="2099" spans="2:8" x14ac:dyDescent="0.4">
      <c r="B2099" s="11">
        <v>2096</v>
      </c>
      <c r="C2099" s="52">
        <v>1435</v>
      </c>
      <c r="D2099" s="13">
        <v>1435</v>
      </c>
      <c r="G2099" s="13">
        <v>1435</v>
      </c>
      <c r="H2099" t="str">
        <f>VLOOKUP(G2099,All_Teams!$A$2:$B$365,2,FALSE)</f>
        <v>Vanderbilt</v>
      </c>
    </row>
    <row r="2100" spans="2:8" x14ac:dyDescent="0.4">
      <c r="B2100" s="11">
        <v>2097</v>
      </c>
      <c r="C2100" s="52">
        <v>1452</v>
      </c>
      <c r="D2100" s="13">
        <v>1452</v>
      </c>
      <c r="G2100" s="13">
        <v>1452</v>
      </c>
      <c r="H2100" t="str">
        <f>VLOOKUP(G2100,All_Teams!$A$2:$B$365,2,FALSE)</f>
        <v>West Virginia</v>
      </c>
    </row>
    <row r="2101" spans="2:8" x14ac:dyDescent="0.4">
      <c r="B2101" s="11">
        <v>2098</v>
      </c>
      <c r="C2101" s="52">
        <v>1452</v>
      </c>
      <c r="D2101" s="13">
        <v>1452</v>
      </c>
      <c r="G2101" s="13">
        <v>1452</v>
      </c>
      <c r="H2101" t="str">
        <f>VLOOKUP(G2101,All_Teams!$A$2:$B$365,2,FALSE)</f>
        <v>West Virginia</v>
      </c>
    </row>
    <row r="2102" spans="2:8" x14ac:dyDescent="0.4">
      <c r="B2102" s="11">
        <v>2099</v>
      </c>
      <c r="C2102" s="52">
        <v>1455</v>
      </c>
      <c r="D2102" s="13">
        <v>1455</v>
      </c>
      <c r="G2102" s="13">
        <v>1455</v>
      </c>
      <c r="H2102" t="str">
        <f>VLOOKUP(G2102,All_Teams!$A$2:$B$365,2,FALSE)</f>
        <v>Wichita State</v>
      </c>
    </row>
    <row r="2103" spans="2:8" x14ac:dyDescent="0.4">
      <c r="B2103" s="11">
        <v>2100</v>
      </c>
      <c r="C2103" s="52">
        <v>1314</v>
      </c>
      <c r="D2103" s="13">
        <v>1314</v>
      </c>
      <c r="G2103" s="13">
        <v>1314</v>
      </c>
      <c r="H2103" t="str">
        <f>VLOOKUP(G2103,All_Teams!$A$2:$B$365,2,FALSE)</f>
        <v>North Carolina</v>
      </c>
    </row>
    <row r="2104" spans="2:8" x14ac:dyDescent="0.4">
      <c r="B2104" s="11">
        <v>2101</v>
      </c>
      <c r="C2104" s="52">
        <v>1314</v>
      </c>
      <c r="D2104" s="13">
        <v>1314</v>
      </c>
      <c r="G2104" s="13">
        <v>1314</v>
      </c>
      <c r="H2104" t="str">
        <f>VLOOKUP(G2104,All_Teams!$A$2:$B$365,2,FALSE)</f>
        <v>North Carolina</v>
      </c>
    </row>
    <row r="2105" spans="2:8" x14ac:dyDescent="0.4">
      <c r="B2105" s="11">
        <v>2102</v>
      </c>
      <c r="C2105" s="52">
        <v>1314</v>
      </c>
      <c r="D2105" s="13">
        <v>1314</v>
      </c>
      <c r="G2105" s="13">
        <v>1314</v>
      </c>
      <c r="H2105" t="str">
        <f>VLOOKUP(G2105,All_Teams!$A$2:$B$365,2,FALSE)</f>
        <v>North Carolina</v>
      </c>
    </row>
    <row r="2106" spans="2:8" x14ac:dyDescent="0.4">
      <c r="B2106" s="11">
        <v>2103</v>
      </c>
      <c r="C2106" s="52">
        <v>1242</v>
      </c>
      <c r="D2106" s="13">
        <v>1242</v>
      </c>
      <c r="G2106" s="13">
        <v>1242</v>
      </c>
      <c r="H2106" t="str">
        <f>VLOOKUP(G2106,All_Teams!$A$2:$B$365,2,FALSE)</f>
        <v>Kansas</v>
      </c>
    </row>
    <row r="2107" spans="2:8" x14ac:dyDescent="0.4">
      <c r="B2107" s="11">
        <v>2104</v>
      </c>
      <c r="C2107" s="52">
        <v>1276</v>
      </c>
      <c r="D2107" s="13">
        <v>1276</v>
      </c>
      <c r="G2107" s="13">
        <v>1276</v>
      </c>
      <c r="H2107" t="str">
        <f>VLOOKUP(G2107,All_Teams!$A$2:$B$365,2,FALSE)</f>
        <v>Michigan</v>
      </c>
    </row>
    <row r="2108" spans="2:8" x14ac:dyDescent="0.4">
      <c r="B2108" s="11">
        <v>2105</v>
      </c>
      <c r="C2108" s="52">
        <v>1242</v>
      </c>
      <c r="D2108" s="13">
        <v>1242</v>
      </c>
      <c r="G2108" s="13">
        <v>1242</v>
      </c>
      <c r="H2108" t="str">
        <f>VLOOKUP(G2108,All_Teams!$A$2:$B$365,2,FALSE)</f>
        <v>Kansas</v>
      </c>
    </row>
    <row r="2109" spans="2:8" x14ac:dyDescent="0.4">
      <c r="B2109" s="11">
        <v>2106</v>
      </c>
      <c r="C2109" s="52">
        <v>1452</v>
      </c>
      <c r="D2109" s="13">
        <v>1452</v>
      </c>
      <c r="G2109" s="13">
        <v>1452</v>
      </c>
      <c r="H2109" t="str">
        <f>VLOOKUP(G2109,All_Teams!$A$2:$B$365,2,FALSE)</f>
        <v>West Virginia</v>
      </c>
    </row>
    <row r="2110" spans="2:8" x14ac:dyDescent="0.4">
      <c r="B2110" s="11">
        <v>2107</v>
      </c>
      <c r="C2110" s="52">
        <v>1437</v>
      </c>
      <c r="D2110" s="13">
        <v>1437</v>
      </c>
      <c r="G2110" s="13">
        <v>1437</v>
      </c>
      <c r="H2110" t="str">
        <f>VLOOKUP(G2110,All_Teams!$A$2:$B$365,2,FALSE)</f>
        <v>Villanova</v>
      </c>
    </row>
    <row r="2111" spans="2:8" x14ac:dyDescent="0.4">
      <c r="B2111" s="11">
        <v>2108</v>
      </c>
      <c r="C2111" s="52">
        <v>1257</v>
      </c>
      <c r="D2111" s="13">
        <v>1257</v>
      </c>
      <c r="G2111" s="13">
        <v>1257</v>
      </c>
      <c r="H2111" t="str">
        <f>VLOOKUP(G2111,All_Teams!$A$2:$B$365,2,FALSE)</f>
        <v>Louisville</v>
      </c>
    </row>
    <row r="2112" spans="2:8" x14ac:dyDescent="0.4">
      <c r="B2112" s="11">
        <v>2109</v>
      </c>
      <c r="C2112" s="52">
        <v>1242</v>
      </c>
      <c r="D2112" s="13">
        <v>1242</v>
      </c>
      <c r="G2112" s="13">
        <v>1242</v>
      </c>
      <c r="H2112" t="str">
        <f>VLOOKUP(G2112,All_Teams!$A$2:$B$365,2,FALSE)</f>
        <v>Kansas</v>
      </c>
    </row>
    <row r="2113" spans="2:8" x14ac:dyDescent="0.4">
      <c r="B2113" s="11">
        <v>2110</v>
      </c>
      <c r="C2113" s="52">
        <v>1314</v>
      </c>
      <c r="D2113" s="13">
        <v>1314</v>
      </c>
      <c r="G2113" s="13">
        <v>1314</v>
      </c>
      <c r="H2113" t="str">
        <f>VLOOKUP(G2113,All_Teams!$A$2:$B$365,2,FALSE)</f>
        <v>North Carolina</v>
      </c>
    </row>
    <row r="2114" spans="2:8" x14ac:dyDescent="0.4">
      <c r="B2114" s="11">
        <v>2111</v>
      </c>
      <c r="C2114" s="52">
        <v>1314</v>
      </c>
      <c r="D2114" s="13">
        <v>1314</v>
      </c>
      <c r="G2114" s="13">
        <v>1314</v>
      </c>
      <c r="H2114" t="str">
        <f>VLOOKUP(G2114,All_Teams!$A$2:$B$365,2,FALSE)</f>
        <v>North Carolina</v>
      </c>
    </row>
    <row r="2115" spans="2:8" x14ac:dyDescent="0.4">
      <c r="B2115" s="11">
        <v>2112</v>
      </c>
      <c r="C2115" s="52">
        <v>1274</v>
      </c>
      <c r="D2115" s="13">
        <v>1274</v>
      </c>
      <c r="G2115" s="13">
        <v>1274</v>
      </c>
      <c r="H2115" t="str">
        <f>VLOOKUP(G2115,All_Teams!$A$2:$B$365,2,FALSE)</f>
        <v>Miami (FL)</v>
      </c>
    </row>
    <row r="2116" spans="2:8" x14ac:dyDescent="0.4">
      <c r="B2116" s="11">
        <v>2113</v>
      </c>
      <c r="C2116" s="52">
        <v>1452</v>
      </c>
      <c r="D2116" s="13">
        <v>1452</v>
      </c>
      <c r="G2116" s="13">
        <v>1452</v>
      </c>
      <c r="H2116" t="str">
        <f>VLOOKUP(G2116,All_Teams!$A$2:$B$365,2,FALSE)</f>
        <v>West Virginia</v>
      </c>
    </row>
    <row r="2117" spans="2:8" x14ac:dyDescent="0.4">
      <c r="B2117" s="11">
        <v>2114</v>
      </c>
      <c r="C2117" s="52">
        <v>1153</v>
      </c>
      <c r="D2117" s="13">
        <v>1153</v>
      </c>
      <c r="G2117" s="13">
        <v>1153</v>
      </c>
      <c r="H2117" t="str">
        <f>VLOOKUP(G2117,All_Teams!$A$2:$B$365,2,FALSE)</f>
        <v>Cincinnati</v>
      </c>
    </row>
    <row r="2118" spans="2:8" x14ac:dyDescent="0.4">
      <c r="B2118" s="11">
        <v>2115</v>
      </c>
      <c r="C2118" s="52">
        <v>1452</v>
      </c>
      <c r="D2118" s="13">
        <v>1452</v>
      </c>
      <c r="G2118" s="13">
        <v>1452</v>
      </c>
      <c r="H2118" t="str">
        <f>VLOOKUP(G2118,All_Teams!$A$2:$B$365,2,FALSE)</f>
        <v>West Virginia</v>
      </c>
    </row>
    <row r="2119" spans="2:8" x14ac:dyDescent="0.4">
      <c r="B2119" s="11">
        <v>2116</v>
      </c>
      <c r="C2119" s="52">
        <v>1242</v>
      </c>
      <c r="D2119" s="13">
        <v>1242</v>
      </c>
      <c r="G2119" s="13">
        <v>1242</v>
      </c>
      <c r="H2119" t="str">
        <f>VLOOKUP(G2119,All_Teams!$A$2:$B$365,2,FALSE)</f>
        <v>Kansas</v>
      </c>
    </row>
    <row r="2120" spans="2:8" x14ac:dyDescent="0.4">
      <c r="B2120" s="11">
        <v>2117</v>
      </c>
      <c r="C2120" s="52">
        <v>1374</v>
      </c>
      <c r="D2120" s="13">
        <v>1374</v>
      </c>
      <c r="G2120" s="13">
        <v>1374</v>
      </c>
      <c r="H2120" t="str">
        <f>VLOOKUP(G2120,All_Teams!$A$2:$B$365,2,FALSE)</f>
        <v>Southern Methodist</v>
      </c>
    </row>
    <row r="2121" spans="2:8" x14ac:dyDescent="0.4">
      <c r="B2121" s="11">
        <v>2118</v>
      </c>
      <c r="C2121" s="52">
        <v>1257</v>
      </c>
      <c r="D2121" s="13">
        <v>1257</v>
      </c>
      <c r="G2121" s="13">
        <v>1257</v>
      </c>
      <c r="H2121" t="str">
        <f>VLOOKUP(G2121,All_Teams!$A$2:$B$365,2,FALSE)</f>
        <v>Louisville</v>
      </c>
    </row>
    <row r="2122" spans="2:8" x14ac:dyDescent="0.4">
      <c r="B2122" s="11">
        <v>2119</v>
      </c>
      <c r="C2122" s="52">
        <v>1452</v>
      </c>
      <c r="D2122" s="13">
        <v>1452</v>
      </c>
      <c r="G2122" s="13">
        <v>1452</v>
      </c>
      <c r="H2122" t="str">
        <f>VLOOKUP(G2122,All_Teams!$A$2:$B$365,2,FALSE)</f>
        <v>West Virginia</v>
      </c>
    </row>
    <row r="2123" spans="2:8" x14ac:dyDescent="0.4">
      <c r="B2123" s="11">
        <v>2120</v>
      </c>
      <c r="C2123" s="52">
        <v>1246</v>
      </c>
      <c r="D2123" s="13">
        <v>1246</v>
      </c>
      <c r="G2123" s="13">
        <v>1246</v>
      </c>
      <c r="H2123" t="str">
        <f>VLOOKUP(G2123,All_Teams!$A$2:$B$365,2,FALSE)</f>
        <v>Kentucky</v>
      </c>
    </row>
    <row r="2124" spans="2:8" x14ac:dyDescent="0.4">
      <c r="B2124" s="11">
        <v>2121</v>
      </c>
      <c r="C2124" s="52">
        <v>1257</v>
      </c>
      <c r="D2124" s="13">
        <v>1257</v>
      </c>
      <c r="G2124" s="13">
        <v>1257</v>
      </c>
      <c r="H2124" t="str">
        <f>VLOOKUP(G2124,All_Teams!$A$2:$B$365,2,FALSE)</f>
        <v>Louisville</v>
      </c>
    </row>
    <row r="2125" spans="2:8" x14ac:dyDescent="0.4">
      <c r="B2125" s="11">
        <v>2122</v>
      </c>
      <c r="C2125" s="52">
        <v>1246</v>
      </c>
      <c r="D2125" s="13">
        <v>1246</v>
      </c>
      <c r="G2125" s="13">
        <v>1246</v>
      </c>
      <c r="H2125" t="str">
        <f>VLOOKUP(G2125,All_Teams!$A$2:$B$365,2,FALSE)</f>
        <v>Kentucky</v>
      </c>
    </row>
    <row r="2126" spans="2:8" x14ac:dyDescent="0.4">
      <c r="B2126" s="11">
        <v>2123</v>
      </c>
      <c r="C2126" s="52">
        <v>1452</v>
      </c>
      <c r="D2126" s="13">
        <v>1452</v>
      </c>
      <c r="G2126" s="13">
        <v>1452</v>
      </c>
      <c r="H2126" t="str">
        <f>VLOOKUP(G2126,All_Teams!$A$2:$B$365,2,FALSE)</f>
        <v>West Virginia</v>
      </c>
    </row>
    <row r="2127" spans="2:8" x14ac:dyDescent="0.4">
      <c r="B2127" s="11">
        <v>2124</v>
      </c>
      <c r="C2127" s="52">
        <v>1452</v>
      </c>
      <c r="D2127" s="13">
        <v>1452</v>
      </c>
      <c r="G2127" s="13">
        <v>1452</v>
      </c>
      <c r="H2127" t="str">
        <f>VLOOKUP(G2127,All_Teams!$A$2:$B$365,2,FALSE)</f>
        <v>West Virginia</v>
      </c>
    </row>
    <row r="2128" spans="2:8" x14ac:dyDescent="0.4">
      <c r="B2128" s="11">
        <v>2125</v>
      </c>
      <c r="C2128" s="52">
        <v>1452</v>
      </c>
      <c r="D2128" s="13">
        <v>1452</v>
      </c>
      <c r="G2128" s="13">
        <v>1452</v>
      </c>
      <c r="H2128" t="str">
        <f>VLOOKUP(G2128,All_Teams!$A$2:$B$365,2,FALSE)</f>
        <v>West Virginia</v>
      </c>
    </row>
    <row r="2129" spans="2:8" x14ac:dyDescent="0.4">
      <c r="B2129" s="11">
        <v>2126</v>
      </c>
      <c r="C2129" s="52">
        <v>1139</v>
      </c>
      <c r="D2129" s="13">
        <v>1139</v>
      </c>
      <c r="G2129" s="13">
        <v>1139</v>
      </c>
      <c r="H2129" t="str">
        <f>VLOOKUP(G2129,All_Teams!$A$2:$B$365,2,FALSE)</f>
        <v>Butler</v>
      </c>
    </row>
    <row r="2130" spans="2:8" x14ac:dyDescent="0.4">
      <c r="B2130" s="11">
        <v>2127</v>
      </c>
      <c r="C2130" s="52">
        <v>1452</v>
      </c>
      <c r="D2130" s="13">
        <v>1452</v>
      </c>
      <c r="G2130" s="13">
        <v>1452</v>
      </c>
      <c r="H2130" t="str">
        <f>VLOOKUP(G2130,All_Teams!$A$2:$B$365,2,FALSE)</f>
        <v>West Virginia</v>
      </c>
    </row>
    <row r="2131" spans="2:8" x14ac:dyDescent="0.4">
      <c r="B2131" s="11">
        <v>2128</v>
      </c>
      <c r="C2131" s="52">
        <v>1374</v>
      </c>
      <c r="D2131" s="13">
        <v>1374</v>
      </c>
      <c r="G2131" s="13">
        <v>1374</v>
      </c>
      <c r="H2131" t="str">
        <f>VLOOKUP(G2131,All_Teams!$A$2:$B$365,2,FALSE)</f>
        <v>Southern Methodist</v>
      </c>
    </row>
    <row r="2132" spans="2:8" x14ac:dyDescent="0.4">
      <c r="B2132" s="11">
        <v>2129</v>
      </c>
      <c r="C2132" s="52">
        <v>1433</v>
      </c>
      <c r="D2132" s="13">
        <v>1433</v>
      </c>
      <c r="G2132" s="13">
        <v>1433</v>
      </c>
      <c r="H2132" t="str">
        <f>VLOOKUP(G2132,All_Teams!$A$2:$B$365,2,FALSE)</f>
        <v>Virginia Commonwealth</v>
      </c>
    </row>
    <row r="2133" spans="2:8" x14ac:dyDescent="0.4">
      <c r="B2133" s="11">
        <v>2130</v>
      </c>
      <c r="C2133" s="52">
        <v>1452</v>
      </c>
      <c r="D2133" s="13">
        <v>1452</v>
      </c>
      <c r="G2133" s="13">
        <v>1452</v>
      </c>
      <c r="H2133" t="str">
        <f>VLOOKUP(G2133,All_Teams!$A$2:$B$365,2,FALSE)</f>
        <v>West Virginia</v>
      </c>
    </row>
    <row r="2134" spans="2:8" x14ac:dyDescent="0.4">
      <c r="B2134" s="11">
        <v>2131</v>
      </c>
      <c r="C2134" s="52">
        <v>1371</v>
      </c>
      <c r="D2134" s="13">
        <v>1371</v>
      </c>
      <c r="G2134" s="13">
        <v>1371</v>
      </c>
      <c r="H2134" t="str">
        <f>VLOOKUP(G2134,All_Teams!$A$2:$B$365,2,FALSE)</f>
        <v>Seton Hall</v>
      </c>
    </row>
    <row r="2135" spans="2:8" x14ac:dyDescent="0.4">
      <c r="B2135" s="11">
        <v>2132</v>
      </c>
      <c r="C2135" s="52">
        <v>1181</v>
      </c>
      <c r="D2135" s="13">
        <v>1181</v>
      </c>
      <c r="G2135" s="13">
        <v>1181</v>
      </c>
      <c r="H2135" t="str">
        <f>VLOOKUP(G2135,All_Teams!$A$2:$B$365,2,FALSE)</f>
        <v>Duke</v>
      </c>
    </row>
    <row r="2136" spans="2:8" x14ac:dyDescent="0.4">
      <c r="B2136" s="11">
        <v>2133</v>
      </c>
      <c r="C2136" s="52">
        <v>1374</v>
      </c>
      <c r="D2136" s="13">
        <v>1374</v>
      </c>
      <c r="G2136" s="13">
        <v>1374</v>
      </c>
      <c r="H2136" t="str">
        <f>VLOOKUP(G2136,All_Teams!$A$2:$B$365,2,FALSE)</f>
        <v>Southern Methodist</v>
      </c>
    </row>
    <row r="2137" spans="2:8" x14ac:dyDescent="0.4">
      <c r="B2137" s="11">
        <v>2134</v>
      </c>
      <c r="C2137" s="52">
        <v>1246</v>
      </c>
      <c r="D2137" s="13">
        <v>1246</v>
      </c>
      <c r="G2137" s="13">
        <v>1246</v>
      </c>
      <c r="H2137" t="str">
        <f>VLOOKUP(G2137,All_Teams!$A$2:$B$365,2,FALSE)</f>
        <v>Kentucky</v>
      </c>
    </row>
    <row r="2138" spans="2:8" x14ac:dyDescent="0.4">
      <c r="B2138" s="11">
        <v>2135</v>
      </c>
      <c r="C2138" s="52">
        <v>1452</v>
      </c>
      <c r="D2138" s="13">
        <v>1452</v>
      </c>
      <c r="G2138" s="13">
        <v>1452</v>
      </c>
      <c r="H2138" t="str">
        <f>VLOOKUP(G2138,All_Teams!$A$2:$B$365,2,FALSE)</f>
        <v>West Virginia</v>
      </c>
    </row>
    <row r="2139" spans="2:8" x14ac:dyDescent="0.4">
      <c r="B2139" s="11">
        <v>2136</v>
      </c>
      <c r="C2139" s="52">
        <v>1257</v>
      </c>
      <c r="D2139" s="13">
        <v>1257</v>
      </c>
      <c r="G2139" s="13">
        <v>1257</v>
      </c>
      <c r="H2139" t="str">
        <f>VLOOKUP(G2139,All_Teams!$A$2:$B$365,2,FALSE)</f>
        <v>Louisville</v>
      </c>
    </row>
    <row r="2140" spans="2:8" x14ac:dyDescent="0.4">
      <c r="B2140" s="11">
        <v>2137</v>
      </c>
      <c r="C2140" s="52">
        <v>1374</v>
      </c>
      <c r="D2140" s="13">
        <v>1374</v>
      </c>
      <c r="G2140" s="13">
        <v>1374</v>
      </c>
      <c r="H2140" t="str">
        <f>VLOOKUP(G2140,All_Teams!$A$2:$B$365,2,FALSE)</f>
        <v>Southern Methodist</v>
      </c>
    </row>
    <row r="2141" spans="2:8" x14ac:dyDescent="0.4">
      <c r="B2141" s="11">
        <v>2138</v>
      </c>
      <c r="C2141" s="52">
        <v>1242</v>
      </c>
      <c r="D2141" s="13">
        <v>1242</v>
      </c>
      <c r="G2141" s="13">
        <v>1242</v>
      </c>
      <c r="H2141" t="str">
        <f>VLOOKUP(G2141,All_Teams!$A$2:$B$365,2,FALSE)</f>
        <v>Kansas</v>
      </c>
    </row>
    <row r="2142" spans="2:8" x14ac:dyDescent="0.4">
      <c r="B2142" s="11">
        <v>2139</v>
      </c>
      <c r="C2142" s="52">
        <v>1314</v>
      </c>
      <c r="D2142" s="13">
        <v>1314</v>
      </c>
      <c r="G2142" s="13">
        <v>1314</v>
      </c>
      <c r="H2142" t="str">
        <f>VLOOKUP(G2142,All_Teams!$A$2:$B$365,2,FALSE)</f>
        <v>North Carolina</v>
      </c>
    </row>
    <row r="2143" spans="2:8" x14ac:dyDescent="0.4">
      <c r="B2143" s="11">
        <v>2140</v>
      </c>
      <c r="C2143" s="52">
        <v>1452</v>
      </c>
      <c r="D2143" s="13">
        <v>1452</v>
      </c>
      <c r="G2143" s="13">
        <v>1452</v>
      </c>
      <c r="H2143" t="str">
        <f>VLOOKUP(G2143,All_Teams!$A$2:$B$365,2,FALSE)</f>
        <v>West Virginia</v>
      </c>
    </row>
    <row r="2144" spans="2:8" x14ac:dyDescent="0.4">
      <c r="B2144" s="11">
        <v>2141</v>
      </c>
      <c r="C2144" s="52">
        <v>1343</v>
      </c>
      <c r="D2144" s="13">
        <v>1343</v>
      </c>
      <c r="G2144" s="13">
        <v>1343</v>
      </c>
      <c r="H2144" t="str">
        <f>VLOOKUP(G2144,All_Teams!$A$2:$B$365,2,FALSE)</f>
        <v>Princeton</v>
      </c>
    </row>
    <row r="2145" spans="2:8" x14ac:dyDescent="0.4">
      <c r="B2145" s="11">
        <v>2142</v>
      </c>
      <c r="C2145" s="52">
        <v>1314</v>
      </c>
      <c r="D2145" s="13">
        <v>1314</v>
      </c>
      <c r="G2145" s="13">
        <v>1314</v>
      </c>
      <c r="H2145" t="str">
        <f>VLOOKUP(G2145,All_Teams!$A$2:$B$365,2,FALSE)</f>
        <v>North Carolina</v>
      </c>
    </row>
    <row r="2146" spans="2:8" x14ac:dyDescent="0.4">
      <c r="B2146" s="11">
        <v>2143</v>
      </c>
      <c r="C2146" s="52">
        <v>1274</v>
      </c>
      <c r="D2146" s="13">
        <v>1274</v>
      </c>
      <c r="G2146" s="13">
        <v>1274</v>
      </c>
      <c r="H2146" t="str">
        <f>VLOOKUP(G2146,All_Teams!$A$2:$B$365,2,FALSE)</f>
        <v>Miami (FL)</v>
      </c>
    </row>
    <row r="2147" spans="2:8" x14ac:dyDescent="0.4">
      <c r="B2147" s="11">
        <v>2144</v>
      </c>
      <c r="C2147" s="52">
        <v>1452</v>
      </c>
      <c r="D2147" s="13">
        <v>1452</v>
      </c>
      <c r="G2147" s="13">
        <v>1452</v>
      </c>
      <c r="H2147" t="str">
        <f>VLOOKUP(G2147,All_Teams!$A$2:$B$365,2,FALSE)</f>
        <v>West Virginia</v>
      </c>
    </row>
    <row r="2148" spans="2:8" x14ac:dyDescent="0.4">
      <c r="B2148" s="11">
        <v>2145</v>
      </c>
      <c r="C2148" s="52">
        <v>1452</v>
      </c>
      <c r="D2148" s="13">
        <v>1452</v>
      </c>
      <c r="G2148" s="13">
        <v>1452</v>
      </c>
      <c r="H2148" t="str">
        <f>VLOOKUP(G2148,All_Teams!$A$2:$B$365,2,FALSE)</f>
        <v>West Virginia</v>
      </c>
    </row>
    <row r="2149" spans="2:8" x14ac:dyDescent="0.4">
      <c r="B2149" s="11">
        <v>2146</v>
      </c>
      <c r="C2149" s="52">
        <v>1124</v>
      </c>
      <c r="D2149" s="13">
        <v>1124</v>
      </c>
      <c r="G2149" s="13">
        <v>1124</v>
      </c>
      <c r="H2149" t="str">
        <f>VLOOKUP(G2149,All_Teams!$A$2:$B$365,2,FALSE)</f>
        <v>Baylor</v>
      </c>
    </row>
    <row r="2150" spans="2:8" x14ac:dyDescent="0.4">
      <c r="B2150" s="11">
        <v>2147</v>
      </c>
      <c r="C2150" s="52">
        <v>1242</v>
      </c>
      <c r="D2150" s="13">
        <v>1242</v>
      </c>
      <c r="G2150" s="13">
        <v>1242</v>
      </c>
      <c r="H2150" t="str">
        <f>VLOOKUP(G2150,All_Teams!$A$2:$B$365,2,FALSE)</f>
        <v>Kansas</v>
      </c>
    </row>
    <row r="2151" spans="2:8" x14ac:dyDescent="0.4">
      <c r="B2151" s="11">
        <v>2148</v>
      </c>
      <c r="C2151" s="52">
        <v>1452</v>
      </c>
      <c r="D2151" s="13">
        <v>1452</v>
      </c>
      <c r="G2151" s="13">
        <v>1452</v>
      </c>
      <c r="H2151" t="str">
        <f>VLOOKUP(G2151,All_Teams!$A$2:$B$365,2,FALSE)</f>
        <v>West Virginia</v>
      </c>
    </row>
    <row r="2152" spans="2:8" x14ac:dyDescent="0.4">
      <c r="B2152" s="11">
        <v>2149</v>
      </c>
      <c r="C2152" s="52">
        <v>1196</v>
      </c>
      <c r="D2152" s="13">
        <v>1196</v>
      </c>
      <c r="G2152" s="13">
        <v>1196</v>
      </c>
      <c r="H2152" t="str">
        <f>VLOOKUP(G2152,All_Teams!$A$2:$B$365,2,FALSE)</f>
        <v>Florida</v>
      </c>
    </row>
    <row r="2153" spans="2:8" x14ac:dyDescent="0.4">
      <c r="B2153" s="11">
        <v>2150</v>
      </c>
      <c r="C2153" s="52">
        <v>1246</v>
      </c>
      <c r="D2153" s="13">
        <v>1246</v>
      </c>
      <c r="G2153" s="13">
        <v>1246</v>
      </c>
      <c r="H2153" t="str">
        <f>VLOOKUP(G2153,All_Teams!$A$2:$B$365,2,FALSE)</f>
        <v>Kentucky</v>
      </c>
    </row>
    <row r="2154" spans="2:8" x14ac:dyDescent="0.4">
      <c r="B2154" s="11">
        <v>2151</v>
      </c>
      <c r="C2154" s="52">
        <v>1452</v>
      </c>
      <c r="D2154" s="13">
        <v>1452</v>
      </c>
      <c r="G2154" s="13">
        <v>1452</v>
      </c>
      <c r="H2154" t="str">
        <f>VLOOKUP(G2154,All_Teams!$A$2:$B$365,2,FALSE)</f>
        <v>West Virginia</v>
      </c>
    </row>
    <row r="2155" spans="2:8" x14ac:dyDescent="0.4">
      <c r="B2155" s="11">
        <v>2152</v>
      </c>
      <c r="C2155" s="52">
        <v>1243</v>
      </c>
      <c r="D2155" s="13">
        <v>1243</v>
      </c>
      <c r="G2155" s="13">
        <v>1243</v>
      </c>
      <c r="H2155" t="str">
        <f>VLOOKUP(G2155,All_Teams!$A$2:$B$365,2,FALSE)</f>
        <v>Kansas State</v>
      </c>
    </row>
    <row r="2156" spans="2:8" x14ac:dyDescent="0.4">
      <c r="B2156" s="11">
        <v>2153</v>
      </c>
      <c r="C2156" s="52">
        <v>1452</v>
      </c>
      <c r="D2156" s="13">
        <v>1452</v>
      </c>
      <c r="G2156" s="13">
        <v>1452</v>
      </c>
      <c r="H2156" t="str">
        <f>VLOOKUP(G2156,All_Teams!$A$2:$B$365,2,FALSE)</f>
        <v>West Virginia</v>
      </c>
    </row>
    <row r="2157" spans="2:8" x14ac:dyDescent="0.4">
      <c r="B2157" s="11">
        <v>2154</v>
      </c>
      <c r="C2157" s="52">
        <v>1257</v>
      </c>
      <c r="D2157" s="13">
        <v>1257</v>
      </c>
      <c r="G2157" s="13">
        <v>1257</v>
      </c>
      <c r="H2157" t="str">
        <f>VLOOKUP(G2157,All_Teams!$A$2:$B$365,2,FALSE)</f>
        <v>Louisville</v>
      </c>
    </row>
    <row r="2158" spans="2:8" x14ac:dyDescent="0.4">
      <c r="B2158" s="11">
        <v>2155</v>
      </c>
      <c r="C2158" s="52">
        <v>1124</v>
      </c>
      <c r="D2158" s="13">
        <v>1124</v>
      </c>
      <c r="G2158" s="13">
        <v>1124</v>
      </c>
      <c r="H2158" t="str">
        <f>VLOOKUP(G2158,All_Teams!$A$2:$B$365,2,FALSE)</f>
        <v>Baylor</v>
      </c>
    </row>
    <row r="2159" spans="2:8" x14ac:dyDescent="0.4">
      <c r="B2159" s="11">
        <v>2156</v>
      </c>
      <c r="C2159" s="52">
        <v>1257</v>
      </c>
      <c r="D2159" s="13">
        <v>1257</v>
      </c>
      <c r="G2159" s="13">
        <v>1257</v>
      </c>
      <c r="H2159" t="str">
        <f>VLOOKUP(G2159,All_Teams!$A$2:$B$365,2,FALSE)</f>
        <v>Louisville</v>
      </c>
    </row>
    <row r="2160" spans="2:8" x14ac:dyDescent="0.4">
      <c r="B2160" s="11">
        <v>2157</v>
      </c>
      <c r="C2160" s="52">
        <v>1314</v>
      </c>
      <c r="D2160" s="13">
        <v>1314</v>
      </c>
      <c r="G2160" s="13">
        <v>1314</v>
      </c>
      <c r="H2160" t="str">
        <f>VLOOKUP(G2160,All_Teams!$A$2:$B$365,2,FALSE)</f>
        <v>North Carolina</v>
      </c>
    </row>
    <row r="2161" spans="2:8" x14ac:dyDescent="0.4">
      <c r="B2161" s="11">
        <v>2158</v>
      </c>
      <c r="C2161" s="52">
        <v>1452</v>
      </c>
      <c r="D2161" s="13">
        <v>1452</v>
      </c>
      <c r="G2161" s="13">
        <v>1452</v>
      </c>
      <c r="H2161" t="str">
        <f>VLOOKUP(G2161,All_Teams!$A$2:$B$365,2,FALSE)</f>
        <v>West Virginia</v>
      </c>
    </row>
    <row r="2162" spans="2:8" x14ac:dyDescent="0.4">
      <c r="B2162" s="11">
        <v>2159</v>
      </c>
      <c r="C2162" s="52">
        <v>1314</v>
      </c>
      <c r="D2162" s="13">
        <v>1314</v>
      </c>
      <c r="G2162" s="13">
        <v>1314</v>
      </c>
      <c r="H2162" t="str">
        <f>VLOOKUP(G2162,All_Teams!$A$2:$B$365,2,FALSE)</f>
        <v>North Carolina</v>
      </c>
    </row>
    <row r="2163" spans="2:8" x14ac:dyDescent="0.4">
      <c r="B2163" s="11">
        <v>2160</v>
      </c>
      <c r="C2163" s="52">
        <v>1314</v>
      </c>
      <c r="D2163" s="13">
        <v>1314</v>
      </c>
      <c r="G2163" s="13">
        <v>1314</v>
      </c>
      <c r="H2163" t="str">
        <f>VLOOKUP(G2163,All_Teams!$A$2:$B$365,2,FALSE)</f>
        <v>North Carolina</v>
      </c>
    </row>
    <row r="2164" spans="2:8" x14ac:dyDescent="0.4">
      <c r="B2164" s="11">
        <v>2161</v>
      </c>
      <c r="C2164" s="52">
        <v>1435</v>
      </c>
      <c r="D2164" s="13">
        <v>1435</v>
      </c>
      <c r="G2164" s="13">
        <v>1435</v>
      </c>
      <c r="H2164" t="str">
        <f>VLOOKUP(G2164,All_Teams!$A$2:$B$365,2,FALSE)</f>
        <v>Vanderbilt</v>
      </c>
    </row>
    <row r="2165" spans="2:8" x14ac:dyDescent="0.4">
      <c r="B2165" s="11">
        <v>2162</v>
      </c>
      <c r="C2165" s="52">
        <v>1374</v>
      </c>
      <c r="D2165" s="13">
        <v>1374</v>
      </c>
      <c r="G2165" s="13">
        <v>1374</v>
      </c>
      <c r="H2165" t="str">
        <f>VLOOKUP(G2165,All_Teams!$A$2:$B$365,2,FALSE)</f>
        <v>Southern Methodist</v>
      </c>
    </row>
    <row r="2166" spans="2:8" x14ac:dyDescent="0.4">
      <c r="B2166" s="11">
        <v>2163</v>
      </c>
      <c r="C2166" s="52">
        <v>1112</v>
      </c>
      <c r="D2166" s="13">
        <v>1112</v>
      </c>
      <c r="G2166" s="13">
        <v>1112</v>
      </c>
      <c r="H2166" t="str">
        <f>VLOOKUP(G2166,All_Teams!$A$2:$B$365,2,FALSE)</f>
        <v>Arizona</v>
      </c>
    </row>
    <row r="2167" spans="2:8" x14ac:dyDescent="0.4">
      <c r="B2167" s="11">
        <v>2164</v>
      </c>
      <c r="C2167" s="52">
        <v>1452</v>
      </c>
      <c r="D2167" s="13">
        <v>1452</v>
      </c>
      <c r="G2167" s="13">
        <v>1452</v>
      </c>
      <c r="H2167" t="str">
        <f>VLOOKUP(G2167,All_Teams!$A$2:$B$365,2,FALSE)</f>
        <v>West Virginia</v>
      </c>
    </row>
    <row r="2168" spans="2:8" x14ac:dyDescent="0.4">
      <c r="B2168" s="11">
        <v>2165</v>
      </c>
      <c r="C2168" s="52">
        <v>1181</v>
      </c>
      <c r="D2168" s="13">
        <v>1181</v>
      </c>
      <c r="G2168" s="13">
        <v>1181</v>
      </c>
      <c r="H2168" t="str">
        <f>VLOOKUP(G2168,All_Teams!$A$2:$B$365,2,FALSE)</f>
        <v>Duke</v>
      </c>
    </row>
    <row r="2169" spans="2:8" x14ac:dyDescent="0.4">
      <c r="B2169" s="11">
        <v>2166</v>
      </c>
      <c r="C2169" s="52">
        <v>1242</v>
      </c>
      <c r="D2169" s="13">
        <v>1242</v>
      </c>
      <c r="G2169" s="13">
        <v>1242</v>
      </c>
      <c r="H2169" t="str">
        <f>VLOOKUP(G2169,All_Teams!$A$2:$B$365,2,FALSE)</f>
        <v>Kansas</v>
      </c>
    </row>
    <row r="2170" spans="2:8" x14ac:dyDescent="0.4">
      <c r="B2170" s="11">
        <v>2167</v>
      </c>
      <c r="C2170" s="52">
        <v>1371</v>
      </c>
      <c r="D2170" s="13">
        <v>1371</v>
      </c>
      <c r="G2170" s="13">
        <v>1371</v>
      </c>
      <c r="H2170" t="str">
        <f>VLOOKUP(G2170,All_Teams!$A$2:$B$365,2,FALSE)</f>
        <v>Seton Hall</v>
      </c>
    </row>
    <row r="2171" spans="2:8" x14ac:dyDescent="0.4">
      <c r="B2171" s="11">
        <v>2168</v>
      </c>
      <c r="C2171" s="52">
        <v>1452</v>
      </c>
      <c r="D2171" s="13">
        <v>1452</v>
      </c>
      <c r="G2171" s="13">
        <v>1452</v>
      </c>
      <c r="H2171" t="str">
        <f>VLOOKUP(G2171,All_Teams!$A$2:$B$365,2,FALSE)</f>
        <v>West Virginia</v>
      </c>
    </row>
    <row r="2172" spans="2:8" x14ac:dyDescent="0.4">
      <c r="B2172" s="11">
        <v>2169</v>
      </c>
      <c r="C2172" s="52">
        <v>1124</v>
      </c>
      <c r="D2172" s="13">
        <v>1124</v>
      </c>
      <c r="G2172" s="13">
        <v>1124</v>
      </c>
      <c r="H2172" t="str">
        <f>VLOOKUP(G2172,All_Teams!$A$2:$B$365,2,FALSE)</f>
        <v>Baylor</v>
      </c>
    </row>
    <row r="2173" spans="2:8" x14ac:dyDescent="0.4">
      <c r="B2173" s="11">
        <v>2170</v>
      </c>
      <c r="C2173" s="52">
        <v>1278</v>
      </c>
      <c r="D2173" s="13">
        <v>1278</v>
      </c>
      <c r="G2173" s="13">
        <v>1278</v>
      </c>
      <c r="H2173" t="str">
        <f>VLOOKUP(G2173,All_Teams!$A$2:$B$365,2,FALSE)</f>
        <v>Minnesota</v>
      </c>
    </row>
    <row r="2174" spans="2:8" x14ac:dyDescent="0.4">
      <c r="B2174" s="11">
        <v>2171</v>
      </c>
      <c r="C2174" s="52">
        <v>1246</v>
      </c>
      <c r="D2174" s="13">
        <v>1246</v>
      </c>
      <c r="G2174" s="13">
        <v>1246</v>
      </c>
      <c r="H2174" t="str">
        <f>VLOOKUP(G2174,All_Teams!$A$2:$B$365,2,FALSE)</f>
        <v>Kentucky</v>
      </c>
    </row>
    <row r="2175" spans="2:8" x14ac:dyDescent="0.4">
      <c r="B2175" s="11">
        <v>2172</v>
      </c>
      <c r="C2175" s="52">
        <v>1242</v>
      </c>
      <c r="D2175" s="13">
        <v>1242</v>
      </c>
      <c r="G2175" s="13">
        <v>1242</v>
      </c>
      <c r="H2175" t="str">
        <f>VLOOKUP(G2175,All_Teams!$A$2:$B$365,2,FALSE)</f>
        <v>Kansas</v>
      </c>
    </row>
    <row r="2176" spans="2:8" x14ac:dyDescent="0.4">
      <c r="B2176" s="11">
        <v>2173</v>
      </c>
      <c r="C2176" s="52">
        <v>1242</v>
      </c>
      <c r="D2176" s="13">
        <v>1242</v>
      </c>
      <c r="G2176" s="13">
        <v>1242</v>
      </c>
      <c r="H2176" t="str">
        <f>VLOOKUP(G2176,All_Teams!$A$2:$B$365,2,FALSE)</f>
        <v>Kansas</v>
      </c>
    </row>
    <row r="2177" spans="2:8" x14ac:dyDescent="0.4">
      <c r="B2177" s="11">
        <v>2174</v>
      </c>
      <c r="C2177" s="52">
        <v>1436</v>
      </c>
      <c r="D2177" s="13">
        <v>1436</v>
      </c>
      <c r="G2177" s="13">
        <v>1436</v>
      </c>
      <c r="H2177" t="str">
        <f>VLOOKUP(G2177,All_Teams!$A$2:$B$365,2,FALSE)</f>
        <v>Vermont</v>
      </c>
    </row>
    <row r="2178" spans="2:8" x14ac:dyDescent="0.4">
      <c r="B2178" s="11">
        <v>2175</v>
      </c>
      <c r="C2178" s="52">
        <v>1452</v>
      </c>
      <c r="D2178" s="13">
        <v>1452</v>
      </c>
      <c r="G2178" s="13">
        <v>1452</v>
      </c>
      <c r="H2178" t="str">
        <f>VLOOKUP(G2178,All_Teams!$A$2:$B$365,2,FALSE)</f>
        <v>West Virginia</v>
      </c>
    </row>
    <row r="2179" spans="2:8" x14ac:dyDescent="0.4">
      <c r="B2179" s="11">
        <v>2176</v>
      </c>
      <c r="C2179" s="52">
        <v>1246</v>
      </c>
      <c r="D2179" s="13">
        <v>1246</v>
      </c>
      <c r="G2179" s="13">
        <v>1246</v>
      </c>
      <c r="H2179" t="str">
        <f>VLOOKUP(G2179,All_Teams!$A$2:$B$365,2,FALSE)</f>
        <v>Kentucky</v>
      </c>
    </row>
    <row r="2180" spans="2:8" x14ac:dyDescent="0.4">
      <c r="B2180" s="11">
        <v>2177</v>
      </c>
      <c r="C2180" s="52">
        <v>1437</v>
      </c>
      <c r="D2180" s="13">
        <v>1437</v>
      </c>
      <c r="G2180" s="13">
        <v>1437</v>
      </c>
      <c r="H2180" t="str">
        <f>VLOOKUP(G2180,All_Teams!$A$2:$B$365,2,FALSE)</f>
        <v>Villanova</v>
      </c>
    </row>
    <row r="2181" spans="2:8" x14ac:dyDescent="0.4">
      <c r="B2181" s="11">
        <v>2178</v>
      </c>
      <c r="C2181" s="52">
        <v>1246</v>
      </c>
      <c r="D2181" s="13">
        <v>1246</v>
      </c>
      <c r="G2181" s="13">
        <v>1246</v>
      </c>
      <c r="H2181" t="str">
        <f>VLOOKUP(G2181,All_Teams!$A$2:$B$365,2,FALSE)</f>
        <v>Kentucky</v>
      </c>
    </row>
    <row r="2182" spans="2:8" x14ac:dyDescent="0.4">
      <c r="B2182" s="11">
        <v>2179</v>
      </c>
      <c r="C2182" s="52">
        <v>1452</v>
      </c>
      <c r="D2182" s="13">
        <v>1452</v>
      </c>
      <c r="G2182" s="13">
        <v>1452</v>
      </c>
      <c r="H2182" t="str">
        <f>VLOOKUP(G2182,All_Teams!$A$2:$B$365,2,FALSE)</f>
        <v>West Virginia</v>
      </c>
    </row>
    <row r="2183" spans="2:8" x14ac:dyDescent="0.4">
      <c r="B2183" s="11">
        <v>2180</v>
      </c>
      <c r="C2183" s="52">
        <v>1452</v>
      </c>
      <c r="D2183" s="13">
        <v>1452</v>
      </c>
      <c r="G2183" s="13">
        <v>1452</v>
      </c>
      <c r="H2183" t="str">
        <f>VLOOKUP(G2183,All_Teams!$A$2:$B$365,2,FALSE)</f>
        <v>West Virginia</v>
      </c>
    </row>
    <row r="2184" spans="2:8" x14ac:dyDescent="0.4">
      <c r="B2184" s="11">
        <v>2181</v>
      </c>
      <c r="C2184" s="52">
        <v>1435</v>
      </c>
      <c r="D2184" s="13">
        <v>1435</v>
      </c>
      <c r="G2184" s="13">
        <v>1435</v>
      </c>
      <c r="H2184" t="str">
        <f>VLOOKUP(G2184,All_Teams!$A$2:$B$365,2,FALSE)</f>
        <v>Vanderbilt</v>
      </c>
    </row>
    <row r="2185" spans="2:8" x14ac:dyDescent="0.4">
      <c r="B2185" s="11">
        <v>2182</v>
      </c>
      <c r="C2185" s="52">
        <v>1452</v>
      </c>
      <c r="D2185" s="13">
        <v>1452</v>
      </c>
      <c r="G2185" s="13">
        <v>1452</v>
      </c>
      <c r="H2185" t="str">
        <f>VLOOKUP(G2185,All_Teams!$A$2:$B$365,2,FALSE)</f>
        <v>West Virginia</v>
      </c>
    </row>
    <row r="2186" spans="2:8" x14ac:dyDescent="0.4">
      <c r="B2186" s="11">
        <v>2183</v>
      </c>
      <c r="C2186" s="52">
        <v>1242</v>
      </c>
      <c r="D2186" s="13">
        <v>1242</v>
      </c>
      <c r="G2186" s="13">
        <v>1242</v>
      </c>
      <c r="H2186" t="str">
        <f>VLOOKUP(G2186,All_Teams!$A$2:$B$365,2,FALSE)</f>
        <v>Kansas</v>
      </c>
    </row>
    <row r="2187" spans="2:8" x14ac:dyDescent="0.4">
      <c r="B2187" s="11">
        <v>2184</v>
      </c>
      <c r="C2187" s="52">
        <v>1435</v>
      </c>
      <c r="D2187" s="13">
        <v>1435</v>
      </c>
      <c r="G2187" s="13">
        <v>1435</v>
      </c>
      <c r="H2187" t="str">
        <f>VLOOKUP(G2187,All_Teams!$A$2:$B$365,2,FALSE)</f>
        <v>Vanderbilt</v>
      </c>
    </row>
    <row r="2188" spans="2:8" x14ac:dyDescent="0.4">
      <c r="B2188" s="11">
        <v>2185</v>
      </c>
      <c r="C2188" s="52">
        <v>1314</v>
      </c>
      <c r="D2188" s="13">
        <v>1314</v>
      </c>
      <c r="G2188" s="13">
        <v>1314</v>
      </c>
      <c r="H2188" t="str">
        <f>VLOOKUP(G2188,All_Teams!$A$2:$B$365,2,FALSE)</f>
        <v>North Carolina</v>
      </c>
    </row>
    <row r="2189" spans="2:8" x14ac:dyDescent="0.4">
      <c r="B2189" s="11">
        <v>2186</v>
      </c>
      <c r="C2189" s="52">
        <v>1242</v>
      </c>
      <c r="D2189" s="13">
        <v>1242</v>
      </c>
      <c r="G2189" s="13">
        <v>1242</v>
      </c>
      <c r="H2189" t="str">
        <f>VLOOKUP(G2189,All_Teams!$A$2:$B$365,2,FALSE)</f>
        <v>Kansas</v>
      </c>
    </row>
    <row r="2190" spans="2:8" x14ac:dyDescent="0.4">
      <c r="B2190" s="11">
        <v>2187</v>
      </c>
      <c r="C2190" s="52">
        <v>1452</v>
      </c>
      <c r="D2190" s="13">
        <v>1452</v>
      </c>
      <c r="G2190" s="13">
        <v>1452</v>
      </c>
      <c r="H2190" t="str">
        <f>VLOOKUP(G2190,All_Teams!$A$2:$B$365,2,FALSE)</f>
        <v>West Virginia</v>
      </c>
    </row>
    <row r="2191" spans="2:8" x14ac:dyDescent="0.4">
      <c r="B2191" s="11">
        <v>2188</v>
      </c>
      <c r="C2191" s="52">
        <v>1242</v>
      </c>
      <c r="D2191" s="13">
        <v>1242</v>
      </c>
      <c r="G2191" s="13">
        <v>1242</v>
      </c>
      <c r="H2191" t="str">
        <f>VLOOKUP(G2191,All_Teams!$A$2:$B$365,2,FALSE)</f>
        <v>Kansas</v>
      </c>
    </row>
    <row r="2192" spans="2:8" x14ac:dyDescent="0.4">
      <c r="B2192" s="11">
        <v>2189</v>
      </c>
      <c r="C2192" s="52">
        <v>1435</v>
      </c>
      <c r="D2192" s="13">
        <v>1435</v>
      </c>
      <c r="G2192" s="13">
        <v>1435</v>
      </c>
      <c r="H2192" t="str">
        <f>VLOOKUP(G2192,All_Teams!$A$2:$B$365,2,FALSE)</f>
        <v>Vanderbilt</v>
      </c>
    </row>
    <row r="2193" spans="2:8" x14ac:dyDescent="0.4">
      <c r="B2193" s="11">
        <v>2190</v>
      </c>
      <c r="C2193" s="52">
        <v>1374</v>
      </c>
      <c r="D2193" s="13">
        <v>1374</v>
      </c>
      <c r="G2193" s="13">
        <v>1374</v>
      </c>
      <c r="H2193" t="str">
        <f>VLOOKUP(G2193,All_Teams!$A$2:$B$365,2,FALSE)</f>
        <v>Southern Methodist</v>
      </c>
    </row>
    <row r="2194" spans="2:8" x14ac:dyDescent="0.4">
      <c r="B2194" s="11">
        <v>2191</v>
      </c>
      <c r="C2194" s="52">
        <v>1437</v>
      </c>
      <c r="D2194" s="13">
        <v>1437</v>
      </c>
      <c r="G2194" s="13">
        <v>1437</v>
      </c>
      <c r="H2194" t="str">
        <f>VLOOKUP(G2194,All_Teams!$A$2:$B$365,2,FALSE)</f>
        <v>Villanova</v>
      </c>
    </row>
    <row r="2195" spans="2:8" x14ac:dyDescent="0.4">
      <c r="B2195" s="11">
        <v>2192</v>
      </c>
      <c r="C2195" s="52">
        <v>1452</v>
      </c>
      <c r="D2195" s="13">
        <v>1452</v>
      </c>
      <c r="G2195" s="13">
        <v>1452</v>
      </c>
      <c r="H2195" t="str">
        <f>VLOOKUP(G2195,All_Teams!$A$2:$B$365,2,FALSE)</f>
        <v>West Virginia</v>
      </c>
    </row>
    <row r="2196" spans="2:8" x14ac:dyDescent="0.4">
      <c r="B2196" s="11">
        <v>2193</v>
      </c>
      <c r="C2196" s="52">
        <v>1452</v>
      </c>
      <c r="D2196" s="13">
        <v>1452</v>
      </c>
      <c r="G2196" s="13">
        <v>1452</v>
      </c>
      <c r="H2196" t="str">
        <f>VLOOKUP(G2196,All_Teams!$A$2:$B$365,2,FALSE)</f>
        <v>West Virginia</v>
      </c>
    </row>
    <row r="2197" spans="2:8" x14ac:dyDescent="0.4">
      <c r="B2197" s="11">
        <v>2194</v>
      </c>
      <c r="C2197" s="52">
        <v>1246</v>
      </c>
      <c r="D2197" s="13">
        <v>1246</v>
      </c>
      <c r="G2197" s="13">
        <v>1246</v>
      </c>
      <c r="H2197" t="str">
        <f>VLOOKUP(G2197,All_Teams!$A$2:$B$365,2,FALSE)</f>
        <v>Kentucky</v>
      </c>
    </row>
    <row r="2198" spans="2:8" x14ac:dyDescent="0.4">
      <c r="B2198" s="11">
        <v>2195</v>
      </c>
      <c r="C2198" s="52">
        <v>1374</v>
      </c>
      <c r="D2198" s="13">
        <v>1374</v>
      </c>
      <c r="G2198" s="13">
        <v>1374</v>
      </c>
      <c r="H2198" t="str">
        <f>VLOOKUP(G2198,All_Teams!$A$2:$B$365,2,FALSE)</f>
        <v>Southern Methodist</v>
      </c>
    </row>
    <row r="2199" spans="2:8" x14ac:dyDescent="0.4">
      <c r="B2199" s="11">
        <v>2196</v>
      </c>
      <c r="C2199" s="52">
        <v>1374</v>
      </c>
      <c r="D2199" s="13">
        <v>1374</v>
      </c>
      <c r="G2199" s="13">
        <v>1374</v>
      </c>
      <c r="H2199" t="str">
        <f>VLOOKUP(G2199,All_Teams!$A$2:$B$365,2,FALSE)</f>
        <v>Southern Methodist</v>
      </c>
    </row>
    <row r="2200" spans="2:8" x14ac:dyDescent="0.4">
      <c r="B2200" s="11">
        <v>2197</v>
      </c>
      <c r="C2200" s="52">
        <v>1452</v>
      </c>
      <c r="D2200" s="13">
        <v>1452</v>
      </c>
      <c r="G2200" s="13">
        <v>1452</v>
      </c>
      <c r="H2200" t="str">
        <f>VLOOKUP(G2200,All_Teams!$A$2:$B$365,2,FALSE)</f>
        <v>West Virginia</v>
      </c>
    </row>
    <row r="2201" spans="2:8" x14ac:dyDescent="0.4">
      <c r="B2201" s="11">
        <v>2198</v>
      </c>
      <c r="C2201" s="52">
        <v>1314</v>
      </c>
      <c r="D2201" s="13">
        <v>1314</v>
      </c>
      <c r="G2201" s="13">
        <v>1314</v>
      </c>
      <c r="H2201" t="str">
        <f>VLOOKUP(G2201,All_Teams!$A$2:$B$365,2,FALSE)</f>
        <v>North Carolina</v>
      </c>
    </row>
    <row r="2202" spans="2:8" x14ac:dyDescent="0.4">
      <c r="B2202" s="11">
        <v>2199</v>
      </c>
      <c r="C2202" s="52">
        <v>1452</v>
      </c>
      <c r="D2202" s="13">
        <v>1452</v>
      </c>
      <c r="G2202" s="13">
        <v>1452</v>
      </c>
      <c r="H2202" t="str">
        <f>VLOOKUP(G2202,All_Teams!$A$2:$B$365,2,FALSE)</f>
        <v>West Virginia</v>
      </c>
    </row>
    <row r="2203" spans="2:8" x14ac:dyDescent="0.4">
      <c r="B2203" s="11">
        <v>2200</v>
      </c>
      <c r="C2203" s="52">
        <v>1452</v>
      </c>
      <c r="D2203" s="13">
        <v>1452</v>
      </c>
      <c r="G2203" s="13">
        <v>1452</v>
      </c>
      <c r="H2203" t="str">
        <f>VLOOKUP(G2203,All_Teams!$A$2:$B$365,2,FALSE)</f>
        <v>West Virginia</v>
      </c>
    </row>
    <row r="2204" spans="2:8" x14ac:dyDescent="0.4">
      <c r="B2204" s="11">
        <v>2201</v>
      </c>
      <c r="C2204" s="52">
        <v>1124</v>
      </c>
      <c r="D2204" s="13">
        <v>1124</v>
      </c>
      <c r="G2204" s="13">
        <v>1124</v>
      </c>
      <c r="H2204" t="str">
        <f>VLOOKUP(G2204,All_Teams!$A$2:$B$365,2,FALSE)</f>
        <v>Baylor</v>
      </c>
    </row>
    <row r="2205" spans="2:8" x14ac:dyDescent="0.4">
      <c r="B2205" s="11">
        <v>2202</v>
      </c>
      <c r="C2205" s="52">
        <v>1246</v>
      </c>
      <c r="D2205" s="13">
        <v>1246</v>
      </c>
      <c r="G2205" s="13">
        <v>1246</v>
      </c>
      <c r="H2205" t="str">
        <f>VLOOKUP(G2205,All_Teams!$A$2:$B$365,2,FALSE)</f>
        <v>Kentucky</v>
      </c>
    </row>
    <row r="2206" spans="2:8" x14ac:dyDescent="0.4">
      <c r="B2206" s="11">
        <v>2203</v>
      </c>
      <c r="C2206" s="52">
        <v>1257</v>
      </c>
      <c r="D2206" s="13">
        <v>1257</v>
      </c>
      <c r="G2206" s="13">
        <v>1257</v>
      </c>
      <c r="H2206" t="str">
        <f>VLOOKUP(G2206,All_Teams!$A$2:$B$365,2,FALSE)</f>
        <v>Louisville</v>
      </c>
    </row>
    <row r="2207" spans="2:8" x14ac:dyDescent="0.4">
      <c r="B2207" s="11">
        <v>2204</v>
      </c>
      <c r="C2207" s="52">
        <v>1181</v>
      </c>
      <c r="D2207" s="13">
        <v>1181</v>
      </c>
      <c r="G2207" s="13">
        <v>1181</v>
      </c>
      <c r="H2207" t="str">
        <f>VLOOKUP(G2207,All_Teams!$A$2:$B$365,2,FALSE)</f>
        <v>Duke</v>
      </c>
    </row>
    <row r="2208" spans="2:8" x14ac:dyDescent="0.4">
      <c r="B2208" s="11">
        <v>2205</v>
      </c>
      <c r="C2208" s="52">
        <v>1314</v>
      </c>
      <c r="D2208" s="13">
        <v>1314</v>
      </c>
      <c r="G2208" s="13">
        <v>1314</v>
      </c>
      <c r="H2208" t="str">
        <f>VLOOKUP(G2208,All_Teams!$A$2:$B$365,2,FALSE)</f>
        <v>North Carolina</v>
      </c>
    </row>
    <row r="2209" spans="2:8" x14ac:dyDescent="0.4">
      <c r="B2209" s="11">
        <v>2206</v>
      </c>
      <c r="C2209" s="52">
        <v>1246</v>
      </c>
      <c r="D2209" s="13">
        <v>1246</v>
      </c>
      <c r="G2209" s="13">
        <v>1246</v>
      </c>
      <c r="H2209" t="str">
        <f>VLOOKUP(G2209,All_Teams!$A$2:$B$365,2,FALSE)</f>
        <v>Kentucky</v>
      </c>
    </row>
    <row r="2210" spans="2:8" x14ac:dyDescent="0.4">
      <c r="B2210" s="11">
        <v>2207</v>
      </c>
      <c r="C2210" s="52">
        <v>1268</v>
      </c>
      <c r="D2210" s="13">
        <v>1268</v>
      </c>
      <c r="G2210" s="13">
        <v>1268</v>
      </c>
      <c r="H2210" t="str">
        <f>VLOOKUP(G2210,All_Teams!$A$2:$B$365,2,FALSE)</f>
        <v>Maryland</v>
      </c>
    </row>
    <row r="2211" spans="2:8" x14ac:dyDescent="0.4">
      <c r="B2211" s="11">
        <v>2208</v>
      </c>
      <c r="C2211" s="52">
        <v>1452</v>
      </c>
      <c r="D2211" s="13">
        <v>1452</v>
      </c>
      <c r="G2211" s="13">
        <v>1452</v>
      </c>
      <c r="H2211" t="str">
        <f>VLOOKUP(G2211,All_Teams!$A$2:$B$365,2,FALSE)</f>
        <v>West Virginia</v>
      </c>
    </row>
    <row r="2212" spans="2:8" x14ac:dyDescent="0.4">
      <c r="B2212" s="11">
        <v>2209</v>
      </c>
      <c r="C2212" s="52">
        <v>1435</v>
      </c>
      <c r="D2212" s="13">
        <v>1435</v>
      </c>
      <c r="G2212" s="13">
        <v>1435</v>
      </c>
      <c r="H2212" t="str">
        <f>VLOOKUP(G2212,All_Teams!$A$2:$B$365,2,FALSE)</f>
        <v>Vanderbilt</v>
      </c>
    </row>
    <row r="2213" spans="2:8" x14ac:dyDescent="0.4">
      <c r="B2213" s="11">
        <v>2210</v>
      </c>
      <c r="C2213" s="52">
        <v>1435</v>
      </c>
      <c r="D2213" s="13">
        <v>1435</v>
      </c>
      <c r="G2213" s="13">
        <v>1435</v>
      </c>
      <c r="H2213" t="str">
        <f>VLOOKUP(G2213,All_Teams!$A$2:$B$365,2,FALSE)</f>
        <v>Vanderbilt</v>
      </c>
    </row>
    <row r="2214" spans="2:8" x14ac:dyDescent="0.4">
      <c r="B2214" s="11">
        <v>2211</v>
      </c>
      <c r="C2214" s="52">
        <v>1374</v>
      </c>
      <c r="D2214" s="13">
        <v>1374</v>
      </c>
      <c r="G2214" s="13">
        <v>1374</v>
      </c>
      <c r="H2214" t="str">
        <f>VLOOKUP(G2214,All_Teams!$A$2:$B$365,2,FALSE)</f>
        <v>Southern Methodist</v>
      </c>
    </row>
    <row r="2215" spans="2:8" x14ac:dyDescent="0.4">
      <c r="B2215" s="11">
        <v>2212</v>
      </c>
      <c r="C2215" s="52">
        <v>1458</v>
      </c>
      <c r="D2215" s="13">
        <v>1458</v>
      </c>
      <c r="G2215" s="13">
        <v>1458</v>
      </c>
      <c r="H2215" t="str">
        <f>VLOOKUP(G2215,All_Teams!$A$2:$B$365,2,FALSE)</f>
        <v>Wisconsin</v>
      </c>
    </row>
    <row r="2216" spans="2:8" x14ac:dyDescent="0.4">
      <c r="B2216" s="11">
        <v>2213</v>
      </c>
      <c r="C2216" s="52">
        <v>1452</v>
      </c>
      <c r="D2216" s="13">
        <v>1452</v>
      </c>
      <c r="G2216" s="13">
        <v>1452</v>
      </c>
      <c r="H2216" t="str">
        <f>VLOOKUP(G2216,All_Teams!$A$2:$B$365,2,FALSE)</f>
        <v>West Virginia</v>
      </c>
    </row>
    <row r="2217" spans="2:8" x14ac:dyDescent="0.4">
      <c r="B2217" s="11">
        <v>2214</v>
      </c>
      <c r="C2217" s="52">
        <v>1314</v>
      </c>
      <c r="D2217" s="13">
        <v>1314</v>
      </c>
      <c r="G2217" s="13">
        <v>1314</v>
      </c>
      <c r="H2217" t="str">
        <f>VLOOKUP(G2217,All_Teams!$A$2:$B$365,2,FALSE)</f>
        <v>North Carolina</v>
      </c>
    </row>
    <row r="2218" spans="2:8" x14ac:dyDescent="0.4">
      <c r="B2218" s="11">
        <v>2215</v>
      </c>
      <c r="C2218" s="52">
        <v>1452</v>
      </c>
      <c r="D2218" s="13">
        <v>1452</v>
      </c>
      <c r="G2218" s="13">
        <v>1452</v>
      </c>
      <c r="H2218" t="str">
        <f>VLOOKUP(G2218,All_Teams!$A$2:$B$365,2,FALSE)</f>
        <v>West Virginia</v>
      </c>
    </row>
    <row r="2219" spans="2:8" x14ac:dyDescent="0.4">
      <c r="B2219" s="11">
        <v>2216</v>
      </c>
      <c r="C2219" s="52">
        <v>1181</v>
      </c>
      <c r="D2219" s="13">
        <v>1181</v>
      </c>
      <c r="G2219" s="13">
        <v>1181</v>
      </c>
      <c r="H2219" t="str">
        <f>VLOOKUP(G2219,All_Teams!$A$2:$B$365,2,FALSE)</f>
        <v>Duke</v>
      </c>
    </row>
    <row r="2220" spans="2:8" x14ac:dyDescent="0.4">
      <c r="B2220" s="11">
        <v>2217</v>
      </c>
      <c r="C2220" s="52">
        <v>1246</v>
      </c>
      <c r="D2220" s="13">
        <v>1246</v>
      </c>
      <c r="G2220" s="13">
        <v>1246</v>
      </c>
      <c r="H2220" t="str">
        <f>VLOOKUP(G2220,All_Teams!$A$2:$B$365,2,FALSE)</f>
        <v>Kentucky</v>
      </c>
    </row>
    <row r="2221" spans="2:8" x14ac:dyDescent="0.4">
      <c r="B2221" s="11">
        <v>2218</v>
      </c>
      <c r="C2221" s="52">
        <v>1435</v>
      </c>
      <c r="D2221" s="13">
        <v>1435</v>
      </c>
      <c r="G2221" s="13">
        <v>1435</v>
      </c>
      <c r="H2221" t="str">
        <f>VLOOKUP(G2221,All_Teams!$A$2:$B$365,2,FALSE)</f>
        <v>Vanderbilt</v>
      </c>
    </row>
    <row r="2222" spans="2:8" x14ac:dyDescent="0.4">
      <c r="B2222" s="11">
        <v>2219</v>
      </c>
      <c r="C2222" s="52">
        <v>1436</v>
      </c>
      <c r="D2222" s="13">
        <v>1436</v>
      </c>
      <c r="G2222" s="13">
        <v>1436</v>
      </c>
      <c r="H2222" t="str">
        <f>VLOOKUP(G2222,All_Teams!$A$2:$B$365,2,FALSE)</f>
        <v>Vermont</v>
      </c>
    </row>
    <row r="2223" spans="2:8" x14ac:dyDescent="0.4">
      <c r="B2223" s="11">
        <v>2220</v>
      </c>
      <c r="C2223" s="52">
        <v>1246</v>
      </c>
      <c r="D2223" s="13">
        <v>1246</v>
      </c>
      <c r="G2223" s="13">
        <v>1246</v>
      </c>
      <c r="H2223" t="str">
        <f>VLOOKUP(G2223,All_Teams!$A$2:$B$365,2,FALSE)</f>
        <v>Kentucky</v>
      </c>
    </row>
    <row r="2224" spans="2:8" x14ac:dyDescent="0.4">
      <c r="B2224" s="11">
        <v>2221</v>
      </c>
      <c r="C2224" s="52">
        <v>1457</v>
      </c>
      <c r="D2224" s="13">
        <v>1457</v>
      </c>
      <c r="G2224" s="13">
        <v>1457</v>
      </c>
      <c r="H2224" t="str">
        <f>VLOOKUP(G2224,All_Teams!$A$2:$B$365,2,FALSE)</f>
        <v>Winthrop</v>
      </c>
    </row>
    <row r="2225" spans="2:8" x14ac:dyDescent="0.4">
      <c r="B2225" s="11">
        <v>2222</v>
      </c>
      <c r="C2225" s="52">
        <v>1374</v>
      </c>
      <c r="D2225" s="13">
        <v>1374</v>
      </c>
      <c r="G2225" s="13">
        <v>1374</v>
      </c>
      <c r="H2225" t="str">
        <f>VLOOKUP(G2225,All_Teams!$A$2:$B$365,2,FALSE)</f>
        <v>Southern Methodist</v>
      </c>
    </row>
    <row r="2226" spans="2:8" x14ac:dyDescent="0.4">
      <c r="B2226" s="11">
        <v>2223</v>
      </c>
      <c r="C2226" s="52">
        <v>1242</v>
      </c>
      <c r="D2226" s="13">
        <v>1242</v>
      </c>
      <c r="G2226" s="13">
        <v>1242</v>
      </c>
      <c r="H2226" t="str">
        <f>VLOOKUP(G2226,All_Teams!$A$2:$B$365,2,FALSE)</f>
        <v>Kansas</v>
      </c>
    </row>
    <row r="2227" spans="2:8" x14ac:dyDescent="0.4">
      <c r="B2227" s="11">
        <v>2224</v>
      </c>
      <c r="C2227" s="52">
        <v>1332</v>
      </c>
      <c r="D2227" s="13">
        <v>1332</v>
      </c>
      <c r="G2227" s="13">
        <v>1332</v>
      </c>
      <c r="H2227" t="str">
        <f>VLOOKUP(G2227,All_Teams!$A$2:$B$365,2,FALSE)</f>
        <v>Oregon</v>
      </c>
    </row>
    <row r="2228" spans="2:8" x14ac:dyDescent="0.4">
      <c r="B2228" s="11">
        <v>2225</v>
      </c>
      <c r="C2228" s="52">
        <v>1435</v>
      </c>
      <c r="D2228" s="13">
        <v>1435</v>
      </c>
      <c r="G2228" s="13">
        <v>1435</v>
      </c>
      <c r="H2228" t="str">
        <f>VLOOKUP(G2228,All_Teams!$A$2:$B$365,2,FALSE)</f>
        <v>Vanderbilt</v>
      </c>
    </row>
    <row r="2229" spans="2:8" x14ac:dyDescent="0.4">
      <c r="B2229" s="11">
        <v>2226</v>
      </c>
      <c r="C2229" s="52">
        <v>1274</v>
      </c>
      <c r="D2229" s="13">
        <v>1274</v>
      </c>
      <c r="G2229" s="13">
        <v>1274</v>
      </c>
      <c r="H2229" t="str">
        <f>VLOOKUP(G2229,All_Teams!$A$2:$B$365,2,FALSE)</f>
        <v>Miami (FL)</v>
      </c>
    </row>
    <row r="2230" spans="2:8" x14ac:dyDescent="0.4">
      <c r="B2230" s="11">
        <v>2227</v>
      </c>
      <c r="C2230" s="52">
        <v>1452</v>
      </c>
      <c r="D2230" s="13">
        <v>1452</v>
      </c>
      <c r="G2230" s="13">
        <v>1452</v>
      </c>
      <c r="H2230" t="str">
        <f>VLOOKUP(G2230,All_Teams!$A$2:$B$365,2,FALSE)</f>
        <v>West Virginia</v>
      </c>
    </row>
    <row r="2231" spans="2:8" x14ac:dyDescent="0.4">
      <c r="B2231" s="11">
        <v>2228</v>
      </c>
      <c r="C2231" s="52">
        <v>1257</v>
      </c>
      <c r="D2231" s="13">
        <v>1257</v>
      </c>
      <c r="G2231" s="13">
        <v>1257</v>
      </c>
      <c r="H2231" t="str">
        <f>VLOOKUP(G2231,All_Teams!$A$2:$B$365,2,FALSE)</f>
        <v>Louisville</v>
      </c>
    </row>
    <row r="2232" spans="2:8" x14ac:dyDescent="0.4">
      <c r="B2232" s="11">
        <v>2229</v>
      </c>
      <c r="C2232" s="52">
        <v>1374</v>
      </c>
      <c r="D2232" s="13">
        <v>1374</v>
      </c>
      <c r="G2232" s="13">
        <v>1374</v>
      </c>
      <c r="H2232" t="str">
        <f>VLOOKUP(G2232,All_Teams!$A$2:$B$365,2,FALSE)</f>
        <v>Southern Methodist</v>
      </c>
    </row>
    <row r="2233" spans="2:8" x14ac:dyDescent="0.4">
      <c r="B2233" s="11">
        <v>2230</v>
      </c>
      <c r="C2233" s="52">
        <v>1435</v>
      </c>
      <c r="D2233" s="13">
        <v>1435</v>
      </c>
      <c r="G2233" s="13">
        <v>1435</v>
      </c>
      <c r="H2233" t="str">
        <f>VLOOKUP(G2233,All_Teams!$A$2:$B$365,2,FALSE)</f>
        <v>Vanderbilt</v>
      </c>
    </row>
    <row r="2234" spans="2:8" x14ac:dyDescent="0.4">
      <c r="B2234" s="11">
        <v>2231</v>
      </c>
      <c r="C2234" s="52">
        <v>1374</v>
      </c>
      <c r="D2234" s="13">
        <v>1374</v>
      </c>
      <c r="G2234" s="13">
        <v>1374</v>
      </c>
      <c r="H2234" t="str">
        <f>VLOOKUP(G2234,All_Teams!$A$2:$B$365,2,FALSE)</f>
        <v>Southern Methodist</v>
      </c>
    </row>
    <row r="2235" spans="2:8" x14ac:dyDescent="0.4">
      <c r="B2235" s="11">
        <v>2232</v>
      </c>
      <c r="C2235" s="52">
        <v>1452</v>
      </c>
      <c r="D2235" s="13">
        <v>1452</v>
      </c>
      <c r="G2235" s="13">
        <v>1452</v>
      </c>
      <c r="H2235" t="str">
        <f>VLOOKUP(G2235,All_Teams!$A$2:$B$365,2,FALSE)</f>
        <v>West Virginia</v>
      </c>
    </row>
    <row r="2236" spans="2:8" x14ac:dyDescent="0.4">
      <c r="B2236" s="11">
        <v>2233</v>
      </c>
      <c r="C2236" s="52">
        <v>1332</v>
      </c>
      <c r="D2236" s="13">
        <v>1332</v>
      </c>
      <c r="G2236" s="13">
        <v>1332</v>
      </c>
      <c r="H2236" t="str">
        <f>VLOOKUP(G2236,All_Teams!$A$2:$B$365,2,FALSE)</f>
        <v>Oregon</v>
      </c>
    </row>
    <row r="2237" spans="2:8" x14ac:dyDescent="0.4">
      <c r="B2237" s="11">
        <v>2234</v>
      </c>
      <c r="C2237" s="52">
        <v>1452</v>
      </c>
      <c r="D2237" s="13">
        <v>1452</v>
      </c>
      <c r="G2237" s="13">
        <v>1452</v>
      </c>
      <c r="H2237" t="str">
        <f>VLOOKUP(G2237,All_Teams!$A$2:$B$365,2,FALSE)</f>
        <v>West Virginia</v>
      </c>
    </row>
    <row r="2238" spans="2:8" x14ac:dyDescent="0.4">
      <c r="B2238" s="11">
        <v>2235</v>
      </c>
      <c r="C2238" s="52">
        <v>1242</v>
      </c>
      <c r="D2238" s="13">
        <v>1242</v>
      </c>
      <c r="G2238" s="13">
        <v>1242</v>
      </c>
      <c r="H2238" t="str">
        <f>VLOOKUP(G2238,All_Teams!$A$2:$B$365,2,FALSE)</f>
        <v>Kansas</v>
      </c>
    </row>
    <row r="2239" spans="2:8" x14ac:dyDescent="0.4">
      <c r="B2239" s="11">
        <v>2236</v>
      </c>
      <c r="C2239" s="52">
        <v>1452</v>
      </c>
      <c r="D2239" s="13">
        <v>1452</v>
      </c>
      <c r="G2239" s="13">
        <v>1452</v>
      </c>
      <c r="H2239" t="str">
        <f>VLOOKUP(G2239,All_Teams!$A$2:$B$365,2,FALSE)</f>
        <v>West Virginia</v>
      </c>
    </row>
    <row r="2240" spans="2:8" x14ac:dyDescent="0.4">
      <c r="B2240" s="11">
        <v>2237</v>
      </c>
      <c r="C2240" s="52">
        <v>1246</v>
      </c>
      <c r="D2240" s="13">
        <v>1246</v>
      </c>
      <c r="G2240" s="13">
        <v>1246</v>
      </c>
      <c r="H2240" t="str">
        <f>VLOOKUP(G2240,All_Teams!$A$2:$B$365,2,FALSE)</f>
        <v>Kentucky</v>
      </c>
    </row>
    <row r="2241" spans="2:8" x14ac:dyDescent="0.4">
      <c r="B2241" s="11">
        <v>2238</v>
      </c>
      <c r="C2241" s="52">
        <v>1242</v>
      </c>
      <c r="D2241" s="13">
        <v>1242</v>
      </c>
      <c r="G2241" s="13">
        <v>1242</v>
      </c>
      <c r="H2241" t="str">
        <f>VLOOKUP(G2241,All_Teams!$A$2:$B$365,2,FALSE)</f>
        <v>Kansas</v>
      </c>
    </row>
    <row r="2242" spans="2:8" x14ac:dyDescent="0.4">
      <c r="B2242" s="11">
        <v>2239</v>
      </c>
      <c r="C2242" s="52">
        <v>1314</v>
      </c>
      <c r="D2242" s="13">
        <v>1314</v>
      </c>
      <c r="G2242" s="13">
        <v>1314</v>
      </c>
      <c r="H2242" t="str">
        <f>VLOOKUP(G2242,All_Teams!$A$2:$B$365,2,FALSE)</f>
        <v>North Carolina</v>
      </c>
    </row>
    <row r="2243" spans="2:8" x14ac:dyDescent="0.4">
      <c r="B2243" s="11">
        <v>2240</v>
      </c>
      <c r="C2243" s="52">
        <v>1246</v>
      </c>
      <c r="D2243" s="13">
        <v>1246</v>
      </c>
      <c r="G2243" s="13">
        <v>1246</v>
      </c>
      <c r="H2243" t="str">
        <f>VLOOKUP(G2243,All_Teams!$A$2:$B$365,2,FALSE)</f>
        <v>Kentucky</v>
      </c>
    </row>
    <row r="2244" spans="2:8" x14ac:dyDescent="0.4">
      <c r="B2244" s="11">
        <v>2241</v>
      </c>
      <c r="C2244" s="52">
        <v>1435</v>
      </c>
      <c r="D2244" s="13">
        <v>1435</v>
      </c>
      <c r="G2244" s="13">
        <v>1435</v>
      </c>
      <c r="H2244" t="str">
        <f>VLOOKUP(G2244,All_Teams!$A$2:$B$365,2,FALSE)</f>
        <v>Vanderbilt</v>
      </c>
    </row>
    <row r="2245" spans="2:8" x14ac:dyDescent="0.4">
      <c r="B2245" s="11">
        <v>2242</v>
      </c>
      <c r="C2245" s="52">
        <v>1435</v>
      </c>
      <c r="D2245" s="13">
        <v>1435</v>
      </c>
      <c r="G2245" s="13">
        <v>1435</v>
      </c>
      <c r="H2245" t="str">
        <f>VLOOKUP(G2245,All_Teams!$A$2:$B$365,2,FALSE)</f>
        <v>Vanderbilt</v>
      </c>
    </row>
    <row r="2246" spans="2:8" x14ac:dyDescent="0.4">
      <c r="B2246" s="11">
        <v>2243</v>
      </c>
      <c r="C2246" s="52">
        <v>1257</v>
      </c>
      <c r="D2246" s="13">
        <v>1257</v>
      </c>
      <c r="G2246" s="13">
        <v>1257</v>
      </c>
      <c r="H2246" t="str">
        <f>VLOOKUP(G2246,All_Teams!$A$2:$B$365,2,FALSE)</f>
        <v>Louisville</v>
      </c>
    </row>
    <row r="2247" spans="2:8" x14ac:dyDescent="0.4">
      <c r="B2247" s="11">
        <v>2244</v>
      </c>
      <c r="C2247" s="52">
        <v>1452</v>
      </c>
      <c r="D2247" s="13">
        <v>1452</v>
      </c>
      <c r="G2247" s="13">
        <v>1452</v>
      </c>
      <c r="H2247" t="str">
        <f>VLOOKUP(G2247,All_Teams!$A$2:$B$365,2,FALSE)</f>
        <v>West Virginia</v>
      </c>
    </row>
    <row r="2248" spans="2:8" x14ac:dyDescent="0.4">
      <c r="B2248" s="11">
        <v>2245</v>
      </c>
      <c r="C2248" s="52">
        <v>1452</v>
      </c>
      <c r="D2248" s="13">
        <v>1452</v>
      </c>
      <c r="G2248" s="13">
        <v>1452</v>
      </c>
      <c r="H2248" t="str">
        <f>VLOOKUP(G2248,All_Teams!$A$2:$B$365,2,FALSE)</f>
        <v>West Virginia</v>
      </c>
    </row>
    <row r="2249" spans="2:8" x14ac:dyDescent="0.4">
      <c r="B2249" s="11">
        <v>2246</v>
      </c>
      <c r="C2249" s="52">
        <v>1374</v>
      </c>
      <c r="D2249" s="13">
        <v>1374</v>
      </c>
      <c r="G2249" s="13">
        <v>1374</v>
      </c>
      <c r="H2249" t="str">
        <f>VLOOKUP(G2249,All_Teams!$A$2:$B$365,2,FALSE)</f>
        <v>Southern Methodist</v>
      </c>
    </row>
    <row r="2250" spans="2:8" x14ac:dyDescent="0.4">
      <c r="B2250" s="11">
        <v>2247</v>
      </c>
      <c r="C2250" s="52">
        <v>1452</v>
      </c>
      <c r="D2250" s="13">
        <v>1452</v>
      </c>
      <c r="G2250" s="13">
        <v>1452</v>
      </c>
      <c r="H2250" t="str">
        <f>VLOOKUP(G2250,All_Teams!$A$2:$B$365,2,FALSE)</f>
        <v>West Virginia</v>
      </c>
    </row>
    <row r="2251" spans="2:8" x14ac:dyDescent="0.4">
      <c r="B2251" s="11">
        <v>2248</v>
      </c>
      <c r="C2251" s="52">
        <v>1246</v>
      </c>
      <c r="D2251" s="13">
        <v>1246</v>
      </c>
      <c r="G2251" s="13">
        <v>1246</v>
      </c>
      <c r="H2251" t="str">
        <f>VLOOKUP(G2251,All_Teams!$A$2:$B$365,2,FALSE)</f>
        <v>Kentucky</v>
      </c>
    </row>
    <row r="2252" spans="2:8" x14ac:dyDescent="0.4">
      <c r="B2252" s="11">
        <v>2249</v>
      </c>
      <c r="C2252" s="52">
        <v>1274</v>
      </c>
      <c r="D2252" s="13">
        <v>1274</v>
      </c>
      <c r="G2252" s="13">
        <v>1274</v>
      </c>
      <c r="H2252" t="str">
        <f>VLOOKUP(G2252,All_Teams!$A$2:$B$365,2,FALSE)</f>
        <v>Miami (FL)</v>
      </c>
    </row>
    <row r="2253" spans="2:8" x14ac:dyDescent="0.4">
      <c r="B2253" s="11">
        <v>2250</v>
      </c>
      <c r="C2253" s="52">
        <v>1257</v>
      </c>
      <c r="D2253" s="13">
        <v>1257</v>
      </c>
      <c r="G2253" s="13">
        <v>1257</v>
      </c>
      <c r="H2253" t="str">
        <f>VLOOKUP(G2253,All_Teams!$A$2:$B$365,2,FALSE)</f>
        <v>Louisville</v>
      </c>
    </row>
    <row r="2254" spans="2:8" x14ac:dyDescent="0.4">
      <c r="B2254" s="11">
        <v>2251</v>
      </c>
      <c r="C2254" s="52">
        <v>1452</v>
      </c>
      <c r="D2254" s="13">
        <v>1452</v>
      </c>
      <c r="G2254" s="13">
        <v>1452</v>
      </c>
      <c r="H2254" t="str">
        <f>VLOOKUP(G2254,All_Teams!$A$2:$B$365,2,FALSE)</f>
        <v>West Virginia</v>
      </c>
    </row>
    <row r="2255" spans="2:8" x14ac:dyDescent="0.4">
      <c r="B2255" s="11">
        <v>2252</v>
      </c>
      <c r="C2255" s="52">
        <v>1435</v>
      </c>
      <c r="D2255" s="13">
        <v>1435</v>
      </c>
      <c r="G2255" s="13">
        <v>1435</v>
      </c>
      <c r="H2255" t="str">
        <f>VLOOKUP(G2255,All_Teams!$A$2:$B$365,2,FALSE)</f>
        <v>Vanderbilt</v>
      </c>
    </row>
    <row r="2256" spans="2:8" x14ac:dyDescent="0.4">
      <c r="B2256" s="11">
        <v>2253</v>
      </c>
      <c r="C2256" s="52">
        <v>1435</v>
      </c>
      <c r="D2256" s="13">
        <v>1435</v>
      </c>
      <c r="G2256" s="13">
        <v>1435</v>
      </c>
      <c r="H2256" t="str">
        <f>VLOOKUP(G2256,All_Teams!$A$2:$B$365,2,FALSE)</f>
        <v>Vanderbilt</v>
      </c>
    </row>
    <row r="2257" spans="2:8" x14ac:dyDescent="0.4">
      <c r="B2257" s="11">
        <v>2254</v>
      </c>
      <c r="C2257" s="52">
        <v>1452</v>
      </c>
      <c r="D2257" s="13">
        <v>1452</v>
      </c>
      <c r="G2257" s="13">
        <v>1452</v>
      </c>
      <c r="H2257" t="str">
        <f>VLOOKUP(G2257,All_Teams!$A$2:$B$365,2,FALSE)</f>
        <v>West Virginia</v>
      </c>
    </row>
    <row r="2258" spans="2:8" x14ac:dyDescent="0.4">
      <c r="B2258" s="11">
        <v>2255</v>
      </c>
      <c r="C2258" s="52">
        <v>1257</v>
      </c>
      <c r="D2258" s="13">
        <v>1257</v>
      </c>
      <c r="G2258" s="13">
        <v>1257</v>
      </c>
      <c r="H2258" t="str">
        <f>VLOOKUP(G2258,All_Teams!$A$2:$B$365,2,FALSE)</f>
        <v>Louisville</v>
      </c>
    </row>
    <row r="2259" spans="2:8" x14ac:dyDescent="0.4">
      <c r="B2259" s="11">
        <v>2256</v>
      </c>
      <c r="C2259" s="52">
        <v>1452</v>
      </c>
      <c r="D2259" s="13">
        <v>1452</v>
      </c>
      <c r="G2259" s="13">
        <v>1452</v>
      </c>
      <c r="H2259" t="str">
        <f>VLOOKUP(G2259,All_Teams!$A$2:$B$365,2,FALSE)</f>
        <v>West Virginia</v>
      </c>
    </row>
    <row r="2260" spans="2:8" x14ac:dyDescent="0.4">
      <c r="B2260" s="11">
        <v>2257</v>
      </c>
      <c r="C2260" s="52">
        <v>1124</v>
      </c>
      <c r="D2260" s="13">
        <v>1124</v>
      </c>
      <c r="G2260" s="13">
        <v>1124</v>
      </c>
      <c r="H2260" t="str">
        <f>VLOOKUP(G2260,All_Teams!$A$2:$B$365,2,FALSE)</f>
        <v>Baylor</v>
      </c>
    </row>
    <row r="2261" spans="2:8" x14ac:dyDescent="0.4">
      <c r="B2261" s="11">
        <v>2258</v>
      </c>
      <c r="C2261" s="52">
        <v>1242</v>
      </c>
      <c r="D2261" s="13">
        <v>1242</v>
      </c>
      <c r="G2261" s="13">
        <v>1242</v>
      </c>
      <c r="H2261" t="str">
        <f>VLOOKUP(G2261,All_Teams!$A$2:$B$365,2,FALSE)</f>
        <v>Kansas</v>
      </c>
    </row>
    <row r="2262" spans="2:8" x14ac:dyDescent="0.4">
      <c r="B2262" s="11">
        <v>2259</v>
      </c>
      <c r="C2262" s="52">
        <v>1437</v>
      </c>
      <c r="D2262" s="13">
        <v>1437</v>
      </c>
      <c r="G2262" s="13">
        <v>1437</v>
      </c>
      <c r="H2262" t="str">
        <f>VLOOKUP(G2262,All_Teams!$A$2:$B$365,2,FALSE)</f>
        <v>Villanova</v>
      </c>
    </row>
    <row r="2263" spans="2:8" x14ac:dyDescent="0.4">
      <c r="B2263" s="11">
        <v>2260</v>
      </c>
      <c r="C2263" s="52">
        <v>1452</v>
      </c>
      <c r="D2263" s="13">
        <v>1452</v>
      </c>
      <c r="G2263" s="13">
        <v>1452</v>
      </c>
      <c r="H2263" t="str">
        <f>VLOOKUP(G2263,All_Teams!$A$2:$B$365,2,FALSE)</f>
        <v>West Virginia</v>
      </c>
    </row>
    <row r="2264" spans="2:8" x14ac:dyDescent="0.4">
      <c r="B2264" s="11">
        <v>2261</v>
      </c>
      <c r="C2264" s="52">
        <v>1314</v>
      </c>
      <c r="D2264" s="13">
        <v>1314</v>
      </c>
      <c r="G2264" s="13">
        <v>1314</v>
      </c>
      <c r="H2264" t="str">
        <f>VLOOKUP(G2264,All_Teams!$A$2:$B$365,2,FALSE)</f>
        <v>North Carolina</v>
      </c>
    </row>
    <row r="2265" spans="2:8" x14ac:dyDescent="0.4">
      <c r="B2265" s="11">
        <v>2262</v>
      </c>
      <c r="C2265" s="52">
        <v>1242</v>
      </c>
      <c r="D2265" s="13">
        <v>1242</v>
      </c>
      <c r="G2265" s="13">
        <v>1242</v>
      </c>
      <c r="H2265" t="str">
        <f>VLOOKUP(G2265,All_Teams!$A$2:$B$365,2,FALSE)</f>
        <v>Kansas</v>
      </c>
    </row>
    <row r="2266" spans="2:8" x14ac:dyDescent="0.4">
      <c r="B2266" s="11">
        <v>2263</v>
      </c>
      <c r="C2266" s="52">
        <v>1452</v>
      </c>
      <c r="D2266" s="13">
        <v>1452</v>
      </c>
      <c r="G2266" s="13">
        <v>1452</v>
      </c>
      <c r="H2266" t="str">
        <f>VLOOKUP(G2266,All_Teams!$A$2:$B$365,2,FALSE)</f>
        <v>West Virginia</v>
      </c>
    </row>
    <row r="2267" spans="2:8" x14ac:dyDescent="0.4">
      <c r="B2267" s="11">
        <v>2264</v>
      </c>
      <c r="C2267" s="52">
        <v>1452</v>
      </c>
      <c r="D2267" s="13">
        <v>1452</v>
      </c>
      <c r="G2267" s="13">
        <v>1452</v>
      </c>
      <c r="H2267" t="str">
        <f>VLOOKUP(G2267,All_Teams!$A$2:$B$365,2,FALSE)</f>
        <v>West Virginia</v>
      </c>
    </row>
    <row r="2268" spans="2:8" x14ac:dyDescent="0.4">
      <c r="B2268" s="11">
        <v>2265</v>
      </c>
      <c r="C2268" s="52">
        <v>1452</v>
      </c>
      <c r="D2268" s="13">
        <v>1452</v>
      </c>
      <c r="G2268" s="13">
        <v>1452</v>
      </c>
      <c r="H2268" t="str">
        <f>VLOOKUP(G2268,All_Teams!$A$2:$B$365,2,FALSE)</f>
        <v>West Virginia</v>
      </c>
    </row>
    <row r="2269" spans="2:8" x14ac:dyDescent="0.4">
      <c r="B2269" s="11">
        <v>2266</v>
      </c>
      <c r="C2269" s="52">
        <v>1452</v>
      </c>
      <c r="D2269" s="13">
        <v>1452</v>
      </c>
      <c r="G2269" s="13">
        <v>1452</v>
      </c>
      <c r="H2269" t="str">
        <f>VLOOKUP(G2269,All_Teams!$A$2:$B$365,2,FALSE)</f>
        <v>West Virginia</v>
      </c>
    </row>
    <row r="2270" spans="2:8" x14ac:dyDescent="0.4">
      <c r="B2270" s="11">
        <v>2267</v>
      </c>
      <c r="C2270" s="52">
        <v>1435</v>
      </c>
      <c r="D2270" s="13">
        <v>1435</v>
      </c>
      <c r="G2270" s="13">
        <v>1435</v>
      </c>
      <c r="H2270" t="str">
        <f>VLOOKUP(G2270,All_Teams!$A$2:$B$365,2,FALSE)</f>
        <v>Vanderbilt</v>
      </c>
    </row>
    <row r="2271" spans="2:8" x14ac:dyDescent="0.4">
      <c r="B2271" s="11">
        <v>2268</v>
      </c>
      <c r="C2271" s="52">
        <v>1246</v>
      </c>
      <c r="D2271" s="13">
        <v>1246</v>
      </c>
      <c r="G2271" s="13">
        <v>1246</v>
      </c>
      <c r="H2271" t="str">
        <f>VLOOKUP(G2271,All_Teams!$A$2:$B$365,2,FALSE)</f>
        <v>Kentucky</v>
      </c>
    </row>
    <row r="2272" spans="2:8" x14ac:dyDescent="0.4">
      <c r="B2272" s="11">
        <v>2269</v>
      </c>
      <c r="C2272" s="52">
        <v>1452</v>
      </c>
      <c r="D2272" s="13">
        <v>1452</v>
      </c>
      <c r="G2272" s="13">
        <v>1452</v>
      </c>
      <c r="H2272" t="str">
        <f>VLOOKUP(G2272,All_Teams!$A$2:$B$365,2,FALSE)</f>
        <v>West Virginia</v>
      </c>
    </row>
    <row r="2273" spans="2:8" x14ac:dyDescent="0.4">
      <c r="B2273" s="11">
        <v>2270</v>
      </c>
      <c r="C2273" s="52">
        <v>1246</v>
      </c>
      <c r="D2273" s="13">
        <v>1246</v>
      </c>
      <c r="G2273" s="13">
        <v>1246</v>
      </c>
      <c r="H2273" t="str">
        <f>VLOOKUP(G2273,All_Teams!$A$2:$B$365,2,FALSE)</f>
        <v>Kentucky</v>
      </c>
    </row>
    <row r="2274" spans="2:8" x14ac:dyDescent="0.4">
      <c r="B2274" s="11">
        <v>2271</v>
      </c>
      <c r="C2274" s="52">
        <v>1153</v>
      </c>
      <c r="D2274" s="13">
        <v>1153</v>
      </c>
      <c r="G2274" s="13">
        <v>1153</v>
      </c>
      <c r="H2274" t="str">
        <f>VLOOKUP(G2274,All_Teams!$A$2:$B$365,2,FALSE)</f>
        <v>Cincinnati</v>
      </c>
    </row>
    <row r="2275" spans="2:8" x14ac:dyDescent="0.4">
      <c r="B2275" s="11">
        <v>2272</v>
      </c>
      <c r="C2275" s="52">
        <v>1374</v>
      </c>
      <c r="D2275" s="13">
        <v>1374</v>
      </c>
      <c r="G2275" s="13">
        <v>1374</v>
      </c>
      <c r="H2275" t="str">
        <f>VLOOKUP(G2275,All_Teams!$A$2:$B$365,2,FALSE)</f>
        <v>Southern Methodist</v>
      </c>
    </row>
    <row r="2276" spans="2:8" x14ac:dyDescent="0.4">
      <c r="B2276" s="11">
        <v>2273</v>
      </c>
      <c r="C2276" s="52">
        <v>1278</v>
      </c>
      <c r="D2276" s="13">
        <v>1278</v>
      </c>
      <c r="G2276" s="13">
        <v>1278</v>
      </c>
      <c r="H2276" t="str">
        <f>VLOOKUP(G2276,All_Teams!$A$2:$B$365,2,FALSE)</f>
        <v>Minnesota</v>
      </c>
    </row>
    <row r="2277" spans="2:8" x14ac:dyDescent="0.4">
      <c r="B2277" s="11">
        <v>2274</v>
      </c>
      <c r="C2277" s="52">
        <v>1246</v>
      </c>
      <c r="D2277" s="13">
        <v>1246</v>
      </c>
      <c r="G2277" s="13">
        <v>1246</v>
      </c>
      <c r="H2277" t="str">
        <f>VLOOKUP(G2277,All_Teams!$A$2:$B$365,2,FALSE)</f>
        <v>Kentucky</v>
      </c>
    </row>
    <row r="2278" spans="2:8" x14ac:dyDescent="0.4">
      <c r="B2278" s="11">
        <v>2275</v>
      </c>
      <c r="C2278" s="52">
        <v>1246</v>
      </c>
      <c r="D2278" s="13">
        <v>1246</v>
      </c>
      <c r="G2278" s="13">
        <v>1246</v>
      </c>
      <c r="H2278" t="str">
        <f>VLOOKUP(G2278,All_Teams!$A$2:$B$365,2,FALSE)</f>
        <v>Kentucky</v>
      </c>
    </row>
    <row r="2279" spans="2:8" x14ac:dyDescent="0.4">
      <c r="B2279" s="11">
        <v>2276</v>
      </c>
      <c r="C2279" s="52">
        <v>1458</v>
      </c>
      <c r="D2279" s="13">
        <v>1458</v>
      </c>
      <c r="G2279" s="13">
        <v>1458</v>
      </c>
      <c r="H2279" t="str">
        <f>VLOOKUP(G2279,All_Teams!$A$2:$B$365,2,FALSE)</f>
        <v>Wisconsin</v>
      </c>
    </row>
    <row r="2280" spans="2:8" x14ac:dyDescent="0.4">
      <c r="B2280" s="11">
        <v>2277</v>
      </c>
      <c r="C2280" s="52">
        <v>1314</v>
      </c>
      <c r="D2280" s="13">
        <v>1314</v>
      </c>
      <c r="G2280" s="13">
        <v>1314</v>
      </c>
      <c r="H2280" t="str">
        <f>VLOOKUP(G2280,All_Teams!$A$2:$B$365,2,FALSE)</f>
        <v>North Carolina</v>
      </c>
    </row>
    <row r="2281" spans="2:8" x14ac:dyDescent="0.4">
      <c r="B2281" s="11">
        <v>2278</v>
      </c>
      <c r="C2281" s="52">
        <v>1314</v>
      </c>
      <c r="D2281" s="13">
        <v>1314</v>
      </c>
      <c r="G2281" s="13">
        <v>1314</v>
      </c>
      <c r="H2281" t="str">
        <f>VLOOKUP(G2281,All_Teams!$A$2:$B$365,2,FALSE)</f>
        <v>North Carolina</v>
      </c>
    </row>
    <row r="2282" spans="2:8" x14ac:dyDescent="0.4">
      <c r="B2282" s="11">
        <v>2279</v>
      </c>
      <c r="C2282" s="52">
        <v>1246</v>
      </c>
      <c r="D2282" s="13">
        <v>1246</v>
      </c>
      <c r="G2282" s="13">
        <v>1246</v>
      </c>
      <c r="H2282" t="str">
        <f>VLOOKUP(G2282,All_Teams!$A$2:$B$365,2,FALSE)</f>
        <v>Kentucky</v>
      </c>
    </row>
    <row r="2283" spans="2:8" x14ac:dyDescent="0.4">
      <c r="B2283" s="11">
        <v>2280</v>
      </c>
      <c r="C2283" s="52">
        <v>1374</v>
      </c>
      <c r="D2283" s="13">
        <v>1374</v>
      </c>
      <c r="G2283" s="13">
        <v>1374</v>
      </c>
      <c r="H2283" t="str">
        <f>VLOOKUP(G2283,All_Teams!$A$2:$B$365,2,FALSE)</f>
        <v>Southern Methodist</v>
      </c>
    </row>
    <row r="2284" spans="2:8" x14ac:dyDescent="0.4">
      <c r="B2284" s="11">
        <v>2281</v>
      </c>
      <c r="C2284" s="52">
        <v>1437</v>
      </c>
      <c r="D2284" s="13">
        <v>1437</v>
      </c>
      <c r="G2284" s="13">
        <v>1437</v>
      </c>
      <c r="H2284" t="str">
        <f>VLOOKUP(G2284,All_Teams!$A$2:$B$365,2,FALSE)</f>
        <v>Villanova</v>
      </c>
    </row>
    <row r="2285" spans="2:8" x14ac:dyDescent="0.4">
      <c r="B2285" s="11">
        <v>2282</v>
      </c>
      <c r="C2285" s="52">
        <v>1452</v>
      </c>
      <c r="D2285" s="13">
        <v>1452</v>
      </c>
      <c r="G2285" s="13">
        <v>1452</v>
      </c>
      <c r="H2285" t="str">
        <f>VLOOKUP(G2285,All_Teams!$A$2:$B$365,2,FALSE)</f>
        <v>West Virginia</v>
      </c>
    </row>
    <row r="2286" spans="2:8" x14ac:dyDescent="0.4">
      <c r="B2286" s="11">
        <v>2283</v>
      </c>
      <c r="C2286" s="52">
        <v>1199</v>
      </c>
      <c r="D2286" s="13">
        <v>1199</v>
      </c>
      <c r="G2286" s="13">
        <v>1199</v>
      </c>
      <c r="H2286" t="str">
        <f>VLOOKUP(G2286,All_Teams!$A$2:$B$365,2,FALSE)</f>
        <v>Florida State</v>
      </c>
    </row>
    <row r="2287" spans="2:8" x14ac:dyDescent="0.4">
      <c r="B2287" s="11">
        <v>2284</v>
      </c>
      <c r="C2287" s="52">
        <v>1246</v>
      </c>
      <c r="D2287" s="13">
        <v>1246</v>
      </c>
      <c r="G2287" s="13">
        <v>1246</v>
      </c>
      <c r="H2287" t="str">
        <f>VLOOKUP(G2287,All_Teams!$A$2:$B$365,2,FALSE)</f>
        <v>Kentucky</v>
      </c>
    </row>
    <row r="2288" spans="2:8" x14ac:dyDescent="0.4">
      <c r="B2288" s="11">
        <v>2285</v>
      </c>
      <c r="C2288" s="52">
        <v>1246</v>
      </c>
      <c r="D2288" s="13">
        <v>1246</v>
      </c>
      <c r="G2288" s="13">
        <v>1246</v>
      </c>
      <c r="H2288" t="str">
        <f>VLOOKUP(G2288,All_Teams!$A$2:$B$365,2,FALSE)</f>
        <v>Kentucky</v>
      </c>
    </row>
    <row r="2289" spans="2:8" x14ac:dyDescent="0.4">
      <c r="B2289" s="11">
        <v>2286</v>
      </c>
      <c r="C2289" s="52">
        <v>1242</v>
      </c>
      <c r="D2289" s="13">
        <v>1242</v>
      </c>
      <c r="G2289" s="13">
        <v>1242</v>
      </c>
      <c r="H2289" t="str">
        <f>VLOOKUP(G2289,All_Teams!$A$2:$B$365,2,FALSE)</f>
        <v>Kansas</v>
      </c>
    </row>
    <row r="2290" spans="2:8" x14ac:dyDescent="0.4">
      <c r="B2290" s="11">
        <v>2287</v>
      </c>
      <c r="C2290" s="52">
        <v>1436</v>
      </c>
      <c r="D2290" s="13">
        <v>1436</v>
      </c>
      <c r="G2290" s="13">
        <v>1436</v>
      </c>
      <c r="H2290" t="str">
        <f>VLOOKUP(G2290,All_Teams!$A$2:$B$365,2,FALSE)</f>
        <v>Vermont</v>
      </c>
    </row>
    <row r="2291" spans="2:8" x14ac:dyDescent="0.4">
      <c r="B2291" s="11">
        <v>2288</v>
      </c>
      <c r="C2291" s="52">
        <v>1153</v>
      </c>
      <c r="D2291" s="13">
        <v>1153</v>
      </c>
      <c r="G2291" s="13">
        <v>1153</v>
      </c>
      <c r="H2291" t="str">
        <f>VLOOKUP(G2291,All_Teams!$A$2:$B$365,2,FALSE)</f>
        <v>Cincinnati</v>
      </c>
    </row>
    <row r="2292" spans="2:8" x14ac:dyDescent="0.4">
      <c r="B2292" s="11">
        <v>2289</v>
      </c>
      <c r="C2292" s="52">
        <v>1329</v>
      </c>
      <c r="D2292" s="13">
        <v>1329</v>
      </c>
      <c r="G2292" s="13">
        <v>1329</v>
      </c>
      <c r="H2292" t="str">
        <f>VLOOKUP(G2292,All_Teams!$A$2:$B$365,2,FALSE)</f>
        <v>Oklahoma State</v>
      </c>
    </row>
    <row r="2293" spans="2:8" x14ac:dyDescent="0.4">
      <c r="B2293" s="11">
        <v>2290</v>
      </c>
      <c r="C2293" s="52">
        <v>1314</v>
      </c>
      <c r="D2293" s="13">
        <v>1314</v>
      </c>
      <c r="G2293" s="13">
        <v>1314</v>
      </c>
      <c r="H2293" t="str">
        <f>VLOOKUP(G2293,All_Teams!$A$2:$B$365,2,FALSE)</f>
        <v>North Carolina</v>
      </c>
    </row>
    <row r="2294" spans="2:8" x14ac:dyDescent="0.4">
      <c r="B2294" s="11">
        <v>2291</v>
      </c>
      <c r="C2294" s="52">
        <v>1305</v>
      </c>
      <c r="D2294" s="13">
        <v>1305</v>
      </c>
      <c r="G2294" s="13">
        <v>1305</v>
      </c>
      <c r="H2294" t="str">
        <f>VLOOKUP(G2294,All_Teams!$A$2:$B$365,2,FALSE)</f>
        <v>Nevada</v>
      </c>
    </row>
    <row r="2295" spans="2:8" x14ac:dyDescent="0.4">
      <c r="B2295" s="11">
        <v>2292</v>
      </c>
      <c r="C2295" s="52">
        <v>1452</v>
      </c>
      <c r="D2295" s="13">
        <v>1452</v>
      </c>
      <c r="G2295" s="13">
        <v>1452</v>
      </c>
      <c r="H2295" t="str">
        <f>VLOOKUP(G2295,All_Teams!$A$2:$B$365,2,FALSE)</f>
        <v>West Virginia</v>
      </c>
    </row>
    <row r="2296" spans="2:8" x14ac:dyDescent="0.4">
      <c r="B2296" s="11">
        <v>2293</v>
      </c>
      <c r="C2296" s="52">
        <v>1452</v>
      </c>
      <c r="D2296" s="13">
        <v>1452</v>
      </c>
      <c r="G2296" s="13">
        <v>1452</v>
      </c>
      <c r="H2296" t="str">
        <f>VLOOKUP(G2296,All_Teams!$A$2:$B$365,2,FALSE)</f>
        <v>West Virginia</v>
      </c>
    </row>
    <row r="2297" spans="2:8" x14ac:dyDescent="0.4">
      <c r="B2297" s="11">
        <v>2294</v>
      </c>
      <c r="C2297" s="52">
        <v>1257</v>
      </c>
      <c r="D2297" s="13">
        <v>1257</v>
      </c>
      <c r="G2297" s="13">
        <v>1257</v>
      </c>
      <c r="H2297" t="str">
        <f>VLOOKUP(G2297,All_Teams!$A$2:$B$365,2,FALSE)</f>
        <v>Louisville</v>
      </c>
    </row>
    <row r="2298" spans="2:8" x14ac:dyDescent="0.4">
      <c r="B2298" s="11">
        <v>2295</v>
      </c>
      <c r="C2298" s="52">
        <v>1374</v>
      </c>
      <c r="D2298" s="13">
        <v>1374</v>
      </c>
      <c r="G2298" s="13">
        <v>1374</v>
      </c>
      <c r="H2298" t="str">
        <f>VLOOKUP(G2298,All_Teams!$A$2:$B$365,2,FALSE)</f>
        <v>Southern Methodist</v>
      </c>
    </row>
    <row r="2299" spans="2:8" x14ac:dyDescent="0.4">
      <c r="B2299" s="11">
        <v>2296</v>
      </c>
      <c r="C2299" s="52">
        <v>1435</v>
      </c>
      <c r="D2299" s="13">
        <v>1435</v>
      </c>
      <c r="G2299" s="13">
        <v>1435</v>
      </c>
      <c r="H2299" t="str">
        <f>VLOOKUP(G2299,All_Teams!$A$2:$B$365,2,FALSE)</f>
        <v>Vanderbilt</v>
      </c>
    </row>
    <row r="2300" spans="2:8" x14ac:dyDescent="0.4">
      <c r="B2300" s="11">
        <v>2297</v>
      </c>
      <c r="C2300" s="52">
        <v>1452</v>
      </c>
      <c r="D2300" s="13">
        <v>1452</v>
      </c>
      <c r="G2300" s="13">
        <v>1452</v>
      </c>
      <c r="H2300" t="str">
        <f>VLOOKUP(G2300,All_Teams!$A$2:$B$365,2,FALSE)</f>
        <v>West Virginia</v>
      </c>
    </row>
    <row r="2301" spans="2:8" x14ac:dyDescent="0.4">
      <c r="B2301" s="11">
        <v>2298</v>
      </c>
      <c r="C2301" s="52">
        <v>1452</v>
      </c>
      <c r="D2301" s="13">
        <v>1452</v>
      </c>
      <c r="G2301" s="13">
        <v>1452</v>
      </c>
      <c r="H2301" t="str">
        <f>VLOOKUP(G2301,All_Teams!$A$2:$B$365,2,FALSE)</f>
        <v>West Virginia</v>
      </c>
    </row>
    <row r="2302" spans="2:8" x14ac:dyDescent="0.4">
      <c r="B2302" s="11">
        <v>2299</v>
      </c>
      <c r="C2302" s="52">
        <v>1112</v>
      </c>
      <c r="D2302" s="13">
        <v>1112</v>
      </c>
      <c r="G2302" s="13">
        <v>1112</v>
      </c>
      <c r="H2302" t="str">
        <f>VLOOKUP(G2302,All_Teams!$A$2:$B$365,2,FALSE)</f>
        <v>Arizona</v>
      </c>
    </row>
    <row r="2303" spans="2:8" x14ac:dyDescent="0.4">
      <c r="B2303" s="11">
        <v>2300</v>
      </c>
      <c r="C2303" s="52">
        <v>1452</v>
      </c>
      <c r="D2303" s="13">
        <v>1452</v>
      </c>
      <c r="G2303" s="13">
        <v>1452</v>
      </c>
      <c r="H2303" t="str">
        <f>VLOOKUP(G2303,All_Teams!$A$2:$B$365,2,FALSE)</f>
        <v>West Virginia</v>
      </c>
    </row>
    <row r="2304" spans="2:8" x14ac:dyDescent="0.4">
      <c r="B2304" s="11">
        <v>2301</v>
      </c>
      <c r="C2304" s="52">
        <v>1314</v>
      </c>
      <c r="D2304" s="13">
        <v>1314</v>
      </c>
      <c r="G2304" s="13">
        <v>1314</v>
      </c>
      <c r="H2304" t="str">
        <f>VLOOKUP(G2304,All_Teams!$A$2:$B$365,2,FALSE)</f>
        <v>North Carolina</v>
      </c>
    </row>
    <row r="2305" spans="2:8" x14ac:dyDescent="0.4">
      <c r="B2305" s="11">
        <v>2302</v>
      </c>
      <c r="C2305" s="52">
        <v>1314</v>
      </c>
      <c r="D2305" s="13">
        <v>1314</v>
      </c>
      <c r="G2305" s="13">
        <v>1314</v>
      </c>
      <c r="H2305" t="str">
        <f>VLOOKUP(G2305,All_Teams!$A$2:$B$365,2,FALSE)</f>
        <v>North Carolina</v>
      </c>
    </row>
    <row r="2306" spans="2:8" x14ac:dyDescent="0.4">
      <c r="B2306" s="11">
        <v>2303</v>
      </c>
      <c r="C2306" s="52">
        <v>1374</v>
      </c>
      <c r="D2306" s="13">
        <v>1374</v>
      </c>
      <c r="G2306" s="13">
        <v>1374</v>
      </c>
      <c r="H2306" t="str">
        <f>VLOOKUP(G2306,All_Teams!$A$2:$B$365,2,FALSE)</f>
        <v>Southern Methodist</v>
      </c>
    </row>
    <row r="2307" spans="2:8" x14ac:dyDescent="0.4">
      <c r="B2307" s="11">
        <v>2304</v>
      </c>
      <c r="C2307" s="52">
        <v>1314</v>
      </c>
      <c r="D2307" s="13">
        <v>1314</v>
      </c>
      <c r="G2307" s="13">
        <v>1314</v>
      </c>
      <c r="H2307" t="str">
        <f>VLOOKUP(G2307,All_Teams!$A$2:$B$365,2,FALSE)</f>
        <v>North Carolina</v>
      </c>
    </row>
    <row r="2308" spans="2:8" x14ac:dyDescent="0.4">
      <c r="B2308" s="11">
        <v>2305</v>
      </c>
      <c r="C2308" s="52">
        <v>1452</v>
      </c>
      <c r="D2308" s="13">
        <v>1452</v>
      </c>
      <c r="G2308" s="13">
        <v>1452</v>
      </c>
      <c r="H2308" t="str">
        <f>VLOOKUP(G2308,All_Teams!$A$2:$B$365,2,FALSE)</f>
        <v>West Virginia</v>
      </c>
    </row>
    <row r="2309" spans="2:8" x14ac:dyDescent="0.4">
      <c r="B2309" s="11">
        <v>2306</v>
      </c>
      <c r="C2309" s="52">
        <v>1274</v>
      </c>
      <c r="D2309" s="13">
        <v>1274</v>
      </c>
      <c r="G2309" s="13">
        <v>1274</v>
      </c>
      <c r="H2309" t="str">
        <f>VLOOKUP(G2309,All_Teams!$A$2:$B$365,2,FALSE)</f>
        <v>Miami (FL)</v>
      </c>
    </row>
    <row r="2310" spans="2:8" x14ac:dyDescent="0.4">
      <c r="B2310" s="11">
        <v>2307</v>
      </c>
      <c r="C2310" s="52">
        <v>1314</v>
      </c>
      <c r="D2310" s="13">
        <v>1314</v>
      </c>
      <c r="G2310" s="13">
        <v>1314</v>
      </c>
      <c r="H2310" t="str">
        <f>VLOOKUP(G2310,All_Teams!$A$2:$B$365,2,FALSE)</f>
        <v>North Carolina</v>
      </c>
    </row>
    <row r="2311" spans="2:8" x14ac:dyDescent="0.4">
      <c r="B2311" s="11">
        <v>2308</v>
      </c>
      <c r="C2311" s="52">
        <v>1314</v>
      </c>
      <c r="D2311" s="13">
        <v>1314</v>
      </c>
      <c r="G2311" s="13">
        <v>1314</v>
      </c>
      <c r="H2311" t="str">
        <f>VLOOKUP(G2311,All_Teams!$A$2:$B$365,2,FALSE)</f>
        <v>North Carolina</v>
      </c>
    </row>
    <row r="2312" spans="2:8" x14ac:dyDescent="0.4">
      <c r="B2312" s="11">
        <v>2309</v>
      </c>
      <c r="C2312" s="52">
        <v>1433</v>
      </c>
      <c r="D2312" s="13">
        <v>1433</v>
      </c>
      <c r="G2312" s="13">
        <v>1433</v>
      </c>
      <c r="H2312" t="str">
        <f>VLOOKUP(G2312,All_Teams!$A$2:$B$365,2,FALSE)</f>
        <v>Virginia Commonwealth</v>
      </c>
    </row>
    <row r="2313" spans="2:8" x14ac:dyDescent="0.4">
      <c r="B2313" s="11">
        <v>2310</v>
      </c>
      <c r="C2313" s="52">
        <v>1452</v>
      </c>
      <c r="D2313" s="13">
        <v>1452</v>
      </c>
      <c r="G2313" s="13">
        <v>1452</v>
      </c>
      <c r="H2313" t="str">
        <f>VLOOKUP(G2313,All_Teams!$A$2:$B$365,2,FALSE)</f>
        <v>West Virginia</v>
      </c>
    </row>
    <row r="2314" spans="2:8" x14ac:dyDescent="0.4">
      <c r="B2314" s="11">
        <v>2311</v>
      </c>
      <c r="C2314" s="52">
        <v>1436</v>
      </c>
      <c r="D2314" s="13">
        <v>1436</v>
      </c>
      <c r="G2314" s="13">
        <v>1436</v>
      </c>
      <c r="H2314" t="str">
        <f>VLOOKUP(G2314,All_Teams!$A$2:$B$365,2,FALSE)</f>
        <v>Vermont</v>
      </c>
    </row>
    <row r="2315" spans="2:8" x14ac:dyDescent="0.4">
      <c r="B2315" s="11">
        <v>2312</v>
      </c>
      <c r="C2315" s="52">
        <v>1257</v>
      </c>
      <c r="D2315" s="13">
        <v>1257</v>
      </c>
      <c r="G2315" s="13">
        <v>1257</v>
      </c>
      <c r="H2315" t="str">
        <f>VLOOKUP(G2315,All_Teams!$A$2:$B$365,2,FALSE)</f>
        <v>Louisville</v>
      </c>
    </row>
    <row r="2316" spans="2:8" x14ac:dyDescent="0.4">
      <c r="B2316" s="11">
        <v>2313</v>
      </c>
      <c r="C2316" s="52">
        <v>1374</v>
      </c>
      <c r="D2316" s="13">
        <v>1374</v>
      </c>
      <c r="G2316" s="13">
        <v>1374</v>
      </c>
      <c r="H2316" t="str">
        <f>VLOOKUP(G2316,All_Teams!$A$2:$B$365,2,FALSE)</f>
        <v>Southern Methodist</v>
      </c>
    </row>
    <row r="2317" spans="2:8" x14ac:dyDescent="0.4">
      <c r="B2317" s="11">
        <v>2314</v>
      </c>
      <c r="C2317" s="52">
        <v>1314</v>
      </c>
      <c r="D2317" s="13">
        <v>1314</v>
      </c>
      <c r="G2317" s="13">
        <v>1314</v>
      </c>
      <c r="H2317" t="str">
        <f>VLOOKUP(G2317,All_Teams!$A$2:$B$365,2,FALSE)</f>
        <v>North Carolina</v>
      </c>
    </row>
    <row r="2318" spans="2:8" x14ac:dyDescent="0.4">
      <c r="B2318" s="11">
        <v>2315</v>
      </c>
      <c r="C2318" s="52">
        <v>1452</v>
      </c>
      <c r="D2318" s="13">
        <v>1452</v>
      </c>
      <c r="G2318" s="13">
        <v>1452</v>
      </c>
      <c r="H2318" t="str">
        <f>VLOOKUP(G2318,All_Teams!$A$2:$B$365,2,FALSE)</f>
        <v>West Virginia</v>
      </c>
    </row>
    <row r="2319" spans="2:8" x14ac:dyDescent="0.4">
      <c r="B2319" s="11">
        <v>2316</v>
      </c>
      <c r="C2319" s="52">
        <v>1374</v>
      </c>
      <c r="D2319" s="13">
        <v>1374</v>
      </c>
      <c r="G2319" s="13">
        <v>1374</v>
      </c>
      <c r="H2319" t="str">
        <f>VLOOKUP(G2319,All_Teams!$A$2:$B$365,2,FALSE)</f>
        <v>Southern Methodist</v>
      </c>
    </row>
    <row r="2320" spans="2:8" x14ac:dyDescent="0.4">
      <c r="B2320" s="11">
        <v>2317</v>
      </c>
      <c r="C2320" s="52">
        <v>1246</v>
      </c>
      <c r="D2320" s="13">
        <v>1246</v>
      </c>
      <c r="G2320" s="13">
        <v>1246</v>
      </c>
      <c r="H2320" t="str">
        <f>VLOOKUP(G2320,All_Teams!$A$2:$B$365,2,FALSE)</f>
        <v>Kentucky</v>
      </c>
    </row>
    <row r="2321" spans="2:8" x14ac:dyDescent="0.4">
      <c r="B2321" s="11">
        <v>2318</v>
      </c>
      <c r="C2321" s="52">
        <v>1242</v>
      </c>
      <c r="D2321" s="13">
        <v>1242</v>
      </c>
      <c r="G2321" s="13">
        <v>1242</v>
      </c>
      <c r="H2321" t="str">
        <f>VLOOKUP(G2321,All_Teams!$A$2:$B$365,2,FALSE)</f>
        <v>Kansas</v>
      </c>
    </row>
    <row r="2322" spans="2:8" x14ac:dyDescent="0.4">
      <c r="B2322" s="11">
        <v>2319</v>
      </c>
      <c r="C2322" s="52">
        <v>1314</v>
      </c>
      <c r="D2322" s="13">
        <v>1314</v>
      </c>
      <c r="G2322" s="13">
        <v>1314</v>
      </c>
      <c r="H2322" t="str">
        <f>VLOOKUP(G2322,All_Teams!$A$2:$B$365,2,FALSE)</f>
        <v>North Carolina</v>
      </c>
    </row>
    <row r="2323" spans="2:8" x14ac:dyDescent="0.4">
      <c r="B2323" s="11">
        <v>2320</v>
      </c>
      <c r="C2323" s="52">
        <v>1435</v>
      </c>
      <c r="D2323" s="13">
        <v>1435</v>
      </c>
      <c r="G2323" s="13">
        <v>1435</v>
      </c>
      <c r="H2323" t="str">
        <f>VLOOKUP(G2323,All_Teams!$A$2:$B$365,2,FALSE)</f>
        <v>Vanderbilt</v>
      </c>
    </row>
    <row r="2324" spans="2:8" x14ac:dyDescent="0.4">
      <c r="B2324" s="11">
        <v>2321</v>
      </c>
      <c r="C2324" s="52">
        <v>1153</v>
      </c>
      <c r="D2324" s="13">
        <v>1153</v>
      </c>
      <c r="G2324" s="13">
        <v>1153</v>
      </c>
      <c r="H2324" t="str">
        <f>VLOOKUP(G2324,All_Teams!$A$2:$B$365,2,FALSE)</f>
        <v>Cincinnati</v>
      </c>
    </row>
    <row r="2325" spans="2:8" x14ac:dyDescent="0.4">
      <c r="B2325" s="11">
        <v>2322</v>
      </c>
      <c r="C2325" s="52">
        <v>1124</v>
      </c>
      <c r="D2325" s="13">
        <v>1124</v>
      </c>
      <c r="G2325" s="13">
        <v>1124</v>
      </c>
      <c r="H2325" t="str">
        <f>VLOOKUP(G2325,All_Teams!$A$2:$B$365,2,FALSE)</f>
        <v>Baylor</v>
      </c>
    </row>
    <row r="2326" spans="2:8" x14ac:dyDescent="0.4">
      <c r="B2326" s="11">
        <v>2323</v>
      </c>
      <c r="C2326" s="52">
        <v>1124</v>
      </c>
      <c r="D2326" s="13">
        <v>1124</v>
      </c>
      <c r="G2326" s="13">
        <v>1124</v>
      </c>
      <c r="H2326" t="str">
        <f>VLOOKUP(G2326,All_Teams!$A$2:$B$365,2,FALSE)</f>
        <v>Baylor</v>
      </c>
    </row>
    <row r="2327" spans="2:8" x14ac:dyDescent="0.4">
      <c r="B2327" s="11">
        <v>2324</v>
      </c>
      <c r="C2327" s="52">
        <v>1257</v>
      </c>
      <c r="D2327" s="13">
        <v>1257</v>
      </c>
      <c r="G2327" s="13">
        <v>1257</v>
      </c>
      <c r="H2327" t="str">
        <f>VLOOKUP(G2327,All_Teams!$A$2:$B$365,2,FALSE)</f>
        <v>Louisville</v>
      </c>
    </row>
    <row r="2328" spans="2:8" x14ac:dyDescent="0.4">
      <c r="B2328" s="11">
        <v>2325</v>
      </c>
      <c r="C2328" s="52">
        <v>1314</v>
      </c>
      <c r="D2328" s="13">
        <v>1314</v>
      </c>
      <c r="G2328" s="13">
        <v>1314</v>
      </c>
      <c r="H2328" t="str">
        <f>VLOOKUP(G2328,All_Teams!$A$2:$B$365,2,FALSE)</f>
        <v>North Carolina</v>
      </c>
    </row>
    <row r="2329" spans="2:8" x14ac:dyDescent="0.4">
      <c r="B2329" s="11">
        <v>2326</v>
      </c>
      <c r="C2329" s="52">
        <v>1246</v>
      </c>
      <c r="D2329" s="13">
        <v>1246</v>
      </c>
      <c r="G2329" s="13">
        <v>1246</v>
      </c>
      <c r="H2329" t="str">
        <f>VLOOKUP(G2329,All_Teams!$A$2:$B$365,2,FALSE)</f>
        <v>Kentucky</v>
      </c>
    </row>
    <row r="2330" spans="2:8" x14ac:dyDescent="0.4">
      <c r="B2330" s="11">
        <v>2327</v>
      </c>
      <c r="C2330" s="52">
        <v>1314</v>
      </c>
      <c r="D2330" s="13">
        <v>1314</v>
      </c>
      <c r="G2330" s="13">
        <v>1314</v>
      </c>
      <c r="H2330" t="str">
        <f>VLOOKUP(G2330,All_Teams!$A$2:$B$365,2,FALSE)</f>
        <v>North Carolina</v>
      </c>
    </row>
    <row r="2331" spans="2:8" x14ac:dyDescent="0.4">
      <c r="B2331" s="11">
        <v>2328</v>
      </c>
      <c r="C2331" s="52">
        <v>1124</v>
      </c>
      <c r="D2331" s="13">
        <v>1124</v>
      </c>
      <c r="G2331" s="13">
        <v>1124</v>
      </c>
      <c r="H2331" t="str">
        <f>VLOOKUP(G2331,All_Teams!$A$2:$B$365,2,FALSE)</f>
        <v>Baylor</v>
      </c>
    </row>
    <row r="2332" spans="2:8" x14ac:dyDescent="0.4">
      <c r="B2332" s="11">
        <v>2329</v>
      </c>
      <c r="C2332" s="52">
        <v>1452</v>
      </c>
      <c r="D2332" s="13">
        <v>1452</v>
      </c>
      <c r="G2332" s="13">
        <v>1452</v>
      </c>
      <c r="H2332" t="str">
        <f>VLOOKUP(G2332,All_Teams!$A$2:$B$365,2,FALSE)</f>
        <v>West Virginia</v>
      </c>
    </row>
    <row r="2333" spans="2:8" x14ac:dyDescent="0.4">
      <c r="B2333" s="11">
        <v>2330</v>
      </c>
      <c r="C2333" s="52">
        <v>1124</v>
      </c>
      <c r="D2333" s="13">
        <v>1124</v>
      </c>
      <c r="G2333" s="13">
        <v>1124</v>
      </c>
      <c r="H2333" t="str">
        <f>VLOOKUP(G2333,All_Teams!$A$2:$B$365,2,FALSE)</f>
        <v>Baylor</v>
      </c>
    </row>
    <row r="2334" spans="2:8" x14ac:dyDescent="0.4">
      <c r="B2334" s="11">
        <v>2331</v>
      </c>
      <c r="C2334" s="52">
        <v>1274</v>
      </c>
      <c r="D2334" s="13">
        <v>1274</v>
      </c>
      <c r="G2334" s="13">
        <v>1274</v>
      </c>
      <c r="H2334" t="str">
        <f>VLOOKUP(G2334,All_Teams!$A$2:$B$365,2,FALSE)</f>
        <v>Miami (FL)</v>
      </c>
    </row>
    <row r="2335" spans="2:8" x14ac:dyDescent="0.4">
      <c r="B2335" s="11">
        <v>2332</v>
      </c>
      <c r="C2335" s="52">
        <v>1314</v>
      </c>
      <c r="D2335" s="13">
        <v>1314</v>
      </c>
      <c r="G2335" s="13">
        <v>1314</v>
      </c>
      <c r="H2335" t="str">
        <f>VLOOKUP(G2335,All_Teams!$A$2:$B$365,2,FALSE)</f>
        <v>North Carolina</v>
      </c>
    </row>
    <row r="2336" spans="2:8" x14ac:dyDescent="0.4">
      <c r="B2336" s="11">
        <v>2333</v>
      </c>
      <c r="C2336" s="52">
        <v>1452</v>
      </c>
      <c r="D2336" s="13">
        <v>1452</v>
      </c>
      <c r="G2336" s="13">
        <v>1452</v>
      </c>
      <c r="H2336" t="str">
        <f>VLOOKUP(G2336,All_Teams!$A$2:$B$365,2,FALSE)</f>
        <v>West Virginia</v>
      </c>
    </row>
    <row r="2337" spans="2:8" x14ac:dyDescent="0.4">
      <c r="B2337" s="11">
        <v>2334</v>
      </c>
      <c r="C2337" s="52">
        <v>1274</v>
      </c>
      <c r="D2337" s="13">
        <v>1274</v>
      </c>
      <c r="G2337" s="13">
        <v>1274</v>
      </c>
      <c r="H2337" t="str">
        <f>VLOOKUP(G2337,All_Teams!$A$2:$B$365,2,FALSE)</f>
        <v>Miami (FL)</v>
      </c>
    </row>
    <row r="2338" spans="2:8" x14ac:dyDescent="0.4">
      <c r="B2338" s="11">
        <v>2335</v>
      </c>
      <c r="C2338" s="52">
        <v>1452</v>
      </c>
      <c r="D2338" s="13">
        <v>1452</v>
      </c>
      <c r="G2338" s="13">
        <v>1452</v>
      </c>
      <c r="H2338" t="str">
        <f>VLOOKUP(G2338,All_Teams!$A$2:$B$365,2,FALSE)</f>
        <v>West Virginia</v>
      </c>
    </row>
    <row r="2339" spans="2:8" x14ac:dyDescent="0.4">
      <c r="B2339" s="11">
        <v>2336</v>
      </c>
      <c r="C2339" s="52">
        <v>1314</v>
      </c>
      <c r="D2339" s="13">
        <v>1314</v>
      </c>
      <c r="G2339" s="13">
        <v>1314</v>
      </c>
      <c r="H2339" t="str">
        <f>VLOOKUP(G2339,All_Teams!$A$2:$B$365,2,FALSE)</f>
        <v>North Carolina</v>
      </c>
    </row>
    <row r="2340" spans="2:8" x14ac:dyDescent="0.4">
      <c r="B2340" s="11">
        <v>2337</v>
      </c>
      <c r="C2340" s="52">
        <v>1452</v>
      </c>
      <c r="D2340" s="13">
        <v>1452</v>
      </c>
      <c r="G2340" s="13">
        <v>1452</v>
      </c>
      <c r="H2340" t="str">
        <f>VLOOKUP(G2340,All_Teams!$A$2:$B$365,2,FALSE)</f>
        <v>West Virginia</v>
      </c>
    </row>
    <row r="2341" spans="2:8" x14ac:dyDescent="0.4">
      <c r="B2341" s="11">
        <v>2338</v>
      </c>
      <c r="C2341" s="52">
        <v>1452</v>
      </c>
      <c r="D2341" s="13">
        <v>1452</v>
      </c>
      <c r="G2341" s="13">
        <v>1452</v>
      </c>
      <c r="H2341" t="str">
        <f>VLOOKUP(G2341,All_Teams!$A$2:$B$365,2,FALSE)</f>
        <v>West Virginia</v>
      </c>
    </row>
    <row r="2342" spans="2:8" x14ac:dyDescent="0.4">
      <c r="B2342" s="11">
        <v>2339</v>
      </c>
      <c r="C2342" s="52">
        <v>1257</v>
      </c>
      <c r="D2342" s="13">
        <v>1257</v>
      </c>
      <c r="G2342" s="13">
        <v>1257</v>
      </c>
      <c r="H2342" t="str">
        <f>VLOOKUP(G2342,All_Teams!$A$2:$B$365,2,FALSE)</f>
        <v>Louisville</v>
      </c>
    </row>
    <row r="2343" spans="2:8" x14ac:dyDescent="0.4">
      <c r="B2343" s="11">
        <v>2340</v>
      </c>
      <c r="C2343" s="52">
        <v>1374</v>
      </c>
      <c r="D2343" s="13">
        <v>1374</v>
      </c>
      <c r="G2343" s="13">
        <v>1374</v>
      </c>
      <c r="H2343" t="str">
        <f>VLOOKUP(G2343,All_Teams!$A$2:$B$365,2,FALSE)</f>
        <v>Southern Methodist</v>
      </c>
    </row>
    <row r="2344" spans="2:8" x14ac:dyDescent="0.4">
      <c r="B2344" s="11">
        <v>2341</v>
      </c>
      <c r="C2344" s="52">
        <v>1257</v>
      </c>
      <c r="D2344" s="13">
        <v>1257</v>
      </c>
      <c r="G2344" s="13">
        <v>1257</v>
      </c>
      <c r="H2344" t="str">
        <f>VLOOKUP(G2344,All_Teams!$A$2:$B$365,2,FALSE)</f>
        <v>Louisville</v>
      </c>
    </row>
    <row r="2345" spans="2:8" x14ac:dyDescent="0.4">
      <c r="B2345" s="11">
        <v>2342</v>
      </c>
      <c r="C2345" s="52">
        <v>1314</v>
      </c>
      <c r="D2345" s="13">
        <v>1314</v>
      </c>
      <c r="G2345" s="13">
        <v>1314</v>
      </c>
      <c r="H2345" t="str">
        <f>VLOOKUP(G2345,All_Teams!$A$2:$B$365,2,FALSE)</f>
        <v>North Carolina</v>
      </c>
    </row>
    <row r="2346" spans="2:8" x14ac:dyDescent="0.4">
      <c r="B2346" s="11">
        <v>2343</v>
      </c>
      <c r="C2346" s="52">
        <v>1314</v>
      </c>
      <c r="D2346" s="13">
        <v>1314</v>
      </c>
      <c r="G2346" s="13">
        <v>1314</v>
      </c>
      <c r="H2346" t="str">
        <f>VLOOKUP(G2346,All_Teams!$A$2:$B$365,2,FALSE)</f>
        <v>North Carolina</v>
      </c>
    </row>
    <row r="2347" spans="2:8" x14ac:dyDescent="0.4">
      <c r="B2347" s="11">
        <v>2344</v>
      </c>
      <c r="C2347" s="52">
        <v>1274</v>
      </c>
      <c r="D2347" s="13">
        <v>1274</v>
      </c>
      <c r="G2347" s="13">
        <v>1274</v>
      </c>
      <c r="H2347" t="str">
        <f>VLOOKUP(G2347,All_Teams!$A$2:$B$365,2,FALSE)</f>
        <v>Miami (FL)</v>
      </c>
    </row>
    <row r="2348" spans="2:8" x14ac:dyDescent="0.4">
      <c r="B2348" s="11">
        <v>2345</v>
      </c>
      <c r="C2348" s="52">
        <v>1246</v>
      </c>
      <c r="D2348" s="13">
        <v>1246</v>
      </c>
      <c r="G2348" s="13">
        <v>1246</v>
      </c>
      <c r="H2348" t="str">
        <f>VLOOKUP(G2348,All_Teams!$A$2:$B$365,2,FALSE)</f>
        <v>Kentucky</v>
      </c>
    </row>
    <row r="2349" spans="2:8" x14ac:dyDescent="0.4">
      <c r="B2349" s="11">
        <v>2346</v>
      </c>
      <c r="C2349" s="52">
        <v>1374</v>
      </c>
      <c r="D2349" s="13">
        <v>1374</v>
      </c>
      <c r="G2349" s="13">
        <v>1374</v>
      </c>
      <c r="H2349" t="str">
        <f>VLOOKUP(G2349,All_Teams!$A$2:$B$365,2,FALSE)</f>
        <v>Southern Methodist</v>
      </c>
    </row>
    <row r="2350" spans="2:8" x14ac:dyDescent="0.4">
      <c r="B2350" s="11">
        <v>2347</v>
      </c>
      <c r="C2350" s="52">
        <v>1435</v>
      </c>
      <c r="D2350" s="13">
        <v>1435</v>
      </c>
      <c r="G2350" s="13">
        <v>1435</v>
      </c>
      <c r="H2350" t="str">
        <f>VLOOKUP(G2350,All_Teams!$A$2:$B$365,2,FALSE)</f>
        <v>Vanderbilt</v>
      </c>
    </row>
    <row r="2351" spans="2:8" x14ac:dyDescent="0.4">
      <c r="B2351" s="11">
        <v>2348</v>
      </c>
      <c r="C2351" s="52">
        <v>1274</v>
      </c>
      <c r="D2351" s="13">
        <v>1274</v>
      </c>
      <c r="G2351" s="13">
        <v>1274</v>
      </c>
      <c r="H2351" t="str">
        <f>VLOOKUP(G2351,All_Teams!$A$2:$B$365,2,FALSE)</f>
        <v>Miami (FL)</v>
      </c>
    </row>
    <row r="2352" spans="2:8" x14ac:dyDescent="0.4">
      <c r="B2352" s="11">
        <v>2349</v>
      </c>
      <c r="C2352" s="52">
        <v>1452</v>
      </c>
      <c r="D2352" s="13">
        <v>1452</v>
      </c>
      <c r="G2352" s="13">
        <v>1452</v>
      </c>
      <c r="H2352" t="str">
        <f>VLOOKUP(G2352,All_Teams!$A$2:$B$365,2,FALSE)</f>
        <v>West Virginia</v>
      </c>
    </row>
    <row r="2353" spans="2:8" x14ac:dyDescent="0.4">
      <c r="B2353" s="11">
        <v>2350</v>
      </c>
      <c r="C2353" s="52">
        <v>1436</v>
      </c>
      <c r="D2353" s="13">
        <v>1436</v>
      </c>
      <c r="G2353" s="13">
        <v>1436</v>
      </c>
      <c r="H2353" t="str">
        <f>VLOOKUP(G2353,All_Teams!$A$2:$B$365,2,FALSE)</f>
        <v>Vermont</v>
      </c>
    </row>
    <row r="2354" spans="2:8" x14ac:dyDescent="0.4">
      <c r="B2354" s="11">
        <v>2351</v>
      </c>
      <c r="C2354" s="52">
        <v>1435</v>
      </c>
      <c r="D2354" s="13">
        <v>1435</v>
      </c>
      <c r="G2354" s="13">
        <v>1435</v>
      </c>
      <c r="H2354" t="str">
        <f>VLOOKUP(G2354,All_Teams!$A$2:$B$365,2,FALSE)</f>
        <v>Vanderbilt</v>
      </c>
    </row>
    <row r="2355" spans="2:8" x14ac:dyDescent="0.4">
      <c r="B2355" s="11">
        <v>2352</v>
      </c>
      <c r="C2355" s="52">
        <v>1452</v>
      </c>
      <c r="D2355" s="13">
        <v>1452</v>
      </c>
      <c r="G2355" s="13">
        <v>1452</v>
      </c>
      <c r="H2355" t="str">
        <f>VLOOKUP(G2355,All_Teams!$A$2:$B$365,2,FALSE)</f>
        <v>West Virginia</v>
      </c>
    </row>
    <row r="2356" spans="2:8" x14ac:dyDescent="0.4">
      <c r="B2356" s="11">
        <v>2353</v>
      </c>
      <c r="C2356" s="52">
        <v>1452</v>
      </c>
      <c r="D2356" s="13">
        <v>1452</v>
      </c>
      <c r="G2356" s="13">
        <v>1452</v>
      </c>
      <c r="H2356" t="str">
        <f>VLOOKUP(G2356,All_Teams!$A$2:$B$365,2,FALSE)</f>
        <v>West Virginia</v>
      </c>
    </row>
    <row r="2357" spans="2:8" x14ac:dyDescent="0.4">
      <c r="B2357" s="11">
        <v>2354</v>
      </c>
      <c r="C2357" s="52">
        <v>1455</v>
      </c>
      <c r="D2357" s="13">
        <v>1455</v>
      </c>
      <c r="G2357" s="13">
        <v>1455</v>
      </c>
      <c r="H2357" t="str">
        <f>VLOOKUP(G2357,All_Teams!$A$2:$B$365,2,FALSE)</f>
        <v>Wichita State</v>
      </c>
    </row>
    <row r="2358" spans="2:8" x14ac:dyDescent="0.4">
      <c r="B2358" s="11">
        <v>2355</v>
      </c>
      <c r="C2358" s="52">
        <v>1314</v>
      </c>
      <c r="D2358" s="13">
        <v>1314</v>
      </c>
      <c r="G2358" s="13">
        <v>1314</v>
      </c>
      <c r="H2358" t="str">
        <f>VLOOKUP(G2358,All_Teams!$A$2:$B$365,2,FALSE)</f>
        <v>North Carolina</v>
      </c>
    </row>
    <row r="2359" spans="2:8" x14ac:dyDescent="0.4">
      <c r="B2359" s="11">
        <v>2356</v>
      </c>
      <c r="C2359" s="52">
        <v>1314</v>
      </c>
      <c r="D2359" s="13">
        <v>1314</v>
      </c>
      <c r="G2359" s="13">
        <v>1314</v>
      </c>
      <c r="H2359" t="str">
        <f>VLOOKUP(G2359,All_Teams!$A$2:$B$365,2,FALSE)</f>
        <v>North Carolina</v>
      </c>
    </row>
    <row r="2360" spans="2:8" x14ac:dyDescent="0.4">
      <c r="B2360" s="11">
        <v>2357</v>
      </c>
      <c r="C2360" s="52">
        <v>1257</v>
      </c>
      <c r="D2360" s="13">
        <v>1257</v>
      </c>
      <c r="G2360" s="13">
        <v>1257</v>
      </c>
      <c r="H2360" t="str">
        <f>VLOOKUP(G2360,All_Teams!$A$2:$B$365,2,FALSE)</f>
        <v>Louisville</v>
      </c>
    </row>
    <row r="2361" spans="2:8" x14ac:dyDescent="0.4">
      <c r="B2361" s="11">
        <v>2358</v>
      </c>
      <c r="C2361" s="52">
        <v>1314</v>
      </c>
      <c r="D2361" s="13">
        <v>1314</v>
      </c>
      <c r="G2361" s="13">
        <v>1314</v>
      </c>
      <c r="H2361" t="str">
        <f>VLOOKUP(G2361,All_Teams!$A$2:$B$365,2,FALSE)</f>
        <v>North Carolina</v>
      </c>
    </row>
    <row r="2362" spans="2:8" x14ac:dyDescent="0.4">
      <c r="B2362" s="11">
        <v>2359</v>
      </c>
      <c r="C2362" s="52">
        <v>1246</v>
      </c>
      <c r="D2362" s="13">
        <v>1246</v>
      </c>
      <c r="G2362" s="13">
        <v>1246</v>
      </c>
      <c r="H2362" t="str">
        <f>VLOOKUP(G2362,All_Teams!$A$2:$B$365,2,FALSE)</f>
        <v>Kentucky</v>
      </c>
    </row>
    <row r="2363" spans="2:8" x14ac:dyDescent="0.4">
      <c r="B2363" s="11">
        <v>2360</v>
      </c>
      <c r="C2363" s="52">
        <v>1246</v>
      </c>
      <c r="D2363" s="13">
        <v>1246</v>
      </c>
      <c r="G2363" s="13">
        <v>1246</v>
      </c>
      <c r="H2363" t="str">
        <f>VLOOKUP(G2363,All_Teams!$A$2:$B$365,2,FALSE)</f>
        <v>Kentucky</v>
      </c>
    </row>
    <row r="2364" spans="2:8" x14ac:dyDescent="0.4">
      <c r="B2364" s="11">
        <v>2361</v>
      </c>
      <c r="C2364" s="52">
        <v>1246</v>
      </c>
      <c r="D2364" s="13">
        <v>1246</v>
      </c>
      <c r="G2364" s="13">
        <v>1246</v>
      </c>
      <c r="H2364" t="str">
        <f>VLOOKUP(G2364,All_Teams!$A$2:$B$365,2,FALSE)</f>
        <v>Kentucky</v>
      </c>
    </row>
    <row r="2365" spans="2:8" x14ac:dyDescent="0.4">
      <c r="B2365" s="11">
        <v>2362</v>
      </c>
      <c r="C2365" s="52">
        <v>1257</v>
      </c>
      <c r="D2365" s="13">
        <v>1257</v>
      </c>
      <c r="G2365" s="13">
        <v>1257</v>
      </c>
      <c r="H2365" t="str">
        <f>VLOOKUP(G2365,All_Teams!$A$2:$B$365,2,FALSE)</f>
        <v>Louisville</v>
      </c>
    </row>
    <row r="2366" spans="2:8" x14ac:dyDescent="0.4">
      <c r="B2366" s="11">
        <v>2363</v>
      </c>
      <c r="C2366" s="52">
        <v>1124</v>
      </c>
      <c r="D2366" s="13">
        <v>1124</v>
      </c>
      <c r="G2366" s="13">
        <v>1124</v>
      </c>
      <c r="H2366" t="str">
        <f>VLOOKUP(G2366,All_Teams!$A$2:$B$365,2,FALSE)</f>
        <v>Baylor</v>
      </c>
    </row>
    <row r="2367" spans="2:8" x14ac:dyDescent="0.4">
      <c r="B2367" s="11">
        <v>2364</v>
      </c>
      <c r="C2367" s="52">
        <v>1268</v>
      </c>
      <c r="D2367" s="13">
        <v>1268</v>
      </c>
      <c r="G2367" s="13">
        <v>1268</v>
      </c>
      <c r="H2367" t="str">
        <f>VLOOKUP(G2367,All_Teams!$A$2:$B$365,2,FALSE)</f>
        <v>Maryland</v>
      </c>
    </row>
    <row r="2368" spans="2:8" x14ac:dyDescent="0.4">
      <c r="B2368" s="11">
        <v>2365</v>
      </c>
      <c r="C2368" s="52">
        <v>1274</v>
      </c>
      <c r="D2368" s="13">
        <v>1274</v>
      </c>
      <c r="G2368" s="13">
        <v>1274</v>
      </c>
      <c r="H2368" t="str">
        <f>VLOOKUP(G2368,All_Teams!$A$2:$B$365,2,FALSE)</f>
        <v>Miami (FL)</v>
      </c>
    </row>
    <row r="2369" spans="2:8" x14ac:dyDescent="0.4">
      <c r="B2369" s="11">
        <v>2366</v>
      </c>
      <c r="C2369" s="52">
        <v>1314</v>
      </c>
      <c r="D2369" s="13">
        <v>1314</v>
      </c>
      <c r="G2369" s="13">
        <v>1314</v>
      </c>
      <c r="H2369" t="str">
        <f>VLOOKUP(G2369,All_Teams!$A$2:$B$365,2,FALSE)</f>
        <v>North Carolina</v>
      </c>
    </row>
    <row r="2370" spans="2:8" x14ac:dyDescent="0.4">
      <c r="B2370" s="11">
        <v>2367</v>
      </c>
      <c r="C2370" s="52">
        <v>1452</v>
      </c>
      <c r="D2370" s="13">
        <v>1452</v>
      </c>
      <c r="G2370" s="13">
        <v>1452</v>
      </c>
      <c r="H2370" t="str">
        <f>VLOOKUP(G2370,All_Teams!$A$2:$B$365,2,FALSE)</f>
        <v>West Virginia</v>
      </c>
    </row>
    <row r="2371" spans="2:8" x14ac:dyDescent="0.4">
      <c r="B2371" s="11">
        <v>2368</v>
      </c>
      <c r="C2371" s="52">
        <v>1314</v>
      </c>
      <c r="D2371" s="13">
        <v>1314</v>
      </c>
      <c r="G2371" s="13">
        <v>1314</v>
      </c>
      <c r="H2371" t="str">
        <f>VLOOKUP(G2371,All_Teams!$A$2:$B$365,2,FALSE)</f>
        <v>North Carolina</v>
      </c>
    </row>
    <row r="2372" spans="2:8" x14ac:dyDescent="0.4">
      <c r="B2372" s="11">
        <v>2369</v>
      </c>
      <c r="C2372" s="52">
        <v>1314</v>
      </c>
      <c r="D2372" s="13">
        <v>1314</v>
      </c>
      <c r="G2372" s="13">
        <v>1314</v>
      </c>
      <c r="H2372" t="str">
        <f>VLOOKUP(G2372,All_Teams!$A$2:$B$365,2,FALSE)</f>
        <v>North Carolina</v>
      </c>
    </row>
    <row r="2373" spans="2:8" x14ac:dyDescent="0.4">
      <c r="B2373" s="11">
        <v>2370</v>
      </c>
      <c r="C2373" s="52">
        <v>1436</v>
      </c>
      <c r="D2373" s="13">
        <v>1436</v>
      </c>
      <c r="G2373" s="13">
        <v>1436</v>
      </c>
      <c r="H2373" t="str">
        <f>VLOOKUP(G2373,All_Teams!$A$2:$B$365,2,FALSE)</f>
        <v>Vermont</v>
      </c>
    </row>
    <row r="2374" spans="2:8" x14ac:dyDescent="0.4">
      <c r="B2374" s="11">
        <v>2371</v>
      </c>
      <c r="C2374" s="52">
        <v>1242</v>
      </c>
      <c r="D2374" s="13">
        <v>1242</v>
      </c>
      <c r="G2374" s="13">
        <v>1242</v>
      </c>
      <c r="H2374" t="str">
        <f>VLOOKUP(G2374,All_Teams!$A$2:$B$365,2,FALSE)</f>
        <v>Kansas</v>
      </c>
    </row>
    <row r="2375" spans="2:8" x14ac:dyDescent="0.4">
      <c r="B2375" s="11">
        <v>2372</v>
      </c>
      <c r="C2375" s="52">
        <v>1242</v>
      </c>
      <c r="D2375" s="13">
        <v>1242</v>
      </c>
      <c r="G2375" s="13">
        <v>1242</v>
      </c>
      <c r="H2375" t="str">
        <f>VLOOKUP(G2375,All_Teams!$A$2:$B$365,2,FALSE)</f>
        <v>Kansas</v>
      </c>
    </row>
    <row r="2376" spans="2:8" x14ac:dyDescent="0.4">
      <c r="B2376" s="11">
        <v>2373</v>
      </c>
      <c r="C2376" s="52">
        <v>1452</v>
      </c>
      <c r="D2376" s="13">
        <v>1452</v>
      </c>
      <c r="G2376" s="13">
        <v>1452</v>
      </c>
      <c r="H2376" t="str">
        <f>VLOOKUP(G2376,All_Teams!$A$2:$B$365,2,FALSE)</f>
        <v>West Virginia</v>
      </c>
    </row>
    <row r="2377" spans="2:8" x14ac:dyDescent="0.4">
      <c r="B2377" s="11">
        <v>2374</v>
      </c>
      <c r="C2377" s="52">
        <v>1246</v>
      </c>
      <c r="D2377" s="13">
        <v>1246</v>
      </c>
      <c r="G2377" s="13">
        <v>1246</v>
      </c>
      <c r="H2377" t="str">
        <f>VLOOKUP(G2377,All_Teams!$A$2:$B$365,2,FALSE)</f>
        <v>Kentucky</v>
      </c>
    </row>
    <row r="2378" spans="2:8" x14ac:dyDescent="0.4">
      <c r="B2378" s="11">
        <v>2375</v>
      </c>
      <c r="C2378" s="52">
        <v>1153</v>
      </c>
      <c r="D2378" s="13">
        <v>1153</v>
      </c>
      <c r="G2378" s="13">
        <v>1153</v>
      </c>
      <c r="H2378" t="str">
        <f>VLOOKUP(G2378,All_Teams!$A$2:$B$365,2,FALSE)</f>
        <v>Cincinnati</v>
      </c>
    </row>
    <row r="2379" spans="2:8" x14ac:dyDescent="0.4">
      <c r="B2379" s="11">
        <v>2376</v>
      </c>
      <c r="C2379" s="52">
        <v>1242</v>
      </c>
      <c r="D2379" s="13">
        <v>1242</v>
      </c>
      <c r="G2379" s="13">
        <v>1242</v>
      </c>
      <c r="H2379" t="str">
        <f>VLOOKUP(G2379,All_Teams!$A$2:$B$365,2,FALSE)</f>
        <v>Kansas</v>
      </c>
    </row>
    <row r="2380" spans="2:8" x14ac:dyDescent="0.4">
      <c r="B2380" s="11">
        <v>2377</v>
      </c>
      <c r="C2380" s="52">
        <v>1314</v>
      </c>
      <c r="D2380" s="13">
        <v>1314</v>
      </c>
      <c r="G2380" s="13">
        <v>1314</v>
      </c>
      <c r="H2380" t="str">
        <f>VLOOKUP(G2380,All_Teams!$A$2:$B$365,2,FALSE)</f>
        <v>North Carolina</v>
      </c>
    </row>
    <row r="2381" spans="2:8" x14ac:dyDescent="0.4">
      <c r="B2381" s="11">
        <v>2378</v>
      </c>
      <c r="C2381" s="52">
        <v>1246</v>
      </c>
      <c r="D2381" s="13">
        <v>1246</v>
      </c>
      <c r="G2381" s="13">
        <v>1246</v>
      </c>
      <c r="H2381" t="str">
        <f>VLOOKUP(G2381,All_Teams!$A$2:$B$365,2,FALSE)</f>
        <v>Kentucky</v>
      </c>
    </row>
    <row r="2382" spans="2:8" x14ac:dyDescent="0.4">
      <c r="B2382" s="11">
        <v>2379</v>
      </c>
      <c r="C2382" s="52">
        <v>1257</v>
      </c>
      <c r="D2382" s="13">
        <v>1257</v>
      </c>
      <c r="G2382" s="13">
        <v>1257</v>
      </c>
      <c r="H2382" t="str">
        <f>VLOOKUP(G2382,All_Teams!$A$2:$B$365,2,FALSE)</f>
        <v>Louisville</v>
      </c>
    </row>
    <row r="2383" spans="2:8" x14ac:dyDescent="0.4">
      <c r="B2383" s="11">
        <v>2380</v>
      </c>
      <c r="C2383" s="52">
        <v>1314</v>
      </c>
      <c r="D2383" s="13">
        <v>1314</v>
      </c>
      <c r="G2383" s="13">
        <v>1314</v>
      </c>
      <c r="H2383" t="str">
        <f>VLOOKUP(G2383,All_Teams!$A$2:$B$365,2,FALSE)</f>
        <v>North Carolina</v>
      </c>
    </row>
    <row r="2384" spans="2:8" x14ac:dyDescent="0.4">
      <c r="B2384" s="11">
        <v>2381</v>
      </c>
      <c r="C2384" s="52">
        <v>1274</v>
      </c>
      <c r="D2384" s="13">
        <v>1274</v>
      </c>
      <c r="G2384" s="13">
        <v>1274</v>
      </c>
      <c r="H2384" t="str">
        <f>VLOOKUP(G2384,All_Teams!$A$2:$B$365,2,FALSE)</f>
        <v>Miami (FL)</v>
      </c>
    </row>
    <row r="2385" spans="2:8" x14ac:dyDescent="0.4">
      <c r="B2385" s="11">
        <v>2382</v>
      </c>
      <c r="C2385" s="52">
        <v>1274</v>
      </c>
      <c r="D2385" s="13">
        <v>1274</v>
      </c>
      <c r="G2385" s="13">
        <v>1274</v>
      </c>
      <c r="H2385" t="str">
        <f>VLOOKUP(G2385,All_Teams!$A$2:$B$365,2,FALSE)</f>
        <v>Miami (FL)</v>
      </c>
    </row>
    <row r="2386" spans="2:8" x14ac:dyDescent="0.4">
      <c r="B2386" s="11">
        <v>2383</v>
      </c>
      <c r="C2386" s="52">
        <v>1278</v>
      </c>
      <c r="D2386" s="13">
        <v>1278</v>
      </c>
      <c r="G2386" s="13">
        <v>1278</v>
      </c>
      <c r="H2386" t="str">
        <f>VLOOKUP(G2386,All_Teams!$A$2:$B$365,2,FALSE)</f>
        <v>Minnesota</v>
      </c>
    </row>
    <row r="2387" spans="2:8" x14ac:dyDescent="0.4">
      <c r="B2387" s="11">
        <v>2384</v>
      </c>
      <c r="C2387" s="52">
        <v>1190</v>
      </c>
      <c r="D2387" s="13">
        <v>1190</v>
      </c>
      <c r="G2387" s="13">
        <v>1190</v>
      </c>
      <c r="H2387" t="str">
        <f>VLOOKUP(G2387,All_Teams!$A$2:$B$365,2,FALSE)</f>
        <v>East Tennessee State</v>
      </c>
    </row>
    <row r="2388" spans="2:8" x14ac:dyDescent="0.4">
      <c r="B2388" s="11">
        <v>2385</v>
      </c>
      <c r="C2388" s="52">
        <v>1242</v>
      </c>
      <c r="D2388" s="13">
        <v>1242</v>
      </c>
      <c r="G2388" s="13">
        <v>1242</v>
      </c>
      <c r="H2388" t="str">
        <f>VLOOKUP(G2388,All_Teams!$A$2:$B$365,2,FALSE)</f>
        <v>Kansas</v>
      </c>
    </row>
    <row r="2389" spans="2:8" x14ac:dyDescent="0.4">
      <c r="B2389" s="11">
        <v>2386</v>
      </c>
      <c r="C2389" s="52">
        <v>1257</v>
      </c>
      <c r="D2389" s="13">
        <v>1257</v>
      </c>
      <c r="G2389" s="13">
        <v>1257</v>
      </c>
      <c r="H2389" t="str">
        <f>VLOOKUP(G2389,All_Teams!$A$2:$B$365,2,FALSE)</f>
        <v>Louisville</v>
      </c>
    </row>
    <row r="2390" spans="2:8" x14ac:dyDescent="0.4">
      <c r="B2390" s="11">
        <v>2387</v>
      </c>
      <c r="C2390" s="52">
        <v>1452</v>
      </c>
      <c r="D2390" s="13">
        <v>1452</v>
      </c>
      <c r="G2390" s="13">
        <v>1452</v>
      </c>
      <c r="H2390" t="str">
        <f>VLOOKUP(G2390,All_Teams!$A$2:$B$365,2,FALSE)</f>
        <v>West Virginia</v>
      </c>
    </row>
    <row r="2391" spans="2:8" x14ac:dyDescent="0.4">
      <c r="B2391" s="11">
        <v>2388</v>
      </c>
      <c r="C2391" s="52">
        <v>1314</v>
      </c>
      <c r="D2391" s="13">
        <v>1314</v>
      </c>
      <c r="G2391" s="13">
        <v>1314</v>
      </c>
      <c r="H2391" t="str">
        <f>VLOOKUP(G2391,All_Teams!$A$2:$B$365,2,FALSE)</f>
        <v>North Carolina</v>
      </c>
    </row>
    <row r="2392" spans="2:8" x14ac:dyDescent="0.4">
      <c r="B2392" s="11">
        <v>2389</v>
      </c>
      <c r="C2392" s="52">
        <v>1452</v>
      </c>
      <c r="D2392" s="13">
        <v>1452</v>
      </c>
      <c r="G2392" s="13">
        <v>1452</v>
      </c>
      <c r="H2392" t="str">
        <f>VLOOKUP(G2392,All_Teams!$A$2:$B$365,2,FALSE)</f>
        <v>West Virginia</v>
      </c>
    </row>
    <row r="2393" spans="2:8" x14ac:dyDescent="0.4">
      <c r="B2393" s="11">
        <v>2390</v>
      </c>
      <c r="C2393" s="52">
        <v>1314</v>
      </c>
      <c r="D2393" s="13">
        <v>1314</v>
      </c>
      <c r="G2393" s="13">
        <v>1314</v>
      </c>
      <c r="H2393" t="str">
        <f>VLOOKUP(G2393,All_Teams!$A$2:$B$365,2,FALSE)</f>
        <v>North Carolina</v>
      </c>
    </row>
    <row r="2394" spans="2:8" x14ac:dyDescent="0.4">
      <c r="B2394" s="11">
        <v>2391</v>
      </c>
      <c r="C2394" s="52">
        <v>1314</v>
      </c>
      <c r="D2394" s="13">
        <v>1314</v>
      </c>
      <c r="G2394" s="13">
        <v>1314</v>
      </c>
      <c r="H2394" t="str">
        <f>VLOOKUP(G2394,All_Teams!$A$2:$B$365,2,FALSE)</f>
        <v>North Carolina</v>
      </c>
    </row>
    <row r="2395" spans="2:8" x14ac:dyDescent="0.4">
      <c r="B2395" s="11">
        <v>2392</v>
      </c>
      <c r="C2395" s="52">
        <v>1437</v>
      </c>
      <c r="D2395" s="13">
        <v>1437</v>
      </c>
      <c r="G2395" s="13">
        <v>1437</v>
      </c>
      <c r="H2395" t="str">
        <f>VLOOKUP(G2395,All_Teams!$A$2:$B$365,2,FALSE)</f>
        <v>Villanova</v>
      </c>
    </row>
    <row r="2396" spans="2:8" x14ac:dyDescent="0.4">
      <c r="B2396" s="11">
        <v>2393</v>
      </c>
      <c r="C2396" s="52">
        <v>1274</v>
      </c>
      <c r="D2396" s="13">
        <v>1274</v>
      </c>
      <c r="G2396" s="13">
        <v>1274</v>
      </c>
      <c r="H2396" t="str">
        <f>VLOOKUP(G2396,All_Teams!$A$2:$B$365,2,FALSE)</f>
        <v>Miami (FL)</v>
      </c>
    </row>
    <row r="2397" spans="2:8" x14ac:dyDescent="0.4">
      <c r="B2397" s="11">
        <v>2394</v>
      </c>
      <c r="C2397" s="52">
        <v>1314</v>
      </c>
      <c r="D2397" s="13">
        <v>1314</v>
      </c>
      <c r="G2397" s="13">
        <v>1314</v>
      </c>
      <c r="H2397" t="str">
        <f>VLOOKUP(G2397,All_Teams!$A$2:$B$365,2,FALSE)</f>
        <v>North Carolina</v>
      </c>
    </row>
    <row r="2398" spans="2:8" x14ac:dyDescent="0.4">
      <c r="B2398" s="11">
        <v>2395</v>
      </c>
      <c r="C2398" s="52">
        <v>1246</v>
      </c>
      <c r="D2398" s="13">
        <v>1246</v>
      </c>
      <c r="G2398" s="13">
        <v>1246</v>
      </c>
      <c r="H2398" t="str">
        <f>VLOOKUP(G2398,All_Teams!$A$2:$B$365,2,FALSE)</f>
        <v>Kentucky</v>
      </c>
    </row>
    <row r="2399" spans="2:8" x14ac:dyDescent="0.4">
      <c r="B2399" s="11">
        <v>2396</v>
      </c>
      <c r="C2399" s="52">
        <v>1435</v>
      </c>
      <c r="D2399" s="13">
        <v>1435</v>
      </c>
      <c r="G2399" s="13">
        <v>1435</v>
      </c>
      <c r="H2399" t="str">
        <f>VLOOKUP(G2399,All_Teams!$A$2:$B$365,2,FALSE)</f>
        <v>Vanderbilt</v>
      </c>
    </row>
    <row r="2400" spans="2:8" x14ac:dyDescent="0.4">
      <c r="B2400" s="11">
        <v>2397</v>
      </c>
      <c r="C2400" s="52">
        <v>1343</v>
      </c>
      <c r="D2400" s="13">
        <v>1343</v>
      </c>
      <c r="G2400" s="13">
        <v>1343</v>
      </c>
      <c r="H2400" t="str">
        <f>VLOOKUP(G2400,All_Teams!$A$2:$B$365,2,FALSE)</f>
        <v>Princeton</v>
      </c>
    </row>
    <row r="2401" spans="2:8" x14ac:dyDescent="0.4">
      <c r="B2401" s="11">
        <v>2398</v>
      </c>
      <c r="C2401" s="52">
        <v>1452</v>
      </c>
      <c r="D2401" s="13">
        <v>1452</v>
      </c>
      <c r="G2401" s="13">
        <v>1452</v>
      </c>
      <c r="H2401" t="str">
        <f>VLOOKUP(G2401,All_Teams!$A$2:$B$365,2,FALSE)</f>
        <v>West Virginia</v>
      </c>
    </row>
    <row r="2402" spans="2:8" x14ac:dyDescent="0.4">
      <c r="B2402" s="11">
        <v>2399</v>
      </c>
      <c r="C2402" s="52">
        <v>1112</v>
      </c>
      <c r="D2402" s="13">
        <v>1112</v>
      </c>
      <c r="G2402" s="13">
        <v>1112</v>
      </c>
      <c r="H2402" t="str">
        <f>VLOOKUP(G2402,All_Teams!$A$2:$B$365,2,FALSE)</f>
        <v>Arizona</v>
      </c>
    </row>
    <row r="2403" spans="2:8" x14ac:dyDescent="0.4">
      <c r="B2403" s="11">
        <v>2400</v>
      </c>
      <c r="C2403" s="52">
        <v>1452</v>
      </c>
      <c r="D2403" s="13">
        <v>1452</v>
      </c>
      <c r="G2403" s="13">
        <v>1452</v>
      </c>
      <c r="H2403" t="str">
        <f>VLOOKUP(G2403,All_Teams!$A$2:$B$365,2,FALSE)</f>
        <v>West Virginia</v>
      </c>
    </row>
    <row r="2404" spans="2:8" x14ac:dyDescent="0.4">
      <c r="B2404" s="11">
        <v>2401</v>
      </c>
      <c r="C2404" s="52">
        <v>1242</v>
      </c>
      <c r="D2404" s="13">
        <v>1242</v>
      </c>
      <c r="G2404" s="13">
        <v>1242</v>
      </c>
      <c r="H2404" t="str">
        <f>VLOOKUP(G2404,All_Teams!$A$2:$B$365,2,FALSE)</f>
        <v>Kansas</v>
      </c>
    </row>
    <row r="2405" spans="2:8" x14ac:dyDescent="0.4">
      <c r="B2405" s="11">
        <v>2402</v>
      </c>
      <c r="C2405" s="52">
        <v>1452</v>
      </c>
      <c r="D2405" s="13">
        <v>1452</v>
      </c>
      <c r="G2405" s="13">
        <v>1452</v>
      </c>
      <c r="H2405" t="str">
        <f>VLOOKUP(G2405,All_Teams!$A$2:$B$365,2,FALSE)</f>
        <v>West Virginia</v>
      </c>
    </row>
    <row r="2406" spans="2:8" x14ac:dyDescent="0.4">
      <c r="B2406" s="11">
        <v>2403</v>
      </c>
      <c r="C2406" s="52">
        <v>1242</v>
      </c>
      <c r="D2406" s="13">
        <v>1242</v>
      </c>
      <c r="G2406" s="13">
        <v>1242</v>
      </c>
      <c r="H2406" t="str">
        <f>VLOOKUP(G2406,All_Teams!$A$2:$B$365,2,FALSE)</f>
        <v>Kansas</v>
      </c>
    </row>
    <row r="2407" spans="2:8" x14ac:dyDescent="0.4">
      <c r="B2407" s="11">
        <v>2404</v>
      </c>
      <c r="C2407" s="52">
        <v>1278</v>
      </c>
      <c r="D2407" s="13">
        <v>1278</v>
      </c>
      <c r="G2407" s="13">
        <v>1278</v>
      </c>
      <c r="H2407" t="str">
        <f>VLOOKUP(G2407,All_Teams!$A$2:$B$365,2,FALSE)</f>
        <v>Minnesota</v>
      </c>
    </row>
    <row r="2408" spans="2:8" x14ac:dyDescent="0.4">
      <c r="B2408" s="11">
        <v>2405</v>
      </c>
      <c r="C2408" s="52">
        <v>1452</v>
      </c>
      <c r="D2408" s="13">
        <v>1452</v>
      </c>
      <c r="G2408" s="13">
        <v>1452</v>
      </c>
      <c r="H2408" t="str">
        <f>VLOOKUP(G2408,All_Teams!$A$2:$B$365,2,FALSE)</f>
        <v>West Virginia</v>
      </c>
    </row>
    <row r="2409" spans="2:8" x14ac:dyDescent="0.4">
      <c r="B2409" s="11">
        <v>2406</v>
      </c>
      <c r="C2409" s="52">
        <v>1274</v>
      </c>
      <c r="D2409" s="13">
        <v>1274</v>
      </c>
      <c r="G2409" s="13">
        <v>1274</v>
      </c>
      <c r="H2409" t="str">
        <f>VLOOKUP(G2409,All_Teams!$A$2:$B$365,2,FALSE)</f>
        <v>Miami (FL)</v>
      </c>
    </row>
    <row r="2410" spans="2:8" x14ac:dyDescent="0.4">
      <c r="B2410" s="11">
        <v>2407</v>
      </c>
      <c r="C2410" s="52">
        <v>1278</v>
      </c>
      <c r="D2410" s="13">
        <v>1278</v>
      </c>
      <c r="G2410" s="13">
        <v>1278</v>
      </c>
      <c r="H2410" t="str">
        <f>VLOOKUP(G2410,All_Teams!$A$2:$B$365,2,FALSE)</f>
        <v>Minnesota</v>
      </c>
    </row>
    <row r="2411" spans="2:8" x14ac:dyDescent="0.4">
      <c r="B2411" s="11">
        <v>2408</v>
      </c>
      <c r="C2411" s="52">
        <v>1452</v>
      </c>
      <c r="D2411" s="13">
        <v>1452</v>
      </c>
      <c r="G2411" s="13">
        <v>1452</v>
      </c>
      <c r="H2411" t="str">
        <f>VLOOKUP(G2411,All_Teams!$A$2:$B$365,2,FALSE)</f>
        <v>West Virginia</v>
      </c>
    </row>
    <row r="2412" spans="2:8" x14ac:dyDescent="0.4">
      <c r="B2412" s="11">
        <v>2409</v>
      </c>
      <c r="C2412" s="52">
        <v>1181</v>
      </c>
      <c r="D2412" s="13">
        <v>1181</v>
      </c>
      <c r="G2412" s="13">
        <v>1181</v>
      </c>
      <c r="H2412" t="str">
        <f>VLOOKUP(G2412,All_Teams!$A$2:$B$365,2,FALSE)</f>
        <v>Duke</v>
      </c>
    </row>
    <row r="2413" spans="2:8" x14ac:dyDescent="0.4">
      <c r="B2413" s="11">
        <v>2410</v>
      </c>
      <c r="C2413" s="52">
        <v>1452</v>
      </c>
      <c r="D2413" s="13">
        <v>1452</v>
      </c>
      <c r="G2413" s="13">
        <v>1452</v>
      </c>
      <c r="H2413" t="str">
        <f>VLOOKUP(G2413,All_Teams!$A$2:$B$365,2,FALSE)</f>
        <v>West Virginia</v>
      </c>
    </row>
    <row r="2414" spans="2:8" x14ac:dyDescent="0.4">
      <c r="B2414" s="11">
        <v>2411</v>
      </c>
      <c r="C2414" s="52">
        <v>1452</v>
      </c>
      <c r="D2414" s="13">
        <v>1452</v>
      </c>
      <c r="G2414" s="13">
        <v>1452</v>
      </c>
      <c r="H2414" t="str">
        <f>VLOOKUP(G2414,All_Teams!$A$2:$B$365,2,FALSE)</f>
        <v>West Virginia</v>
      </c>
    </row>
    <row r="2415" spans="2:8" x14ac:dyDescent="0.4">
      <c r="B2415" s="11">
        <v>2412</v>
      </c>
      <c r="C2415" s="52">
        <v>1276</v>
      </c>
      <c r="D2415" s="13">
        <v>1276</v>
      </c>
      <c r="G2415" s="13">
        <v>1276</v>
      </c>
      <c r="H2415" t="str">
        <f>VLOOKUP(G2415,All_Teams!$A$2:$B$365,2,FALSE)</f>
        <v>Michigan</v>
      </c>
    </row>
    <row r="2416" spans="2:8" x14ac:dyDescent="0.4">
      <c r="B2416" s="11">
        <v>2413</v>
      </c>
      <c r="C2416" s="52">
        <v>1452</v>
      </c>
      <c r="D2416" s="13">
        <v>1452</v>
      </c>
      <c r="G2416" s="13">
        <v>1452</v>
      </c>
      <c r="H2416" t="str">
        <f>VLOOKUP(G2416,All_Teams!$A$2:$B$365,2,FALSE)</f>
        <v>West Virginia</v>
      </c>
    </row>
    <row r="2417" spans="2:8" x14ac:dyDescent="0.4">
      <c r="B2417" s="11">
        <v>2414</v>
      </c>
      <c r="C2417" s="52">
        <v>1452</v>
      </c>
      <c r="D2417" s="13">
        <v>1452</v>
      </c>
      <c r="G2417" s="13">
        <v>1452</v>
      </c>
      <c r="H2417" t="str">
        <f>VLOOKUP(G2417,All_Teams!$A$2:$B$365,2,FALSE)</f>
        <v>West Virginia</v>
      </c>
    </row>
    <row r="2418" spans="2:8" x14ac:dyDescent="0.4">
      <c r="B2418" s="11">
        <v>2415</v>
      </c>
      <c r="C2418" s="52">
        <v>1455</v>
      </c>
      <c r="D2418" s="13">
        <v>1455</v>
      </c>
      <c r="G2418" s="13">
        <v>1455</v>
      </c>
      <c r="H2418" t="str">
        <f>VLOOKUP(G2418,All_Teams!$A$2:$B$365,2,FALSE)</f>
        <v>Wichita State</v>
      </c>
    </row>
    <row r="2419" spans="2:8" x14ac:dyDescent="0.4">
      <c r="B2419" s="11">
        <v>2416</v>
      </c>
      <c r="C2419" s="52">
        <v>1274</v>
      </c>
      <c r="D2419" s="13">
        <v>1274</v>
      </c>
      <c r="G2419" s="13">
        <v>1274</v>
      </c>
      <c r="H2419" t="str">
        <f>VLOOKUP(G2419,All_Teams!$A$2:$B$365,2,FALSE)</f>
        <v>Miami (FL)</v>
      </c>
    </row>
    <row r="2420" spans="2:8" x14ac:dyDescent="0.4">
      <c r="B2420" s="11">
        <v>2417</v>
      </c>
      <c r="C2420" s="52">
        <v>1435</v>
      </c>
      <c r="D2420" s="13">
        <v>1435</v>
      </c>
      <c r="G2420" s="13">
        <v>1435</v>
      </c>
      <c r="H2420" t="str">
        <f>VLOOKUP(G2420,All_Teams!$A$2:$B$365,2,FALSE)</f>
        <v>Vanderbilt</v>
      </c>
    </row>
    <row r="2421" spans="2:8" x14ac:dyDescent="0.4">
      <c r="B2421" s="11">
        <v>2418</v>
      </c>
      <c r="C2421" s="52">
        <v>1242</v>
      </c>
      <c r="D2421" s="13">
        <v>1242</v>
      </c>
      <c r="G2421" s="13">
        <v>1242</v>
      </c>
      <c r="H2421" t="str">
        <f>VLOOKUP(G2421,All_Teams!$A$2:$B$365,2,FALSE)</f>
        <v>Kansas</v>
      </c>
    </row>
    <row r="2422" spans="2:8" x14ac:dyDescent="0.4">
      <c r="B2422" s="11">
        <v>2419</v>
      </c>
      <c r="C2422" s="52">
        <v>1278</v>
      </c>
      <c r="D2422" s="13">
        <v>1278</v>
      </c>
      <c r="G2422" s="13">
        <v>1278</v>
      </c>
      <c r="H2422" t="str">
        <f>VLOOKUP(G2422,All_Teams!$A$2:$B$365,2,FALSE)</f>
        <v>Minnesota</v>
      </c>
    </row>
    <row r="2423" spans="2:8" x14ac:dyDescent="0.4">
      <c r="B2423" s="11">
        <v>2420</v>
      </c>
      <c r="C2423" s="52">
        <v>1458</v>
      </c>
      <c r="D2423" s="13">
        <v>1458</v>
      </c>
      <c r="G2423" s="13">
        <v>1458</v>
      </c>
      <c r="H2423" t="str">
        <f>VLOOKUP(G2423,All_Teams!$A$2:$B$365,2,FALSE)</f>
        <v>Wisconsin</v>
      </c>
    </row>
    <row r="2424" spans="2:8" x14ac:dyDescent="0.4">
      <c r="B2424" s="11">
        <v>2421</v>
      </c>
      <c r="C2424" s="52">
        <v>1452</v>
      </c>
      <c r="D2424" s="13">
        <v>1452</v>
      </c>
      <c r="G2424" s="13">
        <v>1452</v>
      </c>
      <c r="H2424" t="str">
        <f>VLOOKUP(G2424,All_Teams!$A$2:$B$365,2,FALSE)</f>
        <v>West Virginia</v>
      </c>
    </row>
    <row r="2425" spans="2:8" x14ac:dyDescent="0.4">
      <c r="B2425" s="11">
        <v>2422</v>
      </c>
      <c r="C2425" s="52">
        <v>1314</v>
      </c>
      <c r="D2425" s="13">
        <v>1314</v>
      </c>
      <c r="G2425" s="13">
        <v>1314</v>
      </c>
      <c r="H2425" t="str">
        <f>VLOOKUP(G2425,All_Teams!$A$2:$B$365,2,FALSE)</f>
        <v>North Carolina</v>
      </c>
    </row>
    <row r="2426" spans="2:8" x14ac:dyDescent="0.4">
      <c r="B2426" s="11">
        <v>2423</v>
      </c>
      <c r="C2426" s="52">
        <v>1314</v>
      </c>
      <c r="D2426" s="13">
        <v>1314</v>
      </c>
      <c r="G2426" s="13">
        <v>1314</v>
      </c>
      <c r="H2426" t="str">
        <f>VLOOKUP(G2426,All_Teams!$A$2:$B$365,2,FALSE)</f>
        <v>North Carolina</v>
      </c>
    </row>
    <row r="2427" spans="2:8" x14ac:dyDescent="0.4">
      <c r="B2427" s="11">
        <v>2424</v>
      </c>
      <c r="C2427" s="52">
        <v>1458</v>
      </c>
      <c r="D2427" s="13">
        <v>1458</v>
      </c>
      <c r="G2427" s="13">
        <v>1458</v>
      </c>
      <c r="H2427" t="str">
        <f>VLOOKUP(G2427,All_Teams!$A$2:$B$365,2,FALSE)</f>
        <v>Wisconsin</v>
      </c>
    </row>
    <row r="2428" spans="2:8" x14ac:dyDescent="0.4">
      <c r="B2428" s="11">
        <v>2425</v>
      </c>
      <c r="C2428" s="52">
        <v>1452</v>
      </c>
      <c r="D2428" s="13">
        <v>1452</v>
      </c>
      <c r="G2428" s="13">
        <v>1452</v>
      </c>
      <c r="H2428" t="str">
        <f>VLOOKUP(G2428,All_Teams!$A$2:$B$365,2,FALSE)</f>
        <v>West Virginia</v>
      </c>
    </row>
    <row r="2429" spans="2:8" x14ac:dyDescent="0.4">
      <c r="B2429" s="11">
        <v>2426</v>
      </c>
      <c r="C2429" s="52">
        <v>1257</v>
      </c>
      <c r="D2429" s="13">
        <v>1257</v>
      </c>
      <c r="G2429" s="13">
        <v>1257</v>
      </c>
      <c r="H2429" t="str">
        <f>VLOOKUP(G2429,All_Teams!$A$2:$B$365,2,FALSE)</f>
        <v>Louisville</v>
      </c>
    </row>
    <row r="2430" spans="2:8" x14ac:dyDescent="0.4">
      <c r="B2430" s="11">
        <v>2427</v>
      </c>
      <c r="C2430" s="52">
        <v>1452</v>
      </c>
      <c r="D2430" s="13">
        <v>1452</v>
      </c>
      <c r="G2430" s="13">
        <v>1452</v>
      </c>
      <c r="H2430" t="str">
        <f>VLOOKUP(G2430,All_Teams!$A$2:$B$365,2,FALSE)</f>
        <v>West Virginia</v>
      </c>
    </row>
    <row r="2431" spans="2:8" x14ac:dyDescent="0.4">
      <c r="B2431" s="11">
        <v>2428</v>
      </c>
      <c r="C2431" s="52">
        <v>1452</v>
      </c>
      <c r="D2431" s="13">
        <v>1452</v>
      </c>
      <c r="G2431" s="13">
        <v>1452</v>
      </c>
      <c r="H2431" t="str">
        <f>VLOOKUP(G2431,All_Teams!$A$2:$B$365,2,FALSE)</f>
        <v>West Virginia</v>
      </c>
    </row>
    <row r="2432" spans="2:8" x14ac:dyDescent="0.4">
      <c r="B2432" s="11">
        <v>2429</v>
      </c>
      <c r="C2432" s="52">
        <v>1274</v>
      </c>
      <c r="D2432" s="13">
        <v>1274</v>
      </c>
      <c r="G2432" s="13">
        <v>1274</v>
      </c>
      <c r="H2432" t="str">
        <f>VLOOKUP(G2432,All_Teams!$A$2:$B$365,2,FALSE)</f>
        <v>Miami (FL)</v>
      </c>
    </row>
    <row r="2433" spans="2:8" x14ac:dyDescent="0.4">
      <c r="B2433" s="11">
        <v>2430</v>
      </c>
      <c r="C2433" s="52">
        <v>1314</v>
      </c>
      <c r="D2433" s="13">
        <v>1314</v>
      </c>
      <c r="G2433" s="13">
        <v>1314</v>
      </c>
      <c r="H2433" t="str">
        <f>VLOOKUP(G2433,All_Teams!$A$2:$B$365,2,FALSE)</f>
        <v>North Carolina</v>
      </c>
    </row>
    <row r="2434" spans="2:8" x14ac:dyDescent="0.4">
      <c r="B2434" s="11">
        <v>2431</v>
      </c>
      <c r="C2434" s="52">
        <v>1452</v>
      </c>
      <c r="D2434" s="13">
        <v>1452</v>
      </c>
      <c r="G2434" s="13">
        <v>1452</v>
      </c>
      <c r="H2434" t="str">
        <f>VLOOKUP(G2434,All_Teams!$A$2:$B$365,2,FALSE)</f>
        <v>West Virginia</v>
      </c>
    </row>
    <row r="2435" spans="2:8" x14ac:dyDescent="0.4">
      <c r="B2435" s="11">
        <v>2432</v>
      </c>
      <c r="C2435" s="52">
        <v>1452</v>
      </c>
      <c r="D2435" s="13">
        <v>1452</v>
      </c>
      <c r="G2435" s="13">
        <v>1452</v>
      </c>
      <c r="H2435" t="str">
        <f>VLOOKUP(G2435,All_Teams!$A$2:$B$365,2,FALSE)</f>
        <v>West Virginia</v>
      </c>
    </row>
    <row r="2436" spans="2:8" x14ac:dyDescent="0.4">
      <c r="B2436" s="11">
        <v>2433</v>
      </c>
      <c r="C2436" s="52">
        <v>1124</v>
      </c>
      <c r="D2436" s="13">
        <v>1124</v>
      </c>
      <c r="G2436" s="13">
        <v>1124</v>
      </c>
      <c r="H2436" t="str">
        <f>VLOOKUP(G2436,All_Teams!$A$2:$B$365,2,FALSE)</f>
        <v>Baylor</v>
      </c>
    </row>
    <row r="2437" spans="2:8" x14ac:dyDescent="0.4">
      <c r="B2437" s="11">
        <v>2434</v>
      </c>
      <c r="C2437" s="52">
        <v>1276</v>
      </c>
      <c r="D2437" s="13">
        <v>1276</v>
      </c>
      <c r="G2437" s="13">
        <v>1276</v>
      </c>
      <c r="H2437" t="str">
        <f>VLOOKUP(G2437,All_Teams!$A$2:$B$365,2,FALSE)</f>
        <v>Michigan</v>
      </c>
    </row>
    <row r="2438" spans="2:8" x14ac:dyDescent="0.4">
      <c r="B2438" s="11">
        <v>2435</v>
      </c>
      <c r="C2438" s="52">
        <v>1437</v>
      </c>
      <c r="D2438" s="13">
        <v>1437</v>
      </c>
      <c r="G2438" s="13">
        <v>1437</v>
      </c>
      <c r="H2438" t="str">
        <f>VLOOKUP(G2438,All_Teams!$A$2:$B$365,2,FALSE)</f>
        <v>Villanova</v>
      </c>
    </row>
    <row r="2439" spans="2:8" x14ac:dyDescent="0.4">
      <c r="B2439" s="11">
        <v>2436</v>
      </c>
      <c r="C2439" s="52">
        <v>1153</v>
      </c>
      <c r="D2439" s="13">
        <v>1153</v>
      </c>
      <c r="G2439" s="13">
        <v>1153</v>
      </c>
      <c r="H2439" t="str">
        <f>VLOOKUP(G2439,All_Teams!$A$2:$B$365,2,FALSE)</f>
        <v>Cincinnati</v>
      </c>
    </row>
    <row r="2440" spans="2:8" x14ac:dyDescent="0.4">
      <c r="B2440" s="11">
        <v>2437</v>
      </c>
      <c r="C2440" s="52">
        <v>1199</v>
      </c>
      <c r="D2440" s="13">
        <v>1199</v>
      </c>
      <c r="G2440" s="13">
        <v>1199</v>
      </c>
      <c r="H2440" t="str">
        <f>VLOOKUP(G2440,All_Teams!$A$2:$B$365,2,FALSE)</f>
        <v>Florida State</v>
      </c>
    </row>
    <row r="2441" spans="2:8" x14ac:dyDescent="0.4">
      <c r="B2441" s="11">
        <v>2438</v>
      </c>
      <c r="C2441" s="52">
        <v>1314</v>
      </c>
      <c r="D2441" s="13">
        <v>1314</v>
      </c>
      <c r="G2441" s="13">
        <v>1314</v>
      </c>
      <c r="H2441" t="str">
        <f>VLOOKUP(G2441,All_Teams!$A$2:$B$365,2,FALSE)</f>
        <v>North Carolina</v>
      </c>
    </row>
    <row r="2442" spans="2:8" x14ac:dyDescent="0.4">
      <c r="B2442" s="11">
        <v>2439</v>
      </c>
      <c r="C2442" s="52">
        <v>1246</v>
      </c>
      <c r="D2442" s="13">
        <v>1246</v>
      </c>
      <c r="G2442" s="13">
        <v>1246</v>
      </c>
      <c r="H2442" t="str">
        <f>VLOOKUP(G2442,All_Teams!$A$2:$B$365,2,FALSE)</f>
        <v>Kentucky</v>
      </c>
    </row>
    <row r="2443" spans="2:8" x14ac:dyDescent="0.4">
      <c r="B2443" s="11">
        <v>2440</v>
      </c>
      <c r="C2443" s="52">
        <v>1246</v>
      </c>
      <c r="D2443" s="13">
        <v>1246</v>
      </c>
      <c r="G2443" s="13">
        <v>1246</v>
      </c>
      <c r="H2443" t="str">
        <f>VLOOKUP(G2443,All_Teams!$A$2:$B$365,2,FALSE)</f>
        <v>Kentucky</v>
      </c>
    </row>
    <row r="2444" spans="2:8" x14ac:dyDescent="0.4">
      <c r="B2444" s="11">
        <v>2441</v>
      </c>
      <c r="C2444" s="52">
        <v>1242</v>
      </c>
      <c r="D2444" s="13">
        <v>1242</v>
      </c>
      <c r="G2444" s="13">
        <v>1242</v>
      </c>
      <c r="H2444" t="str">
        <f>VLOOKUP(G2444,All_Teams!$A$2:$B$365,2,FALSE)</f>
        <v>Kansas</v>
      </c>
    </row>
    <row r="2445" spans="2:8" x14ac:dyDescent="0.4">
      <c r="B2445" s="11">
        <v>2442</v>
      </c>
      <c r="C2445" s="52">
        <v>1435</v>
      </c>
      <c r="D2445" s="13">
        <v>1435</v>
      </c>
      <c r="G2445" s="13">
        <v>1435</v>
      </c>
      <c r="H2445" t="str">
        <f>VLOOKUP(G2445,All_Teams!$A$2:$B$365,2,FALSE)</f>
        <v>Vanderbilt</v>
      </c>
    </row>
    <row r="2446" spans="2:8" x14ac:dyDescent="0.4">
      <c r="B2446" s="11">
        <v>2443</v>
      </c>
      <c r="C2446" s="52">
        <v>1437</v>
      </c>
      <c r="D2446" s="13">
        <v>1437</v>
      </c>
      <c r="G2446" s="13">
        <v>1437</v>
      </c>
      <c r="H2446" t="str">
        <f>VLOOKUP(G2446,All_Teams!$A$2:$B$365,2,FALSE)</f>
        <v>Villanova</v>
      </c>
    </row>
    <row r="2447" spans="2:8" x14ac:dyDescent="0.4">
      <c r="B2447" s="11">
        <v>2444</v>
      </c>
      <c r="C2447" s="52">
        <v>1435</v>
      </c>
      <c r="D2447" s="13">
        <v>1435</v>
      </c>
      <c r="G2447" s="13">
        <v>1435</v>
      </c>
      <c r="H2447" t="str">
        <f>VLOOKUP(G2447,All_Teams!$A$2:$B$365,2,FALSE)</f>
        <v>Vanderbilt</v>
      </c>
    </row>
    <row r="2448" spans="2:8" x14ac:dyDescent="0.4">
      <c r="B2448" s="11">
        <v>2445</v>
      </c>
      <c r="C2448" s="52">
        <v>1452</v>
      </c>
      <c r="D2448" s="13">
        <v>1452</v>
      </c>
      <c r="G2448" s="13">
        <v>1452</v>
      </c>
      <c r="H2448" t="str">
        <f>VLOOKUP(G2448,All_Teams!$A$2:$B$365,2,FALSE)</f>
        <v>West Virginia</v>
      </c>
    </row>
    <row r="2449" spans="2:8" x14ac:dyDescent="0.4">
      <c r="B2449" s="11">
        <v>2446</v>
      </c>
      <c r="C2449" s="52">
        <v>1246</v>
      </c>
      <c r="D2449" s="13">
        <v>1246</v>
      </c>
      <c r="G2449" s="13">
        <v>1246</v>
      </c>
      <c r="H2449" t="str">
        <f>VLOOKUP(G2449,All_Teams!$A$2:$B$365,2,FALSE)</f>
        <v>Kentucky</v>
      </c>
    </row>
    <row r="2450" spans="2:8" x14ac:dyDescent="0.4">
      <c r="B2450" s="11">
        <v>2447</v>
      </c>
      <c r="C2450" s="52">
        <v>1246</v>
      </c>
      <c r="D2450" s="13">
        <v>1246</v>
      </c>
      <c r="G2450" s="13">
        <v>1246</v>
      </c>
      <c r="H2450" t="str">
        <f>VLOOKUP(G2450,All_Teams!$A$2:$B$365,2,FALSE)</f>
        <v>Kentucky</v>
      </c>
    </row>
    <row r="2451" spans="2:8" x14ac:dyDescent="0.4">
      <c r="B2451" s="11">
        <v>2448</v>
      </c>
      <c r="C2451" s="52">
        <v>1371</v>
      </c>
      <c r="D2451" s="13">
        <v>1371</v>
      </c>
      <c r="G2451" s="13">
        <v>1371</v>
      </c>
      <c r="H2451" t="str">
        <f>VLOOKUP(G2451,All_Teams!$A$2:$B$365,2,FALSE)</f>
        <v>Seton Hall</v>
      </c>
    </row>
    <row r="2452" spans="2:8" x14ac:dyDescent="0.4">
      <c r="B2452" s="11">
        <v>2449</v>
      </c>
      <c r="C2452" s="52">
        <v>1452</v>
      </c>
      <c r="D2452" s="13">
        <v>1452</v>
      </c>
      <c r="G2452" s="13">
        <v>1452</v>
      </c>
      <c r="H2452" t="str">
        <f>VLOOKUP(G2452,All_Teams!$A$2:$B$365,2,FALSE)</f>
        <v>West Virginia</v>
      </c>
    </row>
    <row r="2453" spans="2:8" x14ac:dyDescent="0.4">
      <c r="B2453" s="11">
        <v>2450</v>
      </c>
      <c r="C2453" s="52">
        <v>1314</v>
      </c>
      <c r="D2453" s="13">
        <v>1314</v>
      </c>
      <c r="G2453" s="13">
        <v>1314</v>
      </c>
      <c r="H2453" t="str">
        <f>VLOOKUP(G2453,All_Teams!$A$2:$B$365,2,FALSE)</f>
        <v>North Carolina</v>
      </c>
    </row>
    <row r="2454" spans="2:8" x14ac:dyDescent="0.4">
      <c r="B2454" s="11">
        <v>2451</v>
      </c>
      <c r="C2454" s="52">
        <v>1314</v>
      </c>
      <c r="D2454" s="13">
        <v>1314</v>
      </c>
      <c r="G2454" s="13">
        <v>1314</v>
      </c>
      <c r="H2454" t="str">
        <f>VLOOKUP(G2454,All_Teams!$A$2:$B$365,2,FALSE)</f>
        <v>North Carolina</v>
      </c>
    </row>
    <row r="2455" spans="2:8" x14ac:dyDescent="0.4">
      <c r="B2455" s="11">
        <v>2452</v>
      </c>
      <c r="C2455" s="52">
        <v>1437</v>
      </c>
      <c r="D2455" s="13">
        <v>1437</v>
      </c>
      <c r="G2455" s="13">
        <v>1437</v>
      </c>
      <c r="H2455" t="str">
        <f>VLOOKUP(G2455,All_Teams!$A$2:$B$365,2,FALSE)</f>
        <v>Villanova</v>
      </c>
    </row>
    <row r="2456" spans="2:8" x14ac:dyDescent="0.4">
      <c r="B2456" s="11">
        <v>2453</v>
      </c>
      <c r="C2456" s="52">
        <v>1452</v>
      </c>
      <c r="D2456" s="13">
        <v>1452</v>
      </c>
      <c r="G2456" s="13">
        <v>1452</v>
      </c>
      <c r="H2456" t="str">
        <f>VLOOKUP(G2456,All_Teams!$A$2:$B$365,2,FALSE)</f>
        <v>West Virginia</v>
      </c>
    </row>
    <row r="2457" spans="2:8" x14ac:dyDescent="0.4">
      <c r="B2457" s="11">
        <v>2454</v>
      </c>
      <c r="C2457" s="52">
        <v>1452</v>
      </c>
      <c r="D2457" s="13">
        <v>1452</v>
      </c>
      <c r="G2457" s="13">
        <v>1452</v>
      </c>
      <c r="H2457" t="str">
        <f>VLOOKUP(G2457,All_Teams!$A$2:$B$365,2,FALSE)</f>
        <v>West Virginia</v>
      </c>
    </row>
    <row r="2458" spans="2:8" x14ac:dyDescent="0.4">
      <c r="B2458" s="11">
        <v>2455</v>
      </c>
      <c r="C2458" s="52">
        <v>1257</v>
      </c>
      <c r="D2458" s="13">
        <v>1257</v>
      </c>
      <c r="G2458" s="13">
        <v>1257</v>
      </c>
      <c r="H2458" t="str">
        <f>VLOOKUP(G2458,All_Teams!$A$2:$B$365,2,FALSE)</f>
        <v>Louisville</v>
      </c>
    </row>
    <row r="2459" spans="2:8" x14ac:dyDescent="0.4">
      <c r="B2459" s="11">
        <v>2456</v>
      </c>
      <c r="C2459" s="52">
        <v>1314</v>
      </c>
      <c r="D2459" s="13">
        <v>1314</v>
      </c>
      <c r="G2459" s="13">
        <v>1314</v>
      </c>
      <c r="H2459" t="str">
        <f>VLOOKUP(G2459,All_Teams!$A$2:$B$365,2,FALSE)</f>
        <v>North Carolina</v>
      </c>
    </row>
    <row r="2460" spans="2:8" x14ac:dyDescent="0.4">
      <c r="B2460" s="11">
        <v>2457</v>
      </c>
      <c r="C2460" s="52">
        <v>1436</v>
      </c>
      <c r="D2460" s="13">
        <v>1436</v>
      </c>
      <c r="G2460" s="13">
        <v>1436</v>
      </c>
      <c r="H2460" t="str">
        <f>VLOOKUP(G2460,All_Teams!$A$2:$B$365,2,FALSE)</f>
        <v>Vermont</v>
      </c>
    </row>
    <row r="2461" spans="2:8" x14ac:dyDescent="0.4">
      <c r="B2461" s="11">
        <v>2458</v>
      </c>
      <c r="C2461" s="52">
        <v>1242</v>
      </c>
      <c r="D2461" s="13">
        <v>1242</v>
      </c>
      <c r="G2461" s="13">
        <v>1242</v>
      </c>
      <c r="H2461" t="str">
        <f>VLOOKUP(G2461,All_Teams!$A$2:$B$365,2,FALSE)</f>
        <v>Kansas</v>
      </c>
    </row>
    <row r="2462" spans="2:8" x14ac:dyDescent="0.4">
      <c r="B2462" s="11">
        <v>2459</v>
      </c>
      <c r="C2462" s="52">
        <v>1452</v>
      </c>
      <c r="D2462" s="13">
        <v>1452</v>
      </c>
      <c r="G2462" s="13">
        <v>1452</v>
      </c>
      <c r="H2462" t="str">
        <f>VLOOKUP(G2462,All_Teams!$A$2:$B$365,2,FALSE)</f>
        <v>West Virginia</v>
      </c>
    </row>
    <row r="2463" spans="2:8" x14ac:dyDescent="0.4">
      <c r="B2463" s="11">
        <v>2460</v>
      </c>
      <c r="C2463" s="52">
        <v>1166</v>
      </c>
      <c r="D2463" s="13">
        <v>1166</v>
      </c>
      <c r="G2463" s="13">
        <v>1166</v>
      </c>
      <c r="H2463" t="str">
        <f>VLOOKUP(G2463,All_Teams!$A$2:$B$365,2,FALSE)</f>
        <v>Creighton</v>
      </c>
    </row>
    <row r="2464" spans="2:8" x14ac:dyDescent="0.4">
      <c r="B2464" s="11">
        <v>2461</v>
      </c>
      <c r="C2464" s="52">
        <v>1278</v>
      </c>
      <c r="D2464" s="13">
        <v>1278</v>
      </c>
      <c r="G2464" s="13">
        <v>1278</v>
      </c>
      <c r="H2464" t="str">
        <f>VLOOKUP(G2464,All_Teams!$A$2:$B$365,2,FALSE)</f>
        <v>Minnesota</v>
      </c>
    </row>
    <row r="2465" spans="2:8" x14ac:dyDescent="0.4">
      <c r="B2465" s="11">
        <v>2462</v>
      </c>
      <c r="C2465" s="52">
        <v>1314</v>
      </c>
      <c r="D2465" s="13">
        <v>1314</v>
      </c>
      <c r="G2465" s="13">
        <v>1314</v>
      </c>
      <c r="H2465" t="str">
        <f>VLOOKUP(G2465,All_Teams!$A$2:$B$365,2,FALSE)</f>
        <v>North Carolina</v>
      </c>
    </row>
    <row r="2466" spans="2:8" x14ac:dyDescent="0.4">
      <c r="B2466" s="11">
        <v>2463</v>
      </c>
      <c r="C2466" s="52">
        <v>1246</v>
      </c>
      <c r="D2466" s="13">
        <v>1246</v>
      </c>
      <c r="G2466" s="13">
        <v>1246</v>
      </c>
      <c r="H2466" t="str">
        <f>VLOOKUP(G2466,All_Teams!$A$2:$B$365,2,FALSE)</f>
        <v>Kentucky</v>
      </c>
    </row>
    <row r="2467" spans="2:8" x14ac:dyDescent="0.4">
      <c r="B2467" s="11">
        <v>2464</v>
      </c>
      <c r="C2467" s="52">
        <v>1314</v>
      </c>
      <c r="D2467" s="13">
        <v>1314</v>
      </c>
      <c r="G2467" s="13">
        <v>1314</v>
      </c>
      <c r="H2467" t="str">
        <f>VLOOKUP(G2467,All_Teams!$A$2:$B$365,2,FALSE)</f>
        <v>North Carolina</v>
      </c>
    </row>
    <row r="2468" spans="2:8" x14ac:dyDescent="0.4">
      <c r="B2468" s="11">
        <v>2465</v>
      </c>
      <c r="C2468" s="52">
        <v>1173</v>
      </c>
      <c r="D2468" s="13">
        <v>1173</v>
      </c>
      <c r="G2468" s="13">
        <v>1173</v>
      </c>
      <c r="H2468" t="str">
        <f>VLOOKUP(G2468,All_Teams!$A$2:$B$365,2,FALSE)</f>
        <v>Dayton</v>
      </c>
    </row>
    <row r="2469" spans="2:8" x14ac:dyDescent="0.4">
      <c r="B2469" s="11">
        <v>2466</v>
      </c>
      <c r="C2469" s="52">
        <v>1314</v>
      </c>
      <c r="D2469" s="13">
        <v>1314</v>
      </c>
      <c r="G2469" s="13">
        <v>1314</v>
      </c>
      <c r="H2469" t="str">
        <f>VLOOKUP(G2469,All_Teams!$A$2:$B$365,2,FALSE)</f>
        <v>North Carolina</v>
      </c>
    </row>
    <row r="2470" spans="2:8" x14ac:dyDescent="0.4">
      <c r="B2470" s="11">
        <v>2467</v>
      </c>
      <c r="C2470" s="52">
        <v>1452</v>
      </c>
      <c r="D2470" s="13">
        <v>1452</v>
      </c>
      <c r="G2470" s="13">
        <v>1452</v>
      </c>
      <c r="H2470" t="str">
        <f>VLOOKUP(G2470,All_Teams!$A$2:$B$365,2,FALSE)</f>
        <v>West Virginia</v>
      </c>
    </row>
    <row r="2471" spans="2:8" x14ac:dyDescent="0.4">
      <c r="B2471" s="11">
        <v>2468</v>
      </c>
      <c r="C2471" s="52">
        <v>1452</v>
      </c>
      <c r="D2471" s="13">
        <v>1452</v>
      </c>
      <c r="G2471" s="13">
        <v>1452</v>
      </c>
      <c r="H2471" t="str">
        <f>VLOOKUP(G2471,All_Teams!$A$2:$B$365,2,FALSE)</f>
        <v>West Virginia</v>
      </c>
    </row>
    <row r="2472" spans="2:8" x14ac:dyDescent="0.4">
      <c r="B2472" s="11">
        <v>2469</v>
      </c>
      <c r="C2472" s="52">
        <v>1452</v>
      </c>
      <c r="D2472" s="13">
        <v>1452</v>
      </c>
      <c r="G2472" s="13">
        <v>1452</v>
      </c>
      <c r="H2472" t="str">
        <f>VLOOKUP(G2472,All_Teams!$A$2:$B$365,2,FALSE)</f>
        <v>West Virginia</v>
      </c>
    </row>
    <row r="2473" spans="2:8" x14ac:dyDescent="0.4">
      <c r="B2473" s="11">
        <v>2470</v>
      </c>
      <c r="C2473" s="52">
        <v>1124</v>
      </c>
      <c r="D2473" s="13">
        <v>1124</v>
      </c>
      <c r="G2473" s="13">
        <v>1124</v>
      </c>
      <c r="H2473" t="str">
        <f>VLOOKUP(G2473,All_Teams!$A$2:$B$365,2,FALSE)</f>
        <v>Baylor</v>
      </c>
    </row>
    <row r="2474" spans="2:8" x14ac:dyDescent="0.4">
      <c r="B2474" s="11">
        <v>2471</v>
      </c>
      <c r="C2474" s="52">
        <v>1314</v>
      </c>
      <c r="D2474" s="13">
        <v>1314</v>
      </c>
      <c r="G2474" s="13">
        <v>1314</v>
      </c>
      <c r="H2474" t="str">
        <f>VLOOKUP(G2474,All_Teams!$A$2:$B$365,2,FALSE)</f>
        <v>North Carolina</v>
      </c>
    </row>
    <row r="2475" spans="2:8" x14ac:dyDescent="0.4">
      <c r="B2475" s="11">
        <v>2472</v>
      </c>
      <c r="C2475" s="52">
        <v>1452</v>
      </c>
      <c r="D2475" s="13">
        <v>1452</v>
      </c>
      <c r="G2475" s="13">
        <v>1452</v>
      </c>
      <c r="H2475" t="str">
        <f>VLOOKUP(G2475,All_Teams!$A$2:$B$365,2,FALSE)</f>
        <v>West Virginia</v>
      </c>
    </row>
    <row r="2476" spans="2:8" x14ac:dyDescent="0.4">
      <c r="B2476" s="11">
        <v>2473</v>
      </c>
      <c r="C2476" s="52">
        <v>1153</v>
      </c>
      <c r="D2476" s="13">
        <v>1153</v>
      </c>
      <c r="G2476" s="13">
        <v>1153</v>
      </c>
      <c r="H2476" t="str">
        <f>VLOOKUP(G2476,All_Teams!$A$2:$B$365,2,FALSE)</f>
        <v>Cincinnati</v>
      </c>
    </row>
    <row r="2477" spans="2:8" x14ac:dyDescent="0.4">
      <c r="B2477" s="11">
        <v>2474</v>
      </c>
      <c r="C2477" s="52">
        <v>1314</v>
      </c>
      <c r="D2477" s="13">
        <v>1314</v>
      </c>
      <c r="G2477" s="13">
        <v>1314</v>
      </c>
      <c r="H2477" t="str">
        <f>VLOOKUP(G2477,All_Teams!$A$2:$B$365,2,FALSE)</f>
        <v>North Carolina</v>
      </c>
    </row>
    <row r="2478" spans="2:8" x14ac:dyDescent="0.4">
      <c r="B2478" s="11">
        <v>2475</v>
      </c>
      <c r="C2478" s="52">
        <v>1246</v>
      </c>
      <c r="D2478" s="13">
        <v>1246</v>
      </c>
      <c r="G2478" s="13">
        <v>1246</v>
      </c>
      <c r="H2478" t="str">
        <f>VLOOKUP(G2478,All_Teams!$A$2:$B$365,2,FALSE)</f>
        <v>Kentucky</v>
      </c>
    </row>
    <row r="2479" spans="2:8" x14ac:dyDescent="0.4">
      <c r="B2479" s="11">
        <v>2476</v>
      </c>
      <c r="C2479" s="52">
        <v>1242</v>
      </c>
      <c r="D2479" s="13">
        <v>1242</v>
      </c>
      <c r="G2479" s="13">
        <v>1242</v>
      </c>
      <c r="H2479" t="str">
        <f>VLOOKUP(G2479,All_Teams!$A$2:$B$365,2,FALSE)</f>
        <v>Kansas</v>
      </c>
    </row>
    <row r="2480" spans="2:8" x14ac:dyDescent="0.4">
      <c r="B2480" s="11">
        <v>2477</v>
      </c>
      <c r="C2480" s="52">
        <v>1314</v>
      </c>
      <c r="D2480" s="13">
        <v>1314</v>
      </c>
      <c r="G2480" s="13">
        <v>1314</v>
      </c>
      <c r="H2480" t="str">
        <f>VLOOKUP(G2480,All_Teams!$A$2:$B$365,2,FALSE)</f>
        <v>North Carolina</v>
      </c>
    </row>
    <row r="2481" spans="2:8" x14ac:dyDescent="0.4">
      <c r="B2481" s="11">
        <v>2478</v>
      </c>
      <c r="C2481" s="52">
        <v>1452</v>
      </c>
      <c r="D2481" s="13">
        <v>1452</v>
      </c>
      <c r="G2481" s="13">
        <v>1452</v>
      </c>
      <c r="H2481" t="str">
        <f>VLOOKUP(G2481,All_Teams!$A$2:$B$365,2,FALSE)</f>
        <v>West Virginia</v>
      </c>
    </row>
    <row r="2482" spans="2:8" x14ac:dyDescent="0.4">
      <c r="B2482" s="11">
        <v>2479</v>
      </c>
      <c r="C2482" s="52">
        <v>1181</v>
      </c>
      <c r="D2482" s="13">
        <v>1181</v>
      </c>
      <c r="G2482" s="13">
        <v>1181</v>
      </c>
      <c r="H2482" t="str">
        <f>VLOOKUP(G2482,All_Teams!$A$2:$B$365,2,FALSE)</f>
        <v>Duke</v>
      </c>
    </row>
    <row r="2483" spans="2:8" x14ac:dyDescent="0.4">
      <c r="B2483" s="11">
        <v>2480</v>
      </c>
      <c r="C2483" s="52">
        <v>1452</v>
      </c>
      <c r="D2483" s="13">
        <v>1452</v>
      </c>
      <c r="G2483" s="13">
        <v>1452</v>
      </c>
      <c r="H2483" t="str">
        <f>VLOOKUP(G2483,All_Teams!$A$2:$B$365,2,FALSE)</f>
        <v>West Virginia</v>
      </c>
    </row>
    <row r="2484" spans="2:8" x14ac:dyDescent="0.4">
      <c r="B2484" s="11">
        <v>2481</v>
      </c>
      <c r="C2484" s="52">
        <v>1314</v>
      </c>
      <c r="D2484" s="13">
        <v>1314</v>
      </c>
      <c r="G2484" s="13">
        <v>1314</v>
      </c>
      <c r="H2484" t="str">
        <f>VLOOKUP(G2484,All_Teams!$A$2:$B$365,2,FALSE)</f>
        <v>North Carolina</v>
      </c>
    </row>
    <row r="2485" spans="2:8" x14ac:dyDescent="0.4">
      <c r="B2485" s="11">
        <v>2482</v>
      </c>
      <c r="C2485" s="52">
        <v>1452</v>
      </c>
      <c r="D2485" s="13">
        <v>1452</v>
      </c>
      <c r="G2485" s="13">
        <v>1452</v>
      </c>
      <c r="H2485" t="str">
        <f>VLOOKUP(G2485,All_Teams!$A$2:$B$365,2,FALSE)</f>
        <v>West Virginia</v>
      </c>
    </row>
    <row r="2486" spans="2:8" x14ac:dyDescent="0.4">
      <c r="B2486" s="11">
        <v>2483</v>
      </c>
      <c r="C2486" s="52">
        <v>1242</v>
      </c>
      <c r="D2486" s="13">
        <v>1242</v>
      </c>
      <c r="G2486" s="13">
        <v>1242</v>
      </c>
      <c r="H2486" t="str">
        <f>VLOOKUP(G2486,All_Teams!$A$2:$B$365,2,FALSE)</f>
        <v>Kansas</v>
      </c>
    </row>
    <row r="2487" spans="2:8" x14ac:dyDescent="0.4">
      <c r="B2487" s="11">
        <v>2484</v>
      </c>
      <c r="C2487" s="52">
        <v>1314</v>
      </c>
      <c r="D2487" s="13">
        <v>1314</v>
      </c>
      <c r="G2487" s="13">
        <v>1314</v>
      </c>
      <c r="H2487" t="str">
        <f>VLOOKUP(G2487,All_Teams!$A$2:$B$365,2,FALSE)</f>
        <v>North Carolina</v>
      </c>
    </row>
    <row r="2488" spans="2:8" x14ac:dyDescent="0.4">
      <c r="B2488" s="11">
        <v>2485</v>
      </c>
      <c r="C2488" s="52">
        <v>1374</v>
      </c>
      <c r="D2488" s="13">
        <v>1374</v>
      </c>
      <c r="G2488" s="13">
        <v>1374</v>
      </c>
      <c r="H2488" t="str">
        <f>VLOOKUP(G2488,All_Teams!$A$2:$B$365,2,FALSE)</f>
        <v>Southern Methodist</v>
      </c>
    </row>
    <row r="2489" spans="2:8" x14ac:dyDescent="0.4">
      <c r="B2489" s="11">
        <v>2486</v>
      </c>
      <c r="C2489" s="52">
        <v>1246</v>
      </c>
      <c r="D2489" s="13">
        <v>1246</v>
      </c>
      <c r="G2489" s="13">
        <v>1246</v>
      </c>
      <c r="H2489" t="str">
        <f>VLOOKUP(G2489,All_Teams!$A$2:$B$365,2,FALSE)</f>
        <v>Kentucky</v>
      </c>
    </row>
    <row r="2490" spans="2:8" x14ac:dyDescent="0.4">
      <c r="B2490" s="11">
        <v>2487</v>
      </c>
      <c r="C2490" s="52">
        <v>1274</v>
      </c>
      <c r="D2490" s="13">
        <v>1274</v>
      </c>
      <c r="G2490" s="13">
        <v>1274</v>
      </c>
      <c r="H2490" t="str">
        <f>VLOOKUP(G2490,All_Teams!$A$2:$B$365,2,FALSE)</f>
        <v>Miami (FL)</v>
      </c>
    </row>
    <row r="2491" spans="2:8" x14ac:dyDescent="0.4">
      <c r="B2491" s="11">
        <v>2488</v>
      </c>
      <c r="C2491" s="52">
        <v>1435</v>
      </c>
      <c r="D2491" s="13">
        <v>1435</v>
      </c>
      <c r="G2491" s="13">
        <v>1435</v>
      </c>
      <c r="H2491" t="str">
        <f>VLOOKUP(G2491,All_Teams!$A$2:$B$365,2,FALSE)</f>
        <v>Vanderbilt</v>
      </c>
    </row>
    <row r="2492" spans="2:8" x14ac:dyDescent="0.4">
      <c r="B2492" s="11">
        <v>2489</v>
      </c>
      <c r="C2492" s="52">
        <v>1242</v>
      </c>
      <c r="D2492" s="13">
        <v>1242</v>
      </c>
      <c r="G2492" s="13">
        <v>1242</v>
      </c>
      <c r="H2492" t="str">
        <f>VLOOKUP(G2492,All_Teams!$A$2:$B$365,2,FALSE)</f>
        <v>Kansas</v>
      </c>
    </row>
    <row r="2493" spans="2:8" x14ac:dyDescent="0.4">
      <c r="B2493" s="11">
        <v>2490</v>
      </c>
      <c r="C2493" s="52">
        <v>1437</v>
      </c>
      <c r="D2493" s="13">
        <v>1437</v>
      </c>
      <c r="G2493" s="13">
        <v>1437</v>
      </c>
      <c r="H2493" t="str">
        <f>VLOOKUP(G2493,All_Teams!$A$2:$B$365,2,FALSE)</f>
        <v>Villanova</v>
      </c>
    </row>
    <row r="2494" spans="2:8" x14ac:dyDescent="0.4">
      <c r="B2494" s="11">
        <v>2491</v>
      </c>
      <c r="C2494" s="52">
        <v>1242</v>
      </c>
      <c r="D2494" s="13">
        <v>1242</v>
      </c>
      <c r="G2494" s="13">
        <v>1242</v>
      </c>
      <c r="H2494" t="str">
        <f>VLOOKUP(G2494,All_Teams!$A$2:$B$365,2,FALSE)</f>
        <v>Kansas</v>
      </c>
    </row>
    <row r="2495" spans="2:8" x14ac:dyDescent="0.4">
      <c r="B2495" s="11">
        <v>2492</v>
      </c>
      <c r="C2495" s="52">
        <v>1435</v>
      </c>
      <c r="D2495" s="13">
        <v>1435</v>
      </c>
      <c r="G2495" s="13">
        <v>1435</v>
      </c>
      <c r="H2495" t="str">
        <f>VLOOKUP(G2495,All_Teams!$A$2:$B$365,2,FALSE)</f>
        <v>Vanderbilt</v>
      </c>
    </row>
    <row r="2496" spans="2:8" x14ac:dyDescent="0.4">
      <c r="B2496" s="11">
        <v>2493</v>
      </c>
      <c r="C2496" s="52">
        <v>1435</v>
      </c>
      <c r="D2496" s="13">
        <v>1435</v>
      </c>
      <c r="G2496" s="13">
        <v>1435</v>
      </c>
      <c r="H2496" t="str">
        <f>VLOOKUP(G2496,All_Teams!$A$2:$B$365,2,FALSE)</f>
        <v>Vanderbilt</v>
      </c>
    </row>
    <row r="2497" spans="2:8" x14ac:dyDescent="0.4">
      <c r="B2497" s="11">
        <v>2494</v>
      </c>
      <c r="C2497" s="52">
        <v>1314</v>
      </c>
      <c r="D2497" s="13">
        <v>1314</v>
      </c>
      <c r="G2497" s="13">
        <v>1314</v>
      </c>
      <c r="H2497" t="str">
        <f>VLOOKUP(G2497,All_Teams!$A$2:$B$365,2,FALSE)</f>
        <v>North Carolina</v>
      </c>
    </row>
    <row r="2498" spans="2:8" x14ac:dyDescent="0.4">
      <c r="B2498" s="11">
        <v>2495</v>
      </c>
      <c r="C2498" s="52">
        <v>1278</v>
      </c>
      <c r="D2498" s="13">
        <v>1278</v>
      </c>
      <c r="G2498" s="13">
        <v>1278</v>
      </c>
      <c r="H2498" t="str">
        <f>VLOOKUP(G2498,All_Teams!$A$2:$B$365,2,FALSE)</f>
        <v>Minnesota</v>
      </c>
    </row>
    <row r="2499" spans="2:8" x14ac:dyDescent="0.4">
      <c r="B2499" s="11">
        <v>2496</v>
      </c>
      <c r="C2499" s="52">
        <v>1452</v>
      </c>
      <c r="D2499" s="13">
        <v>1452</v>
      </c>
      <c r="G2499" s="13">
        <v>1452</v>
      </c>
      <c r="H2499" t="str">
        <f>VLOOKUP(G2499,All_Teams!$A$2:$B$365,2,FALSE)</f>
        <v>West Virginia</v>
      </c>
    </row>
    <row r="2500" spans="2:8" x14ac:dyDescent="0.4">
      <c r="B2500" s="11">
        <v>2497</v>
      </c>
      <c r="C2500" s="52">
        <v>1437</v>
      </c>
      <c r="D2500" s="13">
        <v>1437</v>
      </c>
      <c r="G2500" s="13">
        <v>1437</v>
      </c>
      <c r="H2500" t="str">
        <f>VLOOKUP(G2500,All_Teams!$A$2:$B$365,2,FALSE)</f>
        <v>Villanova</v>
      </c>
    </row>
    <row r="2501" spans="2:8" x14ac:dyDescent="0.4">
      <c r="B2501" s="11">
        <v>2498</v>
      </c>
      <c r="C2501" s="52">
        <v>1452</v>
      </c>
      <c r="D2501" s="13">
        <v>1452</v>
      </c>
      <c r="G2501" s="13">
        <v>1452</v>
      </c>
      <c r="H2501" t="str">
        <f>VLOOKUP(G2501,All_Teams!$A$2:$B$365,2,FALSE)</f>
        <v>West Virginia</v>
      </c>
    </row>
    <row r="2502" spans="2:8" x14ac:dyDescent="0.4">
      <c r="B2502" s="11">
        <v>2499</v>
      </c>
      <c r="C2502" s="52">
        <v>1274</v>
      </c>
      <c r="D2502" s="13">
        <v>1274</v>
      </c>
      <c r="G2502" s="13">
        <v>1274</v>
      </c>
      <c r="H2502" t="str">
        <f>VLOOKUP(G2502,All_Teams!$A$2:$B$365,2,FALSE)</f>
        <v>Miami (FL)</v>
      </c>
    </row>
    <row r="2503" spans="2:8" x14ac:dyDescent="0.4">
      <c r="B2503" s="11">
        <v>2500</v>
      </c>
      <c r="C2503" s="52">
        <v>1276</v>
      </c>
      <c r="D2503" s="13">
        <v>1276</v>
      </c>
      <c r="G2503" s="13">
        <v>1276</v>
      </c>
      <c r="H2503" t="str">
        <f>VLOOKUP(G2503,All_Teams!$A$2:$B$365,2,FALSE)</f>
        <v>Michigan</v>
      </c>
    </row>
    <row r="2504" spans="2:8" x14ac:dyDescent="0.4">
      <c r="B2504" s="11">
        <v>2501</v>
      </c>
      <c r="C2504" s="52">
        <v>1374</v>
      </c>
      <c r="D2504" s="13">
        <v>1374</v>
      </c>
      <c r="G2504" s="13">
        <v>1374</v>
      </c>
      <c r="H2504" t="str">
        <f>VLOOKUP(G2504,All_Teams!$A$2:$B$365,2,FALSE)</f>
        <v>Southern Methodist</v>
      </c>
    </row>
    <row r="2505" spans="2:8" x14ac:dyDescent="0.4">
      <c r="B2505" s="11">
        <v>2502</v>
      </c>
      <c r="C2505" s="52">
        <v>1242</v>
      </c>
      <c r="D2505" s="13">
        <v>1242</v>
      </c>
      <c r="G2505" s="13">
        <v>1242</v>
      </c>
      <c r="H2505" t="str">
        <f>VLOOKUP(G2505,All_Teams!$A$2:$B$365,2,FALSE)</f>
        <v>Kansas</v>
      </c>
    </row>
    <row r="2506" spans="2:8" x14ac:dyDescent="0.4">
      <c r="B2506" s="11">
        <v>2503</v>
      </c>
      <c r="C2506" s="52">
        <v>1452</v>
      </c>
      <c r="D2506" s="13">
        <v>1452</v>
      </c>
      <c r="G2506" s="13">
        <v>1452</v>
      </c>
      <c r="H2506" t="str">
        <f>VLOOKUP(G2506,All_Teams!$A$2:$B$365,2,FALSE)</f>
        <v>West Virginia</v>
      </c>
    </row>
    <row r="2507" spans="2:8" x14ac:dyDescent="0.4">
      <c r="B2507" s="11">
        <v>2504</v>
      </c>
      <c r="C2507" s="52">
        <v>1276</v>
      </c>
      <c r="D2507" s="13">
        <v>1276</v>
      </c>
      <c r="G2507" s="13">
        <v>1276</v>
      </c>
      <c r="H2507" t="str">
        <f>VLOOKUP(G2507,All_Teams!$A$2:$B$365,2,FALSE)</f>
        <v>Michigan</v>
      </c>
    </row>
    <row r="2508" spans="2:8" x14ac:dyDescent="0.4">
      <c r="B2508" s="11">
        <v>2505</v>
      </c>
      <c r="C2508" s="52">
        <v>1276</v>
      </c>
      <c r="D2508" s="13">
        <v>1276</v>
      </c>
      <c r="G2508" s="13">
        <v>1276</v>
      </c>
      <c r="H2508" t="str">
        <f>VLOOKUP(G2508,All_Teams!$A$2:$B$365,2,FALSE)</f>
        <v>Michigan</v>
      </c>
    </row>
    <row r="2509" spans="2:8" x14ac:dyDescent="0.4">
      <c r="B2509" s="11">
        <v>2506</v>
      </c>
      <c r="C2509" s="52">
        <v>1314</v>
      </c>
      <c r="D2509" s="13">
        <v>1314</v>
      </c>
      <c r="G2509" s="13">
        <v>1314</v>
      </c>
      <c r="H2509" t="str">
        <f>VLOOKUP(G2509,All_Teams!$A$2:$B$365,2,FALSE)</f>
        <v>North Carolina</v>
      </c>
    </row>
    <row r="2510" spans="2:8" x14ac:dyDescent="0.4">
      <c r="B2510" s="11">
        <v>2507</v>
      </c>
      <c r="C2510" s="52">
        <v>1257</v>
      </c>
      <c r="D2510" s="13">
        <v>1257</v>
      </c>
      <c r="G2510" s="13">
        <v>1257</v>
      </c>
      <c r="H2510" t="str">
        <f>VLOOKUP(G2510,All_Teams!$A$2:$B$365,2,FALSE)</f>
        <v>Louisville</v>
      </c>
    </row>
    <row r="2511" spans="2:8" x14ac:dyDescent="0.4">
      <c r="B2511" s="11">
        <v>2508</v>
      </c>
      <c r="C2511" s="52">
        <v>1124</v>
      </c>
      <c r="D2511" s="13">
        <v>1124</v>
      </c>
      <c r="G2511" s="13">
        <v>1124</v>
      </c>
      <c r="H2511" t="str">
        <f>VLOOKUP(G2511,All_Teams!$A$2:$B$365,2,FALSE)</f>
        <v>Baylor</v>
      </c>
    </row>
    <row r="2512" spans="2:8" x14ac:dyDescent="0.4">
      <c r="B2512" s="11">
        <v>2509</v>
      </c>
      <c r="C2512" s="52">
        <v>1124</v>
      </c>
      <c r="D2512" s="13">
        <v>1124</v>
      </c>
      <c r="G2512" s="13">
        <v>1124</v>
      </c>
      <c r="H2512" t="str">
        <f>VLOOKUP(G2512,All_Teams!$A$2:$B$365,2,FALSE)</f>
        <v>Baylor</v>
      </c>
    </row>
    <row r="2513" spans="2:8" x14ac:dyDescent="0.4">
      <c r="B2513" s="11">
        <v>2510</v>
      </c>
      <c r="C2513" s="52">
        <v>1314</v>
      </c>
      <c r="D2513" s="13">
        <v>1314</v>
      </c>
      <c r="G2513" s="13">
        <v>1314</v>
      </c>
      <c r="H2513" t="str">
        <f>VLOOKUP(G2513,All_Teams!$A$2:$B$365,2,FALSE)</f>
        <v>North Carolina</v>
      </c>
    </row>
    <row r="2514" spans="2:8" x14ac:dyDescent="0.4">
      <c r="B2514" s="11">
        <v>2511</v>
      </c>
      <c r="C2514" s="52">
        <v>1452</v>
      </c>
      <c r="D2514" s="13">
        <v>1452</v>
      </c>
      <c r="G2514" s="13">
        <v>1452</v>
      </c>
      <c r="H2514" t="str">
        <f>VLOOKUP(G2514,All_Teams!$A$2:$B$365,2,FALSE)</f>
        <v>West Virginia</v>
      </c>
    </row>
    <row r="2515" spans="2:8" x14ac:dyDescent="0.4">
      <c r="B2515" s="11">
        <v>2512</v>
      </c>
      <c r="C2515" s="52">
        <v>1452</v>
      </c>
      <c r="D2515" s="13">
        <v>1452</v>
      </c>
      <c r="G2515" s="13">
        <v>1452</v>
      </c>
      <c r="H2515" t="str">
        <f>VLOOKUP(G2515,All_Teams!$A$2:$B$365,2,FALSE)</f>
        <v>West Virginia</v>
      </c>
    </row>
    <row r="2516" spans="2:8" x14ac:dyDescent="0.4">
      <c r="B2516" s="11">
        <v>2513</v>
      </c>
      <c r="C2516" s="52">
        <v>1246</v>
      </c>
      <c r="D2516" s="13">
        <v>1246</v>
      </c>
      <c r="G2516" s="13">
        <v>1246</v>
      </c>
      <c r="H2516" t="str">
        <f>VLOOKUP(G2516,All_Teams!$A$2:$B$365,2,FALSE)</f>
        <v>Kentucky</v>
      </c>
    </row>
    <row r="2517" spans="2:8" x14ac:dyDescent="0.4">
      <c r="B2517" s="11">
        <v>2514</v>
      </c>
      <c r="C2517" s="52">
        <v>1371</v>
      </c>
      <c r="D2517" s="13">
        <v>1371</v>
      </c>
      <c r="G2517" s="13">
        <v>1371</v>
      </c>
      <c r="H2517" t="str">
        <f>VLOOKUP(G2517,All_Teams!$A$2:$B$365,2,FALSE)</f>
        <v>Seton Hall</v>
      </c>
    </row>
    <row r="2518" spans="2:8" x14ac:dyDescent="0.4">
      <c r="B2518" s="11">
        <v>2515</v>
      </c>
      <c r="C2518" s="52">
        <v>1242</v>
      </c>
      <c r="D2518" s="13">
        <v>1242</v>
      </c>
      <c r="G2518" s="13">
        <v>1242</v>
      </c>
      <c r="H2518" t="str">
        <f>VLOOKUP(G2518,All_Teams!$A$2:$B$365,2,FALSE)</f>
        <v>Kansas</v>
      </c>
    </row>
    <row r="2519" spans="2:8" x14ac:dyDescent="0.4">
      <c r="B2519" s="11">
        <v>2516</v>
      </c>
      <c r="C2519" s="52">
        <v>1374</v>
      </c>
      <c r="D2519" s="13">
        <v>1374</v>
      </c>
      <c r="G2519" s="13">
        <v>1374</v>
      </c>
      <c r="H2519" t="str">
        <f>VLOOKUP(G2519,All_Teams!$A$2:$B$365,2,FALSE)</f>
        <v>Southern Methodist</v>
      </c>
    </row>
    <row r="2520" spans="2:8" x14ac:dyDescent="0.4">
      <c r="B2520" s="11">
        <v>2517</v>
      </c>
      <c r="C2520" s="52">
        <v>1314</v>
      </c>
      <c r="D2520" s="13">
        <v>1314</v>
      </c>
      <c r="G2520" s="13">
        <v>1314</v>
      </c>
      <c r="H2520" t="str">
        <f>VLOOKUP(G2520,All_Teams!$A$2:$B$365,2,FALSE)</f>
        <v>North Carolina</v>
      </c>
    </row>
    <row r="2521" spans="2:8" x14ac:dyDescent="0.4">
      <c r="B2521" s="11">
        <v>2518</v>
      </c>
      <c r="C2521" s="52">
        <v>1314</v>
      </c>
      <c r="D2521" s="13">
        <v>1314</v>
      </c>
      <c r="G2521" s="13">
        <v>1314</v>
      </c>
      <c r="H2521" t="str">
        <f>VLOOKUP(G2521,All_Teams!$A$2:$B$365,2,FALSE)</f>
        <v>North Carolina</v>
      </c>
    </row>
    <row r="2522" spans="2:8" x14ac:dyDescent="0.4">
      <c r="B2522" s="11">
        <v>2519</v>
      </c>
      <c r="C2522" s="52">
        <v>1437</v>
      </c>
      <c r="D2522" s="13">
        <v>1437</v>
      </c>
      <c r="G2522" s="13">
        <v>1437</v>
      </c>
      <c r="H2522" t="str">
        <f>VLOOKUP(G2522,All_Teams!$A$2:$B$365,2,FALSE)</f>
        <v>Villanova</v>
      </c>
    </row>
    <row r="2523" spans="2:8" x14ac:dyDescent="0.4">
      <c r="B2523" s="11">
        <v>2520</v>
      </c>
      <c r="C2523" s="52">
        <v>1274</v>
      </c>
      <c r="D2523" s="13">
        <v>1274</v>
      </c>
      <c r="G2523" s="13">
        <v>1274</v>
      </c>
      <c r="H2523" t="str">
        <f>VLOOKUP(G2523,All_Teams!$A$2:$B$365,2,FALSE)</f>
        <v>Miami (FL)</v>
      </c>
    </row>
    <row r="2524" spans="2:8" x14ac:dyDescent="0.4">
      <c r="B2524" s="11">
        <v>2521</v>
      </c>
      <c r="C2524" s="52">
        <v>1314</v>
      </c>
      <c r="D2524" s="13">
        <v>1314</v>
      </c>
      <c r="G2524" s="13">
        <v>1314</v>
      </c>
      <c r="H2524" t="str">
        <f>VLOOKUP(G2524,All_Teams!$A$2:$B$365,2,FALSE)</f>
        <v>North Carolina</v>
      </c>
    </row>
    <row r="2525" spans="2:8" x14ac:dyDescent="0.4">
      <c r="B2525" s="11">
        <v>2522</v>
      </c>
      <c r="C2525" s="52">
        <v>1274</v>
      </c>
      <c r="D2525" s="13">
        <v>1274</v>
      </c>
      <c r="G2525" s="13">
        <v>1274</v>
      </c>
      <c r="H2525" t="str">
        <f>VLOOKUP(G2525,All_Teams!$A$2:$B$365,2,FALSE)</f>
        <v>Miami (FL)</v>
      </c>
    </row>
    <row r="2526" spans="2:8" x14ac:dyDescent="0.4">
      <c r="B2526" s="11">
        <v>2523</v>
      </c>
      <c r="C2526" s="52">
        <v>1452</v>
      </c>
      <c r="D2526" s="13">
        <v>1452</v>
      </c>
      <c r="G2526" s="13">
        <v>1452</v>
      </c>
      <c r="H2526" t="str">
        <f>VLOOKUP(G2526,All_Teams!$A$2:$B$365,2,FALSE)</f>
        <v>West Virginia</v>
      </c>
    </row>
    <row r="2527" spans="2:8" x14ac:dyDescent="0.4">
      <c r="B2527" s="11">
        <v>2524</v>
      </c>
      <c r="C2527" s="52">
        <v>1242</v>
      </c>
      <c r="D2527" s="13">
        <v>1242</v>
      </c>
      <c r="G2527" s="13">
        <v>1242</v>
      </c>
      <c r="H2527" t="str">
        <f>VLOOKUP(G2527,All_Teams!$A$2:$B$365,2,FALSE)</f>
        <v>Kansas</v>
      </c>
    </row>
    <row r="2528" spans="2:8" x14ac:dyDescent="0.4">
      <c r="B2528" s="11">
        <v>2525</v>
      </c>
      <c r="C2528" s="52">
        <v>1314</v>
      </c>
      <c r="D2528" s="13">
        <v>1314</v>
      </c>
      <c r="G2528" s="13">
        <v>1314</v>
      </c>
      <c r="H2528" t="str">
        <f>VLOOKUP(G2528,All_Teams!$A$2:$B$365,2,FALSE)</f>
        <v>North Carolina</v>
      </c>
    </row>
    <row r="2529" spans="2:8" x14ac:dyDescent="0.4">
      <c r="B2529" s="11">
        <v>2526</v>
      </c>
      <c r="C2529" s="52">
        <v>1435</v>
      </c>
      <c r="D2529" s="13">
        <v>1435</v>
      </c>
      <c r="G2529" s="13">
        <v>1435</v>
      </c>
      <c r="H2529" t="str">
        <f>VLOOKUP(G2529,All_Teams!$A$2:$B$365,2,FALSE)</f>
        <v>Vanderbilt</v>
      </c>
    </row>
    <row r="2530" spans="2:8" x14ac:dyDescent="0.4">
      <c r="B2530" s="11">
        <v>2527</v>
      </c>
      <c r="C2530" s="52">
        <v>1242</v>
      </c>
      <c r="D2530" s="13">
        <v>1242</v>
      </c>
      <c r="G2530" s="13">
        <v>1242</v>
      </c>
      <c r="H2530" t="str">
        <f>VLOOKUP(G2530,All_Teams!$A$2:$B$365,2,FALSE)</f>
        <v>Kansas</v>
      </c>
    </row>
    <row r="2531" spans="2:8" x14ac:dyDescent="0.4">
      <c r="B2531" s="11">
        <v>2528</v>
      </c>
      <c r="C2531" s="52">
        <v>1452</v>
      </c>
      <c r="D2531" s="13">
        <v>1452</v>
      </c>
      <c r="G2531" s="13">
        <v>1452</v>
      </c>
      <c r="H2531" t="str">
        <f>VLOOKUP(G2531,All_Teams!$A$2:$B$365,2,FALSE)</f>
        <v>West Virginia</v>
      </c>
    </row>
    <row r="2532" spans="2:8" x14ac:dyDescent="0.4">
      <c r="B2532" s="11">
        <v>2529</v>
      </c>
      <c r="C2532" s="52">
        <v>1246</v>
      </c>
      <c r="D2532" s="13">
        <v>1246</v>
      </c>
      <c r="G2532" s="13">
        <v>1246</v>
      </c>
      <c r="H2532" t="str">
        <f>VLOOKUP(G2532,All_Teams!$A$2:$B$365,2,FALSE)</f>
        <v>Kentucky</v>
      </c>
    </row>
    <row r="2533" spans="2:8" x14ac:dyDescent="0.4">
      <c r="B2533" s="11">
        <v>2530</v>
      </c>
      <c r="C2533" s="52">
        <v>1452</v>
      </c>
      <c r="D2533" s="13">
        <v>1452</v>
      </c>
      <c r="G2533" s="13">
        <v>1452</v>
      </c>
      <c r="H2533" t="str">
        <f>VLOOKUP(G2533,All_Teams!$A$2:$B$365,2,FALSE)</f>
        <v>West Virginia</v>
      </c>
    </row>
    <row r="2534" spans="2:8" x14ac:dyDescent="0.4">
      <c r="B2534" s="11">
        <v>2531</v>
      </c>
      <c r="C2534" s="52">
        <v>1314</v>
      </c>
      <c r="D2534" s="13">
        <v>1314</v>
      </c>
      <c r="G2534" s="13">
        <v>1314</v>
      </c>
      <c r="H2534" t="str">
        <f>VLOOKUP(G2534,All_Teams!$A$2:$B$365,2,FALSE)</f>
        <v>North Carolina</v>
      </c>
    </row>
    <row r="2535" spans="2:8" x14ac:dyDescent="0.4">
      <c r="B2535" s="11">
        <v>2532</v>
      </c>
      <c r="C2535" s="52">
        <v>1314</v>
      </c>
      <c r="D2535" s="13">
        <v>1314</v>
      </c>
      <c r="G2535" s="13">
        <v>1314</v>
      </c>
      <c r="H2535" t="str">
        <f>VLOOKUP(G2535,All_Teams!$A$2:$B$365,2,FALSE)</f>
        <v>North Carolina</v>
      </c>
    </row>
    <row r="2536" spans="2:8" x14ac:dyDescent="0.4">
      <c r="B2536" s="11">
        <v>2533</v>
      </c>
      <c r="C2536" s="52">
        <v>1452</v>
      </c>
      <c r="D2536" s="13">
        <v>1452</v>
      </c>
      <c r="G2536" s="13">
        <v>1452</v>
      </c>
      <c r="H2536" t="str">
        <f>VLOOKUP(G2536,All_Teams!$A$2:$B$365,2,FALSE)</f>
        <v>West Virginia</v>
      </c>
    </row>
    <row r="2537" spans="2:8" x14ac:dyDescent="0.4">
      <c r="B2537" s="11">
        <v>2534</v>
      </c>
      <c r="C2537" s="52">
        <v>1153</v>
      </c>
      <c r="D2537" s="13">
        <v>1153</v>
      </c>
      <c r="G2537" s="13">
        <v>1153</v>
      </c>
      <c r="H2537" t="str">
        <f>VLOOKUP(G2537,All_Teams!$A$2:$B$365,2,FALSE)</f>
        <v>Cincinnati</v>
      </c>
    </row>
    <row r="2538" spans="2:8" x14ac:dyDescent="0.4">
      <c r="B2538" s="11">
        <v>2535</v>
      </c>
      <c r="C2538" s="52">
        <v>1257</v>
      </c>
      <c r="D2538" s="13">
        <v>1257</v>
      </c>
      <c r="G2538" s="13">
        <v>1257</v>
      </c>
      <c r="H2538" t="str">
        <f>VLOOKUP(G2538,All_Teams!$A$2:$B$365,2,FALSE)</f>
        <v>Louisville</v>
      </c>
    </row>
    <row r="2539" spans="2:8" x14ac:dyDescent="0.4">
      <c r="B2539" s="11">
        <v>2536</v>
      </c>
      <c r="C2539" s="52">
        <v>1246</v>
      </c>
      <c r="D2539" s="13">
        <v>1246</v>
      </c>
      <c r="G2539" s="13">
        <v>1246</v>
      </c>
      <c r="H2539" t="str">
        <f>VLOOKUP(G2539,All_Teams!$A$2:$B$365,2,FALSE)</f>
        <v>Kentucky</v>
      </c>
    </row>
    <row r="2540" spans="2:8" x14ac:dyDescent="0.4">
      <c r="B2540" s="11">
        <v>2537</v>
      </c>
      <c r="C2540" s="52">
        <v>1246</v>
      </c>
      <c r="D2540" s="13">
        <v>1246</v>
      </c>
      <c r="G2540" s="13">
        <v>1246</v>
      </c>
      <c r="H2540" t="str">
        <f>VLOOKUP(G2540,All_Teams!$A$2:$B$365,2,FALSE)</f>
        <v>Kentucky</v>
      </c>
    </row>
    <row r="2541" spans="2:8" x14ac:dyDescent="0.4">
      <c r="B2541" s="11">
        <v>2538</v>
      </c>
      <c r="C2541" s="52">
        <v>1242</v>
      </c>
      <c r="D2541" s="13">
        <v>1242</v>
      </c>
      <c r="G2541" s="13">
        <v>1242</v>
      </c>
      <c r="H2541" t="str">
        <f>VLOOKUP(G2541,All_Teams!$A$2:$B$365,2,FALSE)</f>
        <v>Kansas</v>
      </c>
    </row>
    <row r="2542" spans="2:8" x14ac:dyDescent="0.4">
      <c r="B2542" s="11">
        <v>2539</v>
      </c>
      <c r="C2542" s="52">
        <v>1452</v>
      </c>
      <c r="D2542" s="13">
        <v>1452</v>
      </c>
      <c r="G2542" s="13">
        <v>1452</v>
      </c>
      <c r="H2542" t="str">
        <f>VLOOKUP(G2542,All_Teams!$A$2:$B$365,2,FALSE)</f>
        <v>West Virginia</v>
      </c>
    </row>
    <row r="2543" spans="2:8" x14ac:dyDescent="0.4">
      <c r="B2543" s="11">
        <v>2540</v>
      </c>
      <c r="C2543" s="52">
        <v>1314</v>
      </c>
      <c r="D2543" s="13">
        <v>1314</v>
      </c>
      <c r="G2543" s="13">
        <v>1314</v>
      </c>
      <c r="H2543" t="str">
        <f>VLOOKUP(G2543,All_Teams!$A$2:$B$365,2,FALSE)</f>
        <v>North Carolina</v>
      </c>
    </row>
    <row r="2544" spans="2:8" x14ac:dyDescent="0.4">
      <c r="B2544" s="11">
        <v>2541</v>
      </c>
      <c r="C2544" s="52">
        <v>1242</v>
      </c>
      <c r="D2544" s="13">
        <v>1242</v>
      </c>
      <c r="G2544" s="13">
        <v>1242</v>
      </c>
      <c r="H2544" t="str">
        <f>VLOOKUP(G2544,All_Teams!$A$2:$B$365,2,FALSE)</f>
        <v>Kansas</v>
      </c>
    </row>
    <row r="2545" spans="2:8" x14ac:dyDescent="0.4">
      <c r="B2545" s="11">
        <v>2542</v>
      </c>
      <c r="C2545" s="52">
        <v>1452</v>
      </c>
      <c r="D2545" s="13">
        <v>1452</v>
      </c>
      <c r="G2545" s="13">
        <v>1452</v>
      </c>
      <c r="H2545" t="str">
        <f>VLOOKUP(G2545,All_Teams!$A$2:$B$365,2,FALSE)</f>
        <v>West Virginia</v>
      </c>
    </row>
    <row r="2546" spans="2:8" x14ac:dyDescent="0.4">
      <c r="B2546" s="11">
        <v>2543</v>
      </c>
      <c r="C2546" s="52">
        <v>1242</v>
      </c>
      <c r="D2546" s="13">
        <v>1242</v>
      </c>
      <c r="G2546" s="13">
        <v>1242</v>
      </c>
      <c r="H2546" t="str">
        <f>VLOOKUP(G2546,All_Teams!$A$2:$B$365,2,FALSE)</f>
        <v>Kansas</v>
      </c>
    </row>
    <row r="2547" spans="2:8" x14ac:dyDescent="0.4">
      <c r="B2547" s="11">
        <v>2544</v>
      </c>
      <c r="C2547" s="52">
        <v>1314</v>
      </c>
      <c r="D2547" s="13">
        <v>1314</v>
      </c>
      <c r="G2547" s="13">
        <v>1314</v>
      </c>
      <c r="H2547" t="str">
        <f>VLOOKUP(G2547,All_Teams!$A$2:$B$365,2,FALSE)</f>
        <v>North Carolina</v>
      </c>
    </row>
    <row r="2548" spans="2:8" x14ac:dyDescent="0.4">
      <c r="B2548" s="11">
        <v>2545</v>
      </c>
      <c r="C2548" s="52">
        <v>1371</v>
      </c>
      <c r="D2548" s="13">
        <v>1371</v>
      </c>
      <c r="G2548" s="13">
        <v>1371</v>
      </c>
      <c r="H2548" t="str">
        <f>VLOOKUP(G2548,All_Teams!$A$2:$B$365,2,FALSE)</f>
        <v>Seton Hall</v>
      </c>
    </row>
    <row r="2549" spans="2:8" x14ac:dyDescent="0.4">
      <c r="B2549" s="11">
        <v>2546</v>
      </c>
      <c r="C2549" s="52">
        <v>1242</v>
      </c>
      <c r="D2549" s="13">
        <v>1242</v>
      </c>
      <c r="G2549" s="13">
        <v>1242</v>
      </c>
      <c r="H2549" t="str">
        <f>VLOOKUP(G2549,All_Teams!$A$2:$B$365,2,FALSE)</f>
        <v>Kansas</v>
      </c>
    </row>
    <row r="2550" spans="2:8" x14ac:dyDescent="0.4">
      <c r="B2550" s="11">
        <v>2547</v>
      </c>
      <c r="C2550" s="52">
        <v>1435</v>
      </c>
      <c r="D2550" s="13">
        <v>1435</v>
      </c>
      <c r="G2550" s="13">
        <v>1435</v>
      </c>
      <c r="H2550" t="str">
        <f>VLOOKUP(G2550,All_Teams!$A$2:$B$365,2,FALSE)</f>
        <v>Vanderbilt</v>
      </c>
    </row>
    <row r="2551" spans="2:8" x14ac:dyDescent="0.4">
      <c r="B2551" s="11">
        <v>2548</v>
      </c>
      <c r="C2551" s="52">
        <v>1314</v>
      </c>
      <c r="D2551" s="13">
        <v>1314</v>
      </c>
      <c r="G2551" s="13">
        <v>1314</v>
      </c>
      <c r="H2551" t="str">
        <f>VLOOKUP(G2551,All_Teams!$A$2:$B$365,2,FALSE)</f>
        <v>North Carolina</v>
      </c>
    </row>
    <row r="2552" spans="2:8" x14ac:dyDescent="0.4">
      <c r="B2552" s="11">
        <v>2549</v>
      </c>
      <c r="C2552" s="52">
        <v>1257</v>
      </c>
      <c r="D2552" s="13">
        <v>1257</v>
      </c>
      <c r="G2552" s="13">
        <v>1257</v>
      </c>
      <c r="H2552" t="str">
        <f>VLOOKUP(G2552,All_Teams!$A$2:$B$365,2,FALSE)</f>
        <v>Louisville</v>
      </c>
    </row>
    <row r="2553" spans="2:8" x14ac:dyDescent="0.4">
      <c r="B2553" s="11">
        <v>2550</v>
      </c>
      <c r="C2553" s="52">
        <v>1436</v>
      </c>
      <c r="D2553" s="13">
        <v>1436</v>
      </c>
      <c r="G2553" s="13">
        <v>1436</v>
      </c>
      <c r="H2553" t="str">
        <f>VLOOKUP(G2553,All_Teams!$A$2:$B$365,2,FALSE)</f>
        <v>Vermont</v>
      </c>
    </row>
    <row r="2554" spans="2:8" x14ac:dyDescent="0.4">
      <c r="B2554" s="11">
        <v>2551</v>
      </c>
      <c r="C2554" s="52">
        <v>1246</v>
      </c>
      <c r="D2554" s="13">
        <v>1246</v>
      </c>
      <c r="G2554" s="13">
        <v>1246</v>
      </c>
      <c r="H2554" t="str">
        <f>VLOOKUP(G2554,All_Teams!$A$2:$B$365,2,FALSE)</f>
        <v>Kentucky</v>
      </c>
    </row>
    <row r="2555" spans="2:8" x14ac:dyDescent="0.4">
      <c r="B2555" s="11">
        <v>2552</v>
      </c>
      <c r="C2555" s="52">
        <v>1274</v>
      </c>
      <c r="D2555" s="13">
        <v>1274</v>
      </c>
      <c r="G2555" s="13">
        <v>1274</v>
      </c>
      <c r="H2555" t="str">
        <f>VLOOKUP(G2555,All_Teams!$A$2:$B$365,2,FALSE)</f>
        <v>Miami (FL)</v>
      </c>
    </row>
    <row r="2556" spans="2:8" x14ac:dyDescent="0.4">
      <c r="B2556" s="11">
        <v>2553</v>
      </c>
      <c r="C2556" s="52">
        <v>1246</v>
      </c>
      <c r="D2556" s="13">
        <v>1246</v>
      </c>
      <c r="G2556" s="13">
        <v>1246</v>
      </c>
      <c r="H2556" t="str">
        <f>VLOOKUP(G2556,All_Teams!$A$2:$B$365,2,FALSE)</f>
        <v>Kentucky</v>
      </c>
    </row>
    <row r="2557" spans="2:8" x14ac:dyDescent="0.4">
      <c r="B2557" s="11">
        <v>2554</v>
      </c>
      <c r="C2557" s="52">
        <v>1452</v>
      </c>
      <c r="D2557" s="13">
        <v>1452</v>
      </c>
      <c r="G2557" s="13">
        <v>1452</v>
      </c>
      <c r="H2557" t="str">
        <f>VLOOKUP(G2557,All_Teams!$A$2:$B$365,2,FALSE)</f>
        <v>West Virginia</v>
      </c>
    </row>
    <row r="2558" spans="2:8" x14ac:dyDescent="0.4">
      <c r="B2558" s="11">
        <v>2555</v>
      </c>
      <c r="C2558" s="52">
        <v>1124</v>
      </c>
      <c r="D2558" s="13">
        <v>1124</v>
      </c>
      <c r="G2558" s="13">
        <v>1124</v>
      </c>
      <c r="H2558" t="str">
        <f>VLOOKUP(G2558,All_Teams!$A$2:$B$365,2,FALSE)</f>
        <v>Baylor</v>
      </c>
    </row>
    <row r="2559" spans="2:8" x14ac:dyDescent="0.4">
      <c r="B2559" s="11">
        <v>2556</v>
      </c>
      <c r="C2559" s="52">
        <v>1124</v>
      </c>
      <c r="D2559" s="13">
        <v>1124</v>
      </c>
      <c r="G2559" s="13">
        <v>1124</v>
      </c>
      <c r="H2559" t="str">
        <f>VLOOKUP(G2559,All_Teams!$A$2:$B$365,2,FALSE)</f>
        <v>Baylor</v>
      </c>
    </row>
    <row r="2560" spans="2:8" x14ac:dyDescent="0.4">
      <c r="B2560" s="11">
        <v>2557</v>
      </c>
      <c r="C2560" s="52">
        <v>1242</v>
      </c>
      <c r="D2560" s="13">
        <v>1242</v>
      </c>
      <c r="G2560" s="13">
        <v>1242</v>
      </c>
      <c r="H2560" t="str">
        <f>VLOOKUP(G2560,All_Teams!$A$2:$B$365,2,FALSE)</f>
        <v>Kansas</v>
      </c>
    </row>
    <row r="2561" spans="2:8" x14ac:dyDescent="0.4">
      <c r="B2561" s="11">
        <v>2558</v>
      </c>
      <c r="C2561" s="52">
        <v>1257</v>
      </c>
      <c r="D2561" s="13">
        <v>1257</v>
      </c>
      <c r="G2561" s="13">
        <v>1257</v>
      </c>
      <c r="H2561" t="str">
        <f>VLOOKUP(G2561,All_Teams!$A$2:$B$365,2,FALSE)</f>
        <v>Louisville</v>
      </c>
    </row>
    <row r="2562" spans="2:8" x14ac:dyDescent="0.4">
      <c r="B2562" s="11">
        <v>2559</v>
      </c>
      <c r="C2562" s="52">
        <v>1452</v>
      </c>
      <c r="D2562" s="13">
        <v>1452</v>
      </c>
      <c r="G2562" s="13">
        <v>1452</v>
      </c>
      <c r="H2562" t="str">
        <f>VLOOKUP(G2562,All_Teams!$A$2:$B$365,2,FALSE)</f>
        <v>West Virginia</v>
      </c>
    </row>
    <row r="2563" spans="2:8" x14ac:dyDescent="0.4">
      <c r="B2563" s="11">
        <v>2560</v>
      </c>
      <c r="C2563" s="52">
        <v>1452</v>
      </c>
      <c r="D2563" s="13">
        <v>1452</v>
      </c>
      <c r="G2563" s="13">
        <v>1452</v>
      </c>
      <c r="H2563" t="str">
        <f>VLOOKUP(G2563,All_Teams!$A$2:$B$365,2,FALSE)</f>
        <v>West Virginia</v>
      </c>
    </row>
    <row r="2564" spans="2:8" x14ac:dyDescent="0.4">
      <c r="B2564" s="11">
        <v>2561</v>
      </c>
      <c r="C2564" s="52">
        <v>1257</v>
      </c>
      <c r="D2564" s="13">
        <v>1257</v>
      </c>
      <c r="G2564" s="13">
        <v>1257</v>
      </c>
      <c r="H2564" t="str">
        <f>VLOOKUP(G2564,All_Teams!$A$2:$B$365,2,FALSE)</f>
        <v>Louisville</v>
      </c>
    </row>
    <row r="2565" spans="2:8" x14ac:dyDescent="0.4">
      <c r="B2565" s="11">
        <v>2562</v>
      </c>
      <c r="C2565" s="52">
        <v>1435</v>
      </c>
      <c r="D2565" s="13">
        <v>1435</v>
      </c>
      <c r="G2565" s="13">
        <v>1435</v>
      </c>
      <c r="H2565" t="str">
        <f>VLOOKUP(G2565,All_Teams!$A$2:$B$365,2,FALSE)</f>
        <v>Vanderbilt</v>
      </c>
    </row>
    <row r="2566" spans="2:8" x14ac:dyDescent="0.4">
      <c r="B2566" s="11">
        <v>2563</v>
      </c>
      <c r="C2566" s="52">
        <v>1181</v>
      </c>
      <c r="D2566" s="13">
        <v>1181</v>
      </c>
      <c r="G2566" s="13">
        <v>1181</v>
      </c>
      <c r="H2566" t="str">
        <f>VLOOKUP(G2566,All_Teams!$A$2:$B$365,2,FALSE)</f>
        <v>Duke</v>
      </c>
    </row>
    <row r="2567" spans="2:8" x14ac:dyDescent="0.4">
      <c r="B2567" s="11">
        <v>2564</v>
      </c>
      <c r="C2567" s="52">
        <v>1452</v>
      </c>
      <c r="D2567" s="13">
        <v>1452</v>
      </c>
      <c r="G2567" s="13">
        <v>1452</v>
      </c>
      <c r="H2567" t="str">
        <f>VLOOKUP(G2567,All_Teams!$A$2:$B$365,2,FALSE)</f>
        <v>West Virginia</v>
      </c>
    </row>
    <row r="2568" spans="2:8" x14ac:dyDescent="0.4">
      <c r="B2568" s="11">
        <v>2565</v>
      </c>
      <c r="C2568" s="52">
        <v>1257</v>
      </c>
      <c r="D2568" s="13">
        <v>1257</v>
      </c>
      <c r="G2568" s="13">
        <v>1257</v>
      </c>
      <c r="H2568" t="str">
        <f>VLOOKUP(G2568,All_Teams!$A$2:$B$365,2,FALSE)</f>
        <v>Louisville</v>
      </c>
    </row>
    <row r="2569" spans="2:8" x14ac:dyDescent="0.4">
      <c r="B2569" s="11">
        <v>2566</v>
      </c>
      <c r="C2569" s="52">
        <v>1314</v>
      </c>
      <c r="D2569" s="13">
        <v>1314</v>
      </c>
      <c r="G2569" s="13">
        <v>1314</v>
      </c>
      <c r="H2569" t="str">
        <f>VLOOKUP(G2569,All_Teams!$A$2:$B$365,2,FALSE)</f>
        <v>North Carolina</v>
      </c>
    </row>
    <row r="2570" spans="2:8" x14ac:dyDescent="0.4">
      <c r="B2570" s="11">
        <v>2567</v>
      </c>
      <c r="C2570" s="52">
        <v>1314</v>
      </c>
      <c r="D2570" s="13">
        <v>1314</v>
      </c>
      <c r="G2570" s="13">
        <v>1314</v>
      </c>
      <c r="H2570" t="str">
        <f>VLOOKUP(G2570,All_Teams!$A$2:$B$365,2,FALSE)</f>
        <v>North Carolina</v>
      </c>
    </row>
    <row r="2571" spans="2:8" x14ac:dyDescent="0.4">
      <c r="B2571" s="11">
        <v>2568</v>
      </c>
      <c r="C2571" s="52">
        <v>1452</v>
      </c>
      <c r="D2571" s="13">
        <v>1452</v>
      </c>
      <c r="G2571" s="13">
        <v>1452</v>
      </c>
      <c r="H2571" t="str">
        <f>VLOOKUP(G2571,All_Teams!$A$2:$B$365,2,FALSE)</f>
        <v>West Virginia</v>
      </c>
    </row>
    <row r="2572" spans="2:8" x14ac:dyDescent="0.4">
      <c r="B2572" s="11">
        <v>2569</v>
      </c>
      <c r="C2572" s="52">
        <v>1246</v>
      </c>
      <c r="D2572" s="13">
        <v>1246</v>
      </c>
      <c r="G2572" s="13">
        <v>1246</v>
      </c>
      <c r="H2572" t="str">
        <f>VLOOKUP(G2572,All_Teams!$A$2:$B$365,2,FALSE)</f>
        <v>Kentucky</v>
      </c>
    </row>
    <row r="2573" spans="2:8" x14ac:dyDescent="0.4">
      <c r="B2573" s="11">
        <v>2570</v>
      </c>
      <c r="C2573" s="52">
        <v>1374</v>
      </c>
      <c r="D2573" s="13">
        <v>1374</v>
      </c>
      <c r="G2573" s="13">
        <v>1374</v>
      </c>
      <c r="H2573" t="str">
        <f>VLOOKUP(G2573,All_Teams!$A$2:$B$365,2,FALSE)</f>
        <v>Southern Methodist</v>
      </c>
    </row>
    <row r="2574" spans="2:8" x14ac:dyDescent="0.4">
      <c r="B2574" s="11">
        <v>2571</v>
      </c>
      <c r="C2574" s="52">
        <v>1314</v>
      </c>
      <c r="D2574" s="13">
        <v>1314</v>
      </c>
      <c r="G2574" s="13">
        <v>1314</v>
      </c>
      <c r="H2574" t="str">
        <f>VLOOKUP(G2574,All_Teams!$A$2:$B$365,2,FALSE)</f>
        <v>North Carolina</v>
      </c>
    </row>
    <row r="2575" spans="2:8" x14ac:dyDescent="0.4">
      <c r="B2575" s="11">
        <v>2572</v>
      </c>
      <c r="C2575" s="52">
        <v>1257</v>
      </c>
      <c r="D2575" s="13">
        <v>1257</v>
      </c>
      <c r="G2575" s="13">
        <v>1257</v>
      </c>
      <c r="H2575" t="str">
        <f>VLOOKUP(G2575,All_Teams!$A$2:$B$365,2,FALSE)</f>
        <v>Louisville</v>
      </c>
    </row>
    <row r="2576" spans="2:8" x14ac:dyDescent="0.4">
      <c r="B2576" s="11">
        <v>2573</v>
      </c>
      <c r="C2576" s="52">
        <v>1452</v>
      </c>
      <c r="D2576" s="13">
        <v>1452</v>
      </c>
      <c r="G2576" s="13">
        <v>1452</v>
      </c>
      <c r="H2576" t="str">
        <f>VLOOKUP(G2576,All_Teams!$A$2:$B$365,2,FALSE)</f>
        <v>West Virginia</v>
      </c>
    </row>
    <row r="2577" spans="2:8" x14ac:dyDescent="0.4">
      <c r="B2577" s="11">
        <v>2574</v>
      </c>
      <c r="C2577" s="52">
        <v>1242</v>
      </c>
      <c r="D2577" s="13">
        <v>1242</v>
      </c>
      <c r="G2577" s="13">
        <v>1242</v>
      </c>
      <c r="H2577" t="str">
        <f>VLOOKUP(G2577,All_Teams!$A$2:$B$365,2,FALSE)</f>
        <v>Kansas</v>
      </c>
    </row>
    <row r="2578" spans="2:8" x14ac:dyDescent="0.4">
      <c r="B2578" s="11">
        <v>2575</v>
      </c>
      <c r="C2578" s="52">
        <v>1242</v>
      </c>
      <c r="D2578" s="13">
        <v>1242</v>
      </c>
      <c r="G2578" s="13">
        <v>1242</v>
      </c>
      <c r="H2578" t="str">
        <f>VLOOKUP(G2578,All_Teams!$A$2:$B$365,2,FALSE)</f>
        <v>Kansas</v>
      </c>
    </row>
    <row r="2579" spans="2:8" x14ac:dyDescent="0.4">
      <c r="B2579" s="11">
        <v>2576</v>
      </c>
      <c r="C2579" s="52">
        <v>1374</v>
      </c>
      <c r="D2579" s="13">
        <v>1374</v>
      </c>
      <c r="G2579" s="13">
        <v>1374</v>
      </c>
      <c r="H2579" t="str">
        <f>VLOOKUP(G2579,All_Teams!$A$2:$B$365,2,FALSE)</f>
        <v>Southern Methodist</v>
      </c>
    </row>
    <row r="2580" spans="2:8" x14ac:dyDescent="0.4">
      <c r="B2580" s="11">
        <v>2577</v>
      </c>
      <c r="C2580" s="52">
        <v>1246</v>
      </c>
      <c r="D2580" s="13">
        <v>1246</v>
      </c>
      <c r="G2580" s="13">
        <v>1246</v>
      </c>
      <c r="H2580" t="str">
        <f>VLOOKUP(G2580,All_Teams!$A$2:$B$365,2,FALSE)</f>
        <v>Kentucky</v>
      </c>
    </row>
    <row r="2581" spans="2:8" x14ac:dyDescent="0.4">
      <c r="B2581" s="11">
        <v>2578</v>
      </c>
      <c r="C2581" s="52">
        <v>1452</v>
      </c>
      <c r="D2581" s="13">
        <v>1452</v>
      </c>
      <c r="G2581" s="13">
        <v>1452</v>
      </c>
      <c r="H2581" t="str">
        <f>VLOOKUP(G2581,All_Teams!$A$2:$B$365,2,FALSE)</f>
        <v>West Virginia</v>
      </c>
    </row>
    <row r="2582" spans="2:8" x14ac:dyDescent="0.4">
      <c r="B2582" s="11">
        <v>2579</v>
      </c>
      <c r="C2582" s="52">
        <v>1257</v>
      </c>
      <c r="D2582" s="13">
        <v>1257</v>
      </c>
      <c r="G2582" s="13">
        <v>1257</v>
      </c>
      <c r="H2582" t="str">
        <f>VLOOKUP(G2582,All_Teams!$A$2:$B$365,2,FALSE)</f>
        <v>Louisville</v>
      </c>
    </row>
    <row r="2583" spans="2:8" x14ac:dyDescent="0.4">
      <c r="B2583" s="11">
        <v>2580</v>
      </c>
      <c r="C2583" s="52">
        <v>1436</v>
      </c>
      <c r="D2583" s="13">
        <v>1436</v>
      </c>
      <c r="G2583" s="13">
        <v>1436</v>
      </c>
      <c r="H2583" t="str">
        <f>VLOOKUP(G2583,All_Teams!$A$2:$B$365,2,FALSE)</f>
        <v>Vermont</v>
      </c>
    </row>
    <row r="2584" spans="2:8" x14ac:dyDescent="0.4">
      <c r="B2584" s="11">
        <v>2581</v>
      </c>
      <c r="C2584" s="52">
        <v>1437</v>
      </c>
      <c r="D2584" s="13">
        <v>1437</v>
      </c>
      <c r="G2584" s="13">
        <v>1437</v>
      </c>
      <c r="H2584" t="str">
        <f>VLOOKUP(G2584,All_Teams!$A$2:$B$365,2,FALSE)</f>
        <v>Villanova</v>
      </c>
    </row>
    <row r="2585" spans="2:8" x14ac:dyDescent="0.4">
      <c r="B2585" s="11">
        <v>2582</v>
      </c>
      <c r="C2585" s="52">
        <v>1452</v>
      </c>
      <c r="D2585" s="13">
        <v>1452</v>
      </c>
      <c r="G2585" s="13">
        <v>1452</v>
      </c>
      <c r="H2585" t="str">
        <f>VLOOKUP(G2585,All_Teams!$A$2:$B$365,2,FALSE)</f>
        <v>West Virginia</v>
      </c>
    </row>
    <row r="2586" spans="2:8" x14ac:dyDescent="0.4">
      <c r="B2586" s="11">
        <v>2583</v>
      </c>
      <c r="C2586" s="52">
        <v>1314</v>
      </c>
      <c r="D2586" s="13">
        <v>1314</v>
      </c>
      <c r="G2586" s="13">
        <v>1314</v>
      </c>
      <c r="H2586" t="str">
        <f>VLOOKUP(G2586,All_Teams!$A$2:$B$365,2,FALSE)</f>
        <v>North Carolina</v>
      </c>
    </row>
    <row r="2587" spans="2:8" x14ac:dyDescent="0.4">
      <c r="B2587" s="11">
        <v>2584</v>
      </c>
      <c r="C2587" s="52">
        <v>1112</v>
      </c>
      <c r="D2587" s="13">
        <v>1112</v>
      </c>
      <c r="G2587" s="13">
        <v>1112</v>
      </c>
      <c r="H2587" t="str">
        <f>VLOOKUP(G2587,All_Teams!$A$2:$B$365,2,FALSE)</f>
        <v>Arizona</v>
      </c>
    </row>
    <row r="2588" spans="2:8" x14ac:dyDescent="0.4">
      <c r="B2588" s="11">
        <v>2585</v>
      </c>
      <c r="C2588" s="52">
        <v>1452</v>
      </c>
      <c r="D2588" s="13">
        <v>1452</v>
      </c>
      <c r="G2588" s="13">
        <v>1452</v>
      </c>
      <c r="H2588" t="str">
        <f>VLOOKUP(G2588,All_Teams!$A$2:$B$365,2,FALSE)</f>
        <v>West Virginia</v>
      </c>
    </row>
    <row r="2589" spans="2:8" x14ac:dyDescent="0.4">
      <c r="B2589" s="11">
        <v>2586</v>
      </c>
      <c r="C2589" s="52">
        <v>1242</v>
      </c>
      <c r="D2589" s="13">
        <v>1242</v>
      </c>
      <c r="G2589" s="13">
        <v>1242</v>
      </c>
      <c r="H2589" t="str">
        <f>VLOOKUP(G2589,All_Teams!$A$2:$B$365,2,FALSE)</f>
        <v>Kansas</v>
      </c>
    </row>
    <row r="2590" spans="2:8" x14ac:dyDescent="0.4">
      <c r="B2590" s="11">
        <v>2587</v>
      </c>
      <c r="C2590" s="52">
        <v>1374</v>
      </c>
      <c r="D2590" s="13">
        <v>1374</v>
      </c>
      <c r="G2590" s="13">
        <v>1374</v>
      </c>
      <c r="H2590" t="str">
        <f>VLOOKUP(G2590,All_Teams!$A$2:$B$365,2,FALSE)</f>
        <v>Southern Methodist</v>
      </c>
    </row>
    <row r="2591" spans="2:8" x14ac:dyDescent="0.4">
      <c r="B2591" s="11">
        <v>2588</v>
      </c>
      <c r="C2591" s="52">
        <v>1246</v>
      </c>
      <c r="D2591" s="13">
        <v>1246</v>
      </c>
      <c r="G2591" s="13">
        <v>1246</v>
      </c>
      <c r="H2591" t="str">
        <f>VLOOKUP(G2591,All_Teams!$A$2:$B$365,2,FALSE)</f>
        <v>Kentucky</v>
      </c>
    </row>
    <row r="2592" spans="2:8" x14ac:dyDescent="0.4">
      <c r="B2592" s="11">
        <v>2589</v>
      </c>
      <c r="C2592" s="52">
        <v>1452</v>
      </c>
      <c r="D2592" s="13">
        <v>1452</v>
      </c>
      <c r="G2592" s="13">
        <v>1452</v>
      </c>
      <c r="H2592" t="str">
        <f>VLOOKUP(G2592,All_Teams!$A$2:$B$365,2,FALSE)</f>
        <v>West Virginia</v>
      </c>
    </row>
    <row r="2593" spans="2:8" x14ac:dyDescent="0.4">
      <c r="B2593" s="11">
        <v>2590</v>
      </c>
      <c r="C2593" s="52">
        <v>1452</v>
      </c>
      <c r="D2593" s="13">
        <v>1452</v>
      </c>
      <c r="G2593" s="13">
        <v>1452</v>
      </c>
      <c r="H2593" t="str">
        <f>VLOOKUP(G2593,All_Teams!$A$2:$B$365,2,FALSE)</f>
        <v>West Virginia</v>
      </c>
    </row>
    <row r="2594" spans="2:8" x14ac:dyDescent="0.4">
      <c r="B2594" s="11">
        <v>2591</v>
      </c>
      <c r="C2594" s="52">
        <v>1452</v>
      </c>
      <c r="D2594" s="13">
        <v>1452</v>
      </c>
      <c r="G2594" s="13">
        <v>1452</v>
      </c>
      <c r="H2594" t="str">
        <f>VLOOKUP(G2594,All_Teams!$A$2:$B$365,2,FALSE)</f>
        <v>West Virginia</v>
      </c>
    </row>
    <row r="2595" spans="2:8" x14ac:dyDescent="0.4">
      <c r="B2595" s="11">
        <v>2592</v>
      </c>
      <c r="C2595" s="52">
        <v>1242</v>
      </c>
      <c r="D2595" s="13">
        <v>1242</v>
      </c>
      <c r="G2595" s="13">
        <v>1242</v>
      </c>
      <c r="H2595" t="str">
        <f>VLOOKUP(G2595,All_Teams!$A$2:$B$365,2,FALSE)</f>
        <v>Kansas</v>
      </c>
    </row>
    <row r="2596" spans="2:8" x14ac:dyDescent="0.4">
      <c r="B2596" s="11">
        <v>2593</v>
      </c>
      <c r="C2596" s="52">
        <v>1452</v>
      </c>
      <c r="D2596" s="13">
        <v>1452</v>
      </c>
      <c r="G2596" s="13">
        <v>1452</v>
      </c>
      <c r="H2596" t="str">
        <f>VLOOKUP(G2596,All_Teams!$A$2:$B$365,2,FALSE)</f>
        <v>West Virginia</v>
      </c>
    </row>
    <row r="2597" spans="2:8" x14ac:dyDescent="0.4">
      <c r="B2597" s="11">
        <v>2594</v>
      </c>
      <c r="C2597" s="52">
        <v>1452</v>
      </c>
      <c r="D2597" s="13">
        <v>1452</v>
      </c>
      <c r="G2597" s="13">
        <v>1452</v>
      </c>
      <c r="H2597" t="str">
        <f>VLOOKUP(G2597,All_Teams!$A$2:$B$365,2,FALSE)</f>
        <v>West Virginia</v>
      </c>
    </row>
    <row r="2598" spans="2:8" x14ac:dyDescent="0.4">
      <c r="B2598" s="11">
        <v>2595</v>
      </c>
      <c r="C2598" s="52">
        <v>1153</v>
      </c>
      <c r="D2598" s="13">
        <v>1153</v>
      </c>
      <c r="G2598" s="13">
        <v>1153</v>
      </c>
      <c r="H2598" t="str">
        <f>VLOOKUP(G2598,All_Teams!$A$2:$B$365,2,FALSE)</f>
        <v>Cincinnati</v>
      </c>
    </row>
    <row r="2599" spans="2:8" x14ac:dyDescent="0.4">
      <c r="B2599" s="11">
        <v>2596</v>
      </c>
      <c r="C2599" s="52">
        <v>1278</v>
      </c>
      <c r="D2599" s="13">
        <v>1278</v>
      </c>
      <c r="G2599" s="13">
        <v>1278</v>
      </c>
      <c r="H2599" t="str">
        <f>VLOOKUP(G2599,All_Teams!$A$2:$B$365,2,FALSE)</f>
        <v>Minnesota</v>
      </c>
    </row>
    <row r="2600" spans="2:8" x14ac:dyDescent="0.4">
      <c r="B2600" s="11">
        <v>2597</v>
      </c>
      <c r="C2600" s="52">
        <v>1246</v>
      </c>
      <c r="D2600" s="13">
        <v>1246</v>
      </c>
      <c r="G2600" s="13">
        <v>1246</v>
      </c>
      <c r="H2600" t="str">
        <f>VLOOKUP(G2600,All_Teams!$A$2:$B$365,2,FALSE)</f>
        <v>Kentucky</v>
      </c>
    </row>
    <row r="2601" spans="2:8" x14ac:dyDescent="0.4">
      <c r="B2601" s="11">
        <v>2598</v>
      </c>
      <c r="C2601" s="52">
        <v>1452</v>
      </c>
      <c r="D2601" s="13">
        <v>1452</v>
      </c>
      <c r="G2601" s="13">
        <v>1452</v>
      </c>
      <c r="H2601" t="str">
        <f>VLOOKUP(G2601,All_Teams!$A$2:$B$365,2,FALSE)</f>
        <v>West Virginia</v>
      </c>
    </row>
    <row r="2602" spans="2:8" x14ac:dyDescent="0.4">
      <c r="B2602" s="11">
        <v>2599</v>
      </c>
      <c r="C2602" s="52">
        <v>1242</v>
      </c>
      <c r="D2602" s="13">
        <v>1242</v>
      </c>
      <c r="G2602" s="13">
        <v>1242</v>
      </c>
      <c r="H2602" t="str">
        <f>VLOOKUP(G2602,All_Teams!$A$2:$B$365,2,FALSE)</f>
        <v>Kansas</v>
      </c>
    </row>
    <row r="2603" spans="2:8" x14ac:dyDescent="0.4">
      <c r="B2603" s="11">
        <v>2600</v>
      </c>
      <c r="C2603" s="52">
        <v>1374</v>
      </c>
      <c r="D2603" s="13">
        <v>1374</v>
      </c>
      <c r="G2603" s="13">
        <v>1374</v>
      </c>
      <c r="H2603" t="str">
        <f>VLOOKUP(G2603,All_Teams!$A$2:$B$365,2,FALSE)</f>
        <v>Southern Methodist</v>
      </c>
    </row>
    <row r="2604" spans="2:8" x14ac:dyDescent="0.4">
      <c r="B2604" s="11">
        <v>2601</v>
      </c>
      <c r="C2604" s="52">
        <v>1257</v>
      </c>
      <c r="D2604" s="13">
        <v>1257</v>
      </c>
      <c r="G2604" s="13">
        <v>1257</v>
      </c>
      <c r="H2604" t="str">
        <f>VLOOKUP(G2604,All_Teams!$A$2:$B$365,2,FALSE)</f>
        <v>Louisville</v>
      </c>
    </row>
    <row r="2605" spans="2:8" x14ac:dyDescent="0.4">
      <c r="B2605" s="11">
        <v>2602</v>
      </c>
      <c r="C2605" s="52">
        <v>1452</v>
      </c>
      <c r="D2605" s="13">
        <v>1452</v>
      </c>
      <c r="G2605" s="13">
        <v>1452</v>
      </c>
      <c r="H2605" t="str">
        <f>VLOOKUP(G2605,All_Teams!$A$2:$B$365,2,FALSE)</f>
        <v>West Virginia</v>
      </c>
    </row>
    <row r="2606" spans="2:8" x14ac:dyDescent="0.4">
      <c r="B2606" s="11">
        <v>2603</v>
      </c>
      <c r="C2606" s="52">
        <v>1257</v>
      </c>
      <c r="D2606" s="13">
        <v>1257</v>
      </c>
      <c r="G2606" s="13">
        <v>1257</v>
      </c>
      <c r="H2606" t="str">
        <f>VLOOKUP(G2606,All_Teams!$A$2:$B$365,2,FALSE)</f>
        <v>Louisville</v>
      </c>
    </row>
    <row r="2607" spans="2:8" x14ac:dyDescent="0.4">
      <c r="B2607" s="11">
        <v>2604</v>
      </c>
      <c r="C2607" s="52">
        <v>1314</v>
      </c>
      <c r="D2607" s="13">
        <v>1314</v>
      </c>
      <c r="G2607" s="13">
        <v>1314</v>
      </c>
      <c r="H2607" t="str">
        <f>VLOOKUP(G2607,All_Teams!$A$2:$B$365,2,FALSE)</f>
        <v>North Carolina</v>
      </c>
    </row>
    <row r="2608" spans="2:8" x14ac:dyDescent="0.4">
      <c r="B2608" s="11">
        <v>2605</v>
      </c>
      <c r="C2608" s="52">
        <v>1314</v>
      </c>
      <c r="D2608" s="13">
        <v>1314</v>
      </c>
      <c r="G2608" s="13">
        <v>1314</v>
      </c>
      <c r="H2608" t="str">
        <f>VLOOKUP(G2608,All_Teams!$A$2:$B$365,2,FALSE)</f>
        <v>North Carolina</v>
      </c>
    </row>
    <row r="2609" spans="2:8" x14ac:dyDescent="0.4">
      <c r="B2609" s="11">
        <v>2606</v>
      </c>
      <c r="C2609" s="52">
        <v>1452</v>
      </c>
      <c r="D2609" s="13">
        <v>1452</v>
      </c>
      <c r="G2609" s="13">
        <v>1452</v>
      </c>
      <c r="H2609" t="str">
        <f>VLOOKUP(G2609,All_Teams!$A$2:$B$365,2,FALSE)</f>
        <v>West Virginia</v>
      </c>
    </row>
    <row r="2610" spans="2:8" x14ac:dyDescent="0.4">
      <c r="B2610" s="11">
        <v>2607</v>
      </c>
      <c r="C2610" s="52">
        <v>1452</v>
      </c>
      <c r="D2610" s="13">
        <v>1452</v>
      </c>
      <c r="G2610" s="13">
        <v>1452</v>
      </c>
      <c r="H2610" t="str">
        <f>VLOOKUP(G2610,All_Teams!$A$2:$B$365,2,FALSE)</f>
        <v>West Virginia</v>
      </c>
    </row>
    <row r="2611" spans="2:8" x14ac:dyDescent="0.4">
      <c r="B2611" s="11">
        <v>2608</v>
      </c>
      <c r="C2611" s="52">
        <v>1374</v>
      </c>
      <c r="D2611" s="13">
        <v>1374</v>
      </c>
      <c r="G2611" s="13">
        <v>1374</v>
      </c>
      <c r="H2611" t="str">
        <f>VLOOKUP(G2611,All_Teams!$A$2:$B$365,2,FALSE)</f>
        <v>Southern Methodist</v>
      </c>
    </row>
    <row r="2612" spans="2:8" x14ac:dyDescent="0.4">
      <c r="B2612" s="11">
        <v>2609</v>
      </c>
      <c r="C2612" s="52">
        <v>1374</v>
      </c>
      <c r="D2612" s="13">
        <v>1374</v>
      </c>
      <c r="G2612" s="13">
        <v>1374</v>
      </c>
      <c r="H2612" t="str">
        <f>VLOOKUP(G2612,All_Teams!$A$2:$B$365,2,FALSE)</f>
        <v>Southern Methodist</v>
      </c>
    </row>
    <row r="2613" spans="2:8" x14ac:dyDescent="0.4">
      <c r="B2613" s="11">
        <v>2610</v>
      </c>
      <c r="C2613" s="52">
        <v>1435</v>
      </c>
      <c r="D2613" s="13">
        <v>1435</v>
      </c>
      <c r="G2613" s="13">
        <v>1435</v>
      </c>
      <c r="H2613" t="str">
        <f>VLOOKUP(G2613,All_Teams!$A$2:$B$365,2,FALSE)</f>
        <v>Vanderbilt</v>
      </c>
    </row>
    <row r="2614" spans="2:8" x14ac:dyDescent="0.4">
      <c r="B2614" s="11">
        <v>2611</v>
      </c>
      <c r="C2614" s="52">
        <v>1314</v>
      </c>
      <c r="D2614" s="13">
        <v>1314</v>
      </c>
      <c r="G2614" s="13">
        <v>1314</v>
      </c>
      <c r="H2614" t="str">
        <f>VLOOKUP(G2614,All_Teams!$A$2:$B$365,2,FALSE)</f>
        <v>North Carolina</v>
      </c>
    </row>
    <row r="2615" spans="2:8" x14ac:dyDescent="0.4">
      <c r="B2615" s="11">
        <v>2612</v>
      </c>
      <c r="C2615" s="52">
        <v>1276</v>
      </c>
      <c r="D2615" s="13">
        <v>1276</v>
      </c>
      <c r="G2615" s="13">
        <v>1276</v>
      </c>
      <c r="H2615" t="str">
        <f>VLOOKUP(G2615,All_Teams!$A$2:$B$365,2,FALSE)</f>
        <v>Michigan</v>
      </c>
    </row>
    <row r="2616" spans="2:8" x14ac:dyDescent="0.4">
      <c r="B2616" s="11">
        <v>2613</v>
      </c>
      <c r="C2616" s="52">
        <v>1242</v>
      </c>
      <c r="D2616" s="13">
        <v>1242</v>
      </c>
      <c r="G2616" s="13">
        <v>1242</v>
      </c>
      <c r="H2616" t="str">
        <f>VLOOKUP(G2616,All_Teams!$A$2:$B$365,2,FALSE)</f>
        <v>Kansas</v>
      </c>
    </row>
    <row r="2617" spans="2:8" x14ac:dyDescent="0.4">
      <c r="B2617" s="11">
        <v>2614</v>
      </c>
      <c r="C2617" s="52">
        <v>1435</v>
      </c>
      <c r="D2617" s="13">
        <v>1435</v>
      </c>
      <c r="G2617" s="13">
        <v>1435</v>
      </c>
      <c r="H2617" t="str">
        <f>VLOOKUP(G2617,All_Teams!$A$2:$B$365,2,FALSE)</f>
        <v>Vanderbilt</v>
      </c>
    </row>
    <row r="2618" spans="2:8" x14ac:dyDescent="0.4">
      <c r="B2618" s="11">
        <v>2615</v>
      </c>
      <c r="C2618" s="52">
        <v>1452</v>
      </c>
      <c r="D2618" s="13">
        <v>1452</v>
      </c>
      <c r="G2618" s="13">
        <v>1452</v>
      </c>
      <c r="H2618" t="str">
        <f>VLOOKUP(G2618,All_Teams!$A$2:$B$365,2,FALSE)</f>
        <v>West Virginia</v>
      </c>
    </row>
    <row r="2619" spans="2:8" x14ac:dyDescent="0.4">
      <c r="B2619" s="11">
        <v>2616</v>
      </c>
      <c r="C2619" s="52">
        <v>1242</v>
      </c>
      <c r="D2619" s="13">
        <v>1242</v>
      </c>
      <c r="G2619" s="13">
        <v>1242</v>
      </c>
      <c r="H2619" t="str">
        <f>VLOOKUP(G2619,All_Teams!$A$2:$B$365,2,FALSE)</f>
        <v>Kansas</v>
      </c>
    </row>
    <row r="2620" spans="2:8" x14ac:dyDescent="0.4">
      <c r="B2620" s="11">
        <v>2617</v>
      </c>
      <c r="C2620" s="52">
        <v>1268</v>
      </c>
      <c r="D2620" s="13">
        <v>1268</v>
      </c>
      <c r="G2620" s="13">
        <v>1268</v>
      </c>
      <c r="H2620" t="str">
        <f>VLOOKUP(G2620,All_Teams!$A$2:$B$365,2,FALSE)</f>
        <v>Maryland</v>
      </c>
    </row>
    <row r="2621" spans="2:8" x14ac:dyDescent="0.4">
      <c r="B2621" s="11">
        <v>2618</v>
      </c>
      <c r="C2621" s="52">
        <v>1235</v>
      </c>
      <c r="D2621" s="13">
        <v>1235</v>
      </c>
      <c r="G2621" s="13">
        <v>1235</v>
      </c>
      <c r="H2621" t="str">
        <f>VLOOKUP(G2621,All_Teams!$A$2:$B$365,2,FALSE)</f>
        <v>Iowa State</v>
      </c>
    </row>
    <row r="2622" spans="2:8" x14ac:dyDescent="0.4">
      <c r="B2622" s="11">
        <v>2619</v>
      </c>
      <c r="C2622" s="52">
        <v>1452</v>
      </c>
      <c r="D2622" s="13">
        <v>1452</v>
      </c>
      <c r="G2622" s="13">
        <v>1452</v>
      </c>
      <c r="H2622" t="str">
        <f>VLOOKUP(G2622,All_Teams!$A$2:$B$365,2,FALSE)</f>
        <v>West Virginia</v>
      </c>
    </row>
    <row r="2623" spans="2:8" x14ac:dyDescent="0.4">
      <c r="B2623" s="11">
        <v>2620</v>
      </c>
      <c r="C2623" s="52">
        <v>1452</v>
      </c>
      <c r="D2623" s="13">
        <v>1452</v>
      </c>
      <c r="G2623" s="13">
        <v>1452</v>
      </c>
      <c r="H2623" t="str">
        <f>VLOOKUP(G2623,All_Teams!$A$2:$B$365,2,FALSE)</f>
        <v>West Virginia</v>
      </c>
    </row>
    <row r="2624" spans="2:8" x14ac:dyDescent="0.4">
      <c r="B2624" s="11">
        <v>2621</v>
      </c>
      <c r="C2624" s="52">
        <v>1242</v>
      </c>
      <c r="D2624" s="13">
        <v>1242</v>
      </c>
      <c r="G2624" s="13">
        <v>1242</v>
      </c>
      <c r="H2624" t="str">
        <f>VLOOKUP(G2624,All_Teams!$A$2:$B$365,2,FALSE)</f>
        <v>Kansas</v>
      </c>
    </row>
    <row r="2625" spans="2:8" x14ac:dyDescent="0.4">
      <c r="B2625" s="11">
        <v>2622</v>
      </c>
      <c r="C2625" s="52">
        <v>1452</v>
      </c>
      <c r="D2625" s="13">
        <v>1452</v>
      </c>
      <c r="G2625" s="13">
        <v>1452</v>
      </c>
      <c r="H2625" t="str">
        <f>VLOOKUP(G2625,All_Teams!$A$2:$B$365,2,FALSE)</f>
        <v>West Virginia</v>
      </c>
    </row>
    <row r="2626" spans="2:8" x14ac:dyDescent="0.4">
      <c r="B2626" s="11">
        <v>2623</v>
      </c>
      <c r="C2626" s="52">
        <v>1242</v>
      </c>
      <c r="D2626" s="13">
        <v>1242</v>
      </c>
      <c r="G2626" s="13">
        <v>1242</v>
      </c>
      <c r="H2626" t="str">
        <f>VLOOKUP(G2626,All_Teams!$A$2:$B$365,2,FALSE)</f>
        <v>Kansas</v>
      </c>
    </row>
    <row r="2627" spans="2:8" x14ac:dyDescent="0.4">
      <c r="B2627" s="11">
        <v>2624</v>
      </c>
      <c r="C2627" s="52">
        <v>1314</v>
      </c>
      <c r="D2627" s="13">
        <v>1314</v>
      </c>
      <c r="G2627" s="13">
        <v>1314</v>
      </c>
      <c r="H2627" t="str">
        <f>VLOOKUP(G2627,All_Teams!$A$2:$B$365,2,FALSE)</f>
        <v>North Carolina</v>
      </c>
    </row>
    <row r="2628" spans="2:8" x14ac:dyDescent="0.4">
      <c r="B2628" s="11">
        <v>2625</v>
      </c>
      <c r="C2628" s="52">
        <v>1181</v>
      </c>
      <c r="D2628" s="13">
        <v>1181</v>
      </c>
      <c r="G2628" s="13">
        <v>1181</v>
      </c>
      <c r="H2628" t="str">
        <f>VLOOKUP(G2628,All_Teams!$A$2:$B$365,2,FALSE)</f>
        <v>Duke</v>
      </c>
    </row>
    <row r="2629" spans="2:8" x14ac:dyDescent="0.4">
      <c r="B2629" s="11">
        <v>2626</v>
      </c>
      <c r="C2629" s="52">
        <v>1452</v>
      </c>
      <c r="D2629" s="13">
        <v>1452</v>
      </c>
      <c r="G2629" s="13">
        <v>1452</v>
      </c>
      <c r="H2629" t="str">
        <f>VLOOKUP(G2629,All_Teams!$A$2:$B$365,2,FALSE)</f>
        <v>West Virginia</v>
      </c>
    </row>
    <row r="2630" spans="2:8" x14ac:dyDescent="0.4">
      <c r="B2630" s="11">
        <v>2627</v>
      </c>
      <c r="C2630" s="52">
        <v>1153</v>
      </c>
      <c r="D2630" s="13">
        <v>1153</v>
      </c>
      <c r="G2630" s="13">
        <v>1153</v>
      </c>
      <c r="H2630" t="str">
        <f>VLOOKUP(G2630,All_Teams!$A$2:$B$365,2,FALSE)</f>
        <v>Cincinnati</v>
      </c>
    </row>
    <row r="2631" spans="2:8" x14ac:dyDescent="0.4">
      <c r="B2631" s="11">
        <v>2628</v>
      </c>
      <c r="C2631" s="52">
        <v>1199</v>
      </c>
      <c r="D2631" s="13">
        <v>1199</v>
      </c>
      <c r="G2631" s="13">
        <v>1199</v>
      </c>
      <c r="H2631" t="str">
        <f>VLOOKUP(G2631,All_Teams!$A$2:$B$365,2,FALSE)</f>
        <v>Florida State</v>
      </c>
    </row>
    <row r="2632" spans="2:8" x14ac:dyDescent="0.4">
      <c r="B2632" s="11">
        <v>2629</v>
      </c>
      <c r="C2632" s="52">
        <v>1246</v>
      </c>
      <c r="D2632" s="13">
        <v>1246</v>
      </c>
      <c r="G2632" s="13">
        <v>1246</v>
      </c>
      <c r="H2632" t="str">
        <f>VLOOKUP(G2632,All_Teams!$A$2:$B$365,2,FALSE)</f>
        <v>Kentucky</v>
      </c>
    </row>
    <row r="2633" spans="2:8" x14ac:dyDescent="0.4">
      <c r="B2633" s="11">
        <v>2630</v>
      </c>
      <c r="C2633" s="52">
        <v>1181</v>
      </c>
      <c r="D2633" s="13">
        <v>1181</v>
      </c>
      <c r="G2633" s="13">
        <v>1181</v>
      </c>
      <c r="H2633" t="str">
        <f>VLOOKUP(G2633,All_Teams!$A$2:$B$365,2,FALSE)</f>
        <v>Duke</v>
      </c>
    </row>
    <row r="2634" spans="2:8" x14ac:dyDescent="0.4">
      <c r="B2634" s="11">
        <v>2631</v>
      </c>
      <c r="C2634" s="52">
        <v>1452</v>
      </c>
      <c r="D2634" s="13">
        <v>1452</v>
      </c>
      <c r="G2634" s="13">
        <v>1452</v>
      </c>
      <c r="H2634" t="str">
        <f>VLOOKUP(G2634,All_Teams!$A$2:$B$365,2,FALSE)</f>
        <v>West Virginia</v>
      </c>
    </row>
    <row r="2635" spans="2:8" x14ac:dyDescent="0.4">
      <c r="B2635" s="11">
        <v>2632</v>
      </c>
      <c r="C2635" s="52">
        <v>1242</v>
      </c>
      <c r="D2635" s="13">
        <v>1242</v>
      </c>
      <c r="G2635" s="13">
        <v>1242</v>
      </c>
      <c r="H2635" t="str">
        <f>VLOOKUP(G2635,All_Teams!$A$2:$B$365,2,FALSE)</f>
        <v>Kansas</v>
      </c>
    </row>
    <row r="2636" spans="2:8" x14ac:dyDescent="0.4">
      <c r="B2636" s="11">
        <v>2633</v>
      </c>
      <c r="C2636" s="52">
        <v>1452</v>
      </c>
      <c r="D2636" s="13">
        <v>1452</v>
      </c>
      <c r="G2636" s="13">
        <v>1452</v>
      </c>
      <c r="H2636" t="str">
        <f>VLOOKUP(G2636,All_Teams!$A$2:$B$365,2,FALSE)</f>
        <v>West Virginia</v>
      </c>
    </row>
    <row r="2637" spans="2:8" x14ac:dyDescent="0.4">
      <c r="B2637" s="11">
        <v>2634</v>
      </c>
      <c r="C2637" s="52">
        <v>1435</v>
      </c>
      <c r="D2637" s="13">
        <v>1435</v>
      </c>
      <c r="G2637" s="13">
        <v>1435</v>
      </c>
      <c r="H2637" t="str">
        <f>VLOOKUP(G2637,All_Teams!$A$2:$B$365,2,FALSE)</f>
        <v>Vanderbilt</v>
      </c>
    </row>
    <row r="2638" spans="2:8" x14ac:dyDescent="0.4">
      <c r="B2638" s="11">
        <v>2635</v>
      </c>
      <c r="C2638" s="52">
        <v>1332</v>
      </c>
      <c r="D2638" s="13">
        <v>1332</v>
      </c>
      <c r="G2638" s="13">
        <v>1332</v>
      </c>
      <c r="H2638" t="str">
        <f>VLOOKUP(G2638,All_Teams!$A$2:$B$365,2,FALSE)</f>
        <v>Oregon</v>
      </c>
    </row>
    <row r="2639" spans="2:8" x14ac:dyDescent="0.4">
      <c r="B2639" s="11">
        <v>2636</v>
      </c>
      <c r="C2639" s="52">
        <v>1452</v>
      </c>
      <c r="D2639" s="13">
        <v>1452</v>
      </c>
      <c r="G2639" s="13">
        <v>1452</v>
      </c>
      <c r="H2639" t="str">
        <f>VLOOKUP(G2639,All_Teams!$A$2:$B$365,2,FALSE)</f>
        <v>West Virginia</v>
      </c>
    </row>
    <row r="2640" spans="2:8" x14ac:dyDescent="0.4">
      <c r="B2640" s="11">
        <v>2637</v>
      </c>
      <c r="C2640" s="52">
        <v>1452</v>
      </c>
      <c r="D2640" s="13">
        <v>1452</v>
      </c>
      <c r="G2640" s="13">
        <v>1452</v>
      </c>
      <c r="H2640" t="str">
        <f>VLOOKUP(G2640,All_Teams!$A$2:$B$365,2,FALSE)</f>
        <v>West Virginia</v>
      </c>
    </row>
    <row r="2641" spans="2:8" x14ac:dyDescent="0.4">
      <c r="B2641" s="11">
        <v>2638</v>
      </c>
      <c r="C2641" s="52">
        <v>1452</v>
      </c>
      <c r="D2641" s="13">
        <v>1452</v>
      </c>
      <c r="G2641" s="13">
        <v>1452</v>
      </c>
      <c r="H2641" t="str">
        <f>VLOOKUP(G2641,All_Teams!$A$2:$B$365,2,FALSE)</f>
        <v>West Virginia</v>
      </c>
    </row>
    <row r="2642" spans="2:8" x14ac:dyDescent="0.4">
      <c r="B2642" s="11">
        <v>2639</v>
      </c>
      <c r="C2642" s="52">
        <v>1314</v>
      </c>
      <c r="D2642" s="13">
        <v>1314</v>
      </c>
      <c r="G2642" s="13">
        <v>1314</v>
      </c>
      <c r="H2642" t="str">
        <f>VLOOKUP(G2642,All_Teams!$A$2:$B$365,2,FALSE)</f>
        <v>North Carolina</v>
      </c>
    </row>
    <row r="2643" spans="2:8" x14ac:dyDescent="0.4">
      <c r="B2643" s="11">
        <v>2640</v>
      </c>
      <c r="C2643" s="52">
        <v>1274</v>
      </c>
      <c r="D2643" s="13">
        <v>1274</v>
      </c>
      <c r="G2643" s="13">
        <v>1274</v>
      </c>
      <c r="H2643" t="str">
        <f>VLOOKUP(G2643,All_Teams!$A$2:$B$365,2,FALSE)</f>
        <v>Miami (FL)</v>
      </c>
    </row>
    <row r="2644" spans="2:8" x14ac:dyDescent="0.4">
      <c r="B2644" s="11">
        <v>2641</v>
      </c>
      <c r="C2644" s="52">
        <v>1274</v>
      </c>
      <c r="D2644" s="13">
        <v>1274</v>
      </c>
      <c r="G2644" s="13">
        <v>1274</v>
      </c>
      <c r="H2644" t="str">
        <f>VLOOKUP(G2644,All_Teams!$A$2:$B$365,2,FALSE)</f>
        <v>Miami (FL)</v>
      </c>
    </row>
    <row r="2645" spans="2:8" x14ac:dyDescent="0.4">
      <c r="B2645" s="11">
        <v>2642</v>
      </c>
      <c r="C2645" s="52">
        <v>1452</v>
      </c>
      <c r="D2645" s="13">
        <v>1452</v>
      </c>
      <c r="G2645" s="13">
        <v>1452</v>
      </c>
      <c r="H2645" t="str">
        <f>VLOOKUP(G2645,All_Teams!$A$2:$B$365,2,FALSE)</f>
        <v>West Virginia</v>
      </c>
    </row>
    <row r="2646" spans="2:8" x14ac:dyDescent="0.4">
      <c r="B2646" s="11">
        <v>2643</v>
      </c>
      <c r="C2646" s="52">
        <v>1452</v>
      </c>
      <c r="D2646" s="13">
        <v>1452</v>
      </c>
      <c r="G2646" s="13">
        <v>1452</v>
      </c>
      <c r="H2646" t="str">
        <f>VLOOKUP(G2646,All_Teams!$A$2:$B$365,2,FALSE)</f>
        <v>West Virginia</v>
      </c>
    </row>
    <row r="2647" spans="2:8" x14ac:dyDescent="0.4">
      <c r="B2647" s="11">
        <v>2644</v>
      </c>
      <c r="C2647" s="52">
        <v>1371</v>
      </c>
      <c r="D2647" s="13">
        <v>1371</v>
      </c>
      <c r="G2647" s="13">
        <v>1371</v>
      </c>
      <c r="H2647" t="str">
        <f>VLOOKUP(G2647,All_Teams!$A$2:$B$365,2,FALSE)</f>
        <v>Seton Hall</v>
      </c>
    </row>
    <row r="2648" spans="2:8" x14ac:dyDescent="0.4">
      <c r="B2648" s="11">
        <v>2645</v>
      </c>
      <c r="C2648" s="52">
        <v>1246</v>
      </c>
      <c r="D2648" s="13">
        <v>1246</v>
      </c>
      <c r="G2648" s="13">
        <v>1246</v>
      </c>
      <c r="H2648" t="str">
        <f>VLOOKUP(G2648,All_Teams!$A$2:$B$365,2,FALSE)</f>
        <v>Kentucky</v>
      </c>
    </row>
    <row r="2649" spans="2:8" x14ac:dyDescent="0.4">
      <c r="B2649" s="11">
        <v>2646</v>
      </c>
      <c r="C2649" s="52">
        <v>1452</v>
      </c>
      <c r="D2649" s="13">
        <v>1452</v>
      </c>
      <c r="G2649" s="13">
        <v>1452</v>
      </c>
      <c r="H2649" t="str">
        <f>VLOOKUP(G2649,All_Teams!$A$2:$B$365,2,FALSE)</f>
        <v>West Virginia</v>
      </c>
    </row>
    <row r="2650" spans="2:8" x14ac:dyDescent="0.4">
      <c r="B2650" s="11">
        <v>2647</v>
      </c>
      <c r="C2650" s="52">
        <v>1452</v>
      </c>
      <c r="D2650" s="13">
        <v>1452</v>
      </c>
      <c r="G2650" s="13">
        <v>1452</v>
      </c>
      <c r="H2650" t="str">
        <f>VLOOKUP(G2650,All_Teams!$A$2:$B$365,2,FALSE)</f>
        <v>West Virginia</v>
      </c>
    </row>
    <row r="2651" spans="2:8" x14ac:dyDescent="0.4">
      <c r="B2651" s="11">
        <v>2648</v>
      </c>
      <c r="C2651" s="52">
        <v>1374</v>
      </c>
      <c r="D2651" s="13">
        <v>1374</v>
      </c>
      <c r="G2651" s="13">
        <v>1374</v>
      </c>
      <c r="H2651" t="str">
        <f>VLOOKUP(G2651,All_Teams!$A$2:$B$365,2,FALSE)</f>
        <v>Southern Methodist</v>
      </c>
    </row>
    <row r="2652" spans="2:8" x14ac:dyDescent="0.4">
      <c r="B2652" s="11">
        <v>2649</v>
      </c>
      <c r="C2652" s="52">
        <v>1153</v>
      </c>
      <c r="D2652" s="13">
        <v>1153</v>
      </c>
      <c r="G2652" s="13">
        <v>1153</v>
      </c>
      <c r="H2652" t="str">
        <f>VLOOKUP(G2652,All_Teams!$A$2:$B$365,2,FALSE)</f>
        <v>Cincinnati</v>
      </c>
    </row>
    <row r="2653" spans="2:8" x14ac:dyDescent="0.4">
      <c r="B2653" s="11">
        <v>2650</v>
      </c>
      <c r="C2653" s="52">
        <v>1374</v>
      </c>
      <c r="D2653" s="13">
        <v>1374</v>
      </c>
      <c r="G2653" s="13">
        <v>1374</v>
      </c>
      <c r="H2653" t="str">
        <f>VLOOKUP(G2653,All_Teams!$A$2:$B$365,2,FALSE)</f>
        <v>Southern Methodist</v>
      </c>
    </row>
    <row r="2654" spans="2:8" x14ac:dyDescent="0.4">
      <c r="B2654" s="11">
        <v>2651</v>
      </c>
      <c r="C2654" s="52">
        <v>1452</v>
      </c>
      <c r="D2654" s="13">
        <v>1452</v>
      </c>
      <c r="G2654" s="13">
        <v>1452</v>
      </c>
      <c r="H2654" t="str">
        <f>VLOOKUP(G2654,All_Teams!$A$2:$B$365,2,FALSE)</f>
        <v>West Virginia</v>
      </c>
    </row>
    <row r="2655" spans="2:8" x14ac:dyDescent="0.4">
      <c r="B2655" s="11">
        <v>2652</v>
      </c>
      <c r="C2655" s="52">
        <v>1436</v>
      </c>
      <c r="D2655" s="13">
        <v>1436</v>
      </c>
      <c r="G2655" s="13">
        <v>1436</v>
      </c>
      <c r="H2655" t="str">
        <f>VLOOKUP(G2655,All_Teams!$A$2:$B$365,2,FALSE)</f>
        <v>Vermont</v>
      </c>
    </row>
    <row r="2656" spans="2:8" x14ac:dyDescent="0.4">
      <c r="B2656" s="11">
        <v>2653</v>
      </c>
      <c r="C2656" s="52">
        <v>1371</v>
      </c>
      <c r="D2656" s="13">
        <v>1371</v>
      </c>
      <c r="G2656" s="13">
        <v>1371</v>
      </c>
      <c r="H2656" t="str">
        <f>VLOOKUP(G2656,All_Teams!$A$2:$B$365,2,FALSE)</f>
        <v>Seton Hall</v>
      </c>
    </row>
    <row r="2657" spans="2:8" x14ac:dyDescent="0.4">
      <c r="B2657" s="11">
        <v>2654</v>
      </c>
      <c r="C2657" s="52">
        <v>1257</v>
      </c>
      <c r="D2657" s="13">
        <v>1257</v>
      </c>
      <c r="G2657" s="13">
        <v>1257</v>
      </c>
      <c r="H2657" t="str">
        <f>VLOOKUP(G2657,All_Teams!$A$2:$B$365,2,FALSE)</f>
        <v>Louisville</v>
      </c>
    </row>
    <row r="2658" spans="2:8" x14ac:dyDescent="0.4">
      <c r="B2658" s="11">
        <v>2655</v>
      </c>
      <c r="C2658" s="52">
        <v>1314</v>
      </c>
      <c r="D2658" s="13">
        <v>1314</v>
      </c>
      <c r="G2658" s="13">
        <v>1314</v>
      </c>
      <c r="H2658" t="str">
        <f>VLOOKUP(G2658,All_Teams!$A$2:$B$365,2,FALSE)</f>
        <v>North Carolina</v>
      </c>
    </row>
    <row r="2659" spans="2:8" x14ac:dyDescent="0.4">
      <c r="B2659" s="11">
        <v>2656</v>
      </c>
      <c r="C2659" s="52">
        <v>1452</v>
      </c>
      <c r="D2659" s="13">
        <v>1452</v>
      </c>
      <c r="G2659" s="13">
        <v>1452</v>
      </c>
      <c r="H2659" t="str">
        <f>VLOOKUP(G2659,All_Teams!$A$2:$B$365,2,FALSE)</f>
        <v>West Virginia</v>
      </c>
    </row>
    <row r="2660" spans="2:8" x14ac:dyDescent="0.4">
      <c r="B2660" s="11">
        <v>2657</v>
      </c>
      <c r="C2660" s="52">
        <v>1435</v>
      </c>
      <c r="D2660" s="13">
        <v>1435</v>
      </c>
      <c r="G2660" s="13">
        <v>1435</v>
      </c>
      <c r="H2660" t="str">
        <f>VLOOKUP(G2660,All_Teams!$A$2:$B$365,2,FALSE)</f>
        <v>Vanderbilt</v>
      </c>
    </row>
    <row r="2661" spans="2:8" x14ac:dyDescent="0.4">
      <c r="B2661" s="11">
        <v>2658</v>
      </c>
      <c r="C2661" s="52">
        <v>1458</v>
      </c>
      <c r="D2661" s="13">
        <v>1458</v>
      </c>
      <c r="G2661" s="13">
        <v>1458</v>
      </c>
      <c r="H2661" t="str">
        <f>VLOOKUP(G2661,All_Teams!$A$2:$B$365,2,FALSE)</f>
        <v>Wisconsin</v>
      </c>
    </row>
    <row r="2662" spans="2:8" x14ac:dyDescent="0.4">
      <c r="B2662" s="11">
        <v>2659</v>
      </c>
      <c r="C2662" s="52">
        <v>1246</v>
      </c>
      <c r="D2662" s="13">
        <v>1246</v>
      </c>
      <c r="G2662" s="13">
        <v>1246</v>
      </c>
      <c r="H2662" t="str">
        <f>VLOOKUP(G2662,All_Teams!$A$2:$B$365,2,FALSE)</f>
        <v>Kentucky</v>
      </c>
    </row>
    <row r="2663" spans="2:8" x14ac:dyDescent="0.4">
      <c r="B2663" s="11">
        <v>2660</v>
      </c>
      <c r="C2663" s="52">
        <v>1139</v>
      </c>
      <c r="D2663" s="13">
        <v>1139</v>
      </c>
      <c r="G2663" s="13">
        <v>1139</v>
      </c>
      <c r="H2663" t="str">
        <f>VLOOKUP(G2663,All_Teams!$A$2:$B$365,2,FALSE)</f>
        <v>Butler</v>
      </c>
    </row>
    <row r="2664" spans="2:8" x14ac:dyDescent="0.4">
      <c r="B2664" s="11">
        <v>2661</v>
      </c>
      <c r="C2664" s="52">
        <v>1242</v>
      </c>
      <c r="D2664" s="13">
        <v>1242</v>
      </c>
      <c r="G2664" s="13">
        <v>1242</v>
      </c>
      <c r="H2664" t="str">
        <f>VLOOKUP(G2664,All_Teams!$A$2:$B$365,2,FALSE)</f>
        <v>Kansas</v>
      </c>
    </row>
    <row r="2665" spans="2:8" x14ac:dyDescent="0.4">
      <c r="B2665" s="11">
        <v>2662</v>
      </c>
      <c r="C2665" s="52">
        <v>1314</v>
      </c>
      <c r="D2665" s="13">
        <v>1314</v>
      </c>
      <c r="G2665" s="13">
        <v>1314</v>
      </c>
      <c r="H2665" t="str">
        <f>VLOOKUP(G2665,All_Teams!$A$2:$B$365,2,FALSE)</f>
        <v>North Carolina</v>
      </c>
    </row>
    <row r="2666" spans="2:8" x14ac:dyDescent="0.4">
      <c r="B2666" s="11">
        <v>2663</v>
      </c>
      <c r="C2666" s="52">
        <v>1257</v>
      </c>
      <c r="D2666" s="13">
        <v>1257</v>
      </c>
      <c r="G2666" s="13">
        <v>1257</v>
      </c>
      <c r="H2666" t="str">
        <f>VLOOKUP(G2666,All_Teams!$A$2:$B$365,2,FALSE)</f>
        <v>Louisville</v>
      </c>
    </row>
    <row r="2667" spans="2:8" x14ac:dyDescent="0.4">
      <c r="B2667" s="11">
        <v>2664</v>
      </c>
      <c r="C2667" s="52">
        <v>1437</v>
      </c>
      <c r="D2667" s="13">
        <v>1437</v>
      </c>
      <c r="G2667" s="13">
        <v>1437</v>
      </c>
      <c r="H2667" t="str">
        <f>VLOOKUP(G2667,All_Teams!$A$2:$B$365,2,FALSE)</f>
        <v>Villanova</v>
      </c>
    </row>
    <row r="2668" spans="2:8" x14ac:dyDescent="0.4">
      <c r="B2668" s="11">
        <v>2665</v>
      </c>
      <c r="C2668" s="52">
        <v>1314</v>
      </c>
      <c r="D2668" s="13">
        <v>1314</v>
      </c>
      <c r="G2668" s="13">
        <v>1314</v>
      </c>
      <c r="H2668" t="str">
        <f>VLOOKUP(G2668,All_Teams!$A$2:$B$365,2,FALSE)</f>
        <v>North Carolina</v>
      </c>
    </row>
    <row r="2669" spans="2:8" x14ac:dyDescent="0.4">
      <c r="B2669" s="11">
        <v>2666</v>
      </c>
      <c r="C2669" s="52">
        <v>1452</v>
      </c>
      <c r="D2669" s="13">
        <v>1452</v>
      </c>
      <c r="G2669" s="13">
        <v>1452</v>
      </c>
      <c r="H2669" t="str">
        <f>VLOOKUP(G2669,All_Teams!$A$2:$B$365,2,FALSE)</f>
        <v>West Virginia</v>
      </c>
    </row>
    <row r="2670" spans="2:8" x14ac:dyDescent="0.4">
      <c r="B2670" s="11">
        <v>2667</v>
      </c>
      <c r="C2670" s="52">
        <v>1274</v>
      </c>
      <c r="D2670" s="13">
        <v>1274</v>
      </c>
      <c r="G2670" s="13">
        <v>1274</v>
      </c>
      <c r="H2670" t="str">
        <f>VLOOKUP(G2670,All_Teams!$A$2:$B$365,2,FALSE)</f>
        <v>Miami (FL)</v>
      </c>
    </row>
    <row r="2671" spans="2:8" x14ac:dyDescent="0.4">
      <c r="B2671" s="11">
        <v>2668</v>
      </c>
      <c r="C2671" s="52">
        <v>1242</v>
      </c>
      <c r="D2671" s="13">
        <v>1242</v>
      </c>
      <c r="G2671" s="13">
        <v>1242</v>
      </c>
      <c r="H2671" t="str">
        <f>VLOOKUP(G2671,All_Teams!$A$2:$B$365,2,FALSE)</f>
        <v>Kansas</v>
      </c>
    </row>
    <row r="2672" spans="2:8" x14ac:dyDescent="0.4">
      <c r="B2672" s="11">
        <v>2669</v>
      </c>
      <c r="C2672" s="52">
        <v>1242</v>
      </c>
      <c r="D2672" s="13">
        <v>1242</v>
      </c>
      <c r="G2672" s="13">
        <v>1242</v>
      </c>
      <c r="H2672" t="str">
        <f>VLOOKUP(G2672,All_Teams!$A$2:$B$365,2,FALSE)</f>
        <v>Kansas</v>
      </c>
    </row>
    <row r="2673" spans="2:8" x14ac:dyDescent="0.4">
      <c r="B2673" s="11">
        <v>2670</v>
      </c>
      <c r="C2673" s="52">
        <v>1242</v>
      </c>
      <c r="D2673" s="13">
        <v>1242</v>
      </c>
      <c r="G2673" s="13">
        <v>1242</v>
      </c>
      <c r="H2673" t="str">
        <f>VLOOKUP(G2673,All_Teams!$A$2:$B$365,2,FALSE)</f>
        <v>Kansas</v>
      </c>
    </row>
    <row r="2674" spans="2:8" x14ac:dyDescent="0.4">
      <c r="B2674" s="11">
        <v>2671</v>
      </c>
      <c r="C2674" s="52">
        <v>1458</v>
      </c>
      <c r="D2674" s="13">
        <v>1458</v>
      </c>
      <c r="G2674" s="13">
        <v>1458</v>
      </c>
      <c r="H2674" t="str">
        <f>VLOOKUP(G2674,All_Teams!$A$2:$B$365,2,FALSE)</f>
        <v>Wisconsin</v>
      </c>
    </row>
    <row r="2675" spans="2:8" x14ac:dyDescent="0.4">
      <c r="B2675" s="11">
        <v>2672</v>
      </c>
      <c r="C2675" s="52">
        <v>1242</v>
      </c>
      <c r="D2675" s="13">
        <v>1242</v>
      </c>
      <c r="G2675" s="13">
        <v>1242</v>
      </c>
      <c r="H2675" t="str">
        <f>VLOOKUP(G2675,All_Teams!$A$2:$B$365,2,FALSE)</f>
        <v>Kansas</v>
      </c>
    </row>
    <row r="2676" spans="2:8" x14ac:dyDescent="0.4">
      <c r="B2676" s="11">
        <v>2673</v>
      </c>
      <c r="C2676" s="52">
        <v>1314</v>
      </c>
      <c r="D2676" s="13">
        <v>1314</v>
      </c>
      <c r="G2676" s="13">
        <v>1314</v>
      </c>
      <c r="H2676" t="str">
        <f>VLOOKUP(G2676,All_Teams!$A$2:$B$365,2,FALSE)</f>
        <v>North Carolina</v>
      </c>
    </row>
    <row r="2677" spans="2:8" x14ac:dyDescent="0.4">
      <c r="B2677" s="11">
        <v>2674</v>
      </c>
      <c r="C2677" s="52">
        <v>1452</v>
      </c>
      <c r="D2677" s="13">
        <v>1452</v>
      </c>
      <c r="G2677" s="13">
        <v>1452</v>
      </c>
      <c r="H2677" t="str">
        <f>VLOOKUP(G2677,All_Teams!$A$2:$B$365,2,FALSE)</f>
        <v>West Virginia</v>
      </c>
    </row>
    <row r="2678" spans="2:8" x14ac:dyDescent="0.4">
      <c r="B2678" s="11">
        <v>2675</v>
      </c>
      <c r="C2678" s="52">
        <v>1246</v>
      </c>
      <c r="D2678" s="13">
        <v>1246</v>
      </c>
      <c r="G2678" s="13">
        <v>1246</v>
      </c>
      <c r="H2678" t="str">
        <f>VLOOKUP(G2678,All_Teams!$A$2:$B$365,2,FALSE)</f>
        <v>Kentucky</v>
      </c>
    </row>
    <row r="2679" spans="2:8" x14ac:dyDescent="0.4">
      <c r="B2679" s="11">
        <v>2676</v>
      </c>
      <c r="C2679" s="52">
        <v>1437</v>
      </c>
      <c r="D2679" s="13">
        <v>1437</v>
      </c>
      <c r="G2679" s="13">
        <v>1437</v>
      </c>
      <c r="H2679" t="str">
        <f>VLOOKUP(G2679,All_Teams!$A$2:$B$365,2,FALSE)</f>
        <v>Villanova</v>
      </c>
    </row>
    <row r="2680" spans="2:8" x14ac:dyDescent="0.4">
      <c r="B2680" s="11">
        <v>2677</v>
      </c>
      <c r="C2680" s="52">
        <v>1452</v>
      </c>
      <c r="D2680" s="13">
        <v>1452</v>
      </c>
      <c r="G2680" s="13">
        <v>1452</v>
      </c>
      <c r="H2680" t="str">
        <f>VLOOKUP(G2680,All_Teams!$A$2:$B$365,2,FALSE)</f>
        <v>West Virginia</v>
      </c>
    </row>
    <row r="2681" spans="2:8" x14ac:dyDescent="0.4">
      <c r="B2681" s="11">
        <v>2678</v>
      </c>
      <c r="C2681" s="52">
        <v>1246</v>
      </c>
      <c r="D2681" s="13">
        <v>1246</v>
      </c>
      <c r="G2681" s="13">
        <v>1246</v>
      </c>
      <c r="H2681" t="str">
        <f>VLOOKUP(G2681,All_Teams!$A$2:$B$365,2,FALSE)</f>
        <v>Kentucky</v>
      </c>
    </row>
    <row r="2682" spans="2:8" x14ac:dyDescent="0.4">
      <c r="B2682" s="11">
        <v>2679</v>
      </c>
      <c r="C2682" s="52">
        <v>1374</v>
      </c>
      <c r="D2682" s="13">
        <v>1374</v>
      </c>
      <c r="G2682" s="13">
        <v>1374</v>
      </c>
      <c r="H2682" t="str">
        <f>VLOOKUP(G2682,All_Teams!$A$2:$B$365,2,FALSE)</f>
        <v>Southern Methodist</v>
      </c>
    </row>
    <row r="2683" spans="2:8" x14ac:dyDescent="0.4">
      <c r="B2683" s="11">
        <v>2680</v>
      </c>
      <c r="C2683" s="52">
        <v>1452</v>
      </c>
      <c r="D2683" s="13">
        <v>1452</v>
      </c>
      <c r="G2683" s="13">
        <v>1452</v>
      </c>
      <c r="H2683" t="str">
        <f>VLOOKUP(G2683,All_Teams!$A$2:$B$365,2,FALSE)</f>
        <v>West Virginia</v>
      </c>
    </row>
    <row r="2684" spans="2:8" x14ac:dyDescent="0.4">
      <c r="B2684" s="11">
        <v>2681</v>
      </c>
      <c r="C2684" s="52">
        <v>1452</v>
      </c>
      <c r="D2684" s="13">
        <v>1452</v>
      </c>
      <c r="G2684" s="13">
        <v>1452</v>
      </c>
      <c r="H2684" t="str">
        <f>VLOOKUP(G2684,All_Teams!$A$2:$B$365,2,FALSE)</f>
        <v>West Virginia</v>
      </c>
    </row>
    <row r="2685" spans="2:8" x14ac:dyDescent="0.4">
      <c r="B2685" s="11">
        <v>2682</v>
      </c>
      <c r="C2685" s="52">
        <v>1452</v>
      </c>
      <c r="D2685" s="13">
        <v>1452</v>
      </c>
      <c r="G2685" s="13">
        <v>1452</v>
      </c>
      <c r="H2685" t="str">
        <f>VLOOKUP(G2685,All_Teams!$A$2:$B$365,2,FALSE)</f>
        <v>West Virginia</v>
      </c>
    </row>
    <row r="2686" spans="2:8" x14ac:dyDescent="0.4">
      <c r="B2686" s="11">
        <v>2683</v>
      </c>
      <c r="C2686" s="52">
        <v>1314</v>
      </c>
      <c r="D2686" s="13">
        <v>1314</v>
      </c>
      <c r="G2686" s="13">
        <v>1314</v>
      </c>
      <c r="H2686" t="str">
        <f>VLOOKUP(G2686,All_Teams!$A$2:$B$365,2,FALSE)</f>
        <v>North Carolina</v>
      </c>
    </row>
    <row r="2687" spans="2:8" x14ac:dyDescent="0.4">
      <c r="B2687" s="11">
        <v>2684</v>
      </c>
      <c r="C2687" s="52">
        <v>1452</v>
      </c>
      <c r="D2687" s="13">
        <v>1452</v>
      </c>
      <c r="G2687" s="13">
        <v>1452</v>
      </c>
      <c r="H2687" t="str">
        <f>VLOOKUP(G2687,All_Teams!$A$2:$B$365,2,FALSE)</f>
        <v>West Virginia</v>
      </c>
    </row>
    <row r="2688" spans="2:8" x14ac:dyDescent="0.4">
      <c r="B2688" s="11">
        <v>2685</v>
      </c>
      <c r="C2688" s="52">
        <v>1181</v>
      </c>
      <c r="D2688" s="13">
        <v>1181</v>
      </c>
      <c r="G2688" s="13">
        <v>1181</v>
      </c>
      <c r="H2688" t="str">
        <f>VLOOKUP(G2688,All_Teams!$A$2:$B$365,2,FALSE)</f>
        <v>Duke</v>
      </c>
    </row>
    <row r="2689" spans="2:8" x14ac:dyDescent="0.4">
      <c r="B2689" s="11">
        <v>2686</v>
      </c>
      <c r="C2689" s="52">
        <v>1199</v>
      </c>
      <c r="D2689" s="13">
        <v>1199</v>
      </c>
      <c r="G2689" s="13">
        <v>1199</v>
      </c>
      <c r="H2689" t="str">
        <f>VLOOKUP(G2689,All_Teams!$A$2:$B$365,2,FALSE)</f>
        <v>Florida State</v>
      </c>
    </row>
    <row r="2690" spans="2:8" x14ac:dyDescent="0.4">
      <c r="B2690" s="11">
        <v>2687</v>
      </c>
      <c r="C2690" s="52">
        <v>1246</v>
      </c>
      <c r="D2690" s="13">
        <v>1246</v>
      </c>
      <c r="G2690" s="13">
        <v>1246</v>
      </c>
      <c r="H2690" t="str">
        <f>VLOOKUP(G2690,All_Teams!$A$2:$B$365,2,FALSE)</f>
        <v>Kentucky</v>
      </c>
    </row>
    <row r="2691" spans="2:8" x14ac:dyDescent="0.4">
      <c r="B2691" s="11">
        <v>2688</v>
      </c>
      <c r="C2691" s="52">
        <v>1112</v>
      </c>
      <c r="D2691" s="13">
        <v>1112</v>
      </c>
      <c r="G2691" s="13">
        <v>1112</v>
      </c>
      <c r="H2691" t="str">
        <f>VLOOKUP(G2691,All_Teams!$A$2:$B$365,2,FALSE)</f>
        <v>Arizona</v>
      </c>
    </row>
    <row r="2692" spans="2:8" x14ac:dyDescent="0.4">
      <c r="B2692" s="11">
        <v>2689</v>
      </c>
      <c r="C2692" s="52">
        <v>1274</v>
      </c>
      <c r="D2692" s="13">
        <v>1274</v>
      </c>
      <c r="G2692" s="13">
        <v>1274</v>
      </c>
      <c r="H2692" t="str">
        <f>VLOOKUP(G2692,All_Teams!$A$2:$B$365,2,FALSE)</f>
        <v>Miami (FL)</v>
      </c>
    </row>
    <row r="2693" spans="2:8" x14ac:dyDescent="0.4">
      <c r="B2693" s="11">
        <v>2690</v>
      </c>
      <c r="C2693" s="52">
        <v>1314</v>
      </c>
      <c r="D2693" s="13">
        <v>1314</v>
      </c>
      <c r="G2693" s="13">
        <v>1314</v>
      </c>
      <c r="H2693" t="str">
        <f>VLOOKUP(G2693,All_Teams!$A$2:$B$365,2,FALSE)</f>
        <v>North Carolina</v>
      </c>
    </row>
    <row r="2694" spans="2:8" x14ac:dyDescent="0.4">
      <c r="B2694" s="11">
        <v>2691</v>
      </c>
      <c r="C2694" s="52">
        <v>1452</v>
      </c>
      <c r="D2694" s="13">
        <v>1452</v>
      </c>
      <c r="G2694" s="13">
        <v>1452</v>
      </c>
      <c r="H2694" t="str">
        <f>VLOOKUP(G2694,All_Teams!$A$2:$B$365,2,FALSE)</f>
        <v>West Virginia</v>
      </c>
    </row>
    <row r="2695" spans="2:8" x14ac:dyDescent="0.4">
      <c r="B2695" s="11">
        <v>2692</v>
      </c>
      <c r="C2695" s="52">
        <v>1242</v>
      </c>
      <c r="D2695" s="13">
        <v>1242</v>
      </c>
      <c r="G2695" s="13">
        <v>1242</v>
      </c>
      <c r="H2695" t="str">
        <f>VLOOKUP(G2695,All_Teams!$A$2:$B$365,2,FALSE)</f>
        <v>Kansas</v>
      </c>
    </row>
    <row r="2696" spans="2:8" x14ac:dyDescent="0.4">
      <c r="B2696" s="11">
        <v>2693</v>
      </c>
      <c r="C2696" s="52">
        <v>1332</v>
      </c>
      <c r="D2696" s="13">
        <v>1332</v>
      </c>
      <c r="G2696" s="13">
        <v>1332</v>
      </c>
      <c r="H2696" t="str">
        <f>VLOOKUP(G2696,All_Teams!$A$2:$B$365,2,FALSE)</f>
        <v>Oregon</v>
      </c>
    </row>
    <row r="2697" spans="2:8" x14ac:dyDescent="0.4">
      <c r="B2697" s="11">
        <v>2694</v>
      </c>
      <c r="C2697" s="52">
        <v>1435</v>
      </c>
      <c r="D2697" s="13">
        <v>1435</v>
      </c>
      <c r="G2697" s="13">
        <v>1435</v>
      </c>
      <c r="H2697" t="str">
        <f>VLOOKUP(G2697,All_Teams!$A$2:$B$365,2,FALSE)</f>
        <v>Vanderbilt</v>
      </c>
    </row>
    <row r="2698" spans="2:8" x14ac:dyDescent="0.4">
      <c r="B2698" s="11">
        <v>2695</v>
      </c>
      <c r="C2698" s="52">
        <v>1314</v>
      </c>
      <c r="D2698" s="13">
        <v>1314</v>
      </c>
      <c r="G2698" s="13">
        <v>1314</v>
      </c>
      <c r="H2698" t="str">
        <f>VLOOKUP(G2698,All_Teams!$A$2:$B$365,2,FALSE)</f>
        <v>North Carolina</v>
      </c>
    </row>
    <row r="2699" spans="2:8" x14ac:dyDescent="0.4">
      <c r="B2699" s="11">
        <v>2696</v>
      </c>
      <c r="C2699" s="52">
        <v>1314</v>
      </c>
      <c r="D2699" s="13">
        <v>1314</v>
      </c>
      <c r="G2699" s="13">
        <v>1314</v>
      </c>
      <c r="H2699" t="str">
        <f>VLOOKUP(G2699,All_Teams!$A$2:$B$365,2,FALSE)</f>
        <v>North Carolina</v>
      </c>
    </row>
    <row r="2700" spans="2:8" x14ac:dyDescent="0.4">
      <c r="B2700" s="11">
        <v>2697</v>
      </c>
      <c r="C2700" s="52">
        <v>1181</v>
      </c>
      <c r="D2700" s="13">
        <v>1181</v>
      </c>
      <c r="G2700" s="13">
        <v>1181</v>
      </c>
      <c r="H2700" t="str">
        <f>VLOOKUP(G2700,All_Teams!$A$2:$B$365,2,FALSE)</f>
        <v>Duke</v>
      </c>
    </row>
    <row r="2701" spans="2:8" x14ac:dyDescent="0.4">
      <c r="B2701" s="11">
        <v>2698</v>
      </c>
      <c r="C2701" s="52">
        <v>1257</v>
      </c>
      <c r="D2701" s="13">
        <v>1257</v>
      </c>
      <c r="G2701" s="13">
        <v>1257</v>
      </c>
      <c r="H2701" t="str">
        <f>VLOOKUP(G2701,All_Teams!$A$2:$B$365,2,FALSE)</f>
        <v>Louisville</v>
      </c>
    </row>
    <row r="2702" spans="2:8" x14ac:dyDescent="0.4">
      <c r="B2702" s="11">
        <v>2699</v>
      </c>
      <c r="C2702" s="52">
        <v>1436</v>
      </c>
      <c r="D2702" s="13">
        <v>1436</v>
      </c>
      <c r="G2702" s="13">
        <v>1436</v>
      </c>
      <c r="H2702" t="str">
        <f>VLOOKUP(G2702,All_Teams!$A$2:$B$365,2,FALSE)</f>
        <v>Vermont</v>
      </c>
    </row>
    <row r="2703" spans="2:8" x14ac:dyDescent="0.4">
      <c r="B2703" s="11">
        <v>2700</v>
      </c>
      <c r="C2703" s="52">
        <v>1274</v>
      </c>
      <c r="D2703" s="13">
        <v>1274</v>
      </c>
      <c r="G2703" s="13">
        <v>1274</v>
      </c>
      <c r="H2703" t="str">
        <f>VLOOKUP(G2703,All_Teams!$A$2:$B$365,2,FALSE)</f>
        <v>Miami (FL)</v>
      </c>
    </row>
    <row r="2704" spans="2:8" x14ac:dyDescent="0.4">
      <c r="B2704" s="11">
        <v>2701</v>
      </c>
      <c r="C2704" s="52">
        <v>1314</v>
      </c>
      <c r="D2704" s="13">
        <v>1314</v>
      </c>
      <c r="G2704" s="13">
        <v>1314</v>
      </c>
      <c r="H2704" t="str">
        <f>VLOOKUP(G2704,All_Teams!$A$2:$B$365,2,FALSE)</f>
        <v>North Carolina</v>
      </c>
    </row>
    <row r="2705" spans="2:8" x14ac:dyDescent="0.4">
      <c r="B2705" s="11">
        <v>2702</v>
      </c>
      <c r="C2705" s="52">
        <v>1452</v>
      </c>
      <c r="D2705" s="13">
        <v>1452</v>
      </c>
      <c r="G2705" s="13">
        <v>1452</v>
      </c>
      <c r="H2705" t="str">
        <f>VLOOKUP(G2705,All_Teams!$A$2:$B$365,2,FALSE)</f>
        <v>West Virginia</v>
      </c>
    </row>
    <row r="2706" spans="2:8" x14ac:dyDescent="0.4">
      <c r="B2706" s="11">
        <v>2703</v>
      </c>
      <c r="C2706" s="52">
        <v>1314</v>
      </c>
      <c r="D2706" s="13">
        <v>1314</v>
      </c>
      <c r="G2706" s="13">
        <v>1314</v>
      </c>
      <c r="H2706" t="str">
        <f>VLOOKUP(G2706,All_Teams!$A$2:$B$365,2,FALSE)</f>
        <v>North Carolina</v>
      </c>
    </row>
    <row r="2707" spans="2:8" x14ac:dyDescent="0.4">
      <c r="B2707" s="11">
        <v>2704</v>
      </c>
      <c r="C2707" s="52">
        <v>1314</v>
      </c>
      <c r="D2707" s="13">
        <v>1314</v>
      </c>
      <c r="G2707" s="13">
        <v>1314</v>
      </c>
      <c r="H2707" t="str">
        <f>VLOOKUP(G2707,All_Teams!$A$2:$B$365,2,FALSE)</f>
        <v>North Carolina</v>
      </c>
    </row>
    <row r="2708" spans="2:8" x14ac:dyDescent="0.4">
      <c r="B2708" s="11">
        <v>2705</v>
      </c>
      <c r="C2708" s="52">
        <v>1246</v>
      </c>
      <c r="D2708" s="13">
        <v>1246</v>
      </c>
      <c r="G2708" s="13">
        <v>1246</v>
      </c>
      <c r="H2708" t="str">
        <f>VLOOKUP(G2708,All_Teams!$A$2:$B$365,2,FALSE)</f>
        <v>Kentucky</v>
      </c>
    </row>
    <row r="2709" spans="2:8" x14ac:dyDescent="0.4">
      <c r="B2709" s="11">
        <v>2706</v>
      </c>
      <c r="C2709" s="52">
        <v>1314</v>
      </c>
      <c r="D2709" s="13">
        <v>1314</v>
      </c>
      <c r="G2709" s="13">
        <v>1314</v>
      </c>
      <c r="H2709" t="str">
        <f>VLOOKUP(G2709,All_Teams!$A$2:$B$365,2,FALSE)</f>
        <v>North Carolina</v>
      </c>
    </row>
    <row r="2710" spans="2:8" x14ac:dyDescent="0.4">
      <c r="B2710" s="11">
        <v>2707</v>
      </c>
      <c r="C2710" s="52">
        <v>1452</v>
      </c>
      <c r="D2710" s="13">
        <v>1452</v>
      </c>
      <c r="G2710" s="13">
        <v>1452</v>
      </c>
      <c r="H2710" t="str">
        <f>VLOOKUP(G2710,All_Teams!$A$2:$B$365,2,FALSE)</f>
        <v>West Virginia</v>
      </c>
    </row>
    <row r="2711" spans="2:8" x14ac:dyDescent="0.4">
      <c r="B2711" s="11">
        <v>2708</v>
      </c>
      <c r="C2711" s="52">
        <v>1153</v>
      </c>
      <c r="D2711" s="13">
        <v>1153</v>
      </c>
      <c r="G2711" s="13">
        <v>1153</v>
      </c>
      <c r="H2711" t="str">
        <f>VLOOKUP(G2711,All_Teams!$A$2:$B$365,2,FALSE)</f>
        <v>Cincinnati</v>
      </c>
    </row>
    <row r="2712" spans="2:8" x14ac:dyDescent="0.4">
      <c r="B2712" s="11">
        <v>2709</v>
      </c>
      <c r="C2712" s="52">
        <v>1314</v>
      </c>
      <c r="D2712" s="13">
        <v>1314</v>
      </c>
      <c r="G2712" s="13">
        <v>1314</v>
      </c>
      <c r="H2712" t="str">
        <f>VLOOKUP(G2712,All_Teams!$A$2:$B$365,2,FALSE)</f>
        <v>North Carolina</v>
      </c>
    </row>
    <row r="2713" spans="2:8" x14ac:dyDescent="0.4">
      <c r="B2713" s="11">
        <v>2710</v>
      </c>
      <c r="C2713" s="52">
        <v>1374</v>
      </c>
      <c r="D2713" s="13">
        <v>1374</v>
      </c>
      <c r="G2713" s="13">
        <v>1374</v>
      </c>
      <c r="H2713" t="str">
        <f>VLOOKUP(G2713,All_Teams!$A$2:$B$365,2,FALSE)</f>
        <v>Southern Methodist</v>
      </c>
    </row>
    <row r="2714" spans="2:8" x14ac:dyDescent="0.4">
      <c r="B2714" s="11">
        <v>2711</v>
      </c>
      <c r="C2714" s="52">
        <v>1181</v>
      </c>
      <c r="D2714" s="13">
        <v>1181</v>
      </c>
      <c r="G2714" s="13">
        <v>1181</v>
      </c>
      <c r="H2714" t="str">
        <f>VLOOKUP(G2714,All_Teams!$A$2:$B$365,2,FALSE)</f>
        <v>Duke</v>
      </c>
    </row>
    <row r="2715" spans="2:8" x14ac:dyDescent="0.4">
      <c r="B2715" s="11">
        <v>2712</v>
      </c>
      <c r="C2715" s="52">
        <v>1314</v>
      </c>
      <c r="D2715" s="13">
        <v>1314</v>
      </c>
      <c r="G2715" s="13">
        <v>1314</v>
      </c>
      <c r="H2715" t="str">
        <f>VLOOKUP(G2715,All_Teams!$A$2:$B$365,2,FALSE)</f>
        <v>North Carolina</v>
      </c>
    </row>
    <row r="2716" spans="2:8" x14ac:dyDescent="0.4">
      <c r="B2716" s="11">
        <v>2713</v>
      </c>
      <c r="C2716" s="52">
        <v>1452</v>
      </c>
      <c r="D2716" s="13">
        <v>1452</v>
      </c>
      <c r="G2716" s="13">
        <v>1452</v>
      </c>
      <c r="H2716" t="str">
        <f>VLOOKUP(G2716,All_Teams!$A$2:$B$365,2,FALSE)</f>
        <v>West Virginia</v>
      </c>
    </row>
    <row r="2717" spans="2:8" x14ac:dyDescent="0.4">
      <c r="B2717" s="11">
        <v>2714</v>
      </c>
      <c r="C2717" s="52">
        <v>1452</v>
      </c>
      <c r="D2717" s="13">
        <v>1452</v>
      </c>
      <c r="G2717" s="13">
        <v>1452</v>
      </c>
      <c r="H2717" t="str">
        <f>VLOOKUP(G2717,All_Teams!$A$2:$B$365,2,FALSE)</f>
        <v>West Virginia</v>
      </c>
    </row>
    <row r="2718" spans="2:8" x14ac:dyDescent="0.4">
      <c r="B2718" s="11">
        <v>2715</v>
      </c>
      <c r="C2718" s="52">
        <v>1452</v>
      </c>
      <c r="D2718" s="13">
        <v>1452</v>
      </c>
      <c r="G2718" s="13">
        <v>1452</v>
      </c>
      <c r="H2718" t="str">
        <f>VLOOKUP(G2718,All_Teams!$A$2:$B$365,2,FALSE)</f>
        <v>West Virginia</v>
      </c>
    </row>
    <row r="2719" spans="2:8" x14ac:dyDescent="0.4">
      <c r="B2719" s="11">
        <v>2716</v>
      </c>
      <c r="C2719" s="52">
        <v>1314</v>
      </c>
      <c r="D2719" s="13">
        <v>1314</v>
      </c>
      <c r="G2719" s="13">
        <v>1314</v>
      </c>
      <c r="H2719" t="str">
        <f>VLOOKUP(G2719,All_Teams!$A$2:$B$365,2,FALSE)</f>
        <v>North Carolina</v>
      </c>
    </row>
    <row r="2720" spans="2:8" x14ac:dyDescent="0.4">
      <c r="B2720" s="11">
        <v>2717</v>
      </c>
      <c r="C2720" s="52">
        <v>1257</v>
      </c>
      <c r="D2720" s="13">
        <v>1257</v>
      </c>
      <c r="G2720" s="13">
        <v>1257</v>
      </c>
      <c r="H2720" t="str">
        <f>VLOOKUP(G2720,All_Teams!$A$2:$B$365,2,FALSE)</f>
        <v>Louisville</v>
      </c>
    </row>
    <row r="2721" spans="2:8" x14ac:dyDescent="0.4">
      <c r="B2721" s="11">
        <v>2718</v>
      </c>
      <c r="C2721" s="52">
        <v>1257</v>
      </c>
      <c r="D2721" s="13">
        <v>1257</v>
      </c>
      <c r="G2721" s="13">
        <v>1257</v>
      </c>
      <c r="H2721" t="str">
        <f>VLOOKUP(G2721,All_Teams!$A$2:$B$365,2,FALSE)</f>
        <v>Louisville</v>
      </c>
    </row>
    <row r="2722" spans="2:8" x14ac:dyDescent="0.4">
      <c r="B2722" s="11">
        <v>2719</v>
      </c>
      <c r="C2722" s="52">
        <v>1452</v>
      </c>
      <c r="D2722" s="13">
        <v>1452</v>
      </c>
      <c r="G2722" s="13">
        <v>1452</v>
      </c>
      <c r="H2722" t="str">
        <f>VLOOKUP(G2722,All_Teams!$A$2:$B$365,2,FALSE)</f>
        <v>West Virginia</v>
      </c>
    </row>
    <row r="2723" spans="2:8" x14ac:dyDescent="0.4">
      <c r="B2723" s="11">
        <v>2720</v>
      </c>
      <c r="C2723" s="52">
        <v>1314</v>
      </c>
      <c r="D2723" s="13">
        <v>1314</v>
      </c>
      <c r="G2723" s="13">
        <v>1314</v>
      </c>
      <c r="H2723" t="str">
        <f>VLOOKUP(G2723,All_Teams!$A$2:$B$365,2,FALSE)</f>
        <v>North Carolina</v>
      </c>
    </row>
    <row r="2724" spans="2:8" x14ac:dyDescent="0.4">
      <c r="B2724" s="11">
        <v>2721</v>
      </c>
      <c r="C2724" s="52">
        <v>1314</v>
      </c>
      <c r="D2724" s="13">
        <v>1314</v>
      </c>
      <c r="G2724" s="13">
        <v>1314</v>
      </c>
      <c r="H2724" t="str">
        <f>VLOOKUP(G2724,All_Teams!$A$2:$B$365,2,FALSE)</f>
        <v>North Carolina</v>
      </c>
    </row>
    <row r="2725" spans="2:8" x14ac:dyDescent="0.4">
      <c r="B2725" s="11">
        <v>2722</v>
      </c>
      <c r="C2725" s="52">
        <v>1374</v>
      </c>
      <c r="D2725" s="13">
        <v>1374</v>
      </c>
      <c r="G2725" s="13">
        <v>1374</v>
      </c>
      <c r="H2725" t="str">
        <f>VLOOKUP(G2725,All_Teams!$A$2:$B$365,2,FALSE)</f>
        <v>Southern Methodist</v>
      </c>
    </row>
    <row r="2726" spans="2:8" x14ac:dyDescent="0.4">
      <c r="B2726" s="11">
        <v>2723</v>
      </c>
      <c r="C2726" s="52">
        <v>1112</v>
      </c>
      <c r="D2726" s="13">
        <v>1112</v>
      </c>
      <c r="G2726" s="13">
        <v>1112</v>
      </c>
      <c r="H2726" t="str">
        <f>VLOOKUP(G2726,All_Teams!$A$2:$B$365,2,FALSE)</f>
        <v>Arizona</v>
      </c>
    </row>
    <row r="2727" spans="2:8" x14ac:dyDescent="0.4">
      <c r="B2727" s="11">
        <v>2724</v>
      </c>
      <c r="C2727" s="52">
        <v>1452</v>
      </c>
      <c r="D2727" s="13">
        <v>1452</v>
      </c>
      <c r="G2727" s="13">
        <v>1452</v>
      </c>
      <c r="H2727" t="str">
        <f>VLOOKUP(G2727,All_Teams!$A$2:$B$365,2,FALSE)</f>
        <v>West Virginia</v>
      </c>
    </row>
    <row r="2728" spans="2:8" x14ac:dyDescent="0.4">
      <c r="B2728" s="11">
        <v>2725</v>
      </c>
      <c r="C2728" s="52">
        <v>1246</v>
      </c>
      <c r="D2728" s="13">
        <v>1246</v>
      </c>
      <c r="G2728" s="13">
        <v>1246</v>
      </c>
      <c r="H2728" t="str">
        <f>VLOOKUP(G2728,All_Teams!$A$2:$B$365,2,FALSE)</f>
        <v>Kentucky</v>
      </c>
    </row>
    <row r="2729" spans="2:8" x14ac:dyDescent="0.4">
      <c r="B2729" s="11">
        <v>2726</v>
      </c>
      <c r="C2729" s="52">
        <v>1242</v>
      </c>
      <c r="D2729" s="13">
        <v>1242</v>
      </c>
      <c r="G2729" s="13">
        <v>1242</v>
      </c>
      <c r="H2729" t="str">
        <f>VLOOKUP(G2729,All_Teams!$A$2:$B$365,2,FALSE)</f>
        <v>Kansas</v>
      </c>
    </row>
    <row r="2730" spans="2:8" x14ac:dyDescent="0.4">
      <c r="B2730" s="11">
        <v>2727</v>
      </c>
      <c r="C2730" s="52">
        <v>1437</v>
      </c>
      <c r="D2730" s="13">
        <v>1437</v>
      </c>
      <c r="G2730" s="13">
        <v>1437</v>
      </c>
      <c r="H2730" t="str">
        <f>VLOOKUP(G2730,All_Teams!$A$2:$B$365,2,FALSE)</f>
        <v>Villanova</v>
      </c>
    </row>
    <row r="2731" spans="2:8" x14ac:dyDescent="0.4">
      <c r="B2731" s="11">
        <v>2728</v>
      </c>
      <c r="C2731" s="52">
        <v>1242</v>
      </c>
      <c r="D2731" s="13">
        <v>1242</v>
      </c>
      <c r="G2731" s="13">
        <v>1242</v>
      </c>
      <c r="H2731" t="str">
        <f>VLOOKUP(G2731,All_Teams!$A$2:$B$365,2,FALSE)</f>
        <v>Kansas</v>
      </c>
    </row>
    <row r="2732" spans="2:8" x14ac:dyDescent="0.4">
      <c r="B2732" s="11">
        <v>2729</v>
      </c>
      <c r="C2732" s="52">
        <v>1462</v>
      </c>
      <c r="D2732" s="13">
        <v>1462</v>
      </c>
      <c r="G2732" s="13">
        <v>1462</v>
      </c>
      <c r="H2732" t="str">
        <f>VLOOKUP(G2732,All_Teams!$A$2:$B$365,2,FALSE)</f>
        <v>Xavier</v>
      </c>
    </row>
    <row r="2733" spans="2:8" x14ac:dyDescent="0.4">
      <c r="B2733" s="11">
        <v>2730</v>
      </c>
      <c r="C2733" s="52">
        <v>1274</v>
      </c>
      <c r="D2733" s="13">
        <v>1274</v>
      </c>
      <c r="G2733" s="13">
        <v>1274</v>
      </c>
      <c r="H2733" t="str">
        <f>VLOOKUP(G2733,All_Teams!$A$2:$B$365,2,FALSE)</f>
        <v>Miami (FL)</v>
      </c>
    </row>
    <row r="2734" spans="2:8" x14ac:dyDescent="0.4">
      <c r="B2734" s="11">
        <v>2731</v>
      </c>
      <c r="C2734" s="52">
        <v>1374</v>
      </c>
      <c r="D2734" s="13">
        <v>1374</v>
      </c>
      <c r="G2734" s="13">
        <v>1374</v>
      </c>
      <c r="H2734" t="str">
        <f>VLOOKUP(G2734,All_Teams!$A$2:$B$365,2,FALSE)</f>
        <v>Southern Methodist</v>
      </c>
    </row>
    <row r="2735" spans="2:8" x14ac:dyDescent="0.4">
      <c r="B2735" s="11">
        <v>2732</v>
      </c>
      <c r="C2735" s="52">
        <v>1314</v>
      </c>
      <c r="D2735" s="13">
        <v>1314</v>
      </c>
      <c r="G2735" s="13">
        <v>1314</v>
      </c>
      <c r="H2735" t="str">
        <f>VLOOKUP(G2735,All_Teams!$A$2:$B$365,2,FALSE)</f>
        <v>North Carolina</v>
      </c>
    </row>
    <row r="2736" spans="2:8" x14ac:dyDescent="0.4">
      <c r="B2736" s="11">
        <v>2733</v>
      </c>
      <c r="C2736" s="52">
        <v>1173</v>
      </c>
      <c r="D2736" s="13">
        <v>1173</v>
      </c>
      <c r="G2736" s="13">
        <v>1173</v>
      </c>
      <c r="H2736" t="str">
        <f>VLOOKUP(G2736,All_Teams!$A$2:$B$365,2,FALSE)</f>
        <v>Dayton</v>
      </c>
    </row>
    <row r="2737" spans="2:8" x14ac:dyDescent="0.4">
      <c r="B2737" s="11">
        <v>2734</v>
      </c>
      <c r="C2737" s="52">
        <v>1452</v>
      </c>
      <c r="D2737" s="13">
        <v>1452</v>
      </c>
      <c r="G2737" s="13">
        <v>1452</v>
      </c>
      <c r="H2737" t="str">
        <f>VLOOKUP(G2737,All_Teams!$A$2:$B$365,2,FALSE)</f>
        <v>West Virginia</v>
      </c>
    </row>
    <row r="2738" spans="2:8" x14ac:dyDescent="0.4">
      <c r="B2738" s="11">
        <v>2735</v>
      </c>
      <c r="C2738" s="52">
        <v>1435</v>
      </c>
      <c r="D2738" s="13">
        <v>1435</v>
      </c>
      <c r="G2738" s="13">
        <v>1435</v>
      </c>
      <c r="H2738" t="str">
        <f>VLOOKUP(G2738,All_Teams!$A$2:$B$365,2,FALSE)</f>
        <v>Vanderbilt</v>
      </c>
    </row>
    <row r="2739" spans="2:8" x14ac:dyDescent="0.4">
      <c r="B2739" s="11">
        <v>2736</v>
      </c>
      <c r="C2739" s="52">
        <v>1274</v>
      </c>
      <c r="D2739" s="13">
        <v>1274</v>
      </c>
      <c r="G2739" s="13">
        <v>1274</v>
      </c>
      <c r="H2739" t="str">
        <f>VLOOKUP(G2739,All_Teams!$A$2:$B$365,2,FALSE)</f>
        <v>Miami (FL)</v>
      </c>
    </row>
    <row r="2740" spans="2:8" x14ac:dyDescent="0.4">
      <c r="B2740" s="11">
        <v>2737</v>
      </c>
      <c r="C2740" s="52">
        <v>1455</v>
      </c>
      <c r="D2740" s="13">
        <v>1455</v>
      </c>
      <c r="G2740" s="13">
        <v>1455</v>
      </c>
      <c r="H2740" t="str">
        <f>VLOOKUP(G2740,All_Teams!$A$2:$B$365,2,FALSE)</f>
        <v>Wichita State</v>
      </c>
    </row>
    <row r="2741" spans="2:8" x14ac:dyDescent="0.4">
      <c r="B2741" s="11">
        <v>2738</v>
      </c>
      <c r="C2741" s="52">
        <v>1452</v>
      </c>
      <c r="D2741" s="13">
        <v>1452</v>
      </c>
      <c r="G2741" s="13">
        <v>1452</v>
      </c>
      <c r="H2741" t="str">
        <f>VLOOKUP(G2741,All_Teams!$A$2:$B$365,2,FALSE)</f>
        <v>West Virginia</v>
      </c>
    </row>
    <row r="2742" spans="2:8" x14ac:dyDescent="0.4">
      <c r="B2742" s="11">
        <v>2739</v>
      </c>
      <c r="C2742" s="52">
        <v>1314</v>
      </c>
      <c r="D2742" s="13">
        <v>1314</v>
      </c>
      <c r="G2742" s="13">
        <v>1314</v>
      </c>
      <c r="H2742" t="str">
        <f>VLOOKUP(G2742,All_Teams!$A$2:$B$365,2,FALSE)</f>
        <v>North Carolina</v>
      </c>
    </row>
    <row r="2743" spans="2:8" x14ac:dyDescent="0.4">
      <c r="B2743" s="11">
        <v>2740</v>
      </c>
      <c r="C2743" s="52">
        <v>1374</v>
      </c>
      <c r="D2743" s="13">
        <v>1374</v>
      </c>
      <c r="G2743" s="13">
        <v>1374</v>
      </c>
      <c r="H2743" t="str">
        <f>VLOOKUP(G2743,All_Teams!$A$2:$B$365,2,FALSE)</f>
        <v>Southern Methodist</v>
      </c>
    </row>
    <row r="2744" spans="2:8" x14ac:dyDescent="0.4">
      <c r="B2744" s="11">
        <v>2741</v>
      </c>
      <c r="C2744" s="52">
        <v>1242</v>
      </c>
      <c r="D2744" s="13">
        <v>1242</v>
      </c>
      <c r="G2744" s="13">
        <v>1242</v>
      </c>
      <c r="H2744" t="str">
        <f>VLOOKUP(G2744,All_Teams!$A$2:$B$365,2,FALSE)</f>
        <v>Kansas</v>
      </c>
    </row>
    <row r="2745" spans="2:8" x14ac:dyDescent="0.4">
      <c r="B2745" s="11">
        <v>2742</v>
      </c>
      <c r="C2745" s="52">
        <v>1436</v>
      </c>
      <c r="D2745" s="13">
        <v>1436</v>
      </c>
      <c r="G2745" s="13">
        <v>1436</v>
      </c>
      <c r="H2745" t="str">
        <f>VLOOKUP(G2745,All_Teams!$A$2:$B$365,2,FALSE)</f>
        <v>Vermont</v>
      </c>
    </row>
    <row r="2746" spans="2:8" x14ac:dyDescent="0.4">
      <c r="B2746" s="11">
        <v>2743</v>
      </c>
      <c r="C2746" s="52">
        <v>1374</v>
      </c>
      <c r="D2746" s="13">
        <v>1374</v>
      </c>
      <c r="G2746" s="13">
        <v>1374</v>
      </c>
      <c r="H2746" t="str">
        <f>VLOOKUP(G2746,All_Teams!$A$2:$B$365,2,FALSE)</f>
        <v>Southern Methodist</v>
      </c>
    </row>
    <row r="2747" spans="2:8" x14ac:dyDescent="0.4">
      <c r="B2747" s="11">
        <v>2744</v>
      </c>
      <c r="C2747" s="52">
        <v>1274</v>
      </c>
      <c r="D2747" s="13">
        <v>1274</v>
      </c>
      <c r="G2747" s="13">
        <v>1274</v>
      </c>
      <c r="H2747" t="str">
        <f>VLOOKUP(G2747,All_Teams!$A$2:$B$365,2,FALSE)</f>
        <v>Miami (FL)</v>
      </c>
    </row>
    <row r="2748" spans="2:8" x14ac:dyDescent="0.4">
      <c r="B2748" s="11">
        <v>2745</v>
      </c>
      <c r="C2748" s="52">
        <v>1452</v>
      </c>
      <c r="D2748" s="13">
        <v>1452</v>
      </c>
      <c r="G2748" s="13">
        <v>1452</v>
      </c>
      <c r="H2748" t="str">
        <f>VLOOKUP(G2748,All_Teams!$A$2:$B$365,2,FALSE)</f>
        <v>West Virginia</v>
      </c>
    </row>
    <row r="2749" spans="2:8" x14ac:dyDescent="0.4">
      <c r="B2749" s="11">
        <v>2746</v>
      </c>
      <c r="C2749" s="52">
        <v>1274</v>
      </c>
      <c r="D2749" s="13">
        <v>1274</v>
      </c>
      <c r="G2749" s="13">
        <v>1274</v>
      </c>
      <c r="H2749" t="str">
        <f>VLOOKUP(G2749,All_Teams!$A$2:$B$365,2,FALSE)</f>
        <v>Miami (FL)</v>
      </c>
    </row>
    <row r="2750" spans="2:8" x14ac:dyDescent="0.4">
      <c r="B2750" s="11">
        <v>2747</v>
      </c>
      <c r="C2750" s="52">
        <v>1452</v>
      </c>
      <c r="D2750" s="13">
        <v>1452</v>
      </c>
      <c r="G2750" s="13">
        <v>1452</v>
      </c>
      <c r="H2750" t="str">
        <f>VLOOKUP(G2750,All_Teams!$A$2:$B$365,2,FALSE)</f>
        <v>West Virginia</v>
      </c>
    </row>
    <row r="2751" spans="2:8" x14ac:dyDescent="0.4">
      <c r="B2751" s="11">
        <v>2748</v>
      </c>
      <c r="C2751" s="52">
        <v>1199</v>
      </c>
      <c r="D2751" s="13">
        <v>1199</v>
      </c>
      <c r="G2751" s="13">
        <v>1199</v>
      </c>
      <c r="H2751" t="str">
        <f>VLOOKUP(G2751,All_Teams!$A$2:$B$365,2,FALSE)</f>
        <v>Florida State</v>
      </c>
    </row>
    <row r="2752" spans="2:8" x14ac:dyDescent="0.4">
      <c r="B2752" s="11">
        <v>2749</v>
      </c>
      <c r="C2752" s="52">
        <v>1374</v>
      </c>
      <c r="D2752" s="13">
        <v>1374</v>
      </c>
      <c r="G2752" s="13">
        <v>1374</v>
      </c>
      <c r="H2752" t="str">
        <f>VLOOKUP(G2752,All_Teams!$A$2:$B$365,2,FALSE)</f>
        <v>Southern Methodist</v>
      </c>
    </row>
    <row r="2753" spans="2:8" x14ac:dyDescent="0.4">
      <c r="B2753" s="11">
        <v>2750</v>
      </c>
      <c r="C2753" s="52">
        <v>1435</v>
      </c>
      <c r="D2753" s="13">
        <v>1435</v>
      </c>
      <c r="G2753" s="13">
        <v>1435</v>
      </c>
      <c r="H2753" t="str">
        <f>VLOOKUP(G2753,All_Teams!$A$2:$B$365,2,FALSE)</f>
        <v>Vanderbilt</v>
      </c>
    </row>
    <row r="2754" spans="2:8" x14ac:dyDescent="0.4">
      <c r="B2754" s="11">
        <v>2751</v>
      </c>
      <c r="C2754" s="52">
        <v>1452</v>
      </c>
      <c r="D2754" s="13">
        <v>1452</v>
      </c>
      <c r="G2754" s="13">
        <v>1452</v>
      </c>
      <c r="H2754" t="str">
        <f>VLOOKUP(G2754,All_Teams!$A$2:$B$365,2,FALSE)</f>
        <v>West Virginia</v>
      </c>
    </row>
    <row r="2755" spans="2:8" x14ac:dyDescent="0.4">
      <c r="B2755" s="11">
        <v>2752</v>
      </c>
      <c r="C2755" s="52">
        <v>1274</v>
      </c>
      <c r="D2755" s="13">
        <v>1274</v>
      </c>
      <c r="G2755" s="13">
        <v>1274</v>
      </c>
      <c r="H2755" t="str">
        <f>VLOOKUP(G2755,All_Teams!$A$2:$B$365,2,FALSE)</f>
        <v>Miami (FL)</v>
      </c>
    </row>
    <row r="2756" spans="2:8" x14ac:dyDescent="0.4">
      <c r="B2756" s="11">
        <v>2753</v>
      </c>
      <c r="C2756" s="52">
        <v>1274</v>
      </c>
      <c r="D2756" s="13">
        <v>1274</v>
      </c>
      <c r="G2756" s="13">
        <v>1274</v>
      </c>
      <c r="H2756" t="str">
        <f>VLOOKUP(G2756,All_Teams!$A$2:$B$365,2,FALSE)</f>
        <v>Miami (FL)</v>
      </c>
    </row>
    <row r="2757" spans="2:8" x14ac:dyDescent="0.4">
      <c r="B2757" s="11">
        <v>2754</v>
      </c>
      <c r="C2757" s="52">
        <v>1246</v>
      </c>
      <c r="D2757" s="13">
        <v>1246</v>
      </c>
      <c r="G2757" s="13">
        <v>1246</v>
      </c>
      <c r="H2757" t="str">
        <f>VLOOKUP(G2757,All_Teams!$A$2:$B$365,2,FALSE)</f>
        <v>Kentucky</v>
      </c>
    </row>
    <row r="2758" spans="2:8" x14ac:dyDescent="0.4">
      <c r="B2758" s="11">
        <v>2755</v>
      </c>
      <c r="C2758" s="52">
        <v>1452</v>
      </c>
      <c r="D2758" s="13">
        <v>1452</v>
      </c>
      <c r="G2758" s="13">
        <v>1452</v>
      </c>
      <c r="H2758" t="str">
        <f>VLOOKUP(G2758,All_Teams!$A$2:$B$365,2,FALSE)</f>
        <v>West Virginia</v>
      </c>
    </row>
    <row r="2759" spans="2:8" x14ac:dyDescent="0.4">
      <c r="B2759" s="11">
        <v>2756</v>
      </c>
      <c r="C2759" s="52">
        <v>1314</v>
      </c>
      <c r="D2759" s="13">
        <v>1314</v>
      </c>
      <c r="G2759" s="13">
        <v>1314</v>
      </c>
      <c r="H2759" t="str">
        <f>VLOOKUP(G2759,All_Teams!$A$2:$B$365,2,FALSE)</f>
        <v>North Carolina</v>
      </c>
    </row>
    <row r="2760" spans="2:8" x14ac:dyDescent="0.4">
      <c r="B2760" s="11">
        <v>2757</v>
      </c>
      <c r="C2760" s="52">
        <v>1314</v>
      </c>
      <c r="D2760" s="13">
        <v>1314</v>
      </c>
      <c r="G2760" s="13">
        <v>1314</v>
      </c>
      <c r="H2760" t="str">
        <f>VLOOKUP(G2760,All_Teams!$A$2:$B$365,2,FALSE)</f>
        <v>North Carolina</v>
      </c>
    </row>
    <row r="2761" spans="2:8" x14ac:dyDescent="0.4">
      <c r="B2761" s="11">
        <v>2758</v>
      </c>
      <c r="C2761" s="52">
        <v>1435</v>
      </c>
      <c r="D2761" s="13">
        <v>1435</v>
      </c>
      <c r="G2761" s="13">
        <v>1435</v>
      </c>
      <c r="H2761" t="str">
        <f>VLOOKUP(G2761,All_Teams!$A$2:$B$365,2,FALSE)</f>
        <v>Vanderbilt</v>
      </c>
    </row>
    <row r="2762" spans="2:8" x14ac:dyDescent="0.4">
      <c r="B2762" s="11">
        <v>2759</v>
      </c>
      <c r="C2762" s="52">
        <v>1452</v>
      </c>
      <c r="D2762" s="13">
        <v>1452</v>
      </c>
      <c r="G2762" s="13">
        <v>1452</v>
      </c>
      <c r="H2762" t="str">
        <f>VLOOKUP(G2762,All_Teams!$A$2:$B$365,2,FALSE)</f>
        <v>West Virginia</v>
      </c>
    </row>
    <row r="2763" spans="2:8" x14ac:dyDescent="0.4">
      <c r="B2763" s="11">
        <v>2760</v>
      </c>
      <c r="C2763" s="52">
        <v>1246</v>
      </c>
      <c r="D2763" s="13">
        <v>1246</v>
      </c>
      <c r="G2763" s="13">
        <v>1246</v>
      </c>
      <c r="H2763" t="str">
        <f>VLOOKUP(G2763,All_Teams!$A$2:$B$365,2,FALSE)</f>
        <v>Kentucky</v>
      </c>
    </row>
    <row r="2764" spans="2:8" x14ac:dyDescent="0.4">
      <c r="B2764" s="11">
        <v>2761</v>
      </c>
      <c r="C2764" s="52">
        <v>1455</v>
      </c>
      <c r="D2764" s="13">
        <v>1455</v>
      </c>
      <c r="G2764" s="13">
        <v>1455</v>
      </c>
      <c r="H2764" t="str">
        <f>VLOOKUP(G2764,All_Teams!$A$2:$B$365,2,FALSE)</f>
        <v>Wichita State</v>
      </c>
    </row>
    <row r="2765" spans="2:8" x14ac:dyDescent="0.4">
      <c r="B2765" s="11">
        <v>2762</v>
      </c>
      <c r="C2765" s="52">
        <v>1452</v>
      </c>
      <c r="D2765" s="13">
        <v>1452</v>
      </c>
      <c r="G2765" s="13">
        <v>1452</v>
      </c>
      <c r="H2765" t="str">
        <f>VLOOKUP(G2765,All_Teams!$A$2:$B$365,2,FALSE)</f>
        <v>West Virginia</v>
      </c>
    </row>
    <row r="2766" spans="2:8" x14ac:dyDescent="0.4">
      <c r="B2766" s="11">
        <v>2763</v>
      </c>
      <c r="C2766" s="52">
        <v>1323</v>
      </c>
      <c r="D2766" s="13">
        <v>1323</v>
      </c>
      <c r="G2766" s="13">
        <v>1323</v>
      </c>
      <c r="H2766" t="str">
        <f>VLOOKUP(G2766,All_Teams!$A$2:$B$365,2,FALSE)</f>
        <v>Notre Dame</v>
      </c>
    </row>
    <row r="2767" spans="2:8" x14ac:dyDescent="0.4">
      <c r="B2767" s="11">
        <v>2764</v>
      </c>
      <c r="C2767" s="52">
        <v>1137</v>
      </c>
      <c r="D2767" s="13">
        <v>1137</v>
      </c>
      <c r="G2767" s="13">
        <v>1137</v>
      </c>
      <c r="H2767" t="str">
        <f>VLOOKUP(G2767,All_Teams!$A$2:$B$365,2,FALSE)</f>
        <v>Bucknell</v>
      </c>
    </row>
    <row r="2768" spans="2:8" x14ac:dyDescent="0.4">
      <c r="B2768" s="11">
        <v>2765</v>
      </c>
      <c r="C2768" s="52">
        <v>1257</v>
      </c>
      <c r="D2768" s="13">
        <v>1257</v>
      </c>
      <c r="G2768" s="13">
        <v>1257</v>
      </c>
      <c r="H2768" t="str">
        <f>VLOOKUP(G2768,All_Teams!$A$2:$B$365,2,FALSE)</f>
        <v>Louisville</v>
      </c>
    </row>
    <row r="2769" spans="2:8" x14ac:dyDescent="0.4">
      <c r="B2769" s="11">
        <v>2766</v>
      </c>
      <c r="C2769" s="52">
        <v>1153</v>
      </c>
      <c r="D2769" s="13">
        <v>1153</v>
      </c>
      <c r="G2769" s="13">
        <v>1153</v>
      </c>
      <c r="H2769" t="str">
        <f>VLOOKUP(G2769,All_Teams!$A$2:$B$365,2,FALSE)</f>
        <v>Cincinnati</v>
      </c>
    </row>
    <row r="2770" spans="2:8" x14ac:dyDescent="0.4">
      <c r="B2770" s="11">
        <v>2767</v>
      </c>
      <c r="C2770" s="52">
        <v>1274</v>
      </c>
      <c r="D2770" s="13">
        <v>1274</v>
      </c>
      <c r="G2770" s="13">
        <v>1274</v>
      </c>
      <c r="H2770" t="str">
        <f>VLOOKUP(G2770,All_Teams!$A$2:$B$365,2,FALSE)</f>
        <v>Miami (FL)</v>
      </c>
    </row>
    <row r="2771" spans="2:8" x14ac:dyDescent="0.4">
      <c r="B2771" s="11">
        <v>2768</v>
      </c>
      <c r="C2771" s="52">
        <v>1314</v>
      </c>
      <c r="D2771" s="13">
        <v>1314</v>
      </c>
      <c r="G2771" s="13">
        <v>1314</v>
      </c>
      <c r="H2771" t="str">
        <f>VLOOKUP(G2771,All_Teams!$A$2:$B$365,2,FALSE)</f>
        <v>North Carolina</v>
      </c>
    </row>
    <row r="2772" spans="2:8" x14ac:dyDescent="0.4">
      <c r="B2772" s="11">
        <v>2769</v>
      </c>
      <c r="C2772" s="52">
        <v>1436</v>
      </c>
      <c r="D2772" s="13">
        <v>1436</v>
      </c>
      <c r="G2772" s="13">
        <v>1436</v>
      </c>
      <c r="H2772" t="str">
        <f>VLOOKUP(G2772,All_Teams!$A$2:$B$365,2,FALSE)</f>
        <v>Vermont</v>
      </c>
    </row>
    <row r="2773" spans="2:8" x14ac:dyDescent="0.4">
      <c r="B2773" s="11">
        <v>2770</v>
      </c>
      <c r="C2773" s="52">
        <v>1452</v>
      </c>
      <c r="D2773" s="13">
        <v>1452</v>
      </c>
      <c r="G2773" s="13">
        <v>1452</v>
      </c>
      <c r="H2773" t="str">
        <f>VLOOKUP(G2773,All_Teams!$A$2:$B$365,2,FALSE)</f>
        <v>West Virginia</v>
      </c>
    </row>
    <row r="2774" spans="2:8" x14ac:dyDescent="0.4">
      <c r="B2774" s="11">
        <v>2771</v>
      </c>
      <c r="C2774" s="52">
        <v>1246</v>
      </c>
      <c r="D2774" s="13">
        <v>1246</v>
      </c>
      <c r="G2774" s="13">
        <v>1246</v>
      </c>
      <c r="H2774" t="str">
        <f>VLOOKUP(G2774,All_Teams!$A$2:$B$365,2,FALSE)</f>
        <v>Kentucky</v>
      </c>
    </row>
    <row r="2775" spans="2:8" x14ac:dyDescent="0.4">
      <c r="B2775" s="11">
        <v>2772</v>
      </c>
      <c r="C2775" s="52">
        <v>1452</v>
      </c>
      <c r="D2775" s="13">
        <v>1452</v>
      </c>
      <c r="G2775" s="13">
        <v>1452</v>
      </c>
      <c r="H2775" t="str">
        <f>VLOOKUP(G2775,All_Teams!$A$2:$B$365,2,FALSE)</f>
        <v>West Virginia</v>
      </c>
    </row>
    <row r="2776" spans="2:8" x14ac:dyDescent="0.4">
      <c r="B2776" s="11">
        <v>2773</v>
      </c>
      <c r="C2776" s="52">
        <v>1452</v>
      </c>
      <c r="D2776" s="13">
        <v>1452</v>
      </c>
      <c r="G2776" s="13">
        <v>1452</v>
      </c>
      <c r="H2776" t="str">
        <f>VLOOKUP(G2776,All_Teams!$A$2:$B$365,2,FALSE)</f>
        <v>West Virginia</v>
      </c>
    </row>
    <row r="2777" spans="2:8" x14ac:dyDescent="0.4">
      <c r="B2777" s="11">
        <v>2774</v>
      </c>
      <c r="C2777" s="52">
        <v>1246</v>
      </c>
      <c r="D2777" s="13">
        <v>1246</v>
      </c>
      <c r="G2777" s="13">
        <v>1246</v>
      </c>
      <c r="H2777" t="str">
        <f>VLOOKUP(G2777,All_Teams!$A$2:$B$365,2,FALSE)</f>
        <v>Kentucky</v>
      </c>
    </row>
    <row r="2778" spans="2:8" x14ac:dyDescent="0.4">
      <c r="B2778" s="11">
        <v>2775</v>
      </c>
      <c r="C2778" s="52">
        <v>1435</v>
      </c>
      <c r="D2778" s="13">
        <v>1435</v>
      </c>
      <c r="G2778" s="13">
        <v>1435</v>
      </c>
      <c r="H2778" t="str">
        <f>VLOOKUP(G2778,All_Teams!$A$2:$B$365,2,FALSE)</f>
        <v>Vanderbilt</v>
      </c>
    </row>
    <row r="2779" spans="2:8" x14ac:dyDescent="0.4">
      <c r="B2779" s="11">
        <v>2776</v>
      </c>
      <c r="C2779" s="52">
        <v>1314</v>
      </c>
      <c r="D2779" s="13">
        <v>1314</v>
      </c>
      <c r="G2779" s="13">
        <v>1314</v>
      </c>
      <c r="H2779" t="str">
        <f>VLOOKUP(G2779,All_Teams!$A$2:$B$365,2,FALSE)</f>
        <v>North Carolina</v>
      </c>
    </row>
    <row r="2780" spans="2:8" x14ac:dyDescent="0.4">
      <c r="B2780" s="11">
        <v>2777</v>
      </c>
      <c r="C2780" s="52">
        <v>1181</v>
      </c>
      <c r="D2780" s="13">
        <v>1181</v>
      </c>
      <c r="G2780" s="13">
        <v>1181</v>
      </c>
      <c r="H2780" t="str">
        <f>VLOOKUP(G2780,All_Teams!$A$2:$B$365,2,FALSE)</f>
        <v>Duke</v>
      </c>
    </row>
    <row r="2781" spans="2:8" x14ac:dyDescent="0.4">
      <c r="B2781" s="11">
        <v>2778</v>
      </c>
      <c r="C2781" s="52">
        <v>1274</v>
      </c>
      <c r="D2781" s="13">
        <v>1274</v>
      </c>
      <c r="G2781" s="13">
        <v>1274</v>
      </c>
      <c r="H2781" t="str">
        <f>VLOOKUP(G2781,All_Teams!$A$2:$B$365,2,FALSE)</f>
        <v>Miami (FL)</v>
      </c>
    </row>
    <row r="2782" spans="2:8" x14ac:dyDescent="0.4">
      <c r="B2782" s="11">
        <v>2779</v>
      </c>
      <c r="C2782" s="52">
        <v>1452</v>
      </c>
      <c r="D2782" s="13">
        <v>1452</v>
      </c>
      <c r="G2782" s="13">
        <v>1452</v>
      </c>
      <c r="H2782" t="str">
        <f>VLOOKUP(G2782,All_Teams!$A$2:$B$365,2,FALSE)</f>
        <v>West Virginia</v>
      </c>
    </row>
    <row r="2783" spans="2:8" x14ac:dyDescent="0.4">
      <c r="B2783" s="11">
        <v>2780</v>
      </c>
      <c r="C2783" s="52">
        <v>1452</v>
      </c>
      <c r="D2783" s="13">
        <v>1452</v>
      </c>
      <c r="G2783" s="13">
        <v>1452</v>
      </c>
      <c r="H2783" t="str">
        <f>VLOOKUP(G2783,All_Teams!$A$2:$B$365,2,FALSE)</f>
        <v>West Virginia</v>
      </c>
    </row>
    <row r="2784" spans="2:8" x14ac:dyDescent="0.4">
      <c r="B2784" s="11">
        <v>2781</v>
      </c>
      <c r="C2784" s="52">
        <v>1452</v>
      </c>
      <c r="D2784" s="13">
        <v>1452</v>
      </c>
      <c r="G2784" s="13">
        <v>1452</v>
      </c>
      <c r="H2784" t="str">
        <f>VLOOKUP(G2784,All_Teams!$A$2:$B$365,2,FALSE)</f>
        <v>West Virginia</v>
      </c>
    </row>
    <row r="2785" spans="2:8" x14ac:dyDescent="0.4">
      <c r="B2785" s="11">
        <v>2782</v>
      </c>
      <c r="C2785" s="52">
        <v>1257</v>
      </c>
      <c r="D2785" s="13">
        <v>1257</v>
      </c>
      <c r="G2785" s="13">
        <v>1257</v>
      </c>
      <c r="H2785" t="str">
        <f>VLOOKUP(G2785,All_Teams!$A$2:$B$365,2,FALSE)</f>
        <v>Louisville</v>
      </c>
    </row>
    <row r="2786" spans="2:8" x14ac:dyDescent="0.4">
      <c r="B2786" s="11">
        <v>2783</v>
      </c>
      <c r="C2786" s="52">
        <v>1242</v>
      </c>
      <c r="D2786" s="13">
        <v>1242</v>
      </c>
      <c r="G2786" s="13">
        <v>1242</v>
      </c>
      <c r="H2786" t="str">
        <f>VLOOKUP(G2786,All_Teams!$A$2:$B$365,2,FALSE)</f>
        <v>Kansas</v>
      </c>
    </row>
    <row r="2787" spans="2:8" x14ac:dyDescent="0.4">
      <c r="B2787" s="11">
        <v>2784</v>
      </c>
      <c r="C2787" s="52">
        <v>1314</v>
      </c>
      <c r="D2787" s="13">
        <v>1314</v>
      </c>
      <c r="G2787" s="13">
        <v>1314</v>
      </c>
      <c r="H2787" t="str">
        <f>VLOOKUP(G2787,All_Teams!$A$2:$B$365,2,FALSE)</f>
        <v>North Carolina</v>
      </c>
    </row>
    <row r="2788" spans="2:8" x14ac:dyDescent="0.4">
      <c r="B2788" s="11">
        <v>2785</v>
      </c>
      <c r="C2788" s="52">
        <v>1153</v>
      </c>
      <c r="D2788" s="13">
        <v>1153</v>
      </c>
      <c r="G2788" s="13">
        <v>1153</v>
      </c>
      <c r="H2788" t="str">
        <f>VLOOKUP(G2788,All_Teams!$A$2:$B$365,2,FALSE)</f>
        <v>Cincinnati</v>
      </c>
    </row>
    <row r="2789" spans="2:8" x14ac:dyDescent="0.4">
      <c r="B2789" s="11">
        <v>2786</v>
      </c>
      <c r="C2789" s="52">
        <v>1314</v>
      </c>
      <c r="D2789" s="13">
        <v>1314</v>
      </c>
      <c r="G2789" s="13">
        <v>1314</v>
      </c>
      <c r="H2789" t="str">
        <f>VLOOKUP(G2789,All_Teams!$A$2:$B$365,2,FALSE)</f>
        <v>North Carolina</v>
      </c>
    </row>
    <row r="2790" spans="2:8" x14ac:dyDescent="0.4">
      <c r="B2790" s="11">
        <v>2787</v>
      </c>
      <c r="C2790" s="52">
        <v>1246</v>
      </c>
      <c r="D2790" s="13">
        <v>1246</v>
      </c>
      <c r="G2790" s="13">
        <v>1246</v>
      </c>
      <c r="H2790" t="str">
        <f>VLOOKUP(G2790,All_Teams!$A$2:$B$365,2,FALSE)</f>
        <v>Kentucky</v>
      </c>
    </row>
    <row r="2791" spans="2:8" x14ac:dyDescent="0.4">
      <c r="B2791" s="11">
        <v>2788</v>
      </c>
      <c r="C2791" s="52">
        <v>1314</v>
      </c>
      <c r="D2791" s="13">
        <v>1314</v>
      </c>
      <c r="G2791" s="13">
        <v>1314</v>
      </c>
      <c r="H2791" t="str">
        <f>VLOOKUP(G2791,All_Teams!$A$2:$B$365,2,FALSE)</f>
        <v>North Carolina</v>
      </c>
    </row>
    <row r="2792" spans="2:8" x14ac:dyDescent="0.4">
      <c r="B2792" s="11">
        <v>2789</v>
      </c>
      <c r="C2792" s="52">
        <v>1112</v>
      </c>
      <c r="D2792" s="13">
        <v>1112</v>
      </c>
      <c r="G2792" s="13">
        <v>1112</v>
      </c>
      <c r="H2792" t="str">
        <f>VLOOKUP(G2792,All_Teams!$A$2:$B$365,2,FALSE)</f>
        <v>Arizona</v>
      </c>
    </row>
    <row r="2793" spans="2:8" x14ac:dyDescent="0.4">
      <c r="B2793" s="11">
        <v>2790</v>
      </c>
      <c r="C2793" s="52">
        <v>1314</v>
      </c>
      <c r="D2793" s="13">
        <v>1314</v>
      </c>
      <c r="G2793" s="13">
        <v>1314</v>
      </c>
      <c r="H2793" t="str">
        <f>VLOOKUP(G2793,All_Teams!$A$2:$B$365,2,FALSE)</f>
        <v>North Carolina</v>
      </c>
    </row>
    <row r="2794" spans="2:8" x14ac:dyDescent="0.4">
      <c r="B2794" s="11">
        <v>2791</v>
      </c>
      <c r="C2794" s="52">
        <v>1181</v>
      </c>
      <c r="D2794" s="13">
        <v>1181</v>
      </c>
      <c r="G2794" s="13">
        <v>1181</v>
      </c>
      <c r="H2794" t="str">
        <f>VLOOKUP(G2794,All_Teams!$A$2:$B$365,2,FALSE)</f>
        <v>Duke</v>
      </c>
    </row>
    <row r="2795" spans="2:8" x14ac:dyDescent="0.4">
      <c r="B2795" s="11">
        <v>2792</v>
      </c>
      <c r="C2795" s="52">
        <v>1452</v>
      </c>
      <c r="D2795" s="13">
        <v>1452</v>
      </c>
      <c r="G2795" s="13">
        <v>1452</v>
      </c>
      <c r="H2795" t="str">
        <f>VLOOKUP(G2795,All_Teams!$A$2:$B$365,2,FALSE)</f>
        <v>West Virginia</v>
      </c>
    </row>
    <row r="2796" spans="2:8" x14ac:dyDescent="0.4">
      <c r="B2796" s="11">
        <v>2793</v>
      </c>
      <c r="C2796" s="52">
        <v>1246</v>
      </c>
      <c r="D2796" s="13">
        <v>1246</v>
      </c>
      <c r="G2796" s="13">
        <v>1246</v>
      </c>
      <c r="H2796" t="str">
        <f>VLOOKUP(G2796,All_Teams!$A$2:$B$365,2,FALSE)</f>
        <v>Kentucky</v>
      </c>
    </row>
    <row r="2797" spans="2:8" x14ac:dyDescent="0.4">
      <c r="B2797" s="11">
        <v>2794</v>
      </c>
      <c r="C2797" s="52">
        <v>1452</v>
      </c>
      <c r="D2797" s="13">
        <v>1452</v>
      </c>
      <c r="G2797" s="13">
        <v>1452</v>
      </c>
      <c r="H2797" t="str">
        <f>VLOOKUP(G2797,All_Teams!$A$2:$B$365,2,FALSE)</f>
        <v>West Virginia</v>
      </c>
    </row>
    <row r="2798" spans="2:8" x14ac:dyDescent="0.4">
      <c r="B2798" s="11">
        <v>2795</v>
      </c>
      <c r="C2798" s="52">
        <v>1246</v>
      </c>
      <c r="D2798" s="13">
        <v>1246</v>
      </c>
      <c r="G2798" s="13">
        <v>1246</v>
      </c>
      <c r="H2798" t="str">
        <f>VLOOKUP(G2798,All_Teams!$A$2:$B$365,2,FALSE)</f>
        <v>Kentucky</v>
      </c>
    </row>
    <row r="2799" spans="2:8" x14ac:dyDescent="0.4">
      <c r="B2799" s="11">
        <v>2796</v>
      </c>
      <c r="C2799" s="52">
        <v>1452</v>
      </c>
      <c r="D2799" s="13">
        <v>1452</v>
      </c>
      <c r="G2799" s="13">
        <v>1452</v>
      </c>
      <c r="H2799" t="str">
        <f>VLOOKUP(G2799,All_Teams!$A$2:$B$365,2,FALSE)</f>
        <v>West Virginia</v>
      </c>
    </row>
    <row r="2800" spans="2:8" x14ac:dyDescent="0.4">
      <c r="B2800" s="11">
        <v>2797</v>
      </c>
      <c r="C2800" s="52">
        <v>1314</v>
      </c>
      <c r="D2800" s="13">
        <v>1314</v>
      </c>
      <c r="G2800" s="13">
        <v>1314</v>
      </c>
      <c r="H2800" t="str">
        <f>VLOOKUP(G2800,All_Teams!$A$2:$B$365,2,FALSE)</f>
        <v>North Carolina</v>
      </c>
    </row>
    <row r="2801" spans="2:8" x14ac:dyDescent="0.4">
      <c r="B2801" s="11">
        <v>2798</v>
      </c>
      <c r="C2801" s="52">
        <v>1112</v>
      </c>
      <c r="D2801" s="13">
        <v>1112</v>
      </c>
      <c r="G2801" s="13">
        <v>1112</v>
      </c>
      <c r="H2801" t="str">
        <f>VLOOKUP(G2801,All_Teams!$A$2:$B$365,2,FALSE)</f>
        <v>Arizona</v>
      </c>
    </row>
    <row r="2802" spans="2:8" x14ac:dyDescent="0.4">
      <c r="B2802" s="11">
        <v>2799</v>
      </c>
      <c r="C2802" s="52">
        <v>1452</v>
      </c>
      <c r="D2802" s="13">
        <v>1452</v>
      </c>
      <c r="G2802" s="13">
        <v>1452</v>
      </c>
      <c r="H2802" t="str">
        <f>VLOOKUP(G2802,All_Teams!$A$2:$B$365,2,FALSE)</f>
        <v>West Virginia</v>
      </c>
    </row>
    <row r="2803" spans="2:8" x14ac:dyDescent="0.4">
      <c r="B2803" s="11">
        <v>2800</v>
      </c>
      <c r="C2803" s="52">
        <v>1435</v>
      </c>
      <c r="D2803" s="13">
        <v>1435</v>
      </c>
      <c r="G2803" s="13">
        <v>1435</v>
      </c>
      <c r="H2803" t="str">
        <f>VLOOKUP(G2803,All_Teams!$A$2:$B$365,2,FALSE)</f>
        <v>Vanderbilt</v>
      </c>
    </row>
    <row r="2804" spans="2:8" x14ac:dyDescent="0.4">
      <c r="B2804" s="11">
        <v>2801</v>
      </c>
      <c r="C2804" s="52">
        <v>1257</v>
      </c>
      <c r="D2804" s="13">
        <v>1257</v>
      </c>
      <c r="G2804" s="13">
        <v>1257</v>
      </c>
      <c r="H2804" t="str">
        <f>VLOOKUP(G2804,All_Teams!$A$2:$B$365,2,FALSE)</f>
        <v>Louisville</v>
      </c>
    </row>
    <row r="2805" spans="2:8" x14ac:dyDescent="0.4">
      <c r="B2805" s="11">
        <v>2802</v>
      </c>
      <c r="C2805" s="52">
        <v>1374</v>
      </c>
      <c r="D2805" s="13">
        <v>1374</v>
      </c>
      <c r="G2805" s="13">
        <v>1374</v>
      </c>
      <c r="H2805" t="str">
        <f>VLOOKUP(G2805,All_Teams!$A$2:$B$365,2,FALSE)</f>
        <v>Southern Methodist</v>
      </c>
    </row>
    <row r="2806" spans="2:8" x14ac:dyDescent="0.4">
      <c r="B2806" s="11">
        <v>2803</v>
      </c>
      <c r="C2806" s="52">
        <v>1242</v>
      </c>
      <c r="D2806" s="13">
        <v>1242</v>
      </c>
      <c r="G2806" s="13">
        <v>1242</v>
      </c>
      <c r="H2806" t="str">
        <f>VLOOKUP(G2806,All_Teams!$A$2:$B$365,2,FALSE)</f>
        <v>Kansas</v>
      </c>
    </row>
    <row r="2807" spans="2:8" x14ac:dyDescent="0.4">
      <c r="B2807" s="11">
        <v>2804</v>
      </c>
      <c r="C2807" s="52">
        <v>1274</v>
      </c>
      <c r="D2807" s="13">
        <v>1274</v>
      </c>
      <c r="G2807" s="13">
        <v>1274</v>
      </c>
      <c r="H2807" t="str">
        <f>VLOOKUP(G2807,All_Teams!$A$2:$B$365,2,FALSE)</f>
        <v>Miami (FL)</v>
      </c>
    </row>
    <row r="2808" spans="2:8" x14ac:dyDescent="0.4">
      <c r="B2808" s="11">
        <v>2805</v>
      </c>
      <c r="C2808" s="52">
        <v>1246</v>
      </c>
      <c r="D2808" s="13">
        <v>1246</v>
      </c>
      <c r="G2808" s="13">
        <v>1246</v>
      </c>
      <c r="H2808" t="str">
        <f>VLOOKUP(G2808,All_Teams!$A$2:$B$365,2,FALSE)</f>
        <v>Kentucky</v>
      </c>
    </row>
    <row r="2809" spans="2:8" x14ac:dyDescent="0.4">
      <c r="B2809" s="11">
        <v>2806</v>
      </c>
      <c r="C2809" s="52">
        <v>1278</v>
      </c>
      <c r="D2809" s="13">
        <v>1278</v>
      </c>
      <c r="G2809" s="13">
        <v>1278</v>
      </c>
      <c r="H2809" t="str">
        <f>VLOOKUP(G2809,All_Teams!$A$2:$B$365,2,FALSE)</f>
        <v>Minnesota</v>
      </c>
    </row>
    <row r="2810" spans="2:8" x14ac:dyDescent="0.4">
      <c r="B2810" s="11">
        <v>2807</v>
      </c>
      <c r="C2810" s="52">
        <v>1112</v>
      </c>
      <c r="D2810" s="13">
        <v>1112</v>
      </c>
      <c r="G2810" s="13">
        <v>1112</v>
      </c>
      <c r="H2810" t="str">
        <f>VLOOKUP(G2810,All_Teams!$A$2:$B$365,2,FALSE)</f>
        <v>Arizona</v>
      </c>
    </row>
    <row r="2811" spans="2:8" x14ac:dyDescent="0.4">
      <c r="B2811" s="11">
        <v>2808</v>
      </c>
      <c r="C2811" s="52">
        <v>1274</v>
      </c>
      <c r="D2811" s="13">
        <v>1274</v>
      </c>
      <c r="G2811" s="13">
        <v>1274</v>
      </c>
      <c r="H2811" t="str">
        <f>VLOOKUP(G2811,All_Teams!$A$2:$B$365,2,FALSE)</f>
        <v>Miami (FL)</v>
      </c>
    </row>
    <row r="2812" spans="2:8" x14ac:dyDescent="0.4">
      <c r="B2812" s="11">
        <v>2809</v>
      </c>
      <c r="C2812" s="52">
        <v>1274</v>
      </c>
      <c r="D2812" s="13">
        <v>1274</v>
      </c>
      <c r="G2812" s="13">
        <v>1274</v>
      </c>
      <c r="H2812" t="str">
        <f>VLOOKUP(G2812,All_Teams!$A$2:$B$365,2,FALSE)</f>
        <v>Miami (FL)</v>
      </c>
    </row>
    <row r="2813" spans="2:8" x14ac:dyDescent="0.4">
      <c r="B2813" s="11">
        <v>2810</v>
      </c>
      <c r="C2813" s="52">
        <v>1196</v>
      </c>
      <c r="D2813" s="13">
        <v>1196</v>
      </c>
      <c r="G2813" s="13">
        <v>1196</v>
      </c>
      <c r="H2813" t="str">
        <f>VLOOKUP(G2813,All_Teams!$A$2:$B$365,2,FALSE)</f>
        <v>Florida</v>
      </c>
    </row>
    <row r="2814" spans="2:8" x14ac:dyDescent="0.4">
      <c r="B2814" s="11">
        <v>2811</v>
      </c>
      <c r="C2814" s="52">
        <v>1452</v>
      </c>
      <c r="D2814" s="13">
        <v>1452</v>
      </c>
      <c r="G2814" s="13">
        <v>1452</v>
      </c>
      <c r="H2814" t="str">
        <f>VLOOKUP(G2814,All_Teams!$A$2:$B$365,2,FALSE)</f>
        <v>West Virginia</v>
      </c>
    </row>
    <row r="2815" spans="2:8" x14ac:dyDescent="0.4">
      <c r="B2815" s="11">
        <v>2812</v>
      </c>
      <c r="C2815" s="52">
        <v>1242</v>
      </c>
      <c r="D2815" s="13">
        <v>1242</v>
      </c>
      <c r="G2815" s="13">
        <v>1242</v>
      </c>
      <c r="H2815" t="str">
        <f>VLOOKUP(G2815,All_Teams!$A$2:$B$365,2,FALSE)</f>
        <v>Kansas</v>
      </c>
    </row>
    <row r="2816" spans="2:8" x14ac:dyDescent="0.4">
      <c r="B2816" s="11">
        <v>2813</v>
      </c>
      <c r="C2816" s="52">
        <v>1314</v>
      </c>
      <c r="D2816" s="13">
        <v>1314</v>
      </c>
      <c r="G2816" s="13">
        <v>1314</v>
      </c>
      <c r="H2816" t="str">
        <f>VLOOKUP(G2816,All_Teams!$A$2:$B$365,2,FALSE)</f>
        <v>North Carolina</v>
      </c>
    </row>
    <row r="2817" spans="2:8" x14ac:dyDescent="0.4">
      <c r="B2817" s="11">
        <v>2814</v>
      </c>
      <c r="C2817" s="52">
        <v>1452</v>
      </c>
      <c r="D2817" s="13">
        <v>1452</v>
      </c>
      <c r="G2817" s="13">
        <v>1452</v>
      </c>
      <c r="H2817" t="str">
        <f>VLOOKUP(G2817,All_Teams!$A$2:$B$365,2,FALSE)</f>
        <v>West Virginia</v>
      </c>
    </row>
    <row r="2818" spans="2:8" x14ac:dyDescent="0.4">
      <c r="B2818" s="11">
        <v>2815</v>
      </c>
      <c r="C2818" s="52">
        <v>1242</v>
      </c>
      <c r="D2818" s="13">
        <v>1242</v>
      </c>
      <c r="G2818" s="13">
        <v>1242</v>
      </c>
      <c r="H2818" t="str">
        <f>VLOOKUP(G2818,All_Teams!$A$2:$B$365,2,FALSE)</f>
        <v>Kansas</v>
      </c>
    </row>
    <row r="2819" spans="2:8" x14ac:dyDescent="0.4">
      <c r="B2819" s="11">
        <v>2816</v>
      </c>
      <c r="C2819" s="52">
        <v>1242</v>
      </c>
      <c r="D2819" s="13">
        <v>1242</v>
      </c>
      <c r="G2819" s="13">
        <v>1242</v>
      </c>
      <c r="H2819" t="str">
        <f>VLOOKUP(G2819,All_Teams!$A$2:$B$365,2,FALSE)</f>
        <v>Kansas</v>
      </c>
    </row>
    <row r="2820" spans="2:8" x14ac:dyDescent="0.4">
      <c r="B2820" s="11">
        <v>2817</v>
      </c>
      <c r="C2820" s="52">
        <v>1246</v>
      </c>
      <c r="D2820" s="13">
        <v>1246</v>
      </c>
      <c r="G2820" s="13">
        <v>1246</v>
      </c>
      <c r="H2820" t="str">
        <f>VLOOKUP(G2820,All_Teams!$A$2:$B$365,2,FALSE)</f>
        <v>Kentucky</v>
      </c>
    </row>
    <row r="2821" spans="2:8" x14ac:dyDescent="0.4">
      <c r="B2821" s="11">
        <v>2818</v>
      </c>
      <c r="C2821" s="52">
        <v>1246</v>
      </c>
      <c r="D2821" s="13">
        <v>1246</v>
      </c>
      <c r="G2821" s="13">
        <v>1246</v>
      </c>
      <c r="H2821" t="str">
        <f>VLOOKUP(G2821,All_Teams!$A$2:$B$365,2,FALSE)</f>
        <v>Kentucky</v>
      </c>
    </row>
    <row r="2822" spans="2:8" x14ac:dyDescent="0.4">
      <c r="B2822" s="11">
        <v>2819</v>
      </c>
      <c r="C2822" s="52">
        <v>1452</v>
      </c>
      <c r="D2822" s="13">
        <v>1452</v>
      </c>
      <c r="G2822" s="13">
        <v>1452</v>
      </c>
      <c r="H2822" t="str">
        <f>VLOOKUP(G2822,All_Teams!$A$2:$B$365,2,FALSE)</f>
        <v>West Virginia</v>
      </c>
    </row>
    <row r="2823" spans="2:8" x14ac:dyDescent="0.4">
      <c r="B2823" s="11">
        <v>2820</v>
      </c>
      <c r="C2823" s="52">
        <v>1452</v>
      </c>
      <c r="D2823" s="13">
        <v>1452</v>
      </c>
      <c r="G2823" s="13">
        <v>1452</v>
      </c>
      <c r="H2823" t="str">
        <f>VLOOKUP(G2823,All_Teams!$A$2:$B$365,2,FALSE)</f>
        <v>West Virginia</v>
      </c>
    </row>
    <row r="2824" spans="2:8" x14ac:dyDescent="0.4">
      <c r="B2824" s="11">
        <v>2821</v>
      </c>
      <c r="C2824" s="52">
        <v>1452</v>
      </c>
      <c r="D2824" s="13">
        <v>1452</v>
      </c>
      <c r="G2824" s="13">
        <v>1452</v>
      </c>
      <c r="H2824" t="str">
        <f>VLOOKUP(G2824,All_Teams!$A$2:$B$365,2,FALSE)</f>
        <v>West Virginia</v>
      </c>
    </row>
    <row r="2825" spans="2:8" x14ac:dyDescent="0.4">
      <c r="B2825" s="11">
        <v>2822</v>
      </c>
      <c r="C2825" s="52">
        <v>1242</v>
      </c>
      <c r="D2825" s="13">
        <v>1242</v>
      </c>
      <c r="G2825" s="13">
        <v>1242</v>
      </c>
      <c r="H2825" t="str">
        <f>VLOOKUP(G2825,All_Teams!$A$2:$B$365,2,FALSE)</f>
        <v>Kansas</v>
      </c>
    </row>
    <row r="2826" spans="2:8" x14ac:dyDescent="0.4">
      <c r="B2826" s="11">
        <v>2823</v>
      </c>
      <c r="C2826" s="52">
        <v>1314</v>
      </c>
      <c r="D2826" s="13">
        <v>1314</v>
      </c>
      <c r="G2826" s="13">
        <v>1314</v>
      </c>
      <c r="H2826" t="str">
        <f>VLOOKUP(G2826,All_Teams!$A$2:$B$365,2,FALSE)</f>
        <v>North Carolina</v>
      </c>
    </row>
    <row r="2827" spans="2:8" x14ac:dyDescent="0.4">
      <c r="B2827" s="11">
        <v>2824</v>
      </c>
      <c r="C2827" s="52">
        <v>1124</v>
      </c>
      <c r="D2827" s="13">
        <v>1124</v>
      </c>
      <c r="G2827" s="13">
        <v>1124</v>
      </c>
      <c r="H2827" t="str">
        <f>VLOOKUP(G2827,All_Teams!$A$2:$B$365,2,FALSE)</f>
        <v>Baylor</v>
      </c>
    </row>
    <row r="2828" spans="2:8" x14ac:dyDescent="0.4">
      <c r="B2828" s="11">
        <v>2825</v>
      </c>
      <c r="C2828" s="52">
        <v>1314</v>
      </c>
      <c r="D2828" s="13">
        <v>1314</v>
      </c>
      <c r="G2828" s="13">
        <v>1314</v>
      </c>
      <c r="H2828" t="str">
        <f>VLOOKUP(G2828,All_Teams!$A$2:$B$365,2,FALSE)</f>
        <v>North Carolina</v>
      </c>
    </row>
    <row r="2829" spans="2:8" x14ac:dyDescent="0.4">
      <c r="B2829" s="11">
        <v>2826</v>
      </c>
      <c r="C2829" s="52">
        <v>1314</v>
      </c>
      <c r="D2829" s="13">
        <v>1314</v>
      </c>
      <c r="G2829" s="13">
        <v>1314</v>
      </c>
      <c r="H2829" t="str">
        <f>VLOOKUP(G2829,All_Teams!$A$2:$B$365,2,FALSE)</f>
        <v>North Carolina</v>
      </c>
    </row>
    <row r="2830" spans="2:8" x14ac:dyDescent="0.4">
      <c r="B2830" s="11">
        <v>2827</v>
      </c>
      <c r="C2830" s="52">
        <v>1435</v>
      </c>
      <c r="D2830" s="13">
        <v>1435</v>
      </c>
      <c r="G2830" s="13">
        <v>1435</v>
      </c>
      <c r="H2830" t="str">
        <f>VLOOKUP(G2830,All_Teams!$A$2:$B$365,2,FALSE)</f>
        <v>Vanderbilt</v>
      </c>
    </row>
    <row r="2831" spans="2:8" x14ac:dyDescent="0.4">
      <c r="B2831" s="11">
        <v>2828</v>
      </c>
      <c r="C2831" s="52">
        <v>1374</v>
      </c>
      <c r="D2831" s="13">
        <v>1374</v>
      </c>
      <c r="G2831" s="13">
        <v>1374</v>
      </c>
      <c r="H2831" t="str">
        <f>VLOOKUP(G2831,All_Teams!$A$2:$B$365,2,FALSE)</f>
        <v>Southern Methodist</v>
      </c>
    </row>
    <row r="2832" spans="2:8" x14ac:dyDescent="0.4">
      <c r="B2832" s="11">
        <v>2829</v>
      </c>
      <c r="C2832" s="52">
        <v>1433</v>
      </c>
      <c r="D2832" s="13">
        <v>1433</v>
      </c>
      <c r="G2832" s="13">
        <v>1433</v>
      </c>
      <c r="H2832" t="str">
        <f>VLOOKUP(G2832,All_Teams!$A$2:$B$365,2,FALSE)</f>
        <v>Virginia Commonwealth</v>
      </c>
    </row>
    <row r="2833" spans="2:8" x14ac:dyDescent="0.4">
      <c r="B2833" s="11">
        <v>2830</v>
      </c>
      <c r="C2833" s="52">
        <v>1435</v>
      </c>
      <c r="D2833" s="13">
        <v>1435</v>
      </c>
      <c r="G2833" s="13">
        <v>1435</v>
      </c>
      <c r="H2833" t="str">
        <f>VLOOKUP(G2833,All_Teams!$A$2:$B$365,2,FALSE)</f>
        <v>Vanderbilt</v>
      </c>
    </row>
    <row r="2834" spans="2:8" x14ac:dyDescent="0.4">
      <c r="B2834" s="11">
        <v>2831</v>
      </c>
      <c r="C2834" s="52">
        <v>1452</v>
      </c>
      <c r="D2834" s="13">
        <v>1452</v>
      </c>
      <c r="G2834" s="13">
        <v>1452</v>
      </c>
      <c r="H2834" t="str">
        <f>VLOOKUP(G2834,All_Teams!$A$2:$B$365,2,FALSE)</f>
        <v>West Virginia</v>
      </c>
    </row>
    <row r="2835" spans="2:8" x14ac:dyDescent="0.4">
      <c r="B2835" s="11">
        <v>2832</v>
      </c>
      <c r="C2835" s="52">
        <v>1435</v>
      </c>
      <c r="D2835" s="13">
        <v>1435</v>
      </c>
      <c r="G2835" s="13">
        <v>1435</v>
      </c>
      <c r="H2835" t="str">
        <f>VLOOKUP(G2835,All_Teams!$A$2:$B$365,2,FALSE)</f>
        <v>Vanderbilt</v>
      </c>
    </row>
    <row r="2836" spans="2:8" x14ac:dyDescent="0.4">
      <c r="B2836" s="11">
        <v>2833</v>
      </c>
      <c r="C2836" s="52">
        <v>1246</v>
      </c>
      <c r="D2836" s="13">
        <v>1246</v>
      </c>
      <c r="G2836" s="13">
        <v>1246</v>
      </c>
      <c r="H2836" t="str">
        <f>VLOOKUP(G2836,All_Teams!$A$2:$B$365,2,FALSE)</f>
        <v>Kentucky</v>
      </c>
    </row>
    <row r="2837" spans="2:8" x14ac:dyDescent="0.4">
      <c r="B2837" s="11">
        <v>2834</v>
      </c>
      <c r="C2837" s="52">
        <v>1196</v>
      </c>
      <c r="D2837" s="13">
        <v>1196</v>
      </c>
      <c r="G2837" s="13">
        <v>1196</v>
      </c>
      <c r="H2837" t="str">
        <f>VLOOKUP(G2837,All_Teams!$A$2:$B$365,2,FALSE)</f>
        <v>Florida</v>
      </c>
    </row>
    <row r="2838" spans="2:8" x14ac:dyDescent="0.4">
      <c r="B2838" s="11">
        <v>2835</v>
      </c>
      <c r="C2838" s="52">
        <v>1274</v>
      </c>
      <c r="D2838" s="13">
        <v>1274</v>
      </c>
      <c r="G2838" s="13">
        <v>1274</v>
      </c>
      <c r="H2838" t="str">
        <f>VLOOKUP(G2838,All_Teams!$A$2:$B$365,2,FALSE)</f>
        <v>Miami (FL)</v>
      </c>
    </row>
    <row r="2839" spans="2:8" x14ac:dyDescent="0.4">
      <c r="B2839" s="11">
        <v>2836</v>
      </c>
      <c r="C2839" s="52">
        <v>1257</v>
      </c>
      <c r="D2839" s="13">
        <v>1257</v>
      </c>
      <c r="G2839" s="13">
        <v>1257</v>
      </c>
      <c r="H2839" t="str">
        <f>VLOOKUP(G2839,All_Teams!$A$2:$B$365,2,FALSE)</f>
        <v>Louisville</v>
      </c>
    </row>
    <row r="2840" spans="2:8" x14ac:dyDescent="0.4">
      <c r="B2840" s="11">
        <v>2837</v>
      </c>
      <c r="C2840" s="52">
        <v>1246</v>
      </c>
      <c r="D2840" s="13">
        <v>1246</v>
      </c>
      <c r="G2840" s="13">
        <v>1246</v>
      </c>
      <c r="H2840" t="str">
        <f>VLOOKUP(G2840,All_Teams!$A$2:$B$365,2,FALSE)</f>
        <v>Kentucky</v>
      </c>
    </row>
    <row r="2841" spans="2:8" x14ac:dyDescent="0.4">
      <c r="B2841" s="11">
        <v>2838</v>
      </c>
      <c r="C2841" s="52">
        <v>1371</v>
      </c>
      <c r="D2841" s="13">
        <v>1371</v>
      </c>
      <c r="G2841" s="13">
        <v>1371</v>
      </c>
      <c r="H2841" t="str">
        <f>VLOOKUP(G2841,All_Teams!$A$2:$B$365,2,FALSE)</f>
        <v>Seton Hall</v>
      </c>
    </row>
    <row r="2842" spans="2:8" x14ac:dyDescent="0.4">
      <c r="B2842" s="11">
        <v>2839</v>
      </c>
      <c r="C2842" s="52">
        <v>1242</v>
      </c>
      <c r="D2842" s="13">
        <v>1242</v>
      </c>
      <c r="G2842" s="13">
        <v>1242</v>
      </c>
      <c r="H2842" t="str">
        <f>VLOOKUP(G2842,All_Teams!$A$2:$B$365,2,FALSE)</f>
        <v>Kansas</v>
      </c>
    </row>
    <row r="2843" spans="2:8" x14ac:dyDescent="0.4">
      <c r="B2843" s="11">
        <v>2840</v>
      </c>
      <c r="C2843" s="52">
        <v>1452</v>
      </c>
      <c r="D2843" s="13">
        <v>1452</v>
      </c>
      <c r="G2843" s="13">
        <v>1452</v>
      </c>
      <c r="H2843" t="str">
        <f>VLOOKUP(G2843,All_Teams!$A$2:$B$365,2,FALSE)</f>
        <v>West Virginia</v>
      </c>
    </row>
    <row r="2844" spans="2:8" x14ac:dyDescent="0.4">
      <c r="B2844" s="11">
        <v>2841</v>
      </c>
      <c r="C2844" s="52">
        <v>1452</v>
      </c>
      <c r="D2844" s="13">
        <v>1452</v>
      </c>
      <c r="G2844" s="13">
        <v>1452</v>
      </c>
      <c r="H2844" t="str">
        <f>VLOOKUP(G2844,All_Teams!$A$2:$B$365,2,FALSE)</f>
        <v>West Virginia</v>
      </c>
    </row>
    <row r="2845" spans="2:8" x14ac:dyDescent="0.4">
      <c r="B2845" s="11">
        <v>2842</v>
      </c>
      <c r="C2845" s="52">
        <v>1246</v>
      </c>
      <c r="D2845" s="13">
        <v>1246</v>
      </c>
      <c r="G2845" s="13">
        <v>1246</v>
      </c>
      <c r="H2845" t="str">
        <f>VLOOKUP(G2845,All_Teams!$A$2:$B$365,2,FALSE)</f>
        <v>Kentucky</v>
      </c>
    </row>
    <row r="2846" spans="2:8" x14ac:dyDescent="0.4">
      <c r="B2846" s="11">
        <v>2843</v>
      </c>
      <c r="C2846" s="52">
        <v>1452</v>
      </c>
      <c r="D2846" s="13">
        <v>1452</v>
      </c>
      <c r="G2846" s="13">
        <v>1452</v>
      </c>
      <c r="H2846" t="str">
        <f>VLOOKUP(G2846,All_Teams!$A$2:$B$365,2,FALSE)</f>
        <v>West Virginia</v>
      </c>
    </row>
    <row r="2847" spans="2:8" x14ac:dyDescent="0.4">
      <c r="B2847" s="11">
        <v>2844</v>
      </c>
      <c r="C2847" s="52">
        <v>1268</v>
      </c>
      <c r="D2847" s="13">
        <v>1268</v>
      </c>
      <c r="G2847" s="13">
        <v>1268</v>
      </c>
      <c r="H2847" t="str">
        <f>VLOOKUP(G2847,All_Teams!$A$2:$B$365,2,FALSE)</f>
        <v>Maryland</v>
      </c>
    </row>
    <row r="2848" spans="2:8" x14ac:dyDescent="0.4">
      <c r="B2848" s="11">
        <v>2845</v>
      </c>
      <c r="C2848" s="52">
        <v>1452</v>
      </c>
      <c r="D2848" s="13">
        <v>1452</v>
      </c>
      <c r="G2848" s="13">
        <v>1452</v>
      </c>
      <c r="H2848" t="str">
        <f>VLOOKUP(G2848,All_Teams!$A$2:$B$365,2,FALSE)</f>
        <v>West Virginia</v>
      </c>
    </row>
    <row r="2849" spans="2:8" x14ac:dyDescent="0.4">
      <c r="B2849" s="11">
        <v>2846</v>
      </c>
      <c r="C2849" s="52">
        <v>1246</v>
      </c>
      <c r="D2849" s="13">
        <v>1246</v>
      </c>
      <c r="G2849" s="13">
        <v>1246</v>
      </c>
      <c r="H2849" t="str">
        <f>VLOOKUP(G2849,All_Teams!$A$2:$B$365,2,FALSE)</f>
        <v>Kentucky</v>
      </c>
    </row>
    <row r="2850" spans="2:8" x14ac:dyDescent="0.4">
      <c r="B2850" s="11">
        <v>2847</v>
      </c>
      <c r="C2850" s="52">
        <v>1455</v>
      </c>
      <c r="D2850" s="13">
        <v>1455</v>
      </c>
      <c r="G2850" s="13">
        <v>1455</v>
      </c>
      <c r="H2850" t="str">
        <f>VLOOKUP(G2850,All_Teams!$A$2:$B$365,2,FALSE)</f>
        <v>Wichita State</v>
      </c>
    </row>
    <row r="2851" spans="2:8" x14ac:dyDescent="0.4">
      <c r="B2851" s="11">
        <v>2848</v>
      </c>
      <c r="C2851" s="52">
        <v>1452</v>
      </c>
      <c r="D2851" s="13">
        <v>1452</v>
      </c>
      <c r="G2851" s="13">
        <v>1452</v>
      </c>
      <c r="H2851" t="str">
        <f>VLOOKUP(G2851,All_Teams!$A$2:$B$365,2,FALSE)</f>
        <v>West Virginia</v>
      </c>
    </row>
    <row r="2852" spans="2:8" x14ac:dyDescent="0.4">
      <c r="B2852" s="11">
        <v>2849</v>
      </c>
      <c r="C2852" s="52">
        <v>1332</v>
      </c>
      <c r="D2852" s="13">
        <v>1332</v>
      </c>
      <c r="G2852" s="13">
        <v>1332</v>
      </c>
      <c r="H2852" t="str">
        <f>VLOOKUP(G2852,All_Teams!$A$2:$B$365,2,FALSE)</f>
        <v>Oregon</v>
      </c>
    </row>
    <row r="2853" spans="2:8" x14ac:dyDescent="0.4">
      <c r="B2853" s="11">
        <v>2850</v>
      </c>
      <c r="C2853" s="52">
        <v>1452</v>
      </c>
      <c r="D2853" s="13">
        <v>1452</v>
      </c>
      <c r="G2853" s="13">
        <v>1452</v>
      </c>
      <c r="H2853" t="str">
        <f>VLOOKUP(G2853,All_Teams!$A$2:$B$365,2,FALSE)</f>
        <v>West Virginia</v>
      </c>
    </row>
    <row r="2854" spans="2:8" x14ac:dyDescent="0.4">
      <c r="B2854" s="11">
        <v>2851</v>
      </c>
      <c r="C2854" s="52">
        <v>1452</v>
      </c>
      <c r="D2854" s="13">
        <v>1452</v>
      </c>
      <c r="G2854" s="13">
        <v>1452</v>
      </c>
      <c r="H2854" t="str">
        <f>VLOOKUP(G2854,All_Teams!$A$2:$B$365,2,FALSE)</f>
        <v>West Virginia</v>
      </c>
    </row>
    <row r="2855" spans="2:8" x14ac:dyDescent="0.4">
      <c r="B2855" s="11">
        <v>2852</v>
      </c>
      <c r="C2855" s="52">
        <v>1246</v>
      </c>
      <c r="D2855" s="13">
        <v>1246</v>
      </c>
      <c r="G2855" s="13">
        <v>1246</v>
      </c>
      <c r="H2855" t="str">
        <f>VLOOKUP(G2855,All_Teams!$A$2:$B$365,2,FALSE)</f>
        <v>Kentucky</v>
      </c>
    </row>
    <row r="2856" spans="2:8" x14ac:dyDescent="0.4">
      <c r="B2856" s="11">
        <v>2853</v>
      </c>
      <c r="C2856" s="52">
        <v>1246</v>
      </c>
      <c r="D2856" s="13">
        <v>1246</v>
      </c>
      <c r="G2856" s="13">
        <v>1246</v>
      </c>
      <c r="H2856" t="str">
        <f>VLOOKUP(G2856,All_Teams!$A$2:$B$365,2,FALSE)</f>
        <v>Kentucky</v>
      </c>
    </row>
    <row r="2857" spans="2:8" x14ac:dyDescent="0.4">
      <c r="B2857" s="11">
        <v>2854</v>
      </c>
      <c r="C2857" s="52">
        <v>1314</v>
      </c>
      <c r="D2857" s="13">
        <v>1314</v>
      </c>
      <c r="G2857" s="13">
        <v>1314</v>
      </c>
      <c r="H2857" t="str">
        <f>VLOOKUP(G2857,All_Teams!$A$2:$B$365,2,FALSE)</f>
        <v>North Carolina</v>
      </c>
    </row>
    <row r="2858" spans="2:8" x14ac:dyDescent="0.4">
      <c r="B2858" s="11">
        <v>2855</v>
      </c>
      <c r="C2858" s="52">
        <v>1112</v>
      </c>
      <c r="D2858" s="13">
        <v>1112</v>
      </c>
      <c r="G2858" s="13">
        <v>1112</v>
      </c>
      <c r="H2858" t="str">
        <f>VLOOKUP(G2858,All_Teams!$A$2:$B$365,2,FALSE)</f>
        <v>Arizona</v>
      </c>
    </row>
    <row r="2859" spans="2:8" x14ac:dyDescent="0.4">
      <c r="B2859" s="11">
        <v>2856</v>
      </c>
      <c r="C2859" s="52">
        <v>1371</v>
      </c>
      <c r="D2859" s="13">
        <v>1371</v>
      </c>
      <c r="G2859" s="13">
        <v>1371</v>
      </c>
      <c r="H2859" t="str">
        <f>VLOOKUP(G2859,All_Teams!$A$2:$B$365,2,FALSE)</f>
        <v>Seton Hall</v>
      </c>
    </row>
    <row r="2860" spans="2:8" x14ac:dyDescent="0.4">
      <c r="B2860" s="11">
        <v>2857</v>
      </c>
      <c r="C2860" s="52">
        <v>1246</v>
      </c>
      <c r="D2860" s="13">
        <v>1246</v>
      </c>
      <c r="G2860" s="13">
        <v>1246</v>
      </c>
      <c r="H2860" t="str">
        <f>VLOOKUP(G2860,All_Teams!$A$2:$B$365,2,FALSE)</f>
        <v>Kentucky</v>
      </c>
    </row>
    <row r="2861" spans="2:8" x14ac:dyDescent="0.4">
      <c r="B2861" s="11">
        <v>2858</v>
      </c>
      <c r="C2861" s="52">
        <v>1314</v>
      </c>
      <c r="D2861" s="13">
        <v>1314</v>
      </c>
      <c r="G2861" s="13">
        <v>1314</v>
      </c>
      <c r="H2861" t="str">
        <f>VLOOKUP(G2861,All_Teams!$A$2:$B$365,2,FALSE)</f>
        <v>North Carolina</v>
      </c>
    </row>
    <row r="2862" spans="2:8" x14ac:dyDescent="0.4">
      <c r="B2862" s="11">
        <v>2859</v>
      </c>
      <c r="C2862" s="52">
        <v>1199</v>
      </c>
      <c r="D2862" s="13">
        <v>1199</v>
      </c>
      <c r="G2862" s="13">
        <v>1199</v>
      </c>
      <c r="H2862" t="str">
        <f>VLOOKUP(G2862,All_Teams!$A$2:$B$365,2,FALSE)</f>
        <v>Florida State</v>
      </c>
    </row>
    <row r="2863" spans="2:8" x14ac:dyDescent="0.4">
      <c r="B2863" s="11">
        <v>2860</v>
      </c>
      <c r="C2863" s="52">
        <v>1452</v>
      </c>
      <c r="D2863" s="13">
        <v>1452</v>
      </c>
      <c r="G2863" s="13">
        <v>1452</v>
      </c>
      <c r="H2863" t="str">
        <f>VLOOKUP(G2863,All_Teams!$A$2:$B$365,2,FALSE)</f>
        <v>West Virginia</v>
      </c>
    </row>
    <row r="2864" spans="2:8" x14ac:dyDescent="0.4">
      <c r="B2864" s="11">
        <v>2861</v>
      </c>
      <c r="C2864" s="52">
        <v>1452</v>
      </c>
      <c r="D2864" s="13">
        <v>1452</v>
      </c>
      <c r="G2864" s="13">
        <v>1452</v>
      </c>
      <c r="H2864" t="str">
        <f>VLOOKUP(G2864,All_Teams!$A$2:$B$365,2,FALSE)</f>
        <v>West Virginia</v>
      </c>
    </row>
    <row r="2865" spans="2:8" x14ac:dyDescent="0.4">
      <c r="B2865" s="11">
        <v>2862</v>
      </c>
      <c r="C2865" s="52">
        <v>1452</v>
      </c>
      <c r="D2865" s="13">
        <v>1452</v>
      </c>
      <c r="G2865" s="13">
        <v>1452</v>
      </c>
      <c r="H2865" t="str">
        <f>VLOOKUP(G2865,All_Teams!$A$2:$B$365,2,FALSE)</f>
        <v>West Virginia</v>
      </c>
    </row>
    <row r="2866" spans="2:8" x14ac:dyDescent="0.4">
      <c r="B2866" s="11">
        <v>2863</v>
      </c>
      <c r="C2866" s="52">
        <v>1166</v>
      </c>
      <c r="D2866" s="13">
        <v>1166</v>
      </c>
      <c r="G2866" s="13">
        <v>1166</v>
      </c>
      <c r="H2866" t="str">
        <f>VLOOKUP(G2866,All_Teams!$A$2:$B$365,2,FALSE)</f>
        <v>Creighton</v>
      </c>
    </row>
    <row r="2867" spans="2:8" x14ac:dyDescent="0.4">
      <c r="B2867" s="11">
        <v>2864</v>
      </c>
      <c r="C2867" s="52">
        <v>1242</v>
      </c>
      <c r="D2867" s="13">
        <v>1242</v>
      </c>
      <c r="G2867" s="13">
        <v>1242</v>
      </c>
      <c r="H2867" t="str">
        <f>VLOOKUP(G2867,All_Teams!$A$2:$B$365,2,FALSE)</f>
        <v>Kansas</v>
      </c>
    </row>
    <row r="2868" spans="2:8" x14ac:dyDescent="0.4">
      <c r="B2868" s="11">
        <v>2865</v>
      </c>
      <c r="C2868" s="52">
        <v>1314</v>
      </c>
      <c r="D2868" s="13">
        <v>1314</v>
      </c>
      <c r="G2868" s="13">
        <v>1314</v>
      </c>
      <c r="H2868" t="str">
        <f>VLOOKUP(G2868,All_Teams!$A$2:$B$365,2,FALSE)</f>
        <v>North Carolina</v>
      </c>
    </row>
    <row r="2869" spans="2:8" x14ac:dyDescent="0.4">
      <c r="B2869" s="11">
        <v>2866</v>
      </c>
      <c r="C2869" s="52">
        <v>1246</v>
      </c>
      <c r="D2869" s="13">
        <v>1246</v>
      </c>
      <c r="G2869" s="13">
        <v>1246</v>
      </c>
      <c r="H2869" t="str">
        <f>VLOOKUP(G2869,All_Teams!$A$2:$B$365,2,FALSE)</f>
        <v>Kentucky</v>
      </c>
    </row>
    <row r="2870" spans="2:8" x14ac:dyDescent="0.4">
      <c r="B2870" s="11">
        <v>2867</v>
      </c>
      <c r="C2870" s="52">
        <v>1153</v>
      </c>
      <c r="D2870" s="13">
        <v>1153</v>
      </c>
      <c r="G2870" s="13">
        <v>1153</v>
      </c>
      <c r="H2870" t="str">
        <f>VLOOKUP(G2870,All_Teams!$A$2:$B$365,2,FALSE)</f>
        <v>Cincinnati</v>
      </c>
    </row>
    <row r="2871" spans="2:8" x14ac:dyDescent="0.4">
      <c r="B2871" s="11">
        <v>2868</v>
      </c>
      <c r="C2871" s="52">
        <v>1246</v>
      </c>
      <c r="D2871" s="13">
        <v>1246</v>
      </c>
      <c r="G2871" s="13">
        <v>1246</v>
      </c>
      <c r="H2871" t="str">
        <f>VLOOKUP(G2871,All_Teams!$A$2:$B$365,2,FALSE)</f>
        <v>Kentucky</v>
      </c>
    </row>
    <row r="2872" spans="2:8" x14ac:dyDescent="0.4">
      <c r="B2872" s="11">
        <v>2869</v>
      </c>
      <c r="C2872" s="52">
        <v>1452</v>
      </c>
      <c r="D2872" s="13">
        <v>1452</v>
      </c>
      <c r="G2872" s="13">
        <v>1452</v>
      </c>
      <c r="H2872" t="str">
        <f>VLOOKUP(G2872,All_Teams!$A$2:$B$365,2,FALSE)</f>
        <v>West Virginia</v>
      </c>
    </row>
    <row r="2873" spans="2:8" x14ac:dyDescent="0.4">
      <c r="B2873" s="11">
        <v>2870</v>
      </c>
      <c r="C2873" s="52">
        <v>1314</v>
      </c>
      <c r="D2873" s="13">
        <v>1314</v>
      </c>
      <c r="G2873" s="13">
        <v>1314</v>
      </c>
      <c r="H2873" t="str">
        <f>VLOOKUP(G2873,All_Teams!$A$2:$B$365,2,FALSE)</f>
        <v>North Carolina</v>
      </c>
    </row>
    <row r="2874" spans="2:8" x14ac:dyDescent="0.4">
      <c r="B2874" s="11">
        <v>2871</v>
      </c>
      <c r="C2874" s="52">
        <v>1314</v>
      </c>
      <c r="D2874" s="13">
        <v>1314</v>
      </c>
      <c r="G2874" s="13">
        <v>1314</v>
      </c>
      <c r="H2874" t="str">
        <f>VLOOKUP(G2874,All_Teams!$A$2:$B$365,2,FALSE)</f>
        <v>North Carolina</v>
      </c>
    </row>
    <row r="2875" spans="2:8" x14ac:dyDescent="0.4">
      <c r="B2875" s="11">
        <v>2872</v>
      </c>
      <c r="C2875" s="52">
        <v>1452</v>
      </c>
      <c r="D2875" s="13">
        <v>1452</v>
      </c>
      <c r="G2875" s="13">
        <v>1452</v>
      </c>
      <c r="H2875" t="str">
        <f>VLOOKUP(G2875,All_Teams!$A$2:$B$365,2,FALSE)</f>
        <v>West Virginia</v>
      </c>
    </row>
    <row r="2876" spans="2:8" x14ac:dyDescent="0.4">
      <c r="B2876" s="11">
        <v>2873</v>
      </c>
      <c r="C2876" s="52">
        <v>1314</v>
      </c>
      <c r="D2876" s="13">
        <v>1314</v>
      </c>
      <c r="G2876" s="13">
        <v>1314</v>
      </c>
      <c r="H2876" t="str">
        <f>VLOOKUP(G2876,All_Teams!$A$2:$B$365,2,FALSE)</f>
        <v>North Carolina</v>
      </c>
    </row>
    <row r="2877" spans="2:8" x14ac:dyDescent="0.4">
      <c r="B2877" s="11">
        <v>2874</v>
      </c>
      <c r="C2877" s="52">
        <v>1246</v>
      </c>
      <c r="D2877" s="13">
        <v>1246</v>
      </c>
      <c r="G2877" s="13">
        <v>1246</v>
      </c>
      <c r="H2877" t="str">
        <f>VLOOKUP(G2877,All_Teams!$A$2:$B$365,2,FALSE)</f>
        <v>Kentucky</v>
      </c>
    </row>
    <row r="2878" spans="2:8" x14ac:dyDescent="0.4">
      <c r="B2878" s="11">
        <v>2875</v>
      </c>
      <c r="C2878" s="52">
        <v>1246</v>
      </c>
      <c r="D2878" s="13">
        <v>1246</v>
      </c>
      <c r="G2878" s="13">
        <v>1246</v>
      </c>
      <c r="H2878" t="str">
        <f>VLOOKUP(G2878,All_Teams!$A$2:$B$365,2,FALSE)</f>
        <v>Kentucky</v>
      </c>
    </row>
    <row r="2879" spans="2:8" x14ac:dyDescent="0.4">
      <c r="B2879" s="11">
        <v>2876</v>
      </c>
      <c r="C2879" s="52">
        <v>1314</v>
      </c>
      <c r="D2879" s="13">
        <v>1314</v>
      </c>
      <c r="G2879" s="13">
        <v>1314</v>
      </c>
      <c r="H2879" t="str">
        <f>VLOOKUP(G2879,All_Teams!$A$2:$B$365,2,FALSE)</f>
        <v>North Carolina</v>
      </c>
    </row>
    <row r="2880" spans="2:8" x14ac:dyDescent="0.4">
      <c r="B2880" s="11">
        <v>2877</v>
      </c>
      <c r="C2880" s="52">
        <v>1374</v>
      </c>
      <c r="D2880" s="13">
        <v>1374</v>
      </c>
      <c r="G2880" s="13">
        <v>1374</v>
      </c>
      <c r="H2880" t="str">
        <f>VLOOKUP(G2880,All_Teams!$A$2:$B$365,2,FALSE)</f>
        <v>Southern Methodist</v>
      </c>
    </row>
    <row r="2881" spans="2:8" x14ac:dyDescent="0.4">
      <c r="B2881" s="11">
        <v>2878</v>
      </c>
      <c r="C2881" s="52">
        <v>1374</v>
      </c>
      <c r="D2881" s="13">
        <v>1374</v>
      </c>
      <c r="G2881" s="13">
        <v>1374</v>
      </c>
      <c r="H2881" t="str">
        <f>VLOOKUP(G2881,All_Teams!$A$2:$B$365,2,FALSE)</f>
        <v>Southern Methodist</v>
      </c>
    </row>
    <row r="2882" spans="2:8" x14ac:dyDescent="0.4">
      <c r="B2882" s="11">
        <v>2879</v>
      </c>
      <c r="C2882" s="52">
        <v>1314</v>
      </c>
      <c r="D2882" s="13">
        <v>1314</v>
      </c>
      <c r="G2882" s="13">
        <v>1314</v>
      </c>
      <c r="H2882" t="str">
        <f>VLOOKUP(G2882,All_Teams!$A$2:$B$365,2,FALSE)</f>
        <v>North Carolina</v>
      </c>
    </row>
    <row r="2883" spans="2:8" x14ac:dyDescent="0.4">
      <c r="B2883" s="11">
        <v>2880</v>
      </c>
      <c r="C2883" s="52">
        <v>1314</v>
      </c>
      <c r="D2883" s="13">
        <v>1314</v>
      </c>
      <c r="G2883" s="13">
        <v>1314</v>
      </c>
      <c r="H2883" t="str">
        <f>VLOOKUP(G2883,All_Teams!$A$2:$B$365,2,FALSE)</f>
        <v>North Carolina</v>
      </c>
    </row>
    <row r="2884" spans="2:8" x14ac:dyDescent="0.4">
      <c r="B2884" s="11">
        <v>2881</v>
      </c>
      <c r="C2884" s="52">
        <v>1452</v>
      </c>
      <c r="D2884" s="13">
        <v>1452</v>
      </c>
      <c r="G2884" s="13">
        <v>1452</v>
      </c>
      <c r="H2884" t="str">
        <f>VLOOKUP(G2884,All_Teams!$A$2:$B$365,2,FALSE)</f>
        <v>West Virginia</v>
      </c>
    </row>
    <row r="2885" spans="2:8" x14ac:dyDescent="0.4">
      <c r="B2885" s="11">
        <v>2882</v>
      </c>
      <c r="C2885" s="52">
        <v>1246</v>
      </c>
      <c r="D2885" s="13">
        <v>1246</v>
      </c>
      <c r="G2885" s="13">
        <v>1246</v>
      </c>
      <c r="H2885" t="str">
        <f>VLOOKUP(G2885,All_Teams!$A$2:$B$365,2,FALSE)</f>
        <v>Kentucky</v>
      </c>
    </row>
    <row r="2886" spans="2:8" x14ac:dyDescent="0.4">
      <c r="B2886" s="11">
        <v>2883</v>
      </c>
      <c r="C2886" s="52">
        <v>1246</v>
      </c>
      <c r="D2886" s="13">
        <v>1246</v>
      </c>
      <c r="G2886" s="13">
        <v>1246</v>
      </c>
      <c r="H2886" t="str">
        <f>VLOOKUP(G2886,All_Teams!$A$2:$B$365,2,FALSE)</f>
        <v>Kentucky</v>
      </c>
    </row>
    <row r="2887" spans="2:8" x14ac:dyDescent="0.4">
      <c r="B2887" s="11">
        <v>2884</v>
      </c>
      <c r="C2887" s="52">
        <v>1332</v>
      </c>
      <c r="D2887" s="13">
        <v>1332</v>
      </c>
      <c r="G2887" s="13">
        <v>1332</v>
      </c>
      <c r="H2887" t="str">
        <f>VLOOKUP(G2887,All_Teams!$A$2:$B$365,2,FALSE)</f>
        <v>Oregon</v>
      </c>
    </row>
    <row r="2888" spans="2:8" x14ac:dyDescent="0.4">
      <c r="B2888" s="11">
        <v>2885</v>
      </c>
      <c r="C2888" s="52">
        <v>1452</v>
      </c>
      <c r="D2888" s="13">
        <v>1452</v>
      </c>
      <c r="G2888" s="13">
        <v>1452</v>
      </c>
      <c r="H2888" t="str">
        <f>VLOOKUP(G2888,All_Teams!$A$2:$B$365,2,FALSE)</f>
        <v>West Virginia</v>
      </c>
    </row>
    <row r="2889" spans="2:8" x14ac:dyDescent="0.4">
      <c r="B2889" s="11">
        <v>2886</v>
      </c>
      <c r="C2889" s="52">
        <v>1452</v>
      </c>
      <c r="D2889" s="13">
        <v>1452</v>
      </c>
      <c r="G2889" s="13">
        <v>1452</v>
      </c>
      <c r="H2889" t="str">
        <f>VLOOKUP(G2889,All_Teams!$A$2:$B$365,2,FALSE)</f>
        <v>West Virginia</v>
      </c>
    </row>
    <row r="2890" spans="2:8" x14ac:dyDescent="0.4">
      <c r="B2890" s="11">
        <v>2887</v>
      </c>
      <c r="C2890" s="52">
        <v>1242</v>
      </c>
      <c r="D2890" s="13">
        <v>1242</v>
      </c>
      <c r="G2890" s="13">
        <v>1242</v>
      </c>
      <c r="H2890" t="str">
        <f>VLOOKUP(G2890,All_Teams!$A$2:$B$365,2,FALSE)</f>
        <v>Kansas</v>
      </c>
    </row>
    <row r="2891" spans="2:8" x14ac:dyDescent="0.4">
      <c r="B2891" s="11">
        <v>2888</v>
      </c>
      <c r="C2891" s="52">
        <v>1452</v>
      </c>
      <c r="D2891" s="13">
        <v>1452</v>
      </c>
      <c r="G2891" s="13">
        <v>1452</v>
      </c>
      <c r="H2891" t="str">
        <f>VLOOKUP(G2891,All_Teams!$A$2:$B$365,2,FALSE)</f>
        <v>West Virginia</v>
      </c>
    </row>
    <row r="2892" spans="2:8" x14ac:dyDescent="0.4">
      <c r="B2892" s="11">
        <v>2889</v>
      </c>
      <c r="C2892" s="52">
        <v>1314</v>
      </c>
      <c r="D2892" s="13">
        <v>1314</v>
      </c>
      <c r="G2892" s="13">
        <v>1314</v>
      </c>
      <c r="H2892" t="str">
        <f>VLOOKUP(G2892,All_Teams!$A$2:$B$365,2,FALSE)</f>
        <v>North Carolina</v>
      </c>
    </row>
    <row r="2893" spans="2:8" x14ac:dyDescent="0.4">
      <c r="B2893" s="11">
        <v>2890</v>
      </c>
      <c r="C2893" s="52">
        <v>1437</v>
      </c>
      <c r="D2893" s="13">
        <v>1437</v>
      </c>
      <c r="G2893" s="13">
        <v>1437</v>
      </c>
      <c r="H2893" t="str">
        <f>VLOOKUP(G2893,All_Teams!$A$2:$B$365,2,FALSE)</f>
        <v>Villanova</v>
      </c>
    </row>
    <row r="2894" spans="2:8" x14ac:dyDescent="0.4">
      <c r="B2894" s="11">
        <v>2891</v>
      </c>
      <c r="C2894" s="52">
        <v>1242</v>
      </c>
      <c r="D2894" s="13">
        <v>1242</v>
      </c>
      <c r="G2894" s="13">
        <v>1242</v>
      </c>
      <c r="H2894" t="str">
        <f>VLOOKUP(G2894,All_Teams!$A$2:$B$365,2,FALSE)</f>
        <v>Kansas</v>
      </c>
    </row>
    <row r="2895" spans="2:8" x14ac:dyDescent="0.4">
      <c r="B2895" s="11">
        <v>2892</v>
      </c>
      <c r="C2895" s="52">
        <v>1435</v>
      </c>
      <c r="D2895" s="13">
        <v>1435</v>
      </c>
      <c r="G2895" s="13">
        <v>1435</v>
      </c>
      <c r="H2895" t="str">
        <f>VLOOKUP(G2895,All_Teams!$A$2:$B$365,2,FALSE)</f>
        <v>Vanderbilt</v>
      </c>
    </row>
    <row r="2896" spans="2:8" x14ac:dyDescent="0.4">
      <c r="B2896" s="11">
        <v>2893</v>
      </c>
      <c r="C2896" s="52">
        <v>1452</v>
      </c>
      <c r="D2896" s="13">
        <v>1452</v>
      </c>
      <c r="G2896" s="13">
        <v>1452</v>
      </c>
      <c r="H2896" t="str">
        <f>VLOOKUP(G2896,All_Teams!$A$2:$B$365,2,FALSE)</f>
        <v>West Virginia</v>
      </c>
    </row>
    <row r="2897" spans="2:8" x14ac:dyDescent="0.4">
      <c r="B2897" s="11">
        <v>2894</v>
      </c>
      <c r="C2897" s="52">
        <v>1374</v>
      </c>
      <c r="D2897" s="13">
        <v>1374</v>
      </c>
      <c r="G2897" s="13">
        <v>1374</v>
      </c>
      <c r="H2897" t="str">
        <f>VLOOKUP(G2897,All_Teams!$A$2:$B$365,2,FALSE)</f>
        <v>Southern Methodist</v>
      </c>
    </row>
    <row r="2898" spans="2:8" x14ac:dyDescent="0.4">
      <c r="B2898" s="11">
        <v>2895</v>
      </c>
      <c r="C2898" s="52">
        <v>1452</v>
      </c>
      <c r="D2898" s="13">
        <v>1452</v>
      </c>
      <c r="G2898" s="13">
        <v>1452</v>
      </c>
      <c r="H2898" t="str">
        <f>VLOOKUP(G2898,All_Teams!$A$2:$B$365,2,FALSE)</f>
        <v>West Virginia</v>
      </c>
    </row>
    <row r="2899" spans="2:8" x14ac:dyDescent="0.4">
      <c r="B2899" s="11">
        <v>2896</v>
      </c>
      <c r="C2899" s="52">
        <v>1246</v>
      </c>
      <c r="D2899" s="13">
        <v>1246</v>
      </c>
      <c r="G2899" s="13">
        <v>1246</v>
      </c>
      <c r="H2899" t="str">
        <f>VLOOKUP(G2899,All_Teams!$A$2:$B$365,2,FALSE)</f>
        <v>Kentucky</v>
      </c>
    </row>
    <row r="2900" spans="2:8" x14ac:dyDescent="0.4">
      <c r="B2900" s="11">
        <v>2897</v>
      </c>
      <c r="C2900" s="52">
        <v>1452</v>
      </c>
      <c r="D2900" s="13">
        <v>1452</v>
      </c>
      <c r="G2900" s="13">
        <v>1452</v>
      </c>
      <c r="H2900" t="str">
        <f>VLOOKUP(G2900,All_Teams!$A$2:$B$365,2,FALSE)</f>
        <v>West Virginia</v>
      </c>
    </row>
    <row r="2901" spans="2:8" x14ac:dyDescent="0.4">
      <c r="B2901" s="11">
        <v>2898</v>
      </c>
      <c r="C2901" s="52">
        <v>1314</v>
      </c>
      <c r="D2901" s="13">
        <v>1314</v>
      </c>
      <c r="G2901" s="13">
        <v>1314</v>
      </c>
      <c r="H2901" t="str">
        <f>VLOOKUP(G2901,All_Teams!$A$2:$B$365,2,FALSE)</f>
        <v>North Carolina</v>
      </c>
    </row>
    <row r="2902" spans="2:8" x14ac:dyDescent="0.4">
      <c r="B2902" s="11">
        <v>2899</v>
      </c>
      <c r="C2902" s="52">
        <v>1314</v>
      </c>
      <c r="D2902" s="13">
        <v>1314</v>
      </c>
      <c r="G2902" s="13">
        <v>1314</v>
      </c>
      <c r="H2902" t="str">
        <f>VLOOKUP(G2902,All_Teams!$A$2:$B$365,2,FALSE)</f>
        <v>North Carolina</v>
      </c>
    </row>
    <row r="2903" spans="2:8" x14ac:dyDescent="0.4">
      <c r="B2903" s="11">
        <v>2900</v>
      </c>
      <c r="C2903" s="52">
        <v>1181</v>
      </c>
      <c r="D2903" s="13">
        <v>1181</v>
      </c>
      <c r="G2903" s="13">
        <v>1181</v>
      </c>
      <c r="H2903" t="str">
        <f>VLOOKUP(G2903,All_Teams!$A$2:$B$365,2,FALSE)</f>
        <v>Duke</v>
      </c>
    </row>
    <row r="2904" spans="2:8" x14ac:dyDescent="0.4">
      <c r="B2904" s="11">
        <v>2901</v>
      </c>
      <c r="C2904" s="52">
        <v>1314</v>
      </c>
      <c r="D2904" s="13">
        <v>1314</v>
      </c>
      <c r="G2904" s="13">
        <v>1314</v>
      </c>
      <c r="H2904" t="str">
        <f>VLOOKUP(G2904,All_Teams!$A$2:$B$365,2,FALSE)</f>
        <v>North Carolina</v>
      </c>
    </row>
    <row r="2905" spans="2:8" x14ac:dyDescent="0.4">
      <c r="B2905" s="11">
        <v>2902</v>
      </c>
      <c r="C2905" s="52">
        <v>1314</v>
      </c>
      <c r="D2905" s="13">
        <v>1314</v>
      </c>
      <c r="G2905" s="13">
        <v>1314</v>
      </c>
      <c r="H2905" t="str">
        <f>VLOOKUP(G2905,All_Teams!$A$2:$B$365,2,FALSE)</f>
        <v>North Carolina</v>
      </c>
    </row>
    <row r="2906" spans="2:8" x14ac:dyDescent="0.4">
      <c r="B2906" s="11">
        <v>2903</v>
      </c>
      <c r="C2906" s="52">
        <v>1452</v>
      </c>
      <c r="D2906" s="13">
        <v>1452</v>
      </c>
      <c r="G2906" s="13">
        <v>1452</v>
      </c>
      <c r="H2906" t="str">
        <f>VLOOKUP(G2906,All_Teams!$A$2:$B$365,2,FALSE)</f>
        <v>West Virginia</v>
      </c>
    </row>
    <row r="2907" spans="2:8" x14ac:dyDescent="0.4">
      <c r="B2907" s="11">
        <v>2904</v>
      </c>
      <c r="C2907" s="52">
        <v>1274</v>
      </c>
      <c r="D2907" s="13">
        <v>1274</v>
      </c>
      <c r="G2907" s="13">
        <v>1274</v>
      </c>
      <c r="H2907" t="str">
        <f>VLOOKUP(G2907,All_Teams!$A$2:$B$365,2,FALSE)</f>
        <v>Miami (FL)</v>
      </c>
    </row>
    <row r="2908" spans="2:8" x14ac:dyDescent="0.4">
      <c r="B2908" s="11">
        <v>2905</v>
      </c>
      <c r="C2908" s="52">
        <v>1314</v>
      </c>
      <c r="D2908" s="13">
        <v>1314</v>
      </c>
      <c r="G2908" s="13">
        <v>1314</v>
      </c>
      <c r="H2908" t="str">
        <f>VLOOKUP(G2908,All_Teams!$A$2:$B$365,2,FALSE)</f>
        <v>North Carolina</v>
      </c>
    </row>
    <row r="2909" spans="2:8" x14ac:dyDescent="0.4">
      <c r="B2909" s="11">
        <v>2906</v>
      </c>
      <c r="C2909" s="52">
        <v>1278</v>
      </c>
      <c r="D2909" s="13">
        <v>1278</v>
      </c>
      <c r="G2909" s="13">
        <v>1278</v>
      </c>
      <c r="H2909" t="str">
        <f>VLOOKUP(G2909,All_Teams!$A$2:$B$365,2,FALSE)</f>
        <v>Minnesota</v>
      </c>
    </row>
    <row r="2910" spans="2:8" x14ac:dyDescent="0.4">
      <c r="B2910" s="11">
        <v>2907</v>
      </c>
      <c r="C2910" s="52">
        <v>1257</v>
      </c>
      <c r="D2910" s="13">
        <v>1257</v>
      </c>
      <c r="G2910" s="13">
        <v>1257</v>
      </c>
      <c r="H2910" t="str">
        <f>VLOOKUP(G2910,All_Teams!$A$2:$B$365,2,FALSE)</f>
        <v>Louisville</v>
      </c>
    </row>
    <row r="2911" spans="2:8" x14ac:dyDescent="0.4">
      <c r="B2911" s="11">
        <v>2908</v>
      </c>
      <c r="C2911" s="52">
        <v>1314</v>
      </c>
      <c r="D2911" s="13">
        <v>1314</v>
      </c>
      <c r="G2911" s="13">
        <v>1314</v>
      </c>
      <c r="H2911" t="str">
        <f>VLOOKUP(G2911,All_Teams!$A$2:$B$365,2,FALSE)</f>
        <v>North Carolina</v>
      </c>
    </row>
    <row r="2912" spans="2:8" x14ac:dyDescent="0.4">
      <c r="B2912" s="11">
        <v>2909</v>
      </c>
      <c r="C2912" s="52">
        <v>1278</v>
      </c>
      <c r="D2912" s="13">
        <v>1278</v>
      </c>
      <c r="G2912" s="13">
        <v>1278</v>
      </c>
      <c r="H2912" t="str">
        <f>VLOOKUP(G2912,All_Teams!$A$2:$B$365,2,FALSE)</f>
        <v>Minnesota</v>
      </c>
    </row>
    <row r="2913" spans="2:8" x14ac:dyDescent="0.4">
      <c r="B2913" s="11">
        <v>2910</v>
      </c>
      <c r="C2913" s="52">
        <v>1435</v>
      </c>
      <c r="D2913" s="13">
        <v>1435</v>
      </c>
      <c r="G2913" s="13">
        <v>1435</v>
      </c>
      <c r="H2913" t="str">
        <f>VLOOKUP(G2913,All_Teams!$A$2:$B$365,2,FALSE)</f>
        <v>Vanderbilt</v>
      </c>
    </row>
    <row r="2914" spans="2:8" x14ac:dyDescent="0.4">
      <c r="B2914" s="11">
        <v>2911</v>
      </c>
      <c r="C2914" s="52">
        <v>1276</v>
      </c>
      <c r="D2914" s="13">
        <v>1276</v>
      </c>
      <c r="G2914" s="13">
        <v>1276</v>
      </c>
      <c r="H2914" t="str">
        <f>VLOOKUP(G2914,All_Teams!$A$2:$B$365,2,FALSE)</f>
        <v>Michigan</v>
      </c>
    </row>
    <row r="2915" spans="2:8" x14ac:dyDescent="0.4">
      <c r="B2915" s="11">
        <v>2912</v>
      </c>
      <c r="C2915" s="52">
        <v>1242</v>
      </c>
      <c r="D2915" s="13">
        <v>1242</v>
      </c>
      <c r="G2915" s="13">
        <v>1242</v>
      </c>
      <c r="H2915" t="str">
        <f>VLOOKUP(G2915,All_Teams!$A$2:$B$365,2,FALSE)</f>
        <v>Kansas</v>
      </c>
    </row>
    <row r="2916" spans="2:8" x14ac:dyDescent="0.4">
      <c r="B2916" s="11">
        <v>2913</v>
      </c>
      <c r="C2916" s="52">
        <v>1242</v>
      </c>
      <c r="D2916" s="13">
        <v>1242</v>
      </c>
      <c r="G2916" s="13">
        <v>1242</v>
      </c>
      <c r="H2916" t="str">
        <f>VLOOKUP(G2916,All_Teams!$A$2:$B$365,2,FALSE)</f>
        <v>Kansas</v>
      </c>
    </row>
    <row r="2917" spans="2:8" x14ac:dyDescent="0.4">
      <c r="B2917" s="11">
        <v>2914</v>
      </c>
      <c r="C2917" s="52">
        <v>1314</v>
      </c>
      <c r="D2917" s="13">
        <v>1314</v>
      </c>
      <c r="G2917" s="13">
        <v>1314</v>
      </c>
      <c r="H2917" t="str">
        <f>VLOOKUP(G2917,All_Teams!$A$2:$B$365,2,FALSE)</f>
        <v>North Carolina</v>
      </c>
    </row>
    <row r="2918" spans="2:8" x14ac:dyDescent="0.4">
      <c r="B2918" s="11">
        <v>2915</v>
      </c>
      <c r="C2918" s="52">
        <v>1437</v>
      </c>
      <c r="D2918" s="13">
        <v>1437</v>
      </c>
      <c r="G2918" s="13">
        <v>1437</v>
      </c>
      <c r="H2918" t="str">
        <f>VLOOKUP(G2918,All_Teams!$A$2:$B$365,2,FALSE)</f>
        <v>Villanova</v>
      </c>
    </row>
    <row r="2919" spans="2:8" x14ac:dyDescent="0.4">
      <c r="B2919" s="11">
        <v>2916</v>
      </c>
      <c r="C2919" s="52">
        <v>1274</v>
      </c>
      <c r="D2919" s="13">
        <v>1274</v>
      </c>
      <c r="G2919" s="13">
        <v>1274</v>
      </c>
      <c r="H2919" t="str">
        <f>VLOOKUP(G2919,All_Teams!$A$2:$B$365,2,FALSE)</f>
        <v>Miami (FL)</v>
      </c>
    </row>
    <row r="2920" spans="2:8" x14ac:dyDescent="0.4">
      <c r="B2920" s="11">
        <v>2917</v>
      </c>
      <c r="C2920" s="52">
        <v>1435</v>
      </c>
      <c r="D2920" s="13">
        <v>1435</v>
      </c>
      <c r="G2920" s="13">
        <v>1435</v>
      </c>
      <c r="H2920" t="str">
        <f>VLOOKUP(G2920,All_Teams!$A$2:$B$365,2,FALSE)</f>
        <v>Vanderbilt</v>
      </c>
    </row>
    <row r="2921" spans="2:8" x14ac:dyDescent="0.4">
      <c r="B2921" s="11">
        <v>2918</v>
      </c>
      <c r="C2921" s="52">
        <v>1452</v>
      </c>
      <c r="D2921" s="13">
        <v>1452</v>
      </c>
      <c r="G2921" s="13">
        <v>1452</v>
      </c>
      <c r="H2921" t="str">
        <f>VLOOKUP(G2921,All_Teams!$A$2:$B$365,2,FALSE)</f>
        <v>West Virginia</v>
      </c>
    </row>
    <row r="2922" spans="2:8" x14ac:dyDescent="0.4">
      <c r="B2922" s="11">
        <v>2919</v>
      </c>
      <c r="C2922" s="52">
        <v>1452</v>
      </c>
      <c r="D2922" s="13">
        <v>1452</v>
      </c>
      <c r="G2922" s="13">
        <v>1452</v>
      </c>
      <c r="H2922" t="str">
        <f>VLOOKUP(G2922,All_Teams!$A$2:$B$365,2,FALSE)</f>
        <v>West Virginia</v>
      </c>
    </row>
    <row r="2923" spans="2:8" x14ac:dyDescent="0.4">
      <c r="B2923" s="11">
        <v>2920</v>
      </c>
      <c r="C2923" s="52">
        <v>1437</v>
      </c>
      <c r="D2923" s="13">
        <v>1437</v>
      </c>
      <c r="G2923" s="13">
        <v>1437</v>
      </c>
      <c r="H2923" t="str">
        <f>VLOOKUP(G2923,All_Teams!$A$2:$B$365,2,FALSE)</f>
        <v>Villanova</v>
      </c>
    </row>
    <row r="2924" spans="2:8" x14ac:dyDescent="0.4">
      <c r="B2924" s="11">
        <v>2921</v>
      </c>
      <c r="C2924" s="52">
        <v>1435</v>
      </c>
      <c r="D2924" s="13">
        <v>1435</v>
      </c>
      <c r="G2924" s="13">
        <v>1435</v>
      </c>
      <c r="H2924" t="str">
        <f>VLOOKUP(G2924,All_Teams!$A$2:$B$365,2,FALSE)</f>
        <v>Vanderbilt</v>
      </c>
    </row>
    <row r="2925" spans="2:8" x14ac:dyDescent="0.4">
      <c r="B2925" s="11">
        <v>2922</v>
      </c>
      <c r="C2925" s="52">
        <v>1435</v>
      </c>
      <c r="D2925" s="13">
        <v>1435</v>
      </c>
      <c r="G2925" s="13">
        <v>1435</v>
      </c>
      <c r="H2925" t="str">
        <f>VLOOKUP(G2925,All_Teams!$A$2:$B$365,2,FALSE)</f>
        <v>Vanderbilt</v>
      </c>
    </row>
    <row r="2926" spans="2:8" x14ac:dyDescent="0.4">
      <c r="B2926" s="11">
        <v>2923</v>
      </c>
      <c r="C2926" s="52">
        <v>1314</v>
      </c>
      <c r="D2926" s="13">
        <v>1314</v>
      </c>
      <c r="G2926" s="13">
        <v>1314</v>
      </c>
      <c r="H2926" t="str">
        <f>VLOOKUP(G2926,All_Teams!$A$2:$B$365,2,FALSE)</f>
        <v>North Carolina</v>
      </c>
    </row>
    <row r="2927" spans="2:8" x14ac:dyDescent="0.4">
      <c r="B2927" s="11">
        <v>2924</v>
      </c>
      <c r="C2927" s="52">
        <v>1314</v>
      </c>
      <c r="D2927" s="13">
        <v>1314</v>
      </c>
      <c r="G2927" s="13">
        <v>1314</v>
      </c>
      <c r="H2927" t="str">
        <f>VLOOKUP(G2927,All_Teams!$A$2:$B$365,2,FALSE)</f>
        <v>North Carolina</v>
      </c>
    </row>
    <row r="2928" spans="2:8" x14ac:dyDescent="0.4">
      <c r="B2928" s="11">
        <v>2925</v>
      </c>
      <c r="C2928" s="52">
        <v>1314</v>
      </c>
      <c r="D2928" s="13">
        <v>1314</v>
      </c>
      <c r="G2928" s="13">
        <v>1314</v>
      </c>
      <c r="H2928" t="str">
        <f>VLOOKUP(G2928,All_Teams!$A$2:$B$365,2,FALSE)</f>
        <v>North Carolina</v>
      </c>
    </row>
    <row r="2929" spans="2:8" x14ac:dyDescent="0.4">
      <c r="B2929" s="11">
        <v>2926</v>
      </c>
      <c r="C2929" s="52">
        <v>1242</v>
      </c>
      <c r="D2929" s="13">
        <v>1242</v>
      </c>
      <c r="G2929" s="13">
        <v>1242</v>
      </c>
      <c r="H2929" t="str">
        <f>VLOOKUP(G2929,All_Teams!$A$2:$B$365,2,FALSE)</f>
        <v>Kansas</v>
      </c>
    </row>
    <row r="2930" spans="2:8" x14ac:dyDescent="0.4">
      <c r="B2930" s="11">
        <v>2927</v>
      </c>
      <c r="C2930" s="52">
        <v>1452</v>
      </c>
      <c r="D2930" s="13">
        <v>1452</v>
      </c>
      <c r="G2930" s="13">
        <v>1452</v>
      </c>
      <c r="H2930" t="str">
        <f>VLOOKUP(G2930,All_Teams!$A$2:$B$365,2,FALSE)</f>
        <v>West Virginia</v>
      </c>
    </row>
    <row r="2931" spans="2:8" x14ac:dyDescent="0.4">
      <c r="B2931" s="11">
        <v>2928</v>
      </c>
      <c r="C2931" s="52">
        <v>1314</v>
      </c>
      <c r="D2931" s="13">
        <v>1314</v>
      </c>
      <c r="G2931" s="13">
        <v>1314</v>
      </c>
      <c r="H2931" t="str">
        <f>VLOOKUP(G2931,All_Teams!$A$2:$B$365,2,FALSE)</f>
        <v>North Carolina</v>
      </c>
    </row>
    <row r="2932" spans="2:8" x14ac:dyDescent="0.4">
      <c r="B2932" s="11">
        <v>2929</v>
      </c>
      <c r="C2932" s="52">
        <v>1452</v>
      </c>
      <c r="D2932" s="13">
        <v>1452</v>
      </c>
      <c r="G2932" s="13">
        <v>1452</v>
      </c>
      <c r="H2932" t="str">
        <f>VLOOKUP(G2932,All_Teams!$A$2:$B$365,2,FALSE)</f>
        <v>West Virginia</v>
      </c>
    </row>
    <row r="2933" spans="2:8" x14ac:dyDescent="0.4">
      <c r="B2933" s="11">
        <v>2930</v>
      </c>
      <c r="C2933" s="52">
        <v>1268</v>
      </c>
      <c r="D2933" s="13">
        <v>1268</v>
      </c>
      <c r="G2933" s="13">
        <v>1268</v>
      </c>
      <c r="H2933" t="str">
        <f>VLOOKUP(G2933,All_Teams!$A$2:$B$365,2,FALSE)</f>
        <v>Maryland</v>
      </c>
    </row>
    <row r="2934" spans="2:8" x14ac:dyDescent="0.4">
      <c r="B2934" s="11">
        <v>2931</v>
      </c>
      <c r="C2934" s="52">
        <v>1246</v>
      </c>
      <c r="D2934" s="13">
        <v>1246</v>
      </c>
      <c r="G2934" s="13">
        <v>1246</v>
      </c>
      <c r="H2934" t="str">
        <f>VLOOKUP(G2934,All_Teams!$A$2:$B$365,2,FALSE)</f>
        <v>Kentucky</v>
      </c>
    </row>
    <row r="2935" spans="2:8" x14ac:dyDescent="0.4">
      <c r="B2935" s="11">
        <v>2932</v>
      </c>
      <c r="C2935" s="52">
        <v>1452</v>
      </c>
      <c r="D2935" s="13">
        <v>1452</v>
      </c>
      <c r="G2935" s="13">
        <v>1452</v>
      </c>
      <c r="H2935" t="str">
        <f>VLOOKUP(G2935,All_Teams!$A$2:$B$365,2,FALSE)</f>
        <v>West Virginia</v>
      </c>
    </row>
    <row r="2936" spans="2:8" x14ac:dyDescent="0.4">
      <c r="B2936" s="11">
        <v>2933</v>
      </c>
      <c r="C2936" s="52">
        <v>1276</v>
      </c>
      <c r="D2936" s="13">
        <v>1276</v>
      </c>
      <c r="G2936" s="13">
        <v>1276</v>
      </c>
      <c r="H2936" t="str">
        <f>VLOOKUP(G2936,All_Teams!$A$2:$B$365,2,FALSE)</f>
        <v>Michigan</v>
      </c>
    </row>
    <row r="2937" spans="2:8" x14ac:dyDescent="0.4">
      <c r="B2937" s="11">
        <v>2934</v>
      </c>
      <c r="C2937" s="52">
        <v>1242</v>
      </c>
      <c r="D2937" s="13">
        <v>1242</v>
      </c>
      <c r="G2937" s="13">
        <v>1242</v>
      </c>
      <c r="H2937" t="str">
        <f>VLOOKUP(G2937,All_Teams!$A$2:$B$365,2,FALSE)</f>
        <v>Kansas</v>
      </c>
    </row>
    <row r="2938" spans="2:8" x14ac:dyDescent="0.4">
      <c r="B2938" s="11">
        <v>2935</v>
      </c>
      <c r="C2938" s="52">
        <v>1437</v>
      </c>
      <c r="D2938" s="13">
        <v>1437</v>
      </c>
      <c r="G2938" s="13">
        <v>1437</v>
      </c>
      <c r="H2938" t="str">
        <f>VLOOKUP(G2938,All_Teams!$A$2:$B$365,2,FALSE)</f>
        <v>Villanova</v>
      </c>
    </row>
    <row r="2939" spans="2:8" x14ac:dyDescent="0.4">
      <c r="B2939" s="11">
        <v>2936</v>
      </c>
      <c r="C2939" s="52">
        <v>1242</v>
      </c>
      <c r="D2939" s="13">
        <v>1242</v>
      </c>
      <c r="G2939" s="13">
        <v>1242</v>
      </c>
      <c r="H2939" t="str">
        <f>VLOOKUP(G2939,All_Teams!$A$2:$B$365,2,FALSE)</f>
        <v>Kansas</v>
      </c>
    </row>
    <row r="2940" spans="2:8" x14ac:dyDescent="0.4">
      <c r="B2940" s="11">
        <v>2937</v>
      </c>
      <c r="C2940" s="52">
        <v>1242</v>
      </c>
      <c r="D2940" s="13">
        <v>1242</v>
      </c>
      <c r="G2940" s="13">
        <v>1242</v>
      </c>
      <c r="H2940" t="str">
        <f>VLOOKUP(G2940,All_Teams!$A$2:$B$365,2,FALSE)</f>
        <v>Kansas</v>
      </c>
    </row>
    <row r="2941" spans="2:8" x14ac:dyDescent="0.4">
      <c r="B2941" s="11">
        <v>2938</v>
      </c>
      <c r="C2941" s="52">
        <v>1246</v>
      </c>
      <c r="D2941" s="13">
        <v>1246</v>
      </c>
      <c r="G2941" s="13">
        <v>1246</v>
      </c>
      <c r="H2941" t="str">
        <f>VLOOKUP(G2941,All_Teams!$A$2:$B$365,2,FALSE)</f>
        <v>Kentucky</v>
      </c>
    </row>
    <row r="2942" spans="2:8" x14ac:dyDescent="0.4">
      <c r="B2942" s="11">
        <v>2939</v>
      </c>
      <c r="C2942" s="52">
        <v>1314</v>
      </c>
      <c r="D2942" s="13">
        <v>1314</v>
      </c>
      <c r="G2942" s="13">
        <v>1314</v>
      </c>
      <c r="H2942" t="str">
        <f>VLOOKUP(G2942,All_Teams!$A$2:$B$365,2,FALSE)</f>
        <v>North Carolina</v>
      </c>
    </row>
    <row r="2943" spans="2:8" x14ac:dyDescent="0.4">
      <c r="B2943" s="11">
        <v>2940</v>
      </c>
      <c r="C2943" s="52">
        <v>1452</v>
      </c>
      <c r="D2943" s="13">
        <v>1452</v>
      </c>
      <c r="G2943" s="13">
        <v>1452</v>
      </c>
      <c r="H2943" t="str">
        <f>VLOOKUP(G2943,All_Teams!$A$2:$B$365,2,FALSE)</f>
        <v>West Virginia</v>
      </c>
    </row>
    <row r="2944" spans="2:8" x14ac:dyDescent="0.4">
      <c r="B2944" s="11">
        <v>2941</v>
      </c>
      <c r="C2944" s="52">
        <v>1374</v>
      </c>
      <c r="D2944" s="13">
        <v>1374</v>
      </c>
      <c r="G2944" s="13">
        <v>1374</v>
      </c>
      <c r="H2944" t="str">
        <f>VLOOKUP(G2944,All_Teams!$A$2:$B$365,2,FALSE)</f>
        <v>Southern Methodist</v>
      </c>
    </row>
    <row r="2945" spans="2:8" x14ac:dyDescent="0.4">
      <c r="B2945" s="11">
        <v>2942</v>
      </c>
      <c r="C2945" s="52">
        <v>1452</v>
      </c>
      <c r="D2945" s="13">
        <v>1452</v>
      </c>
      <c r="G2945" s="13">
        <v>1452</v>
      </c>
      <c r="H2945" t="str">
        <f>VLOOKUP(G2945,All_Teams!$A$2:$B$365,2,FALSE)</f>
        <v>West Virginia</v>
      </c>
    </row>
    <row r="2946" spans="2:8" x14ac:dyDescent="0.4">
      <c r="B2946" s="11">
        <v>2943</v>
      </c>
      <c r="C2946" s="52">
        <v>1452</v>
      </c>
      <c r="D2946" s="13">
        <v>1452</v>
      </c>
      <c r="G2946" s="13">
        <v>1452</v>
      </c>
      <c r="H2946" t="str">
        <f>VLOOKUP(G2946,All_Teams!$A$2:$B$365,2,FALSE)</f>
        <v>West Virginia</v>
      </c>
    </row>
    <row r="2947" spans="2:8" x14ac:dyDescent="0.4">
      <c r="B2947" s="11">
        <v>2944</v>
      </c>
      <c r="C2947" s="52">
        <v>1452</v>
      </c>
      <c r="D2947" s="13">
        <v>1452</v>
      </c>
      <c r="G2947" s="13">
        <v>1452</v>
      </c>
      <c r="H2947" t="str">
        <f>VLOOKUP(G2947,All_Teams!$A$2:$B$365,2,FALSE)</f>
        <v>West Virginia</v>
      </c>
    </row>
    <row r="2948" spans="2:8" x14ac:dyDescent="0.4">
      <c r="B2948" s="11">
        <v>2945</v>
      </c>
      <c r="C2948" s="52">
        <v>1242</v>
      </c>
      <c r="D2948" s="13">
        <v>1242</v>
      </c>
      <c r="G2948" s="13">
        <v>1242</v>
      </c>
      <c r="H2948" t="str">
        <f>VLOOKUP(G2948,All_Teams!$A$2:$B$365,2,FALSE)</f>
        <v>Kansas</v>
      </c>
    </row>
    <row r="2949" spans="2:8" x14ac:dyDescent="0.4">
      <c r="B2949" s="11">
        <v>2946</v>
      </c>
      <c r="C2949" s="52">
        <v>1246</v>
      </c>
      <c r="D2949" s="13">
        <v>1246</v>
      </c>
      <c r="G2949" s="13">
        <v>1246</v>
      </c>
      <c r="H2949" t="str">
        <f>VLOOKUP(G2949,All_Teams!$A$2:$B$365,2,FALSE)</f>
        <v>Kentucky</v>
      </c>
    </row>
    <row r="2950" spans="2:8" x14ac:dyDescent="0.4">
      <c r="B2950" s="11">
        <v>2947</v>
      </c>
      <c r="C2950" s="52">
        <v>1374</v>
      </c>
      <c r="D2950" s="13">
        <v>1374</v>
      </c>
      <c r="G2950" s="13">
        <v>1374</v>
      </c>
      <c r="H2950" t="str">
        <f>VLOOKUP(G2950,All_Teams!$A$2:$B$365,2,FALSE)</f>
        <v>Southern Methodist</v>
      </c>
    </row>
    <row r="2951" spans="2:8" x14ac:dyDescent="0.4">
      <c r="B2951" s="11">
        <v>2948</v>
      </c>
      <c r="C2951" s="52">
        <v>1452</v>
      </c>
      <c r="D2951" s="13">
        <v>1452</v>
      </c>
      <c r="G2951" s="13">
        <v>1452</v>
      </c>
      <c r="H2951" t="str">
        <f>VLOOKUP(G2951,All_Teams!$A$2:$B$365,2,FALSE)</f>
        <v>West Virginia</v>
      </c>
    </row>
    <row r="2952" spans="2:8" x14ac:dyDescent="0.4">
      <c r="B2952" s="11">
        <v>2949</v>
      </c>
      <c r="C2952" s="52">
        <v>1374</v>
      </c>
      <c r="D2952" s="13">
        <v>1374</v>
      </c>
      <c r="G2952" s="13">
        <v>1374</v>
      </c>
      <c r="H2952" t="str">
        <f>VLOOKUP(G2952,All_Teams!$A$2:$B$365,2,FALSE)</f>
        <v>Southern Methodist</v>
      </c>
    </row>
    <row r="2953" spans="2:8" x14ac:dyDescent="0.4">
      <c r="B2953" s="11">
        <v>2950</v>
      </c>
      <c r="C2953" s="52">
        <v>1314</v>
      </c>
      <c r="D2953" s="13">
        <v>1314</v>
      </c>
      <c r="G2953" s="13">
        <v>1314</v>
      </c>
      <c r="H2953" t="str">
        <f>VLOOKUP(G2953,All_Teams!$A$2:$B$365,2,FALSE)</f>
        <v>North Carolina</v>
      </c>
    </row>
    <row r="2954" spans="2:8" x14ac:dyDescent="0.4">
      <c r="B2954" s="11">
        <v>2951</v>
      </c>
      <c r="C2954" s="52">
        <v>1436</v>
      </c>
      <c r="D2954" s="13">
        <v>1436</v>
      </c>
      <c r="G2954" s="13">
        <v>1436</v>
      </c>
      <c r="H2954" t="str">
        <f>VLOOKUP(G2954,All_Teams!$A$2:$B$365,2,FALSE)</f>
        <v>Vermont</v>
      </c>
    </row>
    <row r="2955" spans="2:8" x14ac:dyDescent="0.4">
      <c r="B2955" s="11">
        <v>2952</v>
      </c>
      <c r="C2955" s="52">
        <v>1153</v>
      </c>
      <c r="D2955" s="13">
        <v>1153</v>
      </c>
      <c r="G2955" s="13">
        <v>1153</v>
      </c>
      <c r="H2955" t="str">
        <f>VLOOKUP(G2955,All_Teams!$A$2:$B$365,2,FALSE)</f>
        <v>Cincinnati</v>
      </c>
    </row>
    <row r="2956" spans="2:8" x14ac:dyDescent="0.4">
      <c r="B2956" s="11">
        <v>2953</v>
      </c>
      <c r="C2956" s="52">
        <v>1242</v>
      </c>
      <c r="D2956" s="13">
        <v>1242</v>
      </c>
      <c r="G2956" s="13">
        <v>1242</v>
      </c>
      <c r="H2956" t="str">
        <f>VLOOKUP(G2956,All_Teams!$A$2:$B$365,2,FALSE)</f>
        <v>Kansas</v>
      </c>
    </row>
    <row r="2957" spans="2:8" x14ac:dyDescent="0.4">
      <c r="B2957" s="11">
        <v>2954</v>
      </c>
      <c r="C2957" s="52">
        <v>1452</v>
      </c>
      <c r="D2957" s="13">
        <v>1452</v>
      </c>
      <c r="G2957" s="13">
        <v>1452</v>
      </c>
      <c r="H2957" t="str">
        <f>VLOOKUP(G2957,All_Teams!$A$2:$B$365,2,FALSE)</f>
        <v>West Virginia</v>
      </c>
    </row>
    <row r="2958" spans="2:8" x14ac:dyDescent="0.4">
      <c r="B2958" s="11">
        <v>2955</v>
      </c>
      <c r="C2958" s="52">
        <v>1314</v>
      </c>
      <c r="D2958" s="13">
        <v>1314</v>
      </c>
      <c r="G2958" s="13">
        <v>1314</v>
      </c>
      <c r="H2958" t="str">
        <f>VLOOKUP(G2958,All_Teams!$A$2:$B$365,2,FALSE)</f>
        <v>North Carolina</v>
      </c>
    </row>
    <row r="2959" spans="2:8" x14ac:dyDescent="0.4">
      <c r="B2959" s="11">
        <v>2956</v>
      </c>
      <c r="C2959" s="52">
        <v>1452</v>
      </c>
      <c r="D2959" s="13">
        <v>1452</v>
      </c>
      <c r="G2959" s="13">
        <v>1452</v>
      </c>
      <c r="H2959" t="str">
        <f>VLOOKUP(G2959,All_Teams!$A$2:$B$365,2,FALSE)</f>
        <v>West Virginia</v>
      </c>
    </row>
    <row r="2960" spans="2:8" x14ac:dyDescent="0.4">
      <c r="B2960" s="11">
        <v>2957</v>
      </c>
      <c r="C2960" s="52">
        <v>1452</v>
      </c>
      <c r="D2960" s="13">
        <v>1452</v>
      </c>
      <c r="G2960" s="13">
        <v>1452</v>
      </c>
      <c r="H2960" t="str">
        <f>VLOOKUP(G2960,All_Teams!$A$2:$B$365,2,FALSE)</f>
        <v>West Virginia</v>
      </c>
    </row>
    <row r="2961" spans="2:8" x14ac:dyDescent="0.4">
      <c r="B2961" s="11">
        <v>2958</v>
      </c>
      <c r="C2961" s="52">
        <v>1274</v>
      </c>
      <c r="D2961" s="13">
        <v>1274</v>
      </c>
      <c r="G2961" s="13">
        <v>1274</v>
      </c>
      <c r="H2961" t="str">
        <f>VLOOKUP(G2961,All_Teams!$A$2:$B$365,2,FALSE)</f>
        <v>Miami (FL)</v>
      </c>
    </row>
    <row r="2962" spans="2:8" x14ac:dyDescent="0.4">
      <c r="B2962" s="11">
        <v>2959</v>
      </c>
      <c r="C2962" s="52">
        <v>1242</v>
      </c>
      <c r="D2962" s="13">
        <v>1242</v>
      </c>
      <c r="G2962" s="13">
        <v>1242</v>
      </c>
      <c r="H2962" t="str">
        <f>VLOOKUP(G2962,All_Teams!$A$2:$B$365,2,FALSE)</f>
        <v>Kansas</v>
      </c>
    </row>
    <row r="2963" spans="2:8" x14ac:dyDescent="0.4">
      <c r="B2963" s="11">
        <v>2960</v>
      </c>
      <c r="C2963" s="52">
        <v>1246</v>
      </c>
      <c r="D2963" s="13">
        <v>1246</v>
      </c>
      <c r="G2963" s="13">
        <v>1246</v>
      </c>
      <c r="H2963" t="str">
        <f>VLOOKUP(G2963,All_Teams!$A$2:$B$365,2,FALSE)</f>
        <v>Kentucky</v>
      </c>
    </row>
    <row r="2964" spans="2:8" x14ac:dyDescent="0.4">
      <c r="B2964" s="11">
        <v>2961</v>
      </c>
      <c r="C2964" s="52">
        <v>1314</v>
      </c>
      <c r="D2964" s="13">
        <v>1314</v>
      </c>
      <c r="G2964" s="13">
        <v>1314</v>
      </c>
      <c r="H2964" t="str">
        <f>VLOOKUP(G2964,All_Teams!$A$2:$B$365,2,FALSE)</f>
        <v>North Carolina</v>
      </c>
    </row>
    <row r="2965" spans="2:8" x14ac:dyDescent="0.4">
      <c r="B2965" s="11">
        <v>2962</v>
      </c>
      <c r="C2965" s="52">
        <v>1112</v>
      </c>
      <c r="D2965" s="13">
        <v>1112</v>
      </c>
      <c r="G2965" s="13">
        <v>1112</v>
      </c>
      <c r="H2965" t="str">
        <f>VLOOKUP(G2965,All_Teams!$A$2:$B$365,2,FALSE)</f>
        <v>Arizona</v>
      </c>
    </row>
    <row r="2966" spans="2:8" x14ac:dyDescent="0.4">
      <c r="B2966" s="11">
        <v>2963</v>
      </c>
      <c r="C2966" s="52">
        <v>1436</v>
      </c>
      <c r="D2966" s="13">
        <v>1436</v>
      </c>
      <c r="G2966" s="13">
        <v>1436</v>
      </c>
      <c r="H2966" t="str">
        <f>VLOOKUP(G2966,All_Teams!$A$2:$B$365,2,FALSE)</f>
        <v>Vermont</v>
      </c>
    </row>
    <row r="2967" spans="2:8" x14ac:dyDescent="0.4">
      <c r="B2967" s="11">
        <v>2964</v>
      </c>
      <c r="C2967" s="52">
        <v>1274</v>
      </c>
      <c r="D2967" s="13">
        <v>1274</v>
      </c>
      <c r="G2967" s="13">
        <v>1274</v>
      </c>
      <c r="H2967" t="str">
        <f>VLOOKUP(G2967,All_Teams!$A$2:$B$365,2,FALSE)</f>
        <v>Miami (FL)</v>
      </c>
    </row>
    <row r="2968" spans="2:8" x14ac:dyDescent="0.4">
      <c r="B2968" s="11">
        <v>2965</v>
      </c>
      <c r="C2968" s="52">
        <v>1242</v>
      </c>
      <c r="D2968" s="13">
        <v>1242</v>
      </c>
      <c r="G2968" s="13">
        <v>1242</v>
      </c>
      <c r="H2968" t="str">
        <f>VLOOKUP(G2968,All_Teams!$A$2:$B$365,2,FALSE)</f>
        <v>Kansas</v>
      </c>
    </row>
    <row r="2969" spans="2:8" x14ac:dyDescent="0.4">
      <c r="B2969" s="11">
        <v>2966</v>
      </c>
      <c r="C2969" s="52">
        <v>1274</v>
      </c>
      <c r="D2969" s="13">
        <v>1274</v>
      </c>
      <c r="G2969" s="13">
        <v>1274</v>
      </c>
      <c r="H2969" t="str">
        <f>VLOOKUP(G2969,All_Teams!$A$2:$B$365,2,FALSE)</f>
        <v>Miami (FL)</v>
      </c>
    </row>
    <row r="2970" spans="2:8" x14ac:dyDescent="0.4">
      <c r="B2970" s="11">
        <v>2967</v>
      </c>
      <c r="C2970" s="52">
        <v>1435</v>
      </c>
      <c r="D2970" s="13">
        <v>1435</v>
      </c>
      <c r="G2970" s="13">
        <v>1435</v>
      </c>
      <c r="H2970" t="str">
        <f>VLOOKUP(G2970,All_Teams!$A$2:$B$365,2,FALSE)</f>
        <v>Vanderbilt</v>
      </c>
    </row>
    <row r="2971" spans="2:8" x14ac:dyDescent="0.4">
      <c r="B2971" s="11">
        <v>2968</v>
      </c>
      <c r="C2971" s="52">
        <v>1314</v>
      </c>
      <c r="D2971" s="13">
        <v>1314</v>
      </c>
      <c r="G2971" s="13">
        <v>1314</v>
      </c>
      <c r="H2971" t="str">
        <f>VLOOKUP(G2971,All_Teams!$A$2:$B$365,2,FALSE)</f>
        <v>North Carolina</v>
      </c>
    </row>
    <row r="2972" spans="2:8" x14ac:dyDescent="0.4">
      <c r="B2972" s="11">
        <v>2969</v>
      </c>
      <c r="C2972" s="52">
        <v>1314</v>
      </c>
      <c r="D2972" s="13">
        <v>1314</v>
      </c>
      <c r="G2972" s="13">
        <v>1314</v>
      </c>
      <c r="H2972" t="str">
        <f>VLOOKUP(G2972,All_Teams!$A$2:$B$365,2,FALSE)</f>
        <v>North Carolina</v>
      </c>
    </row>
    <row r="2973" spans="2:8" x14ac:dyDescent="0.4">
      <c r="B2973" s="11">
        <v>2970</v>
      </c>
      <c r="C2973" s="52">
        <v>1124</v>
      </c>
      <c r="D2973" s="13">
        <v>1124</v>
      </c>
      <c r="G2973" s="13">
        <v>1124</v>
      </c>
      <c r="H2973" t="str">
        <f>VLOOKUP(G2973,All_Teams!$A$2:$B$365,2,FALSE)</f>
        <v>Baylor</v>
      </c>
    </row>
    <row r="2974" spans="2:8" x14ac:dyDescent="0.4">
      <c r="B2974" s="11">
        <v>2971</v>
      </c>
      <c r="C2974" s="52">
        <v>1452</v>
      </c>
      <c r="D2974" s="13">
        <v>1452</v>
      </c>
      <c r="G2974" s="13">
        <v>1452</v>
      </c>
      <c r="H2974" t="str">
        <f>VLOOKUP(G2974,All_Teams!$A$2:$B$365,2,FALSE)</f>
        <v>West Virginia</v>
      </c>
    </row>
    <row r="2975" spans="2:8" x14ac:dyDescent="0.4">
      <c r="B2975" s="11">
        <v>2972</v>
      </c>
      <c r="C2975" s="52">
        <v>1314</v>
      </c>
      <c r="D2975" s="13">
        <v>1314</v>
      </c>
      <c r="G2975" s="13">
        <v>1314</v>
      </c>
      <c r="H2975" t="str">
        <f>VLOOKUP(G2975,All_Teams!$A$2:$B$365,2,FALSE)</f>
        <v>North Carolina</v>
      </c>
    </row>
    <row r="2976" spans="2:8" x14ac:dyDescent="0.4">
      <c r="B2976" s="11">
        <v>2973</v>
      </c>
      <c r="C2976" s="52">
        <v>1374</v>
      </c>
      <c r="D2976" s="13">
        <v>1374</v>
      </c>
      <c r="G2976" s="13">
        <v>1374</v>
      </c>
      <c r="H2976" t="str">
        <f>VLOOKUP(G2976,All_Teams!$A$2:$B$365,2,FALSE)</f>
        <v>Southern Methodist</v>
      </c>
    </row>
    <row r="2977" spans="2:8" x14ac:dyDescent="0.4">
      <c r="B2977" s="11">
        <v>2974</v>
      </c>
      <c r="C2977" s="52">
        <v>1246</v>
      </c>
      <c r="D2977" s="13">
        <v>1246</v>
      </c>
      <c r="G2977" s="13">
        <v>1246</v>
      </c>
      <c r="H2977" t="str">
        <f>VLOOKUP(G2977,All_Teams!$A$2:$B$365,2,FALSE)</f>
        <v>Kentucky</v>
      </c>
    </row>
    <row r="2978" spans="2:8" x14ac:dyDescent="0.4">
      <c r="B2978" s="11">
        <v>2975</v>
      </c>
      <c r="C2978" s="52">
        <v>1452</v>
      </c>
      <c r="D2978" s="13">
        <v>1452</v>
      </c>
      <c r="G2978" s="13">
        <v>1452</v>
      </c>
      <c r="H2978" t="str">
        <f>VLOOKUP(G2978,All_Teams!$A$2:$B$365,2,FALSE)</f>
        <v>West Virginia</v>
      </c>
    </row>
    <row r="2979" spans="2:8" x14ac:dyDescent="0.4">
      <c r="B2979" s="11">
        <v>2976</v>
      </c>
      <c r="C2979" s="52">
        <v>1246</v>
      </c>
      <c r="D2979" s="13">
        <v>1246</v>
      </c>
      <c r="G2979" s="13">
        <v>1246</v>
      </c>
      <c r="H2979" t="str">
        <f>VLOOKUP(G2979,All_Teams!$A$2:$B$365,2,FALSE)</f>
        <v>Kentucky</v>
      </c>
    </row>
    <row r="2980" spans="2:8" x14ac:dyDescent="0.4">
      <c r="B2980" s="11">
        <v>2977</v>
      </c>
      <c r="C2980" s="52">
        <v>1242</v>
      </c>
      <c r="D2980" s="13">
        <v>1242</v>
      </c>
      <c r="G2980" s="13">
        <v>1242</v>
      </c>
      <c r="H2980" t="str">
        <f>VLOOKUP(G2980,All_Teams!$A$2:$B$365,2,FALSE)</f>
        <v>Kansas</v>
      </c>
    </row>
    <row r="2981" spans="2:8" x14ac:dyDescent="0.4">
      <c r="B2981" s="11">
        <v>2978</v>
      </c>
      <c r="C2981" s="52">
        <v>1452</v>
      </c>
      <c r="D2981" s="13">
        <v>1452</v>
      </c>
      <c r="G2981" s="13">
        <v>1452</v>
      </c>
      <c r="H2981" t="str">
        <f>VLOOKUP(G2981,All_Teams!$A$2:$B$365,2,FALSE)</f>
        <v>West Virginia</v>
      </c>
    </row>
    <row r="2982" spans="2:8" x14ac:dyDescent="0.4">
      <c r="B2982" s="11">
        <v>2979</v>
      </c>
      <c r="C2982" s="52">
        <v>1257</v>
      </c>
      <c r="D2982" s="13">
        <v>1257</v>
      </c>
      <c r="G2982" s="13">
        <v>1257</v>
      </c>
      <c r="H2982" t="str">
        <f>VLOOKUP(G2982,All_Teams!$A$2:$B$365,2,FALSE)</f>
        <v>Louisville</v>
      </c>
    </row>
    <row r="2983" spans="2:8" x14ac:dyDescent="0.4">
      <c r="B2983" s="11">
        <v>2980</v>
      </c>
      <c r="C2983" s="52">
        <v>1246</v>
      </c>
      <c r="D2983" s="13">
        <v>1246</v>
      </c>
      <c r="G2983" s="13">
        <v>1246</v>
      </c>
      <c r="H2983" t="str">
        <f>VLOOKUP(G2983,All_Teams!$A$2:$B$365,2,FALSE)</f>
        <v>Kentucky</v>
      </c>
    </row>
    <row r="2984" spans="2:8" x14ac:dyDescent="0.4">
      <c r="B2984" s="11">
        <v>2981</v>
      </c>
      <c r="C2984" s="52">
        <v>1452</v>
      </c>
      <c r="D2984" s="13">
        <v>1452</v>
      </c>
      <c r="G2984" s="13">
        <v>1452</v>
      </c>
      <c r="H2984" t="str">
        <f>VLOOKUP(G2984,All_Teams!$A$2:$B$365,2,FALSE)</f>
        <v>West Virginia</v>
      </c>
    </row>
    <row r="2985" spans="2:8" x14ac:dyDescent="0.4">
      <c r="B2985" s="11">
        <v>2982</v>
      </c>
      <c r="C2985" s="52">
        <v>1314</v>
      </c>
      <c r="D2985" s="13">
        <v>1314</v>
      </c>
      <c r="G2985" s="13">
        <v>1314</v>
      </c>
      <c r="H2985" t="str">
        <f>VLOOKUP(G2985,All_Teams!$A$2:$B$365,2,FALSE)</f>
        <v>North Carolina</v>
      </c>
    </row>
    <row r="2986" spans="2:8" x14ac:dyDescent="0.4">
      <c r="B2986" s="11">
        <v>2983</v>
      </c>
      <c r="C2986" s="52">
        <v>1153</v>
      </c>
      <c r="D2986" s="13">
        <v>1153</v>
      </c>
      <c r="G2986" s="13">
        <v>1153</v>
      </c>
      <c r="H2986" t="str">
        <f>VLOOKUP(G2986,All_Teams!$A$2:$B$365,2,FALSE)</f>
        <v>Cincinnati</v>
      </c>
    </row>
    <row r="2987" spans="2:8" x14ac:dyDescent="0.4">
      <c r="B2987" s="11">
        <v>2984</v>
      </c>
      <c r="C2987" s="52">
        <v>1452</v>
      </c>
      <c r="D2987" s="13">
        <v>1452</v>
      </c>
      <c r="G2987" s="13">
        <v>1452</v>
      </c>
      <c r="H2987" t="str">
        <f>VLOOKUP(G2987,All_Teams!$A$2:$B$365,2,FALSE)</f>
        <v>West Virginia</v>
      </c>
    </row>
    <row r="2988" spans="2:8" x14ac:dyDescent="0.4">
      <c r="B2988" s="11">
        <v>2985</v>
      </c>
      <c r="C2988" s="52">
        <v>1242</v>
      </c>
      <c r="D2988" s="13">
        <v>1242</v>
      </c>
      <c r="G2988" s="13">
        <v>1242</v>
      </c>
      <c r="H2988" t="str">
        <f>VLOOKUP(G2988,All_Teams!$A$2:$B$365,2,FALSE)</f>
        <v>Kansas</v>
      </c>
    </row>
    <row r="2989" spans="2:8" x14ac:dyDescent="0.4">
      <c r="B2989" s="11">
        <v>2986</v>
      </c>
      <c r="C2989" s="52">
        <v>1246</v>
      </c>
      <c r="D2989" s="13">
        <v>1246</v>
      </c>
      <c r="G2989" s="13">
        <v>1246</v>
      </c>
      <c r="H2989" t="str">
        <f>VLOOKUP(G2989,All_Teams!$A$2:$B$365,2,FALSE)</f>
        <v>Kentucky</v>
      </c>
    </row>
    <row r="2990" spans="2:8" x14ac:dyDescent="0.4">
      <c r="B2990" s="11">
        <v>2987</v>
      </c>
      <c r="C2990" s="52">
        <v>1452</v>
      </c>
      <c r="D2990" s="13">
        <v>1452</v>
      </c>
      <c r="G2990" s="13">
        <v>1452</v>
      </c>
      <c r="H2990" t="str">
        <f>VLOOKUP(G2990,All_Teams!$A$2:$B$365,2,FALSE)</f>
        <v>West Virginia</v>
      </c>
    </row>
    <row r="2991" spans="2:8" x14ac:dyDescent="0.4">
      <c r="B2991" s="11">
        <v>2988</v>
      </c>
      <c r="C2991" s="52">
        <v>1274</v>
      </c>
      <c r="D2991" s="13">
        <v>1274</v>
      </c>
      <c r="G2991" s="13">
        <v>1274</v>
      </c>
      <c r="H2991" t="str">
        <f>VLOOKUP(G2991,All_Teams!$A$2:$B$365,2,FALSE)</f>
        <v>Miami (FL)</v>
      </c>
    </row>
    <row r="2992" spans="2:8" x14ac:dyDescent="0.4">
      <c r="B2992" s="11">
        <v>2989</v>
      </c>
      <c r="C2992" s="52">
        <v>1246</v>
      </c>
      <c r="D2992" s="13">
        <v>1246</v>
      </c>
      <c r="G2992" s="13">
        <v>1246</v>
      </c>
      <c r="H2992" t="str">
        <f>VLOOKUP(G2992,All_Teams!$A$2:$B$365,2,FALSE)</f>
        <v>Kentucky</v>
      </c>
    </row>
    <row r="2993" spans="2:8" x14ac:dyDescent="0.4">
      <c r="B2993" s="11">
        <v>2990</v>
      </c>
      <c r="C2993" s="52">
        <v>1257</v>
      </c>
      <c r="D2993" s="13">
        <v>1257</v>
      </c>
      <c r="G2993" s="13">
        <v>1257</v>
      </c>
      <c r="H2993" t="str">
        <f>VLOOKUP(G2993,All_Teams!$A$2:$B$365,2,FALSE)</f>
        <v>Louisville</v>
      </c>
    </row>
    <row r="2994" spans="2:8" x14ac:dyDescent="0.4">
      <c r="B2994" s="11">
        <v>2991</v>
      </c>
      <c r="C2994" s="52">
        <v>1153</v>
      </c>
      <c r="D2994" s="13">
        <v>1153</v>
      </c>
      <c r="G2994" s="13">
        <v>1153</v>
      </c>
      <c r="H2994" t="str">
        <f>VLOOKUP(G2994,All_Teams!$A$2:$B$365,2,FALSE)</f>
        <v>Cincinnati</v>
      </c>
    </row>
    <row r="2995" spans="2:8" x14ac:dyDescent="0.4">
      <c r="B2995" s="11">
        <v>2992</v>
      </c>
      <c r="C2995" s="52">
        <v>1242</v>
      </c>
      <c r="D2995" s="13">
        <v>1242</v>
      </c>
      <c r="G2995" s="13">
        <v>1242</v>
      </c>
      <c r="H2995" t="str">
        <f>VLOOKUP(G2995,All_Teams!$A$2:$B$365,2,FALSE)</f>
        <v>Kansas</v>
      </c>
    </row>
    <row r="2996" spans="2:8" x14ac:dyDescent="0.4">
      <c r="B2996" s="11">
        <v>2993</v>
      </c>
      <c r="C2996" s="52">
        <v>1314</v>
      </c>
      <c r="D2996" s="13">
        <v>1314</v>
      </c>
      <c r="G2996" s="13">
        <v>1314</v>
      </c>
      <c r="H2996" t="str">
        <f>VLOOKUP(G2996,All_Teams!$A$2:$B$365,2,FALSE)</f>
        <v>North Carolina</v>
      </c>
    </row>
    <row r="2997" spans="2:8" x14ac:dyDescent="0.4">
      <c r="B2997" s="11">
        <v>2994</v>
      </c>
      <c r="C2997" s="52">
        <v>1181</v>
      </c>
      <c r="D2997" s="13">
        <v>1181</v>
      </c>
      <c r="G2997" s="13">
        <v>1181</v>
      </c>
      <c r="H2997" t="str">
        <f>VLOOKUP(G2997,All_Teams!$A$2:$B$365,2,FALSE)</f>
        <v>Duke</v>
      </c>
    </row>
    <row r="2998" spans="2:8" x14ac:dyDescent="0.4">
      <c r="B2998" s="11">
        <v>2995</v>
      </c>
      <c r="C2998" s="52">
        <v>1371</v>
      </c>
      <c r="D2998" s="13">
        <v>1371</v>
      </c>
      <c r="G2998" s="13">
        <v>1371</v>
      </c>
      <c r="H2998" t="str">
        <f>VLOOKUP(G2998,All_Teams!$A$2:$B$365,2,FALSE)</f>
        <v>Seton Hall</v>
      </c>
    </row>
    <row r="2999" spans="2:8" x14ac:dyDescent="0.4">
      <c r="B2999" s="11">
        <v>2996</v>
      </c>
      <c r="C2999" s="52">
        <v>1314</v>
      </c>
      <c r="D2999" s="13">
        <v>1314</v>
      </c>
      <c r="G2999" s="13">
        <v>1314</v>
      </c>
      <c r="H2999" t="str">
        <f>VLOOKUP(G2999,All_Teams!$A$2:$B$365,2,FALSE)</f>
        <v>North Carolina</v>
      </c>
    </row>
    <row r="3000" spans="2:8" x14ac:dyDescent="0.4">
      <c r="B3000" s="11">
        <v>2997</v>
      </c>
      <c r="C3000" s="52">
        <v>1246</v>
      </c>
      <c r="D3000" s="13">
        <v>1246</v>
      </c>
      <c r="G3000" s="13">
        <v>1246</v>
      </c>
      <c r="H3000" t="str">
        <f>VLOOKUP(G3000,All_Teams!$A$2:$B$365,2,FALSE)</f>
        <v>Kentucky</v>
      </c>
    </row>
    <row r="3001" spans="2:8" x14ac:dyDescent="0.4">
      <c r="B3001" s="11">
        <v>2998</v>
      </c>
      <c r="C3001" s="52">
        <v>1246</v>
      </c>
      <c r="D3001" s="13">
        <v>1246</v>
      </c>
      <c r="G3001" s="13">
        <v>1246</v>
      </c>
      <c r="H3001" t="str">
        <f>VLOOKUP(G3001,All_Teams!$A$2:$B$365,2,FALSE)</f>
        <v>Kentucky</v>
      </c>
    </row>
    <row r="3002" spans="2:8" x14ac:dyDescent="0.4">
      <c r="B3002" s="11">
        <v>2999</v>
      </c>
      <c r="C3002" s="52">
        <v>1314</v>
      </c>
      <c r="D3002" s="13">
        <v>1314</v>
      </c>
      <c r="G3002" s="13">
        <v>1314</v>
      </c>
      <c r="H3002" t="str">
        <f>VLOOKUP(G3002,All_Teams!$A$2:$B$365,2,FALSE)</f>
        <v>North Carolina</v>
      </c>
    </row>
    <row r="3003" spans="2:8" x14ac:dyDescent="0.4">
      <c r="B3003" s="11">
        <v>3000</v>
      </c>
      <c r="C3003" s="52">
        <v>1374</v>
      </c>
      <c r="D3003" s="13">
        <v>1374</v>
      </c>
      <c r="G3003" s="13">
        <v>1374</v>
      </c>
      <c r="H3003" t="str">
        <f>VLOOKUP(G3003,All_Teams!$A$2:$B$365,2,FALSE)</f>
        <v>Southern Methodist</v>
      </c>
    </row>
    <row r="3004" spans="2:8" x14ac:dyDescent="0.4">
      <c r="B3004" s="11">
        <v>3001</v>
      </c>
      <c r="C3004" s="52">
        <v>1112</v>
      </c>
      <c r="D3004" s="13">
        <v>1112</v>
      </c>
      <c r="G3004" s="13">
        <v>1112</v>
      </c>
      <c r="H3004" t="str">
        <f>VLOOKUP(G3004,All_Teams!$A$2:$B$365,2,FALSE)</f>
        <v>Arizona</v>
      </c>
    </row>
    <row r="3005" spans="2:8" x14ac:dyDescent="0.4">
      <c r="B3005" s="11">
        <v>3002</v>
      </c>
      <c r="C3005" s="52">
        <v>1274</v>
      </c>
      <c r="D3005" s="13">
        <v>1274</v>
      </c>
      <c r="G3005" s="13">
        <v>1274</v>
      </c>
      <c r="H3005" t="str">
        <f>VLOOKUP(G3005,All_Teams!$A$2:$B$365,2,FALSE)</f>
        <v>Miami (FL)</v>
      </c>
    </row>
    <row r="3006" spans="2:8" x14ac:dyDescent="0.4">
      <c r="B3006" s="11">
        <v>3003</v>
      </c>
      <c r="C3006" s="52">
        <v>1452</v>
      </c>
      <c r="D3006" s="13">
        <v>1452</v>
      </c>
      <c r="G3006" s="13">
        <v>1452</v>
      </c>
      <c r="H3006" t="str">
        <f>VLOOKUP(G3006,All_Teams!$A$2:$B$365,2,FALSE)</f>
        <v>West Virginia</v>
      </c>
    </row>
    <row r="3007" spans="2:8" x14ac:dyDescent="0.4">
      <c r="B3007" s="11">
        <v>3004</v>
      </c>
      <c r="C3007" s="52">
        <v>1452</v>
      </c>
      <c r="D3007" s="13">
        <v>1452</v>
      </c>
      <c r="G3007" s="13">
        <v>1452</v>
      </c>
      <c r="H3007" t="str">
        <f>VLOOKUP(G3007,All_Teams!$A$2:$B$365,2,FALSE)</f>
        <v>West Virginia</v>
      </c>
    </row>
    <row r="3008" spans="2:8" x14ac:dyDescent="0.4">
      <c r="B3008" s="11">
        <v>3005</v>
      </c>
      <c r="C3008" s="52">
        <v>1452</v>
      </c>
      <c r="D3008" s="13">
        <v>1452</v>
      </c>
      <c r="G3008" s="13">
        <v>1452</v>
      </c>
      <c r="H3008" t="str">
        <f>VLOOKUP(G3008,All_Teams!$A$2:$B$365,2,FALSE)</f>
        <v>West Virginia</v>
      </c>
    </row>
    <row r="3009" spans="2:8" x14ac:dyDescent="0.4">
      <c r="B3009" s="11">
        <v>3006</v>
      </c>
      <c r="C3009" s="52">
        <v>1246</v>
      </c>
      <c r="D3009" s="13">
        <v>1246</v>
      </c>
      <c r="G3009" s="13">
        <v>1246</v>
      </c>
      <c r="H3009" t="str">
        <f>VLOOKUP(G3009,All_Teams!$A$2:$B$365,2,FALSE)</f>
        <v>Kentucky</v>
      </c>
    </row>
    <row r="3010" spans="2:8" x14ac:dyDescent="0.4">
      <c r="B3010" s="11">
        <v>3007</v>
      </c>
      <c r="C3010" s="52">
        <v>1452</v>
      </c>
      <c r="D3010" s="13">
        <v>1452</v>
      </c>
      <c r="G3010" s="13">
        <v>1452</v>
      </c>
      <c r="H3010" t="str">
        <f>VLOOKUP(G3010,All_Teams!$A$2:$B$365,2,FALSE)</f>
        <v>West Virginia</v>
      </c>
    </row>
    <row r="3011" spans="2:8" x14ac:dyDescent="0.4">
      <c r="B3011" s="11">
        <v>3008</v>
      </c>
      <c r="C3011" s="52">
        <v>1314</v>
      </c>
      <c r="D3011" s="13">
        <v>1314</v>
      </c>
      <c r="G3011" s="13">
        <v>1314</v>
      </c>
      <c r="H3011" t="str">
        <f>VLOOKUP(G3011,All_Teams!$A$2:$B$365,2,FALSE)</f>
        <v>North Carolina</v>
      </c>
    </row>
    <row r="3012" spans="2:8" x14ac:dyDescent="0.4">
      <c r="B3012" s="11">
        <v>3009</v>
      </c>
      <c r="C3012" s="52">
        <v>1314</v>
      </c>
      <c r="D3012" s="13">
        <v>1314</v>
      </c>
      <c r="G3012" s="13">
        <v>1314</v>
      </c>
      <c r="H3012" t="str">
        <f>VLOOKUP(G3012,All_Teams!$A$2:$B$365,2,FALSE)</f>
        <v>North Carolina</v>
      </c>
    </row>
    <row r="3013" spans="2:8" x14ac:dyDescent="0.4">
      <c r="B3013" s="11">
        <v>3010</v>
      </c>
      <c r="C3013" s="52">
        <v>1314</v>
      </c>
      <c r="D3013" s="13">
        <v>1314</v>
      </c>
      <c r="G3013" s="13">
        <v>1314</v>
      </c>
      <c r="H3013" t="str">
        <f>VLOOKUP(G3013,All_Teams!$A$2:$B$365,2,FALSE)</f>
        <v>North Carolina</v>
      </c>
    </row>
    <row r="3014" spans="2:8" x14ac:dyDescent="0.4">
      <c r="B3014" s="11">
        <v>3011</v>
      </c>
      <c r="C3014" s="52">
        <v>1314</v>
      </c>
      <c r="D3014" s="13">
        <v>1314</v>
      </c>
      <c r="G3014" s="13">
        <v>1314</v>
      </c>
      <c r="H3014" t="str">
        <f>VLOOKUP(G3014,All_Teams!$A$2:$B$365,2,FALSE)</f>
        <v>North Carolina</v>
      </c>
    </row>
    <row r="3015" spans="2:8" x14ac:dyDescent="0.4">
      <c r="B3015" s="11">
        <v>3012</v>
      </c>
      <c r="C3015" s="52">
        <v>1268</v>
      </c>
      <c r="D3015" s="13">
        <v>1268</v>
      </c>
      <c r="G3015" s="13">
        <v>1268</v>
      </c>
      <c r="H3015" t="str">
        <f>VLOOKUP(G3015,All_Teams!$A$2:$B$365,2,FALSE)</f>
        <v>Maryland</v>
      </c>
    </row>
    <row r="3016" spans="2:8" x14ac:dyDescent="0.4">
      <c r="B3016" s="11">
        <v>3013</v>
      </c>
      <c r="C3016" s="52">
        <v>1246</v>
      </c>
      <c r="D3016" s="13">
        <v>1246</v>
      </c>
      <c r="G3016" s="13">
        <v>1246</v>
      </c>
      <c r="H3016" t="str">
        <f>VLOOKUP(G3016,All_Teams!$A$2:$B$365,2,FALSE)</f>
        <v>Kentucky</v>
      </c>
    </row>
    <row r="3017" spans="2:8" x14ac:dyDescent="0.4">
      <c r="B3017" s="11">
        <v>3014</v>
      </c>
      <c r="C3017" s="52">
        <v>1246</v>
      </c>
      <c r="D3017" s="13">
        <v>1246</v>
      </c>
      <c r="G3017" s="13">
        <v>1246</v>
      </c>
      <c r="H3017" t="str">
        <f>VLOOKUP(G3017,All_Teams!$A$2:$B$365,2,FALSE)</f>
        <v>Kentucky</v>
      </c>
    </row>
    <row r="3018" spans="2:8" x14ac:dyDescent="0.4">
      <c r="B3018" s="11">
        <v>3015</v>
      </c>
      <c r="C3018" s="52">
        <v>1314</v>
      </c>
      <c r="D3018" s="13">
        <v>1314</v>
      </c>
      <c r="G3018" s="13">
        <v>1314</v>
      </c>
      <c r="H3018" t="str">
        <f>VLOOKUP(G3018,All_Teams!$A$2:$B$365,2,FALSE)</f>
        <v>North Carolina</v>
      </c>
    </row>
    <row r="3019" spans="2:8" x14ac:dyDescent="0.4">
      <c r="B3019" s="11">
        <v>3016</v>
      </c>
      <c r="C3019" s="52">
        <v>1257</v>
      </c>
      <c r="D3019" s="13">
        <v>1257</v>
      </c>
      <c r="G3019" s="13">
        <v>1257</v>
      </c>
      <c r="H3019" t="str">
        <f>VLOOKUP(G3019,All_Teams!$A$2:$B$365,2,FALSE)</f>
        <v>Louisville</v>
      </c>
    </row>
    <row r="3020" spans="2:8" x14ac:dyDescent="0.4">
      <c r="B3020" s="11">
        <v>3017</v>
      </c>
      <c r="C3020" s="52">
        <v>1242</v>
      </c>
      <c r="D3020" s="13">
        <v>1242</v>
      </c>
      <c r="G3020" s="13">
        <v>1242</v>
      </c>
      <c r="H3020" t="str">
        <f>VLOOKUP(G3020,All_Teams!$A$2:$B$365,2,FALSE)</f>
        <v>Kansas</v>
      </c>
    </row>
    <row r="3021" spans="2:8" x14ac:dyDescent="0.4">
      <c r="B3021" s="11">
        <v>3018</v>
      </c>
      <c r="C3021" s="52">
        <v>1452</v>
      </c>
      <c r="D3021" s="13">
        <v>1452</v>
      </c>
      <c r="G3021" s="13">
        <v>1452</v>
      </c>
      <c r="H3021" t="str">
        <f>VLOOKUP(G3021,All_Teams!$A$2:$B$365,2,FALSE)</f>
        <v>West Virginia</v>
      </c>
    </row>
    <row r="3022" spans="2:8" x14ac:dyDescent="0.4">
      <c r="B3022" s="11">
        <v>3019</v>
      </c>
      <c r="C3022" s="52">
        <v>1374</v>
      </c>
      <c r="D3022" s="13">
        <v>1374</v>
      </c>
      <c r="G3022" s="13">
        <v>1374</v>
      </c>
      <c r="H3022" t="str">
        <f>VLOOKUP(G3022,All_Teams!$A$2:$B$365,2,FALSE)</f>
        <v>Southern Methodist</v>
      </c>
    </row>
    <row r="3023" spans="2:8" x14ac:dyDescent="0.4">
      <c r="B3023" s="11">
        <v>3020</v>
      </c>
      <c r="C3023" s="52">
        <v>1314</v>
      </c>
      <c r="D3023" s="13">
        <v>1314</v>
      </c>
      <c r="G3023" s="13">
        <v>1314</v>
      </c>
      <c r="H3023" t="str">
        <f>VLOOKUP(G3023,All_Teams!$A$2:$B$365,2,FALSE)</f>
        <v>North Carolina</v>
      </c>
    </row>
    <row r="3024" spans="2:8" x14ac:dyDescent="0.4">
      <c r="B3024" s="11">
        <v>3021</v>
      </c>
      <c r="C3024" s="52">
        <v>1314</v>
      </c>
      <c r="D3024" s="13">
        <v>1314</v>
      </c>
      <c r="G3024" s="13">
        <v>1314</v>
      </c>
      <c r="H3024" t="str">
        <f>VLOOKUP(G3024,All_Teams!$A$2:$B$365,2,FALSE)</f>
        <v>North Carolina</v>
      </c>
    </row>
    <row r="3025" spans="2:8" x14ac:dyDescent="0.4">
      <c r="B3025" s="11">
        <v>3022</v>
      </c>
      <c r="C3025" s="52">
        <v>1246</v>
      </c>
      <c r="D3025" s="13">
        <v>1246</v>
      </c>
      <c r="G3025" s="13">
        <v>1246</v>
      </c>
      <c r="H3025" t="str">
        <f>VLOOKUP(G3025,All_Teams!$A$2:$B$365,2,FALSE)</f>
        <v>Kentucky</v>
      </c>
    </row>
    <row r="3026" spans="2:8" x14ac:dyDescent="0.4">
      <c r="B3026" s="11">
        <v>3023</v>
      </c>
      <c r="C3026" s="52">
        <v>1452</v>
      </c>
      <c r="D3026" s="13">
        <v>1452</v>
      </c>
      <c r="G3026" s="13">
        <v>1452</v>
      </c>
      <c r="H3026" t="str">
        <f>VLOOKUP(G3026,All_Teams!$A$2:$B$365,2,FALSE)</f>
        <v>West Virginia</v>
      </c>
    </row>
    <row r="3027" spans="2:8" x14ac:dyDescent="0.4">
      <c r="B3027" s="11">
        <v>3024</v>
      </c>
      <c r="C3027" s="52">
        <v>1274</v>
      </c>
      <c r="D3027" s="13">
        <v>1274</v>
      </c>
      <c r="G3027" s="13">
        <v>1274</v>
      </c>
      <c r="H3027" t="str">
        <f>VLOOKUP(G3027,All_Teams!$A$2:$B$365,2,FALSE)</f>
        <v>Miami (FL)</v>
      </c>
    </row>
    <row r="3028" spans="2:8" x14ac:dyDescent="0.4">
      <c r="B3028" s="11">
        <v>3025</v>
      </c>
      <c r="C3028" s="52">
        <v>1452</v>
      </c>
      <c r="D3028" s="13">
        <v>1452</v>
      </c>
      <c r="G3028" s="13">
        <v>1452</v>
      </c>
      <c r="H3028" t="str">
        <f>VLOOKUP(G3028,All_Teams!$A$2:$B$365,2,FALSE)</f>
        <v>West Virginia</v>
      </c>
    </row>
    <row r="3029" spans="2:8" x14ac:dyDescent="0.4">
      <c r="B3029" s="11">
        <v>3026</v>
      </c>
      <c r="C3029" s="52">
        <v>1314</v>
      </c>
      <c r="D3029" s="13">
        <v>1314</v>
      </c>
      <c r="G3029" s="13">
        <v>1314</v>
      </c>
      <c r="H3029" t="str">
        <f>VLOOKUP(G3029,All_Teams!$A$2:$B$365,2,FALSE)</f>
        <v>North Carolina</v>
      </c>
    </row>
    <row r="3030" spans="2:8" x14ac:dyDescent="0.4">
      <c r="B3030" s="11">
        <v>3027</v>
      </c>
      <c r="C3030" s="52">
        <v>1374</v>
      </c>
      <c r="D3030" s="13">
        <v>1374</v>
      </c>
      <c r="G3030" s="13">
        <v>1374</v>
      </c>
      <c r="H3030" t="str">
        <f>VLOOKUP(G3030,All_Teams!$A$2:$B$365,2,FALSE)</f>
        <v>Southern Methodist</v>
      </c>
    </row>
    <row r="3031" spans="2:8" x14ac:dyDescent="0.4">
      <c r="B3031" s="11">
        <v>3028</v>
      </c>
      <c r="C3031" s="52">
        <v>1374</v>
      </c>
      <c r="D3031" s="13">
        <v>1374</v>
      </c>
      <c r="G3031" s="13">
        <v>1374</v>
      </c>
      <c r="H3031" t="str">
        <f>VLOOKUP(G3031,All_Teams!$A$2:$B$365,2,FALSE)</f>
        <v>Southern Methodist</v>
      </c>
    </row>
    <row r="3032" spans="2:8" x14ac:dyDescent="0.4">
      <c r="B3032" s="11">
        <v>3029</v>
      </c>
      <c r="C3032" s="52">
        <v>1257</v>
      </c>
      <c r="D3032" s="13">
        <v>1257</v>
      </c>
      <c r="G3032" s="13">
        <v>1257</v>
      </c>
      <c r="H3032" t="str">
        <f>VLOOKUP(G3032,All_Teams!$A$2:$B$365,2,FALSE)</f>
        <v>Louisville</v>
      </c>
    </row>
    <row r="3033" spans="2:8" x14ac:dyDescent="0.4">
      <c r="B3033" s="11">
        <v>3030</v>
      </c>
      <c r="C3033" s="52">
        <v>1452</v>
      </c>
      <c r="D3033" s="13">
        <v>1452</v>
      </c>
      <c r="G3033" s="13">
        <v>1452</v>
      </c>
      <c r="H3033" t="str">
        <f>VLOOKUP(G3033,All_Teams!$A$2:$B$365,2,FALSE)</f>
        <v>West Virginia</v>
      </c>
    </row>
    <row r="3034" spans="2:8" x14ac:dyDescent="0.4">
      <c r="B3034" s="11">
        <v>3031</v>
      </c>
      <c r="C3034" s="52">
        <v>1242</v>
      </c>
      <c r="D3034" s="13">
        <v>1242</v>
      </c>
      <c r="G3034" s="13">
        <v>1242</v>
      </c>
      <c r="H3034" t="str">
        <f>VLOOKUP(G3034,All_Teams!$A$2:$B$365,2,FALSE)</f>
        <v>Kansas</v>
      </c>
    </row>
    <row r="3035" spans="2:8" x14ac:dyDescent="0.4">
      <c r="B3035" s="11">
        <v>3032</v>
      </c>
      <c r="C3035" s="52">
        <v>1246</v>
      </c>
      <c r="D3035" s="13">
        <v>1246</v>
      </c>
      <c r="G3035" s="13">
        <v>1246</v>
      </c>
      <c r="H3035" t="str">
        <f>VLOOKUP(G3035,All_Teams!$A$2:$B$365,2,FALSE)</f>
        <v>Kentucky</v>
      </c>
    </row>
    <row r="3036" spans="2:8" x14ac:dyDescent="0.4">
      <c r="B3036" s="11">
        <v>3033</v>
      </c>
      <c r="C3036" s="52">
        <v>1305</v>
      </c>
      <c r="D3036" s="13">
        <v>1305</v>
      </c>
      <c r="G3036" s="13">
        <v>1305</v>
      </c>
      <c r="H3036" t="str">
        <f>VLOOKUP(G3036,All_Teams!$A$2:$B$365,2,FALSE)</f>
        <v>Nevada</v>
      </c>
    </row>
    <row r="3037" spans="2:8" x14ac:dyDescent="0.4">
      <c r="B3037" s="11">
        <v>3034</v>
      </c>
      <c r="C3037" s="52">
        <v>1452</v>
      </c>
      <c r="D3037" s="13">
        <v>1452</v>
      </c>
      <c r="G3037" s="13">
        <v>1452</v>
      </c>
      <c r="H3037" t="str">
        <f>VLOOKUP(G3037,All_Teams!$A$2:$B$365,2,FALSE)</f>
        <v>West Virginia</v>
      </c>
    </row>
    <row r="3038" spans="2:8" x14ac:dyDescent="0.4">
      <c r="B3038" s="11">
        <v>3035</v>
      </c>
      <c r="C3038" s="52">
        <v>1246</v>
      </c>
      <c r="D3038" s="13">
        <v>1246</v>
      </c>
      <c r="G3038" s="13">
        <v>1246</v>
      </c>
      <c r="H3038" t="str">
        <f>VLOOKUP(G3038,All_Teams!$A$2:$B$365,2,FALSE)</f>
        <v>Kentucky</v>
      </c>
    </row>
    <row r="3039" spans="2:8" x14ac:dyDescent="0.4">
      <c r="B3039" s="11">
        <v>3036</v>
      </c>
      <c r="C3039" s="52">
        <v>1452</v>
      </c>
      <c r="D3039" s="13">
        <v>1452</v>
      </c>
      <c r="G3039" s="13">
        <v>1452</v>
      </c>
      <c r="H3039" t="str">
        <f>VLOOKUP(G3039,All_Teams!$A$2:$B$365,2,FALSE)</f>
        <v>West Virginia</v>
      </c>
    </row>
    <row r="3040" spans="2:8" x14ac:dyDescent="0.4">
      <c r="B3040" s="11">
        <v>3037</v>
      </c>
      <c r="C3040" s="52">
        <v>1452</v>
      </c>
      <c r="D3040" s="13">
        <v>1452</v>
      </c>
      <c r="G3040" s="13">
        <v>1452</v>
      </c>
      <c r="H3040" t="str">
        <f>VLOOKUP(G3040,All_Teams!$A$2:$B$365,2,FALSE)</f>
        <v>West Virginia</v>
      </c>
    </row>
    <row r="3041" spans="2:8" x14ac:dyDescent="0.4">
      <c r="B3041" s="11">
        <v>3038</v>
      </c>
      <c r="C3041" s="52">
        <v>1435</v>
      </c>
      <c r="D3041" s="13">
        <v>1435</v>
      </c>
      <c r="G3041" s="13">
        <v>1435</v>
      </c>
      <c r="H3041" t="str">
        <f>VLOOKUP(G3041,All_Teams!$A$2:$B$365,2,FALSE)</f>
        <v>Vanderbilt</v>
      </c>
    </row>
    <row r="3042" spans="2:8" x14ac:dyDescent="0.4">
      <c r="B3042" s="11">
        <v>3039</v>
      </c>
      <c r="C3042" s="52">
        <v>1452</v>
      </c>
      <c r="D3042" s="13">
        <v>1452</v>
      </c>
      <c r="G3042" s="13">
        <v>1452</v>
      </c>
      <c r="H3042" t="str">
        <f>VLOOKUP(G3042,All_Teams!$A$2:$B$365,2,FALSE)</f>
        <v>West Virginia</v>
      </c>
    </row>
    <row r="3043" spans="2:8" x14ac:dyDescent="0.4">
      <c r="B3043" s="11">
        <v>3040</v>
      </c>
      <c r="C3043" s="52">
        <v>1452</v>
      </c>
      <c r="D3043" s="13">
        <v>1452</v>
      </c>
      <c r="G3043" s="13">
        <v>1452</v>
      </c>
      <c r="H3043" t="str">
        <f>VLOOKUP(G3043,All_Teams!$A$2:$B$365,2,FALSE)</f>
        <v>West Virginia</v>
      </c>
    </row>
    <row r="3044" spans="2:8" x14ac:dyDescent="0.4">
      <c r="B3044" s="11">
        <v>3041</v>
      </c>
      <c r="C3044" s="52">
        <v>1276</v>
      </c>
      <c r="D3044" s="13">
        <v>1276</v>
      </c>
      <c r="G3044" s="13">
        <v>1276</v>
      </c>
      <c r="H3044" t="str">
        <f>VLOOKUP(G3044,All_Teams!$A$2:$B$365,2,FALSE)</f>
        <v>Michigan</v>
      </c>
    </row>
    <row r="3045" spans="2:8" x14ac:dyDescent="0.4">
      <c r="B3045" s="11">
        <v>3042</v>
      </c>
      <c r="C3045" s="52">
        <v>1323</v>
      </c>
      <c r="D3045" s="13">
        <v>1323</v>
      </c>
      <c r="G3045" s="13">
        <v>1323</v>
      </c>
      <c r="H3045" t="str">
        <f>VLOOKUP(G3045,All_Teams!$A$2:$B$365,2,FALSE)</f>
        <v>Notre Dame</v>
      </c>
    </row>
    <row r="3046" spans="2:8" x14ac:dyDescent="0.4">
      <c r="B3046" s="11">
        <v>3043</v>
      </c>
      <c r="C3046" s="52">
        <v>1314</v>
      </c>
      <c r="D3046" s="13">
        <v>1314</v>
      </c>
      <c r="G3046" s="13">
        <v>1314</v>
      </c>
      <c r="H3046" t="str">
        <f>VLOOKUP(G3046,All_Teams!$A$2:$B$365,2,FALSE)</f>
        <v>North Carolina</v>
      </c>
    </row>
    <row r="3047" spans="2:8" x14ac:dyDescent="0.4">
      <c r="B3047" s="11">
        <v>3044</v>
      </c>
      <c r="C3047" s="52">
        <v>1371</v>
      </c>
      <c r="D3047" s="13">
        <v>1371</v>
      </c>
      <c r="G3047" s="13">
        <v>1371</v>
      </c>
      <c r="H3047" t="str">
        <f>VLOOKUP(G3047,All_Teams!$A$2:$B$365,2,FALSE)</f>
        <v>Seton Hall</v>
      </c>
    </row>
    <row r="3048" spans="2:8" x14ac:dyDescent="0.4">
      <c r="B3048" s="11">
        <v>3045</v>
      </c>
      <c r="C3048" s="52">
        <v>1274</v>
      </c>
      <c r="D3048" s="13">
        <v>1274</v>
      </c>
      <c r="G3048" s="13">
        <v>1274</v>
      </c>
      <c r="H3048" t="str">
        <f>VLOOKUP(G3048,All_Teams!$A$2:$B$365,2,FALSE)</f>
        <v>Miami (FL)</v>
      </c>
    </row>
    <row r="3049" spans="2:8" x14ac:dyDescent="0.4">
      <c r="B3049" s="11">
        <v>3046</v>
      </c>
      <c r="C3049" s="52">
        <v>1246</v>
      </c>
      <c r="D3049" s="13">
        <v>1246</v>
      </c>
      <c r="G3049" s="13">
        <v>1246</v>
      </c>
      <c r="H3049" t="str">
        <f>VLOOKUP(G3049,All_Teams!$A$2:$B$365,2,FALSE)</f>
        <v>Kentucky</v>
      </c>
    </row>
    <row r="3050" spans="2:8" x14ac:dyDescent="0.4">
      <c r="B3050" s="11">
        <v>3047</v>
      </c>
      <c r="C3050" s="52">
        <v>1257</v>
      </c>
      <c r="D3050" s="13">
        <v>1257</v>
      </c>
      <c r="G3050" s="13">
        <v>1257</v>
      </c>
      <c r="H3050" t="str">
        <f>VLOOKUP(G3050,All_Teams!$A$2:$B$365,2,FALSE)</f>
        <v>Louisville</v>
      </c>
    </row>
    <row r="3051" spans="2:8" x14ac:dyDescent="0.4">
      <c r="B3051" s="11">
        <v>3048</v>
      </c>
      <c r="C3051" s="52">
        <v>1276</v>
      </c>
      <c r="D3051" s="13">
        <v>1276</v>
      </c>
      <c r="G3051" s="13">
        <v>1276</v>
      </c>
      <c r="H3051" t="str">
        <f>VLOOKUP(G3051,All_Teams!$A$2:$B$365,2,FALSE)</f>
        <v>Michigan</v>
      </c>
    </row>
    <row r="3052" spans="2:8" x14ac:dyDescent="0.4">
      <c r="B3052" s="11">
        <v>3049</v>
      </c>
      <c r="C3052" s="52">
        <v>1435</v>
      </c>
      <c r="D3052" s="13">
        <v>1435</v>
      </c>
      <c r="G3052" s="13">
        <v>1435</v>
      </c>
      <c r="H3052" t="str">
        <f>VLOOKUP(G3052,All_Teams!$A$2:$B$365,2,FALSE)</f>
        <v>Vanderbilt</v>
      </c>
    </row>
    <row r="3053" spans="2:8" x14ac:dyDescent="0.4">
      <c r="B3053" s="11">
        <v>3050</v>
      </c>
      <c r="C3053" s="52">
        <v>1242</v>
      </c>
      <c r="D3053" s="13">
        <v>1242</v>
      </c>
      <c r="G3053" s="13">
        <v>1242</v>
      </c>
      <c r="H3053" t="str">
        <f>VLOOKUP(G3053,All_Teams!$A$2:$B$365,2,FALSE)</f>
        <v>Kansas</v>
      </c>
    </row>
    <row r="3054" spans="2:8" x14ac:dyDescent="0.4">
      <c r="B3054" s="11">
        <v>3051</v>
      </c>
      <c r="C3054" s="52">
        <v>1435</v>
      </c>
      <c r="D3054" s="13">
        <v>1435</v>
      </c>
      <c r="G3054" s="13">
        <v>1435</v>
      </c>
      <c r="H3054" t="str">
        <f>VLOOKUP(G3054,All_Teams!$A$2:$B$365,2,FALSE)</f>
        <v>Vanderbilt</v>
      </c>
    </row>
    <row r="3055" spans="2:8" x14ac:dyDescent="0.4">
      <c r="B3055" s="11">
        <v>3052</v>
      </c>
      <c r="C3055" s="52">
        <v>1452</v>
      </c>
      <c r="D3055" s="13">
        <v>1452</v>
      </c>
      <c r="G3055" s="13">
        <v>1452</v>
      </c>
      <c r="H3055" t="str">
        <f>VLOOKUP(G3055,All_Teams!$A$2:$B$365,2,FALSE)</f>
        <v>West Virginia</v>
      </c>
    </row>
    <row r="3056" spans="2:8" x14ac:dyDescent="0.4">
      <c r="B3056" s="11">
        <v>3053</v>
      </c>
      <c r="C3056" s="52">
        <v>1374</v>
      </c>
      <c r="D3056" s="13">
        <v>1374</v>
      </c>
      <c r="G3056" s="13">
        <v>1374</v>
      </c>
      <c r="H3056" t="str">
        <f>VLOOKUP(G3056,All_Teams!$A$2:$B$365,2,FALSE)</f>
        <v>Southern Methodist</v>
      </c>
    </row>
    <row r="3057" spans="2:8" x14ac:dyDescent="0.4">
      <c r="B3057" s="11">
        <v>3054</v>
      </c>
      <c r="C3057" s="52">
        <v>1242</v>
      </c>
      <c r="D3057" s="13">
        <v>1242</v>
      </c>
      <c r="G3057" s="13">
        <v>1242</v>
      </c>
      <c r="H3057" t="str">
        <f>VLOOKUP(G3057,All_Teams!$A$2:$B$365,2,FALSE)</f>
        <v>Kansas</v>
      </c>
    </row>
    <row r="3058" spans="2:8" x14ac:dyDescent="0.4">
      <c r="B3058" s="11">
        <v>3055</v>
      </c>
      <c r="C3058" s="52">
        <v>1274</v>
      </c>
      <c r="D3058" s="13">
        <v>1274</v>
      </c>
      <c r="G3058" s="13">
        <v>1274</v>
      </c>
      <c r="H3058" t="str">
        <f>VLOOKUP(G3058,All_Teams!$A$2:$B$365,2,FALSE)</f>
        <v>Miami (FL)</v>
      </c>
    </row>
    <row r="3059" spans="2:8" x14ac:dyDescent="0.4">
      <c r="B3059" s="11">
        <v>3056</v>
      </c>
      <c r="C3059" s="52">
        <v>1246</v>
      </c>
      <c r="D3059" s="13">
        <v>1246</v>
      </c>
      <c r="G3059" s="13">
        <v>1246</v>
      </c>
      <c r="H3059" t="str">
        <f>VLOOKUP(G3059,All_Teams!$A$2:$B$365,2,FALSE)</f>
        <v>Kentucky</v>
      </c>
    </row>
    <row r="3060" spans="2:8" x14ac:dyDescent="0.4">
      <c r="B3060" s="11">
        <v>3057</v>
      </c>
      <c r="C3060" s="52">
        <v>1257</v>
      </c>
      <c r="D3060" s="13">
        <v>1257</v>
      </c>
      <c r="G3060" s="13">
        <v>1257</v>
      </c>
      <c r="H3060" t="str">
        <f>VLOOKUP(G3060,All_Teams!$A$2:$B$365,2,FALSE)</f>
        <v>Louisville</v>
      </c>
    </row>
    <row r="3061" spans="2:8" x14ac:dyDescent="0.4">
      <c r="B3061" s="11">
        <v>3058</v>
      </c>
      <c r="C3061" s="52">
        <v>1257</v>
      </c>
      <c r="D3061" s="13">
        <v>1257</v>
      </c>
      <c r="G3061" s="13">
        <v>1257</v>
      </c>
      <c r="H3061" t="str">
        <f>VLOOKUP(G3061,All_Teams!$A$2:$B$365,2,FALSE)</f>
        <v>Louisville</v>
      </c>
    </row>
    <row r="3062" spans="2:8" x14ac:dyDescent="0.4">
      <c r="B3062" s="11">
        <v>3059</v>
      </c>
      <c r="C3062" s="52">
        <v>1153</v>
      </c>
      <c r="D3062" s="13">
        <v>1153</v>
      </c>
      <c r="G3062" s="13">
        <v>1153</v>
      </c>
      <c r="H3062" t="str">
        <f>VLOOKUP(G3062,All_Teams!$A$2:$B$365,2,FALSE)</f>
        <v>Cincinnati</v>
      </c>
    </row>
    <row r="3063" spans="2:8" x14ac:dyDescent="0.4">
      <c r="B3063" s="11">
        <v>3060</v>
      </c>
      <c r="C3063" s="52">
        <v>1452</v>
      </c>
      <c r="D3063" s="13">
        <v>1452</v>
      </c>
      <c r="G3063" s="13">
        <v>1452</v>
      </c>
      <c r="H3063" t="str">
        <f>VLOOKUP(G3063,All_Teams!$A$2:$B$365,2,FALSE)</f>
        <v>West Virginia</v>
      </c>
    </row>
    <row r="3064" spans="2:8" x14ac:dyDescent="0.4">
      <c r="B3064" s="11">
        <v>3061</v>
      </c>
      <c r="C3064" s="52">
        <v>1274</v>
      </c>
      <c r="D3064" s="13">
        <v>1274</v>
      </c>
      <c r="G3064" s="13">
        <v>1274</v>
      </c>
      <c r="H3064" t="str">
        <f>VLOOKUP(G3064,All_Teams!$A$2:$B$365,2,FALSE)</f>
        <v>Miami (FL)</v>
      </c>
    </row>
    <row r="3065" spans="2:8" x14ac:dyDescent="0.4">
      <c r="B3065" s="11">
        <v>3062</v>
      </c>
      <c r="C3065" s="52">
        <v>1452</v>
      </c>
      <c r="D3065" s="13">
        <v>1452</v>
      </c>
      <c r="G3065" s="13">
        <v>1452</v>
      </c>
      <c r="H3065" t="str">
        <f>VLOOKUP(G3065,All_Teams!$A$2:$B$365,2,FALSE)</f>
        <v>West Virginia</v>
      </c>
    </row>
    <row r="3066" spans="2:8" x14ac:dyDescent="0.4">
      <c r="B3066" s="11">
        <v>3063</v>
      </c>
      <c r="C3066" s="52">
        <v>1246</v>
      </c>
      <c r="D3066" s="13">
        <v>1246</v>
      </c>
      <c r="G3066" s="13">
        <v>1246</v>
      </c>
      <c r="H3066" t="str">
        <f>VLOOKUP(G3066,All_Teams!$A$2:$B$365,2,FALSE)</f>
        <v>Kentucky</v>
      </c>
    </row>
    <row r="3067" spans="2:8" x14ac:dyDescent="0.4">
      <c r="B3067" s="11">
        <v>3064</v>
      </c>
      <c r="C3067" s="52">
        <v>1452</v>
      </c>
      <c r="D3067" s="13">
        <v>1452</v>
      </c>
      <c r="G3067" s="13">
        <v>1452</v>
      </c>
      <c r="H3067" t="str">
        <f>VLOOKUP(G3067,All_Teams!$A$2:$B$365,2,FALSE)</f>
        <v>West Virginia</v>
      </c>
    </row>
    <row r="3068" spans="2:8" x14ac:dyDescent="0.4">
      <c r="B3068" s="11">
        <v>3065</v>
      </c>
      <c r="C3068" s="52">
        <v>1452</v>
      </c>
      <c r="D3068" s="13">
        <v>1452</v>
      </c>
      <c r="G3068" s="13">
        <v>1452</v>
      </c>
      <c r="H3068" t="str">
        <f>VLOOKUP(G3068,All_Teams!$A$2:$B$365,2,FALSE)</f>
        <v>West Virginia</v>
      </c>
    </row>
    <row r="3069" spans="2:8" x14ac:dyDescent="0.4">
      <c r="B3069" s="11">
        <v>3066</v>
      </c>
      <c r="C3069" s="52">
        <v>1242</v>
      </c>
      <c r="D3069" s="13">
        <v>1242</v>
      </c>
      <c r="G3069" s="13">
        <v>1242</v>
      </c>
      <c r="H3069" t="str">
        <f>VLOOKUP(G3069,All_Teams!$A$2:$B$365,2,FALSE)</f>
        <v>Kansas</v>
      </c>
    </row>
    <row r="3070" spans="2:8" x14ac:dyDescent="0.4">
      <c r="B3070" s="11">
        <v>3067</v>
      </c>
      <c r="C3070" s="52">
        <v>1452</v>
      </c>
      <c r="D3070" s="13">
        <v>1452</v>
      </c>
      <c r="G3070" s="13">
        <v>1452</v>
      </c>
      <c r="H3070" t="str">
        <f>VLOOKUP(G3070,All_Teams!$A$2:$B$365,2,FALSE)</f>
        <v>West Virginia</v>
      </c>
    </row>
    <row r="3071" spans="2:8" x14ac:dyDescent="0.4">
      <c r="B3071" s="11">
        <v>3068</v>
      </c>
      <c r="C3071" s="52">
        <v>1246</v>
      </c>
      <c r="D3071" s="13">
        <v>1246</v>
      </c>
      <c r="G3071" s="13">
        <v>1246</v>
      </c>
      <c r="H3071" t="str">
        <f>VLOOKUP(G3071,All_Teams!$A$2:$B$365,2,FALSE)</f>
        <v>Kentucky</v>
      </c>
    </row>
    <row r="3072" spans="2:8" x14ac:dyDescent="0.4">
      <c r="B3072" s="11">
        <v>3069</v>
      </c>
      <c r="C3072" s="52">
        <v>1242</v>
      </c>
      <c r="D3072" s="13">
        <v>1242</v>
      </c>
      <c r="G3072" s="13">
        <v>1242</v>
      </c>
      <c r="H3072" t="str">
        <f>VLOOKUP(G3072,All_Teams!$A$2:$B$365,2,FALSE)</f>
        <v>Kansas</v>
      </c>
    </row>
    <row r="3073" spans="2:8" x14ac:dyDescent="0.4">
      <c r="B3073" s="11">
        <v>3070</v>
      </c>
      <c r="C3073" s="52">
        <v>1452</v>
      </c>
      <c r="D3073" s="13">
        <v>1452</v>
      </c>
      <c r="G3073" s="13">
        <v>1452</v>
      </c>
      <c r="H3073" t="str">
        <f>VLOOKUP(G3073,All_Teams!$A$2:$B$365,2,FALSE)</f>
        <v>West Virginia</v>
      </c>
    </row>
    <row r="3074" spans="2:8" x14ac:dyDescent="0.4">
      <c r="B3074" s="11">
        <v>3071</v>
      </c>
      <c r="C3074" s="52">
        <v>1314</v>
      </c>
      <c r="D3074" s="13">
        <v>1314</v>
      </c>
      <c r="G3074" s="13">
        <v>1314</v>
      </c>
      <c r="H3074" t="str">
        <f>VLOOKUP(G3074,All_Teams!$A$2:$B$365,2,FALSE)</f>
        <v>North Carolina</v>
      </c>
    </row>
    <row r="3075" spans="2:8" x14ac:dyDescent="0.4">
      <c r="B3075" s="11">
        <v>3072</v>
      </c>
      <c r="C3075" s="52">
        <v>1314</v>
      </c>
      <c r="D3075" s="13">
        <v>1314</v>
      </c>
      <c r="G3075" s="13">
        <v>1314</v>
      </c>
      <c r="H3075" t="str">
        <f>VLOOKUP(G3075,All_Teams!$A$2:$B$365,2,FALSE)</f>
        <v>North Carolina</v>
      </c>
    </row>
    <row r="3076" spans="2:8" x14ac:dyDescent="0.4">
      <c r="B3076" s="11">
        <v>3073</v>
      </c>
      <c r="C3076" s="52">
        <v>1314</v>
      </c>
      <c r="D3076" s="13">
        <v>1314</v>
      </c>
      <c r="G3076" s="13">
        <v>1314</v>
      </c>
      <c r="H3076" t="str">
        <f>VLOOKUP(G3076,All_Teams!$A$2:$B$365,2,FALSE)</f>
        <v>North Carolina</v>
      </c>
    </row>
    <row r="3077" spans="2:8" x14ac:dyDescent="0.4">
      <c r="B3077" s="11">
        <v>3074</v>
      </c>
      <c r="C3077" s="52">
        <v>1452</v>
      </c>
      <c r="D3077" s="13">
        <v>1452</v>
      </c>
      <c r="G3077" s="13">
        <v>1452</v>
      </c>
      <c r="H3077" t="str">
        <f>VLOOKUP(G3077,All_Teams!$A$2:$B$365,2,FALSE)</f>
        <v>West Virginia</v>
      </c>
    </row>
    <row r="3078" spans="2:8" x14ac:dyDescent="0.4">
      <c r="B3078" s="11">
        <v>3075</v>
      </c>
      <c r="C3078" s="52">
        <v>1112</v>
      </c>
      <c r="D3078" s="13">
        <v>1112</v>
      </c>
      <c r="G3078" s="13">
        <v>1112</v>
      </c>
      <c r="H3078" t="str">
        <f>VLOOKUP(G3078,All_Teams!$A$2:$B$365,2,FALSE)</f>
        <v>Arizona</v>
      </c>
    </row>
    <row r="3079" spans="2:8" x14ac:dyDescent="0.4">
      <c r="B3079" s="11">
        <v>3076</v>
      </c>
      <c r="C3079" s="52">
        <v>1246</v>
      </c>
      <c r="D3079" s="13">
        <v>1246</v>
      </c>
      <c r="G3079" s="13">
        <v>1246</v>
      </c>
      <c r="H3079" t="str">
        <f>VLOOKUP(G3079,All_Teams!$A$2:$B$365,2,FALSE)</f>
        <v>Kentucky</v>
      </c>
    </row>
    <row r="3080" spans="2:8" x14ac:dyDescent="0.4">
      <c r="B3080" s="11">
        <v>3077</v>
      </c>
      <c r="C3080" s="52">
        <v>1374</v>
      </c>
      <c r="D3080" s="13">
        <v>1374</v>
      </c>
      <c r="G3080" s="13">
        <v>1374</v>
      </c>
      <c r="H3080" t="str">
        <f>VLOOKUP(G3080,All_Teams!$A$2:$B$365,2,FALSE)</f>
        <v>Southern Methodist</v>
      </c>
    </row>
    <row r="3081" spans="2:8" x14ac:dyDescent="0.4">
      <c r="B3081" s="11">
        <v>3078</v>
      </c>
      <c r="C3081" s="52">
        <v>1153</v>
      </c>
      <c r="D3081" s="13">
        <v>1153</v>
      </c>
      <c r="G3081" s="13">
        <v>1153</v>
      </c>
      <c r="H3081" t="str">
        <f>VLOOKUP(G3081,All_Teams!$A$2:$B$365,2,FALSE)</f>
        <v>Cincinnati</v>
      </c>
    </row>
    <row r="3082" spans="2:8" x14ac:dyDescent="0.4">
      <c r="B3082" s="11">
        <v>3079</v>
      </c>
      <c r="C3082" s="52">
        <v>1181</v>
      </c>
      <c r="D3082" s="13">
        <v>1181</v>
      </c>
      <c r="G3082" s="13">
        <v>1181</v>
      </c>
      <c r="H3082" t="str">
        <f>VLOOKUP(G3082,All_Teams!$A$2:$B$365,2,FALSE)</f>
        <v>Duke</v>
      </c>
    </row>
    <row r="3083" spans="2:8" x14ac:dyDescent="0.4">
      <c r="B3083" s="11">
        <v>3080</v>
      </c>
      <c r="C3083" s="52">
        <v>1452</v>
      </c>
      <c r="D3083" s="13">
        <v>1452</v>
      </c>
      <c r="G3083" s="13">
        <v>1452</v>
      </c>
      <c r="H3083" t="str">
        <f>VLOOKUP(G3083,All_Teams!$A$2:$B$365,2,FALSE)</f>
        <v>West Virginia</v>
      </c>
    </row>
    <row r="3084" spans="2:8" x14ac:dyDescent="0.4">
      <c r="B3084" s="11">
        <v>3081</v>
      </c>
      <c r="C3084" s="52">
        <v>1314</v>
      </c>
      <c r="D3084" s="13">
        <v>1314</v>
      </c>
      <c r="G3084" s="13">
        <v>1314</v>
      </c>
      <c r="H3084" t="str">
        <f>VLOOKUP(G3084,All_Teams!$A$2:$B$365,2,FALSE)</f>
        <v>North Carolina</v>
      </c>
    </row>
    <row r="3085" spans="2:8" x14ac:dyDescent="0.4">
      <c r="B3085" s="11">
        <v>3082</v>
      </c>
      <c r="C3085" s="52">
        <v>1452</v>
      </c>
      <c r="D3085" s="13">
        <v>1452</v>
      </c>
      <c r="G3085" s="13">
        <v>1452</v>
      </c>
      <c r="H3085" t="str">
        <f>VLOOKUP(G3085,All_Teams!$A$2:$B$365,2,FALSE)</f>
        <v>West Virginia</v>
      </c>
    </row>
    <row r="3086" spans="2:8" x14ac:dyDescent="0.4">
      <c r="B3086" s="11">
        <v>3083</v>
      </c>
      <c r="C3086" s="52">
        <v>1452</v>
      </c>
      <c r="D3086" s="13">
        <v>1452</v>
      </c>
      <c r="G3086" s="13">
        <v>1452</v>
      </c>
      <c r="H3086" t="str">
        <f>VLOOKUP(G3086,All_Teams!$A$2:$B$365,2,FALSE)</f>
        <v>West Virginia</v>
      </c>
    </row>
    <row r="3087" spans="2:8" x14ac:dyDescent="0.4">
      <c r="B3087" s="11">
        <v>3084</v>
      </c>
      <c r="C3087" s="52">
        <v>1435</v>
      </c>
      <c r="D3087" s="13">
        <v>1435</v>
      </c>
      <c r="G3087" s="13">
        <v>1435</v>
      </c>
      <c r="H3087" t="str">
        <f>VLOOKUP(G3087,All_Teams!$A$2:$B$365,2,FALSE)</f>
        <v>Vanderbilt</v>
      </c>
    </row>
    <row r="3088" spans="2:8" x14ac:dyDescent="0.4">
      <c r="B3088" s="11">
        <v>3085</v>
      </c>
      <c r="C3088" s="52">
        <v>1452</v>
      </c>
      <c r="D3088" s="13">
        <v>1452</v>
      </c>
      <c r="G3088" s="13">
        <v>1452</v>
      </c>
      <c r="H3088" t="str">
        <f>VLOOKUP(G3088,All_Teams!$A$2:$B$365,2,FALSE)</f>
        <v>West Virginia</v>
      </c>
    </row>
    <row r="3089" spans="2:8" x14ac:dyDescent="0.4">
      <c r="B3089" s="11">
        <v>3086</v>
      </c>
      <c r="C3089" s="52">
        <v>1235</v>
      </c>
      <c r="D3089" s="13">
        <v>1235</v>
      </c>
      <c r="G3089" s="13">
        <v>1235</v>
      </c>
      <c r="H3089" t="str">
        <f>VLOOKUP(G3089,All_Teams!$A$2:$B$365,2,FALSE)</f>
        <v>Iowa State</v>
      </c>
    </row>
    <row r="3090" spans="2:8" x14ac:dyDescent="0.4">
      <c r="B3090" s="11">
        <v>3087</v>
      </c>
      <c r="C3090" s="52">
        <v>1323</v>
      </c>
      <c r="D3090" s="13">
        <v>1323</v>
      </c>
      <c r="G3090" s="13">
        <v>1323</v>
      </c>
      <c r="H3090" t="str">
        <f>VLOOKUP(G3090,All_Teams!$A$2:$B$365,2,FALSE)</f>
        <v>Notre Dame</v>
      </c>
    </row>
    <row r="3091" spans="2:8" x14ac:dyDescent="0.4">
      <c r="B3091" s="11">
        <v>3088</v>
      </c>
      <c r="C3091" s="52">
        <v>1452</v>
      </c>
      <c r="D3091" s="13">
        <v>1452</v>
      </c>
      <c r="G3091" s="13">
        <v>1452</v>
      </c>
      <c r="H3091" t="str">
        <f>VLOOKUP(G3091,All_Teams!$A$2:$B$365,2,FALSE)</f>
        <v>West Virginia</v>
      </c>
    </row>
    <row r="3092" spans="2:8" x14ac:dyDescent="0.4">
      <c r="B3092" s="11">
        <v>3089</v>
      </c>
      <c r="C3092" s="52">
        <v>1246</v>
      </c>
      <c r="D3092" s="13">
        <v>1246</v>
      </c>
      <c r="G3092" s="13">
        <v>1246</v>
      </c>
      <c r="H3092" t="str">
        <f>VLOOKUP(G3092,All_Teams!$A$2:$B$365,2,FALSE)</f>
        <v>Kentucky</v>
      </c>
    </row>
    <row r="3093" spans="2:8" x14ac:dyDescent="0.4">
      <c r="B3093" s="11">
        <v>3090</v>
      </c>
      <c r="C3093" s="52">
        <v>1314</v>
      </c>
      <c r="D3093" s="13">
        <v>1314</v>
      </c>
      <c r="G3093" s="13">
        <v>1314</v>
      </c>
      <c r="H3093" t="str">
        <f>VLOOKUP(G3093,All_Teams!$A$2:$B$365,2,FALSE)</f>
        <v>North Carolina</v>
      </c>
    </row>
    <row r="3094" spans="2:8" x14ac:dyDescent="0.4">
      <c r="B3094" s="11">
        <v>3091</v>
      </c>
      <c r="C3094" s="52">
        <v>1452</v>
      </c>
      <c r="D3094" s="13">
        <v>1452</v>
      </c>
      <c r="G3094" s="13">
        <v>1452</v>
      </c>
      <c r="H3094" t="str">
        <f>VLOOKUP(G3094,All_Teams!$A$2:$B$365,2,FALSE)</f>
        <v>West Virginia</v>
      </c>
    </row>
    <row r="3095" spans="2:8" x14ac:dyDescent="0.4">
      <c r="B3095" s="11">
        <v>3092</v>
      </c>
      <c r="C3095" s="52">
        <v>1452</v>
      </c>
      <c r="D3095" s="13">
        <v>1452</v>
      </c>
      <c r="G3095" s="13">
        <v>1452</v>
      </c>
      <c r="H3095" t="str">
        <f>VLOOKUP(G3095,All_Teams!$A$2:$B$365,2,FALSE)</f>
        <v>West Virginia</v>
      </c>
    </row>
    <row r="3096" spans="2:8" x14ac:dyDescent="0.4">
      <c r="B3096" s="11">
        <v>3093</v>
      </c>
      <c r="C3096" s="52">
        <v>1374</v>
      </c>
      <c r="D3096" s="13">
        <v>1374</v>
      </c>
      <c r="G3096" s="13">
        <v>1374</v>
      </c>
      <c r="H3096" t="str">
        <f>VLOOKUP(G3096,All_Teams!$A$2:$B$365,2,FALSE)</f>
        <v>Southern Methodist</v>
      </c>
    </row>
    <row r="3097" spans="2:8" x14ac:dyDescent="0.4">
      <c r="B3097" s="11">
        <v>3094</v>
      </c>
      <c r="C3097" s="52">
        <v>1452</v>
      </c>
      <c r="D3097" s="13">
        <v>1452</v>
      </c>
      <c r="G3097" s="13">
        <v>1452</v>
      </c>
      <c r="H3097" t="str">
        <f>VLOOKUP(G3097,All_Teams!$A$2:$B$365,2,FALSE)</f>
        <v>West Virginia</v>
      </c>
    </row>
    <row r="3098" spans="2:8" x14ac:dyDescent="0.4">
      <c r="B3098" s="11">
        <v>3095</v>
      </c>
      <c r="C3098" s="52">
        <v>1124</v>
      </c>
      <c r="D3098" s="13">
        <v>1124</v>
      </c>
      <c r="G3098" s="13">
        <v>1124</v>
      </c>
      <c r="H3098" t="str">
        <f>VLOOKUP(G3098,All_Teams!$A$2:$B$365,2,FALSE)</f>
        <v>Baylor</v>
      </c>
    </row>
    <row r="3099" spans="2:8" x14ac:dyDescent="0.4">
      <c r="B3099" s="11">
        <v>3096</v>
      </c>
      <c r="C3099" s="52">
        <v>1314</v>
      </c>
      <c r="D3099" s="13">
        <v>1314</v>
      </c>
      <c r="G3099" s="13">
        <v>1314</v>
      </c>
      <c r="H3099" t="str">
        <f>VLOOKUP(G3099,All_Teams!$A$2:$B$365,2,FALSE)</f>
        <v>North Carolina</v>
      </c>
    </row>
    <row r="3100" spans="2:8" x14ac:dyDescent="0.4">
      <c r="B3100" s="11">
        <v>3097</v>
      </c>
      <c r="C3100" s="52">
        <v>1314</v>
      </c>
      <c r="D3100" s="13">
        <v>1314</v>
      </c>
      <c r="G3100" s="13">
        <v>1314</v>
      </c>
      <c r="H3100" t="str">
        <f>VLOOKUP(G3100,All_Teams!$A$2:$B$365,2,FALSE)</f>
        <v>North Carolina</v>
      </c>
    </row>
    <row r="3101" spans="2:8" x14ac:dyDescent="0.4">
      <c r="B3101" s="11">
        <v>3098</v>
      </c>
      <c r="C3101" s="52">
        <v>1268</v>
      </c>
      <c r="D3101" s="13">
        <v>1268</v>
      </c>
      <c r="G3101" s="13">
        <v>1268</v>
      </c>
      <c r="H3101" t="str">
        <f>VLOOKUP(G3101,All_Teams!$A$2:$B$365,2,FALSE)</f>
        <v>Maryland</v>
      </c>
    </row>
    <row r="3102" spans="2:8" x14ac:dyDescent="0.4">
      <c r="B3102" s="11">
        <v>3099</v>
      </c>
      <c r="C3102" s="52">
        <v>1332</v>
      </c>
      <c r="D3102" s="13">
        <v>1332</v>
      </c>
      <c r="G3102" s="13">
        <v>1332</v>
      </c>
      <c r="H3102" t="str">
        <f>VLOOKUP(G3102,All_Teams!$A$2:$B$365,2,FALSE)</f>
        <v>Oregon</v>
      </c>
    </row>
    <row r="3103" spans="2:8" x14ac:dyDescent="0.4">
      <c r="B3103" s="11">
        <v>3100</v>
      </c>
      <c r="C3103" s="52">
        <v>1181</v>
      </c>
      <c r="D3103" s="13">
        <v>1181</v>
      </c>
      <c r="G3103" s="13">
        <v>1181</v>
      </c>
      <c r="H3103" t="str">
        <f>VLOOKUP(G3103,All_Teams!$A$2:$B$365,2,FALSE)</f>
        <v>Duke</v>
      </c>
    </row>
    <row r="3104" spans="2:8" x14ac:dyDescent="0.4">
      <c r="B3104" s="11">
        <v>3101</v>
      </c>
      <c r="C3104" s="52">
        <v>1274</v>
      </c>
      <c r="D3104" s="13">
        <v>1274</v>
      </c>
      <c r="G3104" s="13">
        <v>1274</v>
      </c>
      <c r="H3104" t="str">
        <f>VLOOKUP(G3104,All_Teams!$A$2:$B$365,2,FALSE)</f>
        <v>Miami (FL)</v>
      </c>
    </row>
    <row r="3105" spans="2:8" x14ac:dyDescent="0.4">
      <c r="B3105" s="11">
        <v>3102</v>
      </c>
      <c r="C3105" s="52">
        <v>1242</v>
      </c>
      <c r="D3105" s="13">
        <v>1242</v>
      </c>
      <c r="G3105" s="13">
        <v>1242</v>
      </c>
      <c r="H3105" t="str">
        <f>VLOOKUP(G3105,All_Teams!$A$2:$B$365,2,FALSE)</f>
        <v>Kansas</v>
      </c>
    </row>
    <row r="3106" spans="2:8" x14ac:dyDescent="0.4">
      <c r="B3106" s="11">
        <v>3103</v>
      </c>
      <c r="C3106" s="52">
        <v>1257</v>
      </c>
      <c r="D3106" s="13">
        <v>1257</v>
      </c>
      <c r="G3106" s="13">
        <v>1257</v>
      </c>
      <c r="H3106" t="str">
        <f>VLOOKUP(G3106,All_Teams!$A$2:$B$365,2,FALSE)</f>
        <v>Louisville</v>
      </c>
    </row>
    <row r="3107" spans="2:8" x14ac:dyDescent="0.4">
      <c r="B3107" s="11">
        <v>3104</v>
      </c>
      <c r="C3107" s="52">
        <v>1153</v>
      </c>
      <c r="D3107" s="13">
        <v>1153</v>
      </c>
      <c r="G3107" s="13">
        <v>1153</v>
      </c>
      <c r="H3107" t="str">
        <f>VLOOKUP(G3107,All_Teams!$A$2:$B$365,2,FALSE)</f>
        <v>Cincinnati</v>
      </c>
    </row>
    <row r="3108" spans="2:8" x14ac:dyDescent="0.4">
      <c r="B3108" s="11">
        <v>3105</v>
      </c>
      <c r="C3108" s="52">
        <v>1124</v>
      </c>
      <c r="D3108" s="13">
        <v>1124</v>
      </c>
      <c r="G3108" s="13">
        <v>1124</v>
      </c>
      <c r="H3108" t="str">
        <f>VLOOKUP(G3108,All_Teams!$A$2:$B$365,2,FALSE)</f>
        <v>Baylor</v>
      </c>
    </row>
    <row r="3109" spans="2:8" x14ac:dyDescent="0.4">
      <c r="B3109" s="11">
        <v>3106</v>
      </c>
      <c r="C3109" s="52">
        <v>1242</v>
      </c>
      <c r="D3109" s="13">
        <v>1242</v>
      </c>
      <c r="G3109" s="13">
        <v>1242</v>
      </c>
      <c r="H3109" t="str">
        <f>VLOOKUP(G3109,All_Teams!$A$2:$B$365,2,FALSE)</f>
        <v>Kansas</v>
      </c>
    </row>
    <row r="3110" spans="2:8" x14ac:dyDescent="0.4">
      <c r="B3110" s="11">
        <v>3107</v>
      </c>
      <c r="C3110" s="52">
        <v>1314</v>
      </c>
      <c r="D3110" s="13">
        <v>1314</v>
      </c>
      <c r="G3110" s="13">
        <v>1314</v>
      </c>
      <c r="H3110" t="str">
        <f>VLOOKUP(G3110,All_Teams!$A$2:$B$365,2,FALSE)</f>
        <v>North Carolina</v>
      </c>
    </row>
    <row r="3111" spans="2:8" x14ac:dyDescent="0.4">
      <c r="B3111" s="11">
        <v>3108</v>
      </c>
      <c r="C3111" s="52">
        <v>1181</v>
      </c>
      <c r="D3111" s="13">
        <v>1181</v>
      </c>
      <c r="G3111" s="13">
        <v>1181</v>
      </c>
      <c r="H3111" t="str">
        <f>VLOOKUP(G3111,All_Teams!$A$2:$B$365,2,FALSE)</f>
        <v>Duke</v>
      </c>
    </row>
    <row r="3112" spans="2:8" x14ac:dyDescent="0.4">
      <c r="B3112" s="11">
        <v>3109</v>
      </c>
      <c r="C3112" s="52">
        <v>1374</v>
      </c>
      <c r="D3112" s="13">
        <v>1374</v>
      </c>
      <c r="G3112" s="13">
        <v>1374</v>
      </c>
      <c r="H3112" t="str">
        <f>VLOOKUP(G3112,All_Teams!$A$2:$B$365,2,FALSE)</f>
        <v>Southern Methodist</v>
      </c>
    </row>
    <row r="3113" spans="2:8" x14ac:dyDescent="0.4">
      <c r="B3113" s="11">
        <v>3110</v>
      </c>
      <c r="C3113" s="52">
        <v>1452</v>
      </c>
      <c r="D3113" s="13">
        <v>1452</v>
      </c>
      <c r="G3113" s="13">
        <v>1452</v>
      </c>
      <c r="H3113" t="str">
        <f>VLOOKUP(G3113,All_Teams!$A$2:$B$365,2,FALSE)</f>
        <v>West Virginia</v>
      </c>
    </row>
    <row r="3114" spans="2:8" x14ac:dyDescent="0.4">
      <c r="B3114" s="11">
        <v>3111</v>
      </c>
      <c r="C3114" s="52">
        <v>1374</v>
      </c>
      <c r="D3114" s="13">
        <v>1374</v>
      </c>
      <c r="G3114" s="13">
        <v>1374</v>
      </c>
      <c r="H3114" t="str">
        <f>VLOOKUP(G3114,All_Teams!$A$2:$B$365,2,FALSE)</f>
        <v>Southern Methodist</v>
      </c>
    </row>
    <row r="3115" spans="2:8" x14ac:dyDescent="0.4">
      <c r="B3115" s="11">
        <v>3112</v>
      </c>
      <c r="C3115" s="52">
        <v>1181</v>
      </c>
      <c r="D3115" s="13">
        <v>1181</v>
      </c>
      <c r="G3115" s="13">
        <v>1181</v>
      </c>
      <c r="H3115" t="str">
        <f>VLOOKUP(G3115,All_Teams!$A$2:$B$365,2,FALSE)</f>
        <v>Duke</v>
      </c>
    </row>
    <row r="3116" spans="2:8" x14ac:dyDescent="0.4">
      <c r="B3116" s="11">
        <v>3113</v>
      </c>
      <c r="C3116" s="52">
        <v>1452</v>
      </c>
      <c r="D3116" s="13">
        <v>1452</v>
      </c>
      <c r="G3116" s="13">
        <v>1452</v>
      </c>
      <c r="H3116" t="str">
        <f>VLOOKUP(G3116,All_Teams!$A$2:$B$365,2,FALSE)</f>
        <v>West Virginia</v>
      </c>
    </row>
    <row r="3117" spans="2:8" x14ac:dyDescent="0.4">
      <c r="B3117" s="11">
        <v>3114</v>
      </c>
      <c r="C3117" s="52">
        <v>1314</v>
      </c>
      <c r="D3117" s="13">
        <v>1314</v>
      </c>
      <c r="G3117" s="13">
        <v>1314</v>
      </c>
      <c r="H3117" t="str">
        <f>VLOOKUP(G3117,All_Teams!$A$2:$B$365,2,FALSE)</f>
        <v>North Carolina</v>
      </c>
    </row>
    <row r="3118" spans="2:8" x14ac:dyDescent="0.4">
      <c r="B3118" s="11">
        <v>3115</v>
      </c>
      <c r="C3118" s="52">
        <v>1314</v>
      </c>
      <c r="D3118" s="13">
        <v>1314</v>
      </c>
      <c r="G3118" s="13">
        <v>1314</v>
      </c>
      <c r="H3118" t="str">
        <f>VLOOKUP(G3118,All_Teams!$A$2:$B$365,2,FALSE)</f>
        <v>North Carolina</v>
      </c>
    </row>
    <row r="3119" spans="2:8" x14ac:dyDescent="0.4">
      <c r="B3119" s="11">
        <v>3116</v>
      </c>
      <c r="C3119" s="52">
        <v>1314</v>
      </c>
      <c r="D3119" s="13">
        <v>1314</v>
      </c>
      <c r="G3119" s="13">
        <v>1314</v>
      </c>
      <c r="H3119" t="str">
        <f>VLOOKUP(G3119,All_Teams!$A$2:$B$365,2,FALSE)</f>
        <v>North Carolina</v>
      </c>
    </row>
    <row r="3120" spans="2:8" x14ac:dyDescent="0.4">
      <c r="B3120" s="11">
        <v>3117</v>
      </c>
      <c r="C3120" s="52">
        <v>1274</v>
      </c>
      <c r="D3120" s="13">
        <v>1274</v>
      </c>
      <c r="G3120" s="13">
        <v>1274</v>
      </c>
      <c r="H3120" t="str">
        <f>VLOOKUP(G3120,All_Teams!$A$2:$B$365,2,FALSE)</f>
        <v>Miami (FL)</v>
      </c>
    </row>
    <row r="3121" spans="2:8" x14ac:dyDescent="0.4">
      <c r="B3121" s="11">
        <v>3118</v>
      </c>
      <c r="C3121" s="52">
        <v>1452</v>
      </c>
      <c r="D3121" s="13">
        <v>1452</v>
      </c>
      <c r="G3121" s="13">
        <v>1452</v>
      </c>
      <c r="H3121" t="str">
        <f>VLOOKUP(G3121,All_Teams!$A$2:$B$365,2,FALSE)</f>
        <v>West Virginia</v>
      </c>
    </row>
    <row r="3122" spans="2:8" x14ac:dyDescent="0.4">
      <c r="B3122" s="11">
        <v>3119</v>
      </c>
      <c r="C3122" s="52">
        <v>1314</v>
      </c>
      <c r="D3122" s="13">
        <v>1314</v>
      </c>
      <c r="G3122" s="13">
        <v>1314</v>
      </c>
      <c r="H3122" t="str">
        <f>VLOOKUP(G3122,All_Teams!$A$2:$B$365,2,FALSE)</f>
        <v>North Carolina</v>
      </c>
    </row>
    <row r="3123" spans="2:8" x14ac:dyDescent="0.4">
      <c r="B3123" s="11">
        <v>3120</v>
      </c>
      <c r="C3123" s="52">
        <v>1452</v>
      </c>
      <c r="D3123" s="13">
        <v>1452</v>
      </c>
      <c r="G3123" s="13">
        <v>1452</v>
      </c>
      <c r="H3123" t="str">
        <f>VLOOKUP(G3123,All_Teams!$A$2:$B$365,2,FALSE)</f>
        <v>West Virginia</v>
      </c>
    </row>
    <row r="3124" spans="2:8" x14ac:dyDescent="0.4">
      <c r="B3124" s="11">
        <v>3121</v>
      </c>
      <c r="C3124" s="52">
        <v>1314</v>
      </c>
      <c r="D3124" s="13">
        <v>1314</v>
      </c>
      <c r="G3124" s="13">
        <v>1314</v>
      </c>
      <c r="H3124" t="str">
        <f>VLOOKUP(G3124,All_Teams!$A$2:$B$365,2,FALSE)</f>
        <v>North Carolina</v>
      </c>
    </row>
    <row r="3125" spans="2:8" x14ac:dyDescent="0.4">
      <c r="B3125" s="11">
        <v>3122</v>
      </c>
      <c r="C3125" s="52">
        <v>1452</v>
      </c>
      <c r="D3125" s="13">
        <v>1452</v>
      </c>
      <c r="G3125" s="13">
        <v>1452</v>
      </c>
      <c r="H3125" t="str">
        <f>VLOOKUP(G3125,All_Teams!$A$2:$B$365,2,FALSE)</f>
        <v>West Virginia</v>
      </c>
    </row>
    <row r="3126" spans="2:8" x14ac:dyDescent="0.4">
      <c r="B3126" s="11">
        <v>3123</v>
      </c>
      <c r="C3126" s="52">
        <v>1112</v>
      </c>
      <c r="D3126" s="13">
        <v>1112</v>
      </c>
      <c r="G3126" s="13">
        <v>1112</v>
      </c>
      <c r="H3126" t="str">
        <f>VLOOKUP(G3126,All_Teams!$A$2:$B$365,2,FALSE)</f>
        <v>Arizona</v>
      </c>
    </row>
    <row r="3127" spans="2:8" x14ac:dyDescent="0.4">
      <c r="B3127" s="11">
        <v>3124</v>
      </c>
      <c r="C3127" s="52">
        <v>1332</v>
      </c>
      <c r="D3127" s="13">
        <v>1332</v>
      </c>
      <c r="G3127" s="13">
        <v>1332</v>
      </c>
      <c r="H3127" t="str">
        <f>VLOOKUP(G3127,All_Teams!$A$2:$B$365,2,FALSE)</f>
        <v>Oregon</v>
      </c>
    </row>
    <row r="3128" spans="2:8" x14ac:dyDescent="0.4">
      <c r="B3128" s="11">
        <v>3125</v>
      </c>
      <c r="C3128" s="52">
        <v>1257</v>
      </c>
      <c r="D3128" s="13">
        <v>1257</v>
      </c>
      <c r="G3128" s="13">
        <v>1257</v>
      </c>
      <c r="H3128" t="str">
        <f>VLOOKUP(G3128,All_Teams!$A$2:$B$365,2,FALSE)</f>
        <v>Louisville</v>
      </c>
    </row>
    <row r="3129" spans="2:8" x14ac:dyDescent="0.4">
      <c r="B3129" s="11">
        <v>3126</v>
      </c>
      <c r="C3129" s="52">
        <v>1246</v>
      </c>
      <c r="D3129" s="13">
        <v>1246</v>
      </c>
      <c r="G3129" s="13">
        <v>1246</v>
      </c>
      <c r="H3129" t="str">
        <f>VLOOKUP(G3129,All_Teams!$A$2:$B$365,2,FALSE)</f>
        <v>Kentucky</v>
      </c>
    </row>
    <row r="3130" spans="2:8" x14ac:dyDescent="0.4">
      <c r="B3130" s="11">
        <v>3127</v>
      </c>
      <c r="C3130" s="52">
        <v>1274</v>
      </c>
      <c r="D3130" s="13">
        <v>1274</v>
      </c>
      <c r="G3130" s="13">
        <v>1274</v>
      </c>
      <c r="H3130" t="str">
        <f>VLOOKUP(G3130,All_Teams!$A$2:$B$365,2,FALSE)</f>
        <v>Miami (FL)</v>
      </c>
    </row>
    <row r="3131" spans="2:8" x14ac:dyDescent="0.4">
      <c r="B3131" s="11">
        <v>3128</v>
      </c>
      <c r="C3131" s="52">
        <v>1246</v>
      </c>
      <c r="D3131" s="13">
        <v>1246</v>
      </c>
      <c r="G3131" s="13">
        <v>1246</v>
      </c>
      <c r="H3131" t="str">
        <f>VLOOKUP(G3131,All_Teams!$A$2:$B$365,2,FALSE)</f>
        <v>Kentucky</v>
      </c>
    </row>
    <row r="3132" spans="2:8" x14ac:dyDescent="0.4">
      <c r="B3132" s="11">
        <v>3129</v>
      </c>
      <c r="C3132" s="52">
        <v>1435</v>
      </c>
      <c r="D3132" s="13">
        <v>1435</v>
      </c>
      <c r="G3132" s="13">
        <v>1435</v>
      </c>
      <c r="H3132" t="str">
        <f>VLOOKUP(G3132,All_Teams!$A$2:$B$365,2,FALSE)</f>
        <v>Vanderbilt</v>
      </c>
    </row>
    <row r="3133" spans="2:8" x14ac:dyDescent="0.4">
      <c r="B3133" s="11">
        <v>3130</v>
      </c>
      <c r="C3133" s="52">
        <v>1314</v>
      </c>
      <c r="D3133" s="13">
        <v>1314</v>
      </c>
      <c r="G3133" s="13">
        <v>1314</v>
      </c>
      <c r="H3133" t="str">
        <f>VLOOKUP(G3133,All_Teams!$A$2:$B$365,2,FALSE)</f>
        <v>North Carolina</v>
      </c>
    </row>
    <row r="3134" spans="2:8" x14ac:dyDescent="0.4">
      <c r="B3134" s="11">
        <v>3131</v>
      </c>
      <c r="C3134" s="52">
        <v>1374</v>
      </c>
      <c r="D3134" s="13">
        <v>1374</v>
      </c>
      <c r="G3134" s="13">
        <v>1374</v>
      </c>
      <c r="H3134" t="str">
        <f>VLOOKUP(G3134,All_Teams!$A$2:$B$365,2,FALSE)</f>
        <v>Southern Methodist</v>
      </c>
    </row>
    <row r="3135" spans="2:8" x14ac:dyDescent="0.4">
      <c r="B3135" s="11">
        <v>3132</v>
      </c>
      <c r="C3135" s="52">
        <v>1343</v>
      </c>
      <c r="D3135" s="13">
        <v>1343</v>
      </c>
      <c r="G3135" s="13">
        <v>1343</v>
      </c>
      <c r="H3135" t="str">
        <f>VLOOKUP(G3135,All_Teams!$A$2:$B$365,2,FALSE)</f>
        <v>Princeton</v>
      </c>
    </row>
    <row r="3136" spans="2:8" x14ac:dyDescent="0.4">
      <c r="B3136" s="11">
        <v>3133</v>
      </c>
      <c r="C3136" s="52">
        <v>1257</v>
      </c>
      <c r="D3136" s="13">
        <v>1257</v>
      </c>
      <c r="G3136" s="13">
        <v>1257</v>
      </c>
      <c r="H3136" t="str">
        <f>VLOOKUP(G3136,All_Teams!$A$2:$B$365,2,FALSE)</f>
        <v>Louisville</v>
      </c>
    </row>
    <row r="3137" spans="2:8" x14ac:dyDescent="0.4">
      <c r="B3137" s="11">
        <v>3134</v>
      </c>
      <c r="C3137" s="52">
        <v>1314</v>
      </c>
      <c r="D3137" s="13">
        <v>1314</v>
      </c>
      <c r="G3137" s="13">
        <v>1314</v>
      </c>
      <c r="H3137" t="str">
        <f>VLOOKUP(G3137,All_Teams!$A$2:$B$365,2,FALSE)</f>
        <v>North Carolina</v>
      </c>
    </row>
    <row r="3138" spans="2:8" x14ac:dyDescent="0.4">
      <c r="B3138" s="11">
        <v>3135</v>
      </c>
      <c r="C3138" s="52">
        <v>1452</v>
      </c>
      <c r="D3138" s="13">
        <v>1452</v>
      </c>
      <c r="G3138" s="13">
        <v>1452</v>
      </c>
      <c r="H3138" t="str">
        <f>VLOOKUP(G3138,All_Teams!$A$2:$B$365,2,FALSE)</f>
        <v>West Virginia</v>
      </c>
    </row>
    <row r="3139" spans="2:8" x14ac:dyDescent="0.4">
      <c r="B3139" s="11">
        <v>3136</v>
      </c>
      <c r="C3139" s="52">
        <v>1314</v>
      </c>
      <c r="D3139" s="13">
        <v>1314</v>
      </c>
      <c r="G3139" s="13">
        <v>1314</v>
      </c>
      <c r="H3139" t="str">
        <f>VLOOKUP(G3139,All_Teams!$A$2:$B$365,2,FALSE)</f>
        <v>North Carolina</v>
      </c>
    </row>
    <row r="3140" spans="2:8" x14ac:dyDescent="0.4">
      <c r="B3140" s="11">
        <v>3137</v>
      </c>
      <c r="C3140" s="52">
        <v>1242</v>
      </c>
      <c r="D3140" s="13">
        <v>1242</v>
      </c>
      <c r="G3140" s="13">
        <v>1242</v>
      </c>
      <c r="H3140" t="str">
        <f>VLOOKUP(G3140,All_Teams!$A$2:$B$365,2,FALSE)</f>
        <v>Kansas</v>
      </c>
    </row>
    <row r="3141" spans="2:8" x14ac:dyDescent="0.4">
      <c r="B3141" s="11">
        <v>3138</v>
      </c>
      <c r="C3141" s="52">
        <v>1314</v>
      </c>
      <c r="D3141" s="13">
        <v>1314</v>
      </c>
      <c r="G3141" s="13">
        <v>1314</v>
      </c>
      <c r="H3141" t="str">
        <f>VLOOKUP(G3141,All_Teams!$A$2:$B$365,2,FALSE)</f>
        <v>North Carolina</v>
      </c>
    </row>
    <row r="3142" spans="2:8" x14ac:dyDescent="0.4">
      <c r="B3142" s="11">
        <v>3139</v>
      </c>
      <c r="C3142" s="52">
        <v>1314</v>
      </c>
      <c r="D3142" s="13">
        <v>1314</v>
      </c>
      <c r="G3142" s="13">
        <v>1314</v>
      </c>
      <c r="H3142" t="str">
        <f>VLOOKUP(G3142,All_Teams!$A$2:$B$365,2,FALSE)</f>
        <v>North Carolina</v>
      </c>
    </row>
    <row r="3143" spans="2:8" x14ac:dyDescent="0.4">
      <c r="B3143" s="11">
        <v>3140</v>
      </c>
      <c r="C3143" s="52">
        <v>1452</v>
      </c>
      <c r="D3143" s="13">
        <v>1452</v>
      </c>
      <c r="G3143" s="13">
        <v>1452</v>
      </c>
      <c r="H3143" t="str">
        <f>VLOOKUP(G3143,All_Teams!$A$2:$B$365,2,FALSE)</f>
        <v>West Virginia</v>
      </c>
    </row>
    <row r="3144" spans="2:8" x14ac:dyDescent="0.4">
      <c r="B3144" s="11">
        <v>3141</v>
      </c>
      <c r="C3144" s="52">
        <v>1314</v>
      </c>
      <c r="D3144" s="13">
        <v>1314</v>
      </c>
      <c r="G3144" s="13">
        <v>1314</v>
      </c>
      <c r="H3144" t="str">
        <f>VLOOKUP(G3144,All_Teams!$A$2:$B$365,2,FALSE)</f>
        <v>North Carolina</v>
      </c>
    </row>
    <row r="3145" spans="2:8" x14ac:dyDescent="0.4">
      <c r="B3145" s="11">
        <v>3142</v>
      </c>
      <c r="C3145" s="52">
        <v>1314</v>
      </c>
      <c r="D3145" s="13">
        <v>1314</v>
      </c>
      <c r="G3145" s="13">
        <v>1314</v>
      </c>
      <c r="H3145" t="str">
        <f>VLOOKUP(G3145,All_Teams!$A$2:$B$365,2,FALSE)</f>
        <v>North Carolina</v>
      </c>
    </row>
    <row r="3146" spans="2:8" x14ac:dyDescent="0.4">
      <c r="B3146" s="11">
        <v>3143</v>
      </c>
      <c r="C3146" s="52">
        <v>1173</v>
      </c>
      <c r="D3146" s="13">
        <v>1173</v>
      </c>
      <c r="G3146" s="13">
        <v>1173</v>
      </c>
      <c r="H3146" t="str">
        <f>VLOOKUP(G3146,All_Teams!$A$2:$B$365,2,FALSE)</f>
        <v>Dayton</v>
      </c>
    </row>
    <row r="3147" spans="2:8" x14ac:dyDescent="0.4">
      <c r="B3147" s="11">
        <v>3144</v>
      </c>
      <c r="C3147" s="52">
        <v>1435</v>
      </c>
      <c r="D3147" s="13">
        <v>1435</v>
      </c>
      <c r="G3147" s="13">
        <v>1435</v>
      </c>
      <c r="H3147" t="str">
        <f>VLOOKUP(G3147,All_Teams!$A$2:$B$365,2,FALSE)</f>
        <v>Vanderbilt</v>
      </c>
    </row>
    <row r="3148" spans="2:8" x14ac:dyDescent="0.4">
      <c r="B3148" s="11">
        <v>3145</v>
      </c>
      <c r="C3148" s="52">
        <v>1435</v>
      </c>
      <c r="D3148" s="13">
        <v>1435</v>
      </c>
      <c r="G3148" s="13">
        <v>1435</v>
      </c>
      <c r="H3148" t="str">
        <f>VLOOKUP(G3148,All_Teams!$A$2:$B$365,2,FALSE)</f>
        <v>Vanderbilt</v>
      </c>
    </row>
    <row r="3149" spans="2:8" x14ac:dyDescent="0.4">
      <c r="B3149" s="11">
        <v>3146</v>
      </c>
      <c r="C3149" s="52">
        <v>1452</v>
      </c>
      <c r="D3149" s="13">
        <v>1452</v>
      </c>
      <c r="G3149" s="13">
        <v>1452</v>
      </c>
      <c r="H3149" t="str">
        <f>VLOOKUP(G3149,All_Teams!$A$2:$B$365,2,FALSE)</f>
        <v>West Virginia</v>
      </c>
    </row>
    <row r="3150" spans="2:8" x14ac:dyDescent="0.4">
      <c r="B3150" s="11">
        <v>3147</v>
      </c>
      <c r="C3150" s="52">
        <v>1452</v>
      </c>
      <c r="D3150" s="13">
        <v>1452</v>
      </c>
      <c r="G3150" s="13">
        <v>1452</v>
      </c>
      <c r="H3150" t="str">
        <f>VLOOKUP(G3150,All_Teams!$A$2:$B$365,2,FALSE)</f>
        <v>West Virginia</v>
      </c>
    </row>
    <row r="3151" spans="2:8" x14ac:dyDescent="0.4">
      <c r="B3151" s="11">
        <v>3148</v>
      </c>
      <c r="C3151" s="52">
        <v>1452</v>
      </c>
      <c r="D3151" s="13">
        <v>1452</v>
      </c>
      <c r="G3151" s="13">
        <v>1452</v>
      </c>
      <c r="H3151" t="str">
        <f>VLOOKUP(G3151,All_Teams!$A$2:$B$365,2,FALSE)</f>
        <v>West Virginia</v>
      </c>
    </row>
    <row r="3152" spans="2:8" x14ac:dyDescent="0.4">
      <c r="B3152" s="11">
        <v>3149</v>
      </c>
      <c r="C3152" s="52">
        <v>1314</v>
      </c>
      <c r="D3152" s="13">
        <v>1314</v>
      </c>
      <c r="G3152" s="13">
        <v>1314</v>
      </c>
      <c r="H3152" t="str">
        <f>VLOOKUP(G3152,All_Teams!$A$2:$B$365,2,FALSE)</f>
        <v>North Carolina</v>
      </c>
    </row>
    <row r="3153" spans="2:8" x14ac:dyDescent="0.4">
      <c r="B3153" s="11">
        <v>3150</v>
      </c>
      <c r="C3153" s="52">
        <v>1452</v>
      </c>
      <c r="D3153" s="13">
        <v>1452</v>
      </c>
      <c r="G3153" s="13">
        <v>1452</v>
      </c>
      <c r="H3153" t="str">
        <f>VLOOKUP(G3153,All_Teams!$A$2:$B$365,2,FALSE)</f>
        <v>West Virginia</v>
      </c>
    </row>
    <row r="3154" spans="2:8" x14ac:dyDescent="0.4">
      <c r="B3154" s="11">
        <v>3151</v>
      </c>
      <c r="C3154" s="52">
        <v>1374</v>
      </c>
      <c r="D3154" s="13">
        <v>1374</v>
      </c>
      <c r="G3154" s="13">
        <v>1374</v>
      </c>
      <c r="H3154" t="str">
        <f>VLOOKUP(G3154,All_Teams!$A$2:$B$365,2,FALSE)</f>
        <v>Southern Methodist</v>
      </c>
    </row>
    <row r="3155" spans="2:8" x14ac:dyDescent="0.4">
      <c r="B3155" s="11">
        <v>3152</v>
      </c>
      <c r="C3155" s="52">
        <v>1374</v>
      </c>
      <c r="D3155" s="13">
        <v>1374</v>
      </c>
      <c r="G3155" s="13">
        <v>1374</v>
      </c>
      <c r="H3155" t="str">
        <f>VLOOKUP(G3155,All_Teams!$A$2:$B$365,2,FALSE)</f>
        <v>Southern Methodist</v>
      </c>
    </row>
    <row r="3156" spans="2:8" x14ac:dyDescent="0.4">
      <c r="B3156" s="11">
        <v>3153</v>
      </c>
      <c r="C3156" s="52">
        <v>1246</v>
      </c>
      <c r="D3156" s="13">
        <v>1246</v>
      </c>
      <c r="G3156" s="13">
        <v>1246</v>
      </c>
      <c r="H3156" t="str">
        <f>VLOOKUP(G3156,All_Teams!$A$2:$B$365,2,FALSE)</f>
        <v>Kentucky</v>
      </c>
    </row>
    <row r="3157" spans="2:8" x14ac:dyDescent="0.4">
      <c r="B3157" s="11">
        <v>3154</v>
      </c>
      <c r="C3157" s="52">
        <v>1343</v>
      </c>
      <c r="D3157" s="13">
        <v>1343</v>
      </c>
      <c r="G3157" s="13">
        <v>1343</v>
      </c>
      <c r="H3157" t="str">
        <f>VLOOKUP(G3157,All_Teams!$A$2:$B$365,2,FALSE)</f>
        <v>Princeton</v>
      </c>
    </row>
    <row r="3158" spans="2:8" x14ac:dyDescent="0.4">
      <c r="B3158" s="11">
        <v>3155</v>
      </c>
      <c r="C3158" s="52">
        <v>1452</v>
      </c>
      <c r="D3158" s="13">
        <v>1452</v>
      </c>
      <c r="G3158" s="13">
        <v>1452</v>
      </c>
      <c r="H3158" t="str">
        <f>VLOOKUP(G3158,All_Teams!$A$2:$B$365,2,FALSE)</f>
        <v>West Virginia</v>
      </c>
    </row>
    <row r="3159" spans="2:8" x14ac:dyDescent="0.4">
      <c r="B3159" s="11">
        <v>3156</v>
      </c>
      <c r="C3159" s="52">
        <v>1435</v>
      </c>
      <c r="D3159" s="13">
        <v>1435</v>
      </c>
      <c r="G3159" s="13">
        <v>1435</v>
      </c>
      <c r="H3159" t="str">
        <f>VLOOKUP(G3159,All_Teams!$A$2:$B$365,2,FALSE)</f>
        <v>Vanderbilt</v>
      </c>
    </row>
    <row r="3160" spans="2:8" x14ac:dyDescent="0.4">
      <c r="B3160" s="11">
        <v>3157</v>
      </c>
      <c r="C3160" s="52">
        <v>1274</v>
      </c>
      <c r="D3160" s="13">
        <v>1274</v>
      </c>
      <c r="G3160" s="13">
        <v>1274</v>
      </c>
      <c r="H3160" t="str">
        <f>VLOOKUP(G3160,All_Teams!$A$2:$B$365,2,FALSE)</f>
        <v>Miami (FL)</v>
      </c>
    </row>
    <row r="3161" spans="2:8" x14ac:dyDescent="0.4">
      <c r="B3161" s="11">
        <v>3158</v>
      </c>
      <c r="C3161" s="52">
        <v>1124</v>
      </c>
      <c r="D3161" s="13">
        <v>1124</v>
      </c>
      <c r="G3161" s="13">
        <v>1124</v>
      </c>
      <c r="H3161" t="str">
        <f>VLOOKUP(G3161,All_Teams!$A$2:$B$365,2,FALSE)</f>
        <v>Baylor</v>
      </c>
    </row>
    <row r="3162" spans="2:8" x14ac:dyDescent="0.4">
      <c r="B3162" s="11">
        <v>3159</v>
      </c>
      <c r="C3162" s="52">
        <v>1314</v>
      </c>
      <c r="D3162" s="13">
        <v>1314</v>
      </c>
      <c r="G3162" s="13">
        <v>1314</v>
      </c>
      <c r="H3162" t="str">
        <f>VLOOKUP(G3162,All_Teams!$A$2:$B$365,2,FALSE)</f>
        <v>North Carolina</v>
      </c>
    </row>
    <row r="3163" spans="2:8" x14ac:dyDescent="0.4">
      <c r="B3163" s="11">
        <v>3160</v>
      </c>
      <c r="C3163" s="52">
        <v>1173</v>
      </c>
      <c r="D3163" s="13">
        <v>1173</v>
      </c>
      <c r="G3163" s="13">
        <v>1173</v>
      </c>
      <c r="H3163" t="str">
        <f>VLOOKUP(G3163,All_Teams!$A$2:$B$365,2,FALSE)</f>
        <v>Dayton</v>
      </c>
    </row>
    <row r="3164" spans="2:8" x14ac:dyDescent="0.4">
      <c r="B3164" s="11">
        <v>3161</v>
      </c>
      <c r="C3164" s="52">
        <v>1257</v>
      </c>
      <c r="D3164" s="13">
        <v>1257</v>
      </c>
      <c r="G3164" s="13">
        <v>1257</v>
      </c>
      <c r="H3164" t="str">
        <f>VLOOKUP(G3164,All_Teams!$A$2:$B$365,2,FALSE)</f>
        <v>Louisville</v>
      </c>
    </row>
    <row r="3165" spans="2:8" x14ac:dyDescent="0.4">
      <c r="B3165" s="11">
        <v>3162</v>
      </c>
      <c r="C3165" s="52">
        <v>1153</v>
      </c>
      <c r="D3165" s="13">
        <v>1153</v>
      </c>
      <c r="G3165" s="13">
        <v>1153</v>
      </c>
      <c r="H3165" t="str">
        <f>VLOOKUP(G3165,All_Teams!$A$2:$B$365,2,FALSE)</f>
        <v>Cincinnati</v>
      </c>
    </row>
    <row r="3166" spans="2:8" x14ac:dyDescent="0.4">
      <c r="B3166" s="11">
        <v>3163</v>
      </c>
      <c r="C3166" s="52">
        <v>1246</v>
      </c>
      <c r="D3166" s="13">
        <v>1246</v>
      </c>
      <c r="G3166" s="13">
        <v>1246</v>
      </c>
      <c r="H3166" t="str">
        <f>VLOOKUP(G3166,All_Teams!$A$2:$B$365,2,FALSE)</f>
        <v>Kentucky</v>
      </c>
    </row>
    <row r="3167" spans="2:8" x14ac:dyDescent="0.4">
      <c r="B3167" s="11">
        <v>3164</v>
      </c>
      <c r="C3167" s="52">
        <v>1242</v>
      </c>
      <c r="D3167" s="13">
        <v>1242</v>
      </c>
      <c r="G3167" s="13">
        <v>1242</v>
      </c>
      <c r="H3167" t="str">
        <f>VLOOKUP(G3167,All_Teams!$A$2:$B$365,2,FALSE)</f>
        <v>Kansas</v>
      </c>
    </row>
    <row r="3168" spans="2:8" x14ac:dyDescent="0.4">
      <c r="B3168" s="11">
        <v>3165</v>
      </c>
      <c r="C3168" s="52">
        <v>1458</v>
      </c>
      <c r="D3168" s="13">
        <v>1458</v>
      </c>
      <c r="G3168" s="13">
        <v>1458</v>
      </c>
      <c r="H3168" t="str">
        <f>VLOOKUP(G3168,All_Teams!$A$2:$B$365,2,FALSE)</f>
        <v>Wisconsin</v>
      </c>
    </row>
    <row r="3169" spans="2:8" x14ac:dyDescent="0.4">
      <c r="B3169" s="11">
        <v>3166</v>
      </c>
      <c r="C3169" s="52">
        <v>1435</v>
      </c>
      <c r="D3169" s="13">
        <v>1435</v>
      </c>
      <c r="G3169" s="13">
        <v>1435</v>
      </c>
      <c r="H3169" t="str">
        <f>VLOOKUP(G3169,All_Teams!$A$2:$B$365,2,FALSE)</f>
        <v>Vanderbilt</v>
      </c>
    </row>
    <row r="3170" spans="2:8" x14ac:dyDescent="0.4">
      <c r="B3170" s="11">
        <v>3167</v>
      </c>
      <c r="C3170" s="52">
        <v>1124</v>
      </c>
      <c r="D3170" s="13">
        <v>1124</v>
      </c>
      <c r="G3170" s="13">
        <v>1124</v>
      </c>
      <c r="H3170" t="str">
        <f>VLOOKUP(G3170,All_Teams!$A$2:$B$365,2,FALSE)</f>
        <v>Baylor</v>
      </c>
    </row>
    <row r="3171" spans="2:8" x14ac:dyDescent="0.4">
      <c r="B3171" s="11">
        <v>3168</v>
      </c>
      <c r="C3171" s="52">
        <v>1242</v>
      </c>
      <c r="D3171" s="13">
        <v>1242</v>
      </c>
      <c r="G3171" s="13">
        <v>1242</v>
      </c>
      <c r="H3171" t="str">
        <f>VLOOKUP(G3171,All_Teams!$A$2:$B$365,2,FALSE)</f>
        <v>Kansas</v>
      </c>
    </row>
    <row r="3172" spans="2:8" x14ac:dyDescent="0.4">
      <c r="B3172" s="11">
        <v>3169</v>
      </c>
      <c r="C3172" s="52">
        <v>1257</v>
      </c>
      <c r="D3172" s="13">
        <v>1257</v>
      </c>
      <c r="G3172" s="13">
        <v>1257</v>
      </c>
      <c r="H3172" t="str">
        <f>VLOOKUP(G3172,All_Teams!$A$2:$B$365,2,FALSE)</f>
        <v>Louisville</v>
      </c>
    </row>
    <row r="3173" spans="2:8" x14ac:dyDescent="0.4">
      <c r="B3173" s="11">
        <v>3170</v>
      </c>
      <c r="C3173" s="52">
        <v>1452</v>
      </c>
      <c r="D3173" s="13">
        <v>1452</v>
      </c>
      <c r="G3173" s="13">
        <v>1452</v>
      </c>
      <c r="H3173" t="str">
        <f>VLOOKUP(G3173,All_Teams!$A$2:$B$365,2,FALSE)</f>
        <v>West Virginia</v>
      </c>
    </row>
    <row r="3174" spans="2:8" x14ac:dyDescent="0.4">
      <c r="B3174" s="11">
        <v>3171</v>
      </c>
      <c r="C3174" s="52">
        <v>1278</v>
      </c>
      <c r="D3174" s="13">
        <v>1278</v>
      </c>
      <c r="G3174" s="13">
        <v>1278</v>
      </c>
      <c r="H3174" t="str">
        <f>VLOOKUP(G3174,All_Teams!$A$2:$B$365,2,FALSE)</f>
        <v>Minnesota</v>
      </c>
    </row>
    <row r="3175" spans="2:8" x14ac:dyDescent="0.4">
      <c r="B3175" s="11">
        <v>3172</v>
      </c>
      <c r="C3175" s="52">
        <v>1314</v>
      </c>
      <c r="D3175" s="13">
        <v>1314</v>
      </c>
      <c r="G3175" s="13">
        <v>1314</v>
      </c>
      <c r="H3175" t="str">
        <f>VLOOKUP(G3175,All_Teams!$A$2:$B$365,2,FALSE)</f>
        <v>North Carolina</v>
      </c>
    </row>
    <row r="3176" spans="2:8" x14ac:dyDescent="0.4">
      <c r="B3176" s="11">
        <v>3173</v>
      </c>
      <c r="C3176" s="52">
        <v>1452</v>
      </c>
      <c r="D3176" s="13">
        <v>1452</v>
      </c>
      <c r="G3176" s="13">
        <v>1452</v>
      </c>
      <c r="H3176" t="str">
        <f>VLOOKUP(G3176,All_Teams!$A$2:$B$365,2,FALSE)</f>
        <v>West Virginia</v>
      </c>
    </row>
    <row r="3177" spans="2:8" x14ac:dyDescent="0.4">
      <c r="B3177" s="11">
        <v>3174</v>
      </c>
      <c r="C3177" s="52">
        <v>1374</v>
      </c>
      <c r="D3177" s="13">
        <v>1374</v>
      </c>
      <c r="G3177" s="13">
        <v>1374</v>
      </c>
      <c r="H3177" t="str">
        <f>VLOOKUP(G3177,All_Teams!$A$2:$B$365,2,FALSE)</f>
        <v>Southern Methodist</v>
      </c>
    </row>
    <row r="3178" spans="2:8" x14ac:dyDescent="0.4">
      <c r="B3178" s="11">
        <v>3175</v>
      </c>
      <c r="C3178" s="52">
        <v>1452</v>
      </c>
      <c r="D3178" s="13">
        <v>1452</v>
      </c>
      <c r="G3178" s="13">
        <v>1452</v>
      </c>
      <c r="H3178" t="str">
        <f>VLOOKUP(G3178,All_Teams!$A$2:$B$365,2,FALSE)</f>
        <v>West Virginia</v>
      </c>
    </row>
    <row r="3179" spans="2:8" x14ac:dyDescent="0.4">
      <c r="B3179" s="11">
        <v>3176</v>
      </c>
      <c r="C3179" s="52">
        <v>1314</v>
      </c>
      <c r="D3179" s="13">
        <v>1314</v>
      </c>
      <c r="G3179" s="13">
        <v>1314</v>
      </c>
      <c r="H3179" t="str">
        <f>VLOOKUP(G3179,All_Teams!$A$2:$B$365,2,FALSE)</f>
        <v>North Carolina</v>
      </c>
    </row>
    <row r="3180" spans="2:8" x14ac:dyDescent="0.4">
      <c r="B3180" s="11">
        <v>3177</v>
      </c>
      <c r="C3180" s="52">
        <v>1257</v>
      </c>
      <c r="D3180" s="13">
        <v>1257</v>
      </c>
      <c r="G3180" s="13">
        <v>1257</v>
      </c>
      <c r="H3180" t="str">
        <f>VLOOKUP(G3180,All_Teams!$A$2:$B$365,2,FALSE)</f>
        <v>Louisville</v>
      </c>
    </row>
    <row r="3181" spans="2:8" x14ac:dyDescent="0.4">
      <c r="B3181" s="11">
        <v>3178</v>
      </c>
      <c r="C3181" s="52">
        <v>1374</v>
      </c>
      <c r="D3181" s="13">
        <v>1374</v>
      </c>
      <c r="G3181" s="13">
        <v>1374</v>
      </c>
      <c r="H3181" t="str">
        <f>VLOOKUP(G3181,All_Teams!$A$2:$B$365,2,FALSE)</f>
        <v>Southern Methodist</v>
      </c>
    </row>
    <row r="3182" spans="2:8" x14ac:dyDescent="0.4">
      <c r="B3182" s="11">
        <v>3179</v>
      </c>
      <c r="C3182" s="52">
        <v>1435</v>
      </c>
      <c r="D3182" s="13">
        <v>1435</v>
      </c>
      <c r="G3182" s="13">
        <v>1435</v>
      </c>
      <c r="H3182" t="str">
        <f>VLOOKUP(G3182,All_Teams!$A$2:$B$365,2,FALSE)</f>
        <v>Vanderbilt</v>
      </c>
    </row>
    <row r="3183" spans="2:8" x14ac:dyDescent="0.4">
      <c r="B3183" s="11">
        <v>3180</v>
      </c>
      <c r="C3183" s="52">
        <v>1314</v>
      </c>
      <c r="D3183" s="13">
        <v>1314</v>
      </c>
      <c r="G3183" s="13">
        <v>1314</v>
      </c>
      <c r="H3183" t="str">
        <f>VLOOKUP(G3183,All_Teams!$A$2:$B$365,2,FALSE)</f>
        <v>North Carolina</v>
      </c>
    </row>
    <row r="3184" spans="2:8" x14ac:dyDescent="0.4">
      <c r="B3184" s="11">
        <v>3181</v>
      </c>
      <c r="C3184" s="52">
        <v>1452</v>
      </c>
      <c r="D3184" s="13">
        <v>1452</v>
      </c>
      <c r="G3184" s="13">
        <v>1452</v>
      </c>
      <c r="H3184" t="str">
        <f>VLOOKUP(G3184,All_Teams!$A$2:$B$365,2,FALSE)</f>
        <v>West Virginia</v>
      </c>
    </row>
    <row r="3185" spans="2:8" x14ac:dyDescent="0.4">
      <c r="B3185" s="11">
        <v>3182</v>
      </c>
      <c r="C3185" s="52">
        <v>1435</v>
      </c>
      <c r="D3185" s="13">
        <v>1435</v>
      </c>
      <c r="G3185" s="13">
        <v>1435</v>
      </c>
      <c r="H3185" t="str">
        <f>VLOOKUP(G3185,All_Teams!$A$2:$B$365,2,FALSE)</f>
        <v>Vanderbilt</v>
      </c>
    </row>
    <row r="3186" spans="2:8" x14ac:dyDescent="0.4">
      <c r="B3186" s="11">
        <v>3183</v>
      </c>
      <c r="C3186" s="52">
        <v>1458</v>
      </c>
      <c r="D3186" s="13">
        <v>1458</v>
      </c>
      <c r="G3186" s="13">
        <v>1458</v>
      </c>
      <c r="H3186" t="str">
        <f>VLOOKUP(G3186,All_Teams!$A$2:$B$365,2,FALSE)</f>
        <v>Wisconsin</v>
      </c>
    </row>
    <row r="3187" spans="2:8" x14ac:dyDescent="0.4">
      <c r="B3187" s="11">
        <v>3184</v>
      </c>
      <c r="C3187" s="52">
        <v>1112</v>
      </c>
      <c r="D3187" s="13">
        <v>1112</v>
      </c>
      <c r="G3187" s="13">
        <v>1112</v>
      </c>
      <c r="H3187" t="str">
        <f>VLOOKUP(G3187,All_Teams!$A$2:$B$365,2,FALSE)</f>
        <v>Arizona</v>
      </c>
    </row>
    <row r="3188" spans="2:8" x14ac:dyDescent="0.4">
      <c r="B3188" s="11">
        <v>3185</v>
      </c>
      <c r="C3188" s="52">
        <v>1374</v>
      </c>
      <c r="D3188" s="13">
        <v>1374</v>
      </c>
      <c r="G3188" s="13">
        <v>1374</v>
      </c>
      <c r="H3188" t="str">
        <f>VLOOKUP(G3188,All_Teams!$A$2:$B$365,2,FALSE)</f>
        <v>Southern Methodist</v>
      </c>
    </row>
    <row r="3189" spans="2:8" x14ac:dyDescent="0.4">
      <c r="B3189" s="11">
        <v>3186</v>
      </c>
      <c r="C3189" s="52">
        <v>1314</v>
      </c>
      <c r="D3189" s="13">
        <v>1314</v>
      </c>
      <c r="G3189" s="13">
        <v>1314</v>
      </c>
      <c r="H3189" t="str">
        <f>VLOOKUP(G3189,All_Teams!$A$2:$B$365,2,FALSE)</f>
        <v>North Carolina</v>
      </c>
    </row>
    <row r="3190" spans="2:8" x14ac:dyDescent="0.4">
      <c r="B3190" s="11">
        <v>3187</v>
      </c>
      <c r="C3190" s="52">
        <v>1452</v>
      </c>
      <c r="D3190" s="13">
        <v>1452</v>
      </c>
      <c r="G3190" s="13">
        <v>1452</v>
      </c>
      <c r="H3190" t="str">
        <f>VLOOKUP(G3190,All_Teams!$A$2:$B$365,2,FALSE)</f>
        <v>West Virginia</v>
      </c>
    </row>
    <row r="3191" spans="2:8" x14ac:dyDescent="0.4">
      <c r="B3191" s="11">
        <v>3188</v>
      </c>
      <c r="C3191" s="52">
        <v>1124</v>
      </c>
      <c r="D3191" s="13">
        <v>1124</v>
      </c>
      <c r="G3191" s="13">
        <v>1124</v>
      </c>
      <c r="H3191" t="str">
        <f>VLOOKUP(G3191,All_Teams!$A$2:$B$365,2,FALSE)</f>
        <v>Baylor</v>
      </c>
    </row>
    <row r="3192" spans="2:8" x14ac:dyDescent="0.4">
      <c r="B3192" s="11">
        <v>3189</v>
      </c>
      <c r="C3192" s="52">
        <v>1314</v>
      </c>
      <c r="D3192" s="13">
        <v>1314</v>
      </c>
      <c r="G3192" s="13">
        <v>1314</v>
      </c>
      <c r="H3192" t="str">
        <f>VLOOKUP(G3192,All_Teams!$A$2:$B$365,2,FALSE)</f>
        <v>North Carolina</v>
      </c>
    </row>
    <row r="3193" spans="2:8" x14ac:dyDescent="0.4">
      <c r="B3193" s="11">
        <v>3190</v>
      </c>
      <c r="C3193" s="52">
        <v>1246</v>
      </c>
      <c r="D3193" s="13">
        <v>1246</v>
      </c>
      <c r="G3193" s="13">
        <v>1246</v>
      </c>
      <c r="H3193" t="str">
        <f>VLOOKUP(G3193,All_Teams!$A$2:$B$365,2,FALSE)</f>
        <v>Kentucky</v>
      </c>
    </row>
    <row r="3194" spans="2:8" x14ac:dyDescent="0.4">
      <c r="B3194" s="11">
        <v>3191</v>
      </c>
      <c r="C3194" s="52">
        <v>1452</v>
      </c>
      <c r="D3194" s="13">
        <v>1452</v>
      </c>
      <c r="G3194" s="13">
        <v>1452</v>
      </c>
      <c r="H3194" t="str">
        <f>VLOOKUP(G3194,All_Teams!$A$2:$B$365,2,FALSE)</f>
        <v>West Virginia</v>
      </c>
    </row>
    <row r="3195" spans="2:8" x14ac:dyDescent="0.4">
      <c r="B3195" s="11">
        <v>3192</v>
      </c>
      <c r="C3195" s="52">
        <v>1314</v>
      </c>
      <c r="D3195" s="13">
        <v>1314</v>
      </c>
      <c r="G3195" s="13">
        <v>1314</v>
      </c>
      <c r="H3195" t="str">
        <f>VLOOKUP(G3195,All_Teams!$A$2:$B$365,2,FALSE)</f>
        <v>North Carolina</v>
      </c>
    </row>
    <row r="3196" spans="2:8" x14ac:dyDescent="0.4">
      <c r="B3196" s="11">
        <v>3193</v>
      </c>
      <c r="C3196" s="52">
        <v>1153</v>
      </c>
      <c r="D3196" s="13">
        <v>1153</v>
      </c>
      <c r="G3196" s="13">
        <v>1153</v>
      </c>
      <c r="H3196" t="str">
        <f>VLOOKUP(G3196,All_Teams!$A$2:$B$365,2,FALSE)</f>
        <v>Cincinnati</v>
      </c>
    </row>
    <row r="3197" spans="2:8" x14ac:dyDescent="0.4">
      <c r="B3197" s="11">
        <v>3194</v>
      </c>
      <c r="C3197" s="52">
        <v>1314</v>
      </c>
      <c r="D3197" s="13">
        <v>1314</v>
      </c>
      <c r="G3197" s="13">
        <v>1314</v>
      </c>
      <c r="H3197" t="str">
        <f>VLOOKUP(G3197,All_Teams!$A$2:$B$365,2,FALSE)</f>
        <v>North Carolina</v>
      </c>
    </row>
    <row r="3198" spans="2:8" x14ac:dyDescent="0.4">
      <c r="B3198" s="11">
        <v>3195</v>
      </c>
      <c r="C3198" s="52">
        <v>1278</v>
      </c>
      <c r="D3198" s="13">
        <v>1278</v>
      </c>
      <c r="G3198" s="13">
        <v>1278</v>
      </c>
      <c r="H3198" t="str">
        <f>VLOOKUP(G3198,All_Teams!$A$2:$B$365,2,FALSE)</f>
        <v>Minnesota</v>
      </c>
    </row>
    <row r="3199" spans="2:8" x14ac:dyDescent="0.4">
      <c r="B3199" s="11">
        <v>3196</v>
      </c>
      <c r="C3199" s="52">
        <v>1452</v>
      </c>
      <c r="D3199" s="13">
        <v>1452</v>
      </c>
      <c r="G3199" s="13">
        <v>1452</v>
      </c>
      <c r="H3199" t="str">
        <f>VLOOKUP(G3199,All_Teams!$A$2:$B$365,2,FALSE)</f>
        <v>West Virginia</v>
      </c>
    </row>
    <row r="3200" spans="2:8" x14ac:dyDescent="0.4">
      <c r="B3200" s="11">
        <v>3197</v>
      </c>
      <c r="C3200" s="52">
        <v>1452</v>
      </c>
      <c r="D3200" s="13">
        <v>1452</v>
      </c>
      <c r="G3200" s="13">
        <v>1452</v>
      </c>
      <c r="H3200" t="str">
        <f>VLOOKUP(G3200,All_Teams!$A$2:$B$365,2,FALSE)</f>
        <v>West Virginia</v>
      </c>
    </row>
    <row r="3201" spans="2:8" x14ac:dyDescent="0.4">
      <c r="B3201" s="11">
        <v>3198</v>
      </c>
      <c r="C3201" s="52">
        <v>1246</v>
      </c>
      <c r="D3201" s="13">
        <v>1246</v>
      </c>
      <c r="G3201" s="13">
        <v>1246</v>
      </c>
      <c r="H3201" t="str">
        <f>VLOOKUP(G3201,All_Teams!$A$2:$B$365,2,FALSE)</f>
        <v>Kentucky</v>
      </c>
    </row>
    <row r="3202" spans="2:8" x14ac:dyDescent="0.4">
      <c r="B3202" s="11">
        <v>3199</v>
      </c>
      <c r="C3202" s="52">
        <v>1314</v>
      </c>
      <c r="D3202" s="13">
        <v>1314</v>
      </c>
      <c r="G3202" s="13">
        <v>1314</v>
      </c>
      <c r="H3202" t="str">
        <f>VLOOKUP(G3202,All_Teams!$A$2:$B$365,2,FALSE)</f>
        <v>North Carolina</v>
      </c>
    </row>
    <row r="3203" spans="2:8" x14ac:dyDescent="0.4">
      <c r="B3203" s="11">
        <v>3200</v>
      </c>
      <c r="C3203" s="52">
        <v>1452</v>
      </c>
      <c r="D3203" s="13">
        <v>1452</v>
      </c>
      <c r="G3203" s="13">
        <v>1452</v>
      </c>
      <c r="H3203" t="str">
        <f>VLOOKUP(G3203,All_Teams!$A$2:$B$365,2,FALSE)</f>
        <v>West Virginia</v>
      </c>
    </row>
    <row r="3204" spans="2:8" x14ac:dyDescent="0.4">
      <c r="B3204" s="11">
        <v>3201</v>
      </c>
      <c r="C3204" s="52">
        <v>1242</v>
      </c>
      <c r="D3204" s="13">
        <v>1242</v>
      </c>
      <c r="G3204" s="13">
        <v>1242</v>
      </c>
      <c r="H3204" t="str">
        <f>VLOOKUP(G3204,All_Teams!$A$2:$B$365,2,FALSE)</f>
        <v>Kansas</v>
      </c>
    </row>
    <row r="3205" spans="2:8" x14ac:dyDescent="0.4">
      <c r="B3205" s="11">
        <v>3202</v>
      </c>
      <c r="C3205" s="52">
        <v>1242</v>
      </c>
      <c r="D3205" s="13">
        <v>1242</v>
      </c>
      <c r="G3205" s="13">
        <v>1242</v>
      </c>
      <c r="H3205" t="str">
        <f>VLOOKUP(G3205,All_Teams!$A$2:$B$365,2,FALSE)</f>
        <v>Kansas</v>
      </c>
    </row>
    <row r="3206" spans="2:8" x14ac:dyDescent="0.4">
      <c r="B3206" s="11">
        <v>3203</v>
      </c>
      <c r="C3206" s="52">
        <v>1246</v>
      </c>
      <c r="D3206" s="13">
        <v>1246</v>
      </c>
      <c r="G3206" s="13">
        <v>1246</v>
      </c>
      <c r="H3206" t="str">
        <f>VLOOKUP(G3206,All_Teams!$A$2:$B$365,2,FALSE)</f>
        <v>Kentucky</v>
      </c>
    </row>
    <row r="3207" spans="2:8" x14ac:dyDescent="0.4">
      <c r="B3207" s="11">
        <v>3204</v>
      </c>
      <c r="C3207" s="52">
        <v>1314</v>
      </c>
      <c r="D3207" s="13">
        <v>1314</v>
      </c>
      <c r="G3207" s="13">
        <v>1314</v>
      </c>
      <c r="H3207" t="str">
        <f>VLOOKUP(G3207,All_Teams!$A$2:$B$365,2,FALSE)</f>
        <v>North Carolina</v>
      </c>
    </row>
    <row r="3208" spans="2:8" x14ac:dyDescent="0.4">
      <c r="B3208" s="11">
        <v>3205</v>
      </c>
      <c r="C3208" s="52">
        <v>1435</v>
      </c>
      <c r="D3208" s="13">
        <v>1435</v>
      </c>
      <c r="G3208" s="13">
        <v>1435</v>
      </c>
      <c r="H3208" t="str">
        <f>VLOOKUP(G3208,All_Teams!$A$2:$B$365,2,FALSE)</f>
        <v>Vanderbilt</v>
      </c>
    </row>
    <row r="3209" spans="2:8" x14ac:dyDescent="0.4">
      <c r="B3209" s="11">
        <v>3206</v>
      </c>
      <c r="C3209" s="52">
        <v>1374</v>
      </c>
      <c r="D3209" s="13">
        <v>1374</v>
      </c>
      <c r="G3209" s="13">
        <v>1374</v>
      </c>
      <c r="H3209" t="str">
        <f>VLOOKUP(G3209,All_Teams!$A$2:$B$365,2,FALSE)</f>
        <v>Southern Methodist</v>
      </c>
    </row>
    <row r="3210" spans="2:8" x14ac:dyDescent="0.4">
      <c r="B3210" s="11">
        <v>3207</v>
      </c>
      <c r="C3210" s="52">
        <v>1452</v>
      </c>
      <c r="D3210" s="13">
        <v>1452</v>
      </c>
      <c r="G3210" s="13">
        <v>1452</v>
      </c>
      <c r="H3210" t="str">
        <f>VLOOKUP(G3210,All_Teams!$A$2:$B$365,2,FALSE)</f>
        <v>West Virginia</v>
      </c>
    </row>
    <row r="3211" spans="2:8" x14ac:dyDescent="0.4">
      <c r="B3211" s="11">
        <v>3208</v>
      </c>
      <c r="C3211" s="52">
        <v>1257</v>
      </c>
      <c r="D3211" s="13">
        <v>1257</v>
      </c>
      <c r="G3211" s="13">
        <v>1257</v>
      </c>
      <c r="H3211" t="str">
        <f>VLOOKUP(G3211,All_Teams!$A$2:$B$365,2,FALSE)</f>
        <v>Louisville</v>
      </c>
    </row>
    <row r="3212" spans="2:8" x14ac:dyDescent="0.4">
      <c r="B3212" s="11">
        <v>3209</v>
      </c>
      <c r="C3212" s="52">
        <v>1246</v>
      </c>
      <c r="D3212" s="13">
        <v>1246</v>
      </c>
      <c r="G3212" s="13">
        <v>1246</v>
      </c>
      <c r="H3212" t="str">
        <f>VLOOKUP(G3212,All_Teams!$A$2:$B$365,2,FALSE)</f>
        <v>Kentucky</v>
      </c>
    </row>
    <row r="3213" spans="2:8" x14ac:dyDescent="0.4">
      <c r="B3213" s="11">
        <v>3210</v>
      </c>
      <c r="C3213" s="52">
        <v>1371</v>
      </c>
      <c r="D3213" s="13">
        <v>1371</v>
      </c>
      <c r="G3213" s="13">
        <v>1371</v>
      </c>
      <c r="H3213" t="str">
        <f>VLOOKUP(G3213,All_Teams!$A$2:$B$365,2,FALSE)</f>
        <v>Seton Hall</v>
      </c>
    </row>
    <row r="3214" spans="2:8" x14ac:dyDescent="0.4">
      <c r="B3214" s="11">
        <v>3211</v>
      </c>
      <c r="C3214" s="52">
        <v>1242</v>
      </c>
      <c r="D3214" s="13">
        <v>1242</v>
      </c>
      <c r="G3214" s="13">
        <v>1242</v>
      </c>
      <c r="H3214" t="str">
        <f>VLOOKUP(G3214,All_Teams!$A$2:$B$365,2,FALSE)</f>
        <v>Kansas</v>
      </c>
    </row>
    <row r="3215" spans="2:8" x14ac:dyDescent="0.4">
      <c r="B3215" s="11">
        <v>3212</v>
      </c>
      <c r="C3215" s="52">
        <v>1452</v>
      </c>
      <c r="D3215" s="13">
        <v>1452</v>
      </c>
      <c r="G3215" s="13">
        <v>1452</v>
      </c>
      <c r="H3215" t="str">
        <f>VLOOKUP(G3215,All_Teams!$A$2:$B$365,2,FALSE)</f>
        <v>West Virginia</v>
      </c>
    </row>
    <row r="3216" spans="2:8" x14ac:dyDescent="0.4">
      <c r="B3216" s="11">
        <v>3213</v>
      </c>
      <c r="C3216" s="52">
        <v>1374</v>
      </c>
      <c r="D3216" s="13">
        <v>1374</v>
      </c>
      <c r="G3216" s="13">
        <v>1374</v>
      </c>
      <c r="H3216" t="str">
        <f>VLOOKUP(G3216,All_Teams!$A$2:$B$365,2,FALSE)</f>
        <v>Southern Methodist</v>
      </c>
    </row>
    <row r="3217" spans="2:8" x14ac:dyDescent="0.4">
      <c r="B3217" s="11">
        <v>3214</v>
      </c>
      <c r="C3217" s="52">
        <v>1274</v>
      </c>
      <c r="D3217" s="13">
        <v>1274</v>
      </c>
      <c r="G3217" s="13">
        <v>1274</v>
      </c>
      <c r="H3217" t="str">
        <f>VLOOKUP(G3217,All_Teams!$A$2:$B$365,2,FALSE)</f>
        <v>Miami (FL)</v>
      </c>
    </row>
    <row r="3218" spans="2:8" x14ac:dyDescent="0.4">
      <c r="B3218" s="11">
        <v>3215</v>
      </c>
      <c r="C3218" s="52">
        <v>1435</v>
      </c>
      <c r="D3218" s="13">
        <v>1435</v>
      </c>
      <c r="G3218" s="13">
        <v>1435</v>
      </c>
      <c r="H3218" t="str">
        <f>VLOOKUP(G3218,All_Teams!$A$2:$B$365,2,FALSE)</f>
        <v>Vanderbilt</v>
      </c>
    </row>
    <row r="3219" spans="2:8" x14ac:dyDescent="0.4">
      <c r="B3219" s="11">
        <v>3216</v>
      </c>
      <c r="C3219" s="52">
        <v>1452</v>
      </c>
      <c r="D3219" s="13">
        <v>1452</v>
      </c>
      <c r="G3219" s="13">
        <v>1452</v>
      </c>
      <c r="H3219" t="str">
        <f>VLOOKUP(G3219,All_Teams!$A$2:$B$365,2,FALSE)</f>
        <v>West Virginia</v>
      </c>
    </row>
    <row r="3220" spans="2:8" x14ac:dyDescent="0.4">
      <c r="B3220" s="11">
        <v>3217</v>
      </c>
      <c r="C3220" s="52">
        <v>1246</v>
      </c>
      <c r="D3220" s="13">
        <v>1246</v>
      </c>
      <c r="G3220" s="13">
        <v>1246</v>
      </c>
      <c r="H3220" t="str">
        <f>VLOOKUP(G3220,All_Teams!$A$2:$B$365,2,FALSE)</f>
        <v>Kentucky</v>
      </c>
    </row>
    <row r="3221" spans="2:8" x14ac:dyDescent="0.4">
      <c r="B3221" s="11">
        <v>3218</v>
      </c>
      <c r="C3221" s="52">
        <v>1274</v>
      </c>
      <c r="D3221" s="13">
        <v>1274</v>
      </c>
      <c r="G3221" s="13">
        <v>1274</v>
      </c>
      <c r="H3221" t="str">
        <f>VLOOKUP(G3221,All_Teams!$A$2:$B$365,2,FALSE)</f>
        <v>Miami (FL)</v>
      </c>
    </row>
    <row r="3222" spans="2:8" x14ac:dyDescent="0.4">
      <c r="B3222" s="11">
        <v>3219</v>
      </c>
      <c r="C3222" s="52">
        <v>1246</v>
      </c>
      <c r="D3222" s="13">
        <v>1246</v>
      </c>
      <c r="G3222" s="13">
        <v>1246</v>
      </c>
      <c r="H3222" t="str">
        <f>VLOOKUP(G3222,All_Teams!$A$2:$B$365,2,FALSE)</f>
        <v>Kentucky</v>
      </c>
    </row>
    <row r="3223" spans="2:8" x14ac:dyDescent="0.4">
      <c r="B3223" s="11">
        <v>3220</v>
      </c>
      <c r="C3223" s="52">
        <v>1246</v>
      </c>
      <c r="D3223" s="13">
        <v>1246</v>
      </c>
      <c r="G3223" s="13">
        <v>1246</v>
      </c>
      <c r="H3223" t="str">
        <f>VLOOKUP(G3223,All_Teams!$A$2:$B$365,2,FALSE)</f>
        <v>Kentucky</v>
      </c>
    </row>
    <row r="3224" spans="2:8" x14ac:dyDescent="0.4">
      <c r="B3224" s="11">
        <v>3221</v>
      </c>
      <c r="C3224" s="52">
        <v>1278</v>
      </c>
      <c r="D3224" s="13">
        <v>1278</v>
      </c>
      <c r="G3224" s="13">
        <v>1278</v>
      </c>
      <c r="H3224" t="str">
        <f>VLOOKUP(G3224,All_Teams!$A$2:$B$365,2,FALSE)</f>
        <v>Minnesota</v>
      </c>
    </row>
    <row r="3225" spans="2:8" x14ac:dyDescent="0.4">
      <c r="B3225" s="11">
        <v>3222</v>
      </c>
      <c r="C3225" s="52">
        <v>1314</v>
      </c>
      <c r="D3225" s="13">
        <v>1314</v>
      </c>
      <c r="G3225" s="13">
        <v>1314</v>
      </c>
      <c r="H3225" t="str">
        <f>VLOOKUP(G3225,All_Teams!$A$2:$B$365,2,FALSE)</f>
        <v>North Carolina</v>
      </c>
    </row>
    <row r="3226" spans="2:8" x14ac:dyDescent="0.4">
      <c r="B3226" s="11">
        <v>3223</v>
      </c>
      <c r="C3226" s="52">
        <v>1181</v>
      </c>
      <c r="D3226" s="13">
        <v>1181</v>
      </c>
      <c r="G3226" s="13">
        <v>1181</v>
      </c>
      <c r="H3226" t="str">
        <f>VLOOKUP(G3226,All_Teams!$A$2:$B$365,2,FALSE)</f>
        <v>Duke</v>
      </c>
    </row>
    <row r="3227" spans="2:8" x14ac:dyDescent="0.4">
      <c r="B3227" s="11">
        <v>3224</v>
      </c>
      <c r="C3227" s="52">
        <v>1343</v>
      </c>
      <c r="D3227" s="13">
        <v>1343</v>
      </c>
      <c r="G3227" s="13">
        <v>1343</v>
      </c>
      <c r="H3227" t="str">
        <f>VLOOKUP(G3227,All_Teams!$A$2:$B$365,2,FALSE)</f>
        <v>Princeton</v>
      </c>
    </row>
    <row r="3228" spans="2:8" x14ac:dyDescent="0.4">
      <c r="B3228" s="11">
        <v>3225</v>
      </c>
      <c r="C3228" s="52">
        <v>1242</v>
      </c>
      <c r="D3228" s="13">
        <v>1242</v>
      </c>
      <c r="G3228" s="13">
        <v>1242</v>
      </c>
      <c r="H3228" t="str">
        <f>VLOOKUP(G3228,All_Teams!$A$2:$B$365,2,FALSE)</f>
        <v>Kansas</v>
      </c>
    </row>
    <row r="3229" spans="2:8" x14ac:dyDescent="0.4">
      <c r="B3229" s="11">
        <v>3226</v>
      </c>
      <c r="C3229" s="52">
        <v>1452</v>
      </c>
      <c r="D3229" s="13">
        <v>1452</v>
      </c>
      <c r="G3229" s="13">
        <v>1452</v>
      </c>
      <c r="H3229" t="str">
        <f>VLOOKUP(G3229,All_Teams!$A$2:$B$365,2,FALSE)</f>
        <v>West Virginia</v>
      </c>
    </row>
    <row r="3230" spans="2:8" x14ac:dyDescent="0.4">
      <c r="B3230" s="11">
        <v>3227</v>
      </c>
      <c r="C3230" s="52">
        <v>1274</v>
      </c>
      <c r="D3230" s="13">
        <v>1274</v>
      </c>
      <c r="G3230" s="13">
        <v>1274</v>
      </c>
      <c r="H3230" t="str">
        <f>VLOOKUP(G3230,All_Teams!$A$2:$B$365,2,FALSE)</f>
        <v>Miami (FL)</v>
      </c>
    </row>
    <row r="3231" spans="2:8" x14ac:dyDescent="0.4">
      <c r="B3231" s="11">
        <v>3228</v>
      </c>
      <c r="C3231" s="52">
        <v>1278</v>
      </c>
      <c r="D3231" s="13">
        <v>1278</v>
      </c>
      <c r="G3231" s="13">
        <v>1278</v>
      </c>
      <c r="H3231" t="str">
        <f>VLOOKUP(G3231,All_Teams!$A$2:$B$365,2,FALSE)</f>
        <v>Minnesota</v>
      </c>
    </row>
    <row r="3232" spans="2:8" x14ac:dyDescent="0.4">
      <c r="B3232" s="11">
        <v>3229</v>
      </c>
      <c r="C3232" s="52">
        <v>1452</v>
      </c>
      <c r="D3232" s="13">
        <v>1452</v>
      </c>
      <c r="G3232" s="13">
        <v>1452</v>
      </c>
      <c r="H3232" t="str">
        <f>VLOOKUP(G3232,All_Teams!$A$2:$B$365,2,FALSE)</f>
        <v>West Virginia</v>
      </c>
    </row>
    <row r="3233" spans="2:8" x14ac:dyDescent="0.4">
      <c r="B3233" s="11">
        <v>3230</v>
      </c>
      <c r="C3233" s="52">
        <v>1452</v>
      </c>
      <c r="D3233" s="13">
        <v>1452</v>
      </c>
      <c r="G3233" s="13">
        <v>1452</v>
      </c>
      <c r="H3233" t="str">
        <f>VLOOKUP(G3233,All_Teams!$A$2:$B$365,2,FALSE)</f>
        <v>West Virginia</v>
      </c>
    </row>
    <row r="3234" spans="2:8" x14ac:dyDescent="0.4">
      <c r="B3234" s="11">
        <v>3231</v>
      </c>
      <c r="C3234" s="52">
        <v>1242</v>
      </c>
      <c r="D3234" s="13">
        <v>1242</v>
      </c>
      <c r="G3234" s="13">
        <v>1242</v>
      </c>
      <c r="H3234" t="str">
        <f>VLOOKUP(G3234,All_Teams!$A$2:$B$365,2,FALSE)</f>
        <v>Kansas</v>
      </c>
    </row>
    <row r="3235" spans="2:8" x14ac:dyDescent="0.4">
      <c r="B3235" s="11">
        <v>3232</v>
      </c>
      <c r="C3235" s="52">
        <v>1314</v>
      </c>
      <c r="D3235" s="13">
        <v>1314</v>
      </c>
      <c r="G3235" s="13">
        <v>1314</v>
      </c>
      <c r="H3235" t="str">
        <f>VLOOKUP(G3235,All_Teams!$A$2:$B$365,2,FALSE)</f>
        <v>North Carolina</v>
      </c>
    </row>
    <row r="3236" spans="2:8" x14ac:dyDescent="0.4">
      <c r="B3236" s="11">
        <v>3233</v>
      </c>
      <c r="C3236" s="52">
        <v>1452</v>
      </c>
      <c r="D3236" s="13">
        <v>1452</v>
      </c>
      <c r="G3236" s="13">
        <v>1452</v>
      </c>
      <c r="H3236" t="str">
        <f>VLOOKUP(G3236,All_Teams!$A$2:$B$365,2,FALSE)</f>
        <v>West Virginia</v>
      </c>
    </row>
    <row r="3237" spans="2:8" x14ac:dyDescent="0.4">
      <c r="B3237" s="11">
        <v>3234</v>
      </c>
      <c r="C3237" s="52">
        <v>1153</v>
      </c>
      <c r="D3237" s="13">
        <v>1153</v>
      </c>
      <c r="G3237" s="13">
        <v>1153</v>
      </c>
      <c r="H3237" t="str">
        <f>VLOOKUP(G3237,All_Teams!$A$2:$B$365,2,FALSE)</f>
        <v>Cincinnati</v>
      </c>
    </row>
    <row r="3238" spans="2:8" x14ac:dyDescent="0.4">
      <c r="B3238" s="11">
        <v>3235</v>
      </c>
      <c r="C3238" s="52">
        <v>1452</v>
      </c>
      <c r="D3238" s="13">
        <v>1452</v>
      </c>
      <c r="G3238" s="13">
        <v>1452</v>
      </c>
      <c r="H3238" t="str">
        <f>VLOOKUP(G3238,All_Teams!$A$2:$B$365,2,FALSE)</f>
        <v>West Virginia</v>
      </c>
    </row>
    <row r="3239" spans="2:8" x14ac:dyDescent="0.4">
      <c r="B3239" s="11">
        <v>3236</v>
      </c>
      <c r="C3239" s="52">
        <v>1246</v>
      </c>
      <c r="D3239" s="13">
        <v>1246</v>
      </c>
      <c r="G3239" s="13">
        <v>1246</v>
      </c>
      <c r="H3239" t="str">
        <f>VLOOKUP(G3239,All_Teams!$A$2:$B$365,2,FALSE)</f>
        <v>Kentucky</v>
      </c>
    </row>
    <row r="3240" spans="2:8" x14ac:dyDescent="0.4">
      <c r="B3240" s="11">
        <v>3237</v>
      </c>
      <c r="C3240" s="52">
        <v>1374</v>
      </c>
      <c r="D3240" s="13">
        <v>1374</v>
      </c>
      <c r="G3240" s="13">
        <v>1374</v>
      </c>
      <c r="H3240" t="str">
        <f>VLOOKUP(G3240,All_Teams!$A$2:$B$365,2,FALSE)</f>
        <v>Southern Methodist</v>
      </c>
    </row>
    <row r="3241" spans="2:8" x14ac:dyDescent="0.4">
      <c r="B3241" s="11">
        <v>3238</v>
      </c>
      <c r="C3241" s="52">
        <v>1242</v>
      </c>
      <c r="D3241" s="13">
        <v>1242</v>
      </c>
      <c r="G3241" s="13">
        <v>1242</v>
      </c>
      <c r="H3241" t="str">
        <f>VLOOKUP(G3241,All_Teams!$A$2:$B$365,2,FALSE)</f>
        <v>Kansas</v>
      </c>
    </row>
    <row r="3242" spans="2:8" x14ac:dyDescent="0.4">
      <c r="B3242" s="11">
        <v>3239</v>
      </c>
      <c r="C3242" s="52">
        <v>1452</v>
      </c>
      <c r="D3242" s="13">
        <v>1452</v>
      </c>
      <c r="G3242" s="13">
        <v>1452</v>
      </c>
      <c r="H3242" t="str">
        <f>VLOOKUP(G3242,All_Teams!$A$2:$B$365,2,FALSE)</f>
        <v>West Virginia</v>
      </c>
    </row>
    <row r="3243" spans="2:8" x14ac:dyDescent="0.4">
      <c r="B3243" s="11">
        <v>3240</v>
      </c>
      <c r="C3243" s="52">
        <v>1314</v>
      </c>
      <c r="D3243" s="13">
        <v>1314</v>
      </c>
      <c r="G3243" s="13">
        <v>1314</v>
      </c>
      <c r="H3243" t="str">
        <f>VLOOKUP(G3243,All_Teams!$A$2:$B$365,2,FALSE)</f>
        <v>North Carolina</v>
      </c>
    </row>
    <row r="3244" spans="2:8" x14ac:dyDescent="0.4">
      <c r="B3244" s="11">
        <v>3241</v>
      </c>
      <c r="C3244" s="52">
        <v>1246</v>
      </c>
      <c r="D3244" s="13">
        <v>1246</v>
      </c>
      <c r="G3244" s="13">
        <v>1246</v>
      </c>
      <c r="H3244" t="str">
        <f>VLOOKUP(G3244,All_Teams!$A$2:$B$365,2,FALSE)</f>
        <v>Kentucky</v>
      </c>
    </row>
    <row r="3245" spans="2:8" x14ac:dyDescent="0.4">
      <c r="B3245" s="11">
        <v>3242</v>
      </c>
      <c r="C3245" s="52">
        <v>1314</v>
      </c>
      <c r="D3245" s="13">
        <v>1314</v>
      </c>
      <c r="G3245" s="13">
        <v>1314</v>
      </c>
      <c r="H3245" t="str">
        <f>VLOOKUP(G3245,All_Teams!$A$2:$B$365,2,FALSE)</f>
        <v>North Carolina</v>
      </c>
    </row>
    <row r="3246" spans="2:8" x14ac:dyDescent="0.4">
      <c r="B3246" s="11">
        <v>3243</v>
      </c>
      <c r="C3246" s="52">
        <v>1242</v>
      </c>
      <c r="D3246" s="13">
        <v>1242</v>
      </c>
      <c r="G3246" s="13">
        <v>1242</v>
      </c>
      <c r="H3246" t="str">
        <f>VLOOKUP(G3246,All_Teams!$A$2:$B$365,2,FALSE)</f>
        <v>Kansas</v>
      </c>
    </row>
    <row r="3247" spans="2:8" x14ac:dyDescent="0.4">
      <c r="B3247" s="11">
        <v>3244</v>
      </c>
      <c r="C3247" s="52">
        <v>1153</v>
      </c>
      <c r="D3247" s="13">
        <v>1153</v>
      </c>
      <c r="G3247" s="13">
        <v>1153</v>
      </c>
      <c r="H3247" t="str">
        <f>VLOOKUP(G3247,All_Teams!$A$2:$B$365,2,FALSE)</f>
        <v>Cincinnati</v>
      </c>
    </row>
    <row r="3248" spans="2:8" x14ac:dyDescent="0.4">
      <c r="B3248" s="11">
        <v>3245</v>
      </c>
      <c r="C3248" s="52">
        <v>1374</v>
      </c>
      <c r="D3248" s="13">
        <v>1374</v>
      </c>
      <c r="G3248" s="13">
        <v>1374</v>
      </c>
      <c r="H3248" t="str">
        <f>VLOOKUP(G3248,All_Teams!$A$2:$B$365,2,FALSE)</f>
        <v>Southern Methodist</v>
      </c>
    </row>
    <row r="3249" spans="2:8" x14ac:dyDescent="0.4">
      <c r="B3249" s="11">
        <v>3246</v>
      </c>
      <c r="C3249" s="52">
        <v>1452</v>
      </c>
      <c r="D3249" s="13">
        <v>1452</v>
      </c>
      <c r="G3249" s="13">
        <v>1452</v>
      </c>
      <c r="H3249" t="str">
        <f>VLOOKUP(G3249,All_Teams!$A$2:$B$365,2,FALSE)</f>
        <v>West Virginia</v>
      </c>
    </row>
    <row r="3250" spans="2:8" x14ac:dyDescent="0.4">
      <c r="B3250" s="11">
        <v>3247</v>
      </c>
      <c r="C3250" s="52">
        <v>1246</v>
      </c>
      <c r="D3250" s="13">
        <v>1246</v>
      </c>
      <c r="G3250" s="13">
        <v>1246</v>
      </c>
      <c r="H3250" t="str">
        <f>VLOOKUP(G3250,All_Teams!$A$2:$B$365,2,FALSE)</f>
        <v>Kentucky</v>
      </c>
    </row>
    <row r="3251" spans="2:8" x14ac:dyDescent="0.4">
      <c r="B3251" s="11">
        <v>3248</v>
      </c>
      <c r="C3251" s="52">
        <v>1332</v>
      </c>
      <c r="D3251" s="13">
        <v>1332</v>
      </c>
      <c r="G3251" s="13">
        <v>1332</v>
      </c>
      <c r="H3251" t="str">
        <f>VLOOKUP(G3251,All_Teams!$A$2:$B$365,2,FALSE)</f>
        <v>Oregon</v>
      </c>
    </row>
    <row r="3252" spans="2:8" x14ac:dyDescent="0.4">
      <c r="B3252" s="11">
        <v>3249</v>
      </c>
      <c r="C3252" s="52">
        <v>1452</v>
      </c>
      <c r="D3252" s="13">
        <v>1452</v>
      </c>
      <c r="G3252" s="13">
        <v>1452</v>
      </c>
      <c r="H3252" t="str">
        <f>VLOOKUP(G3252,All_Teams!$A$2:$B$365,2,FALSE)</f>
        <v>West Virginia</v>
      </c>
    </row>
    <row r="3253" spans="2:8" x14ac:dyDescent="0.4">
      <c r="B3253" s="11">
        <v>3250</v>
      </c>
      <c r="C3253" s="52">
        <v>1452</v>
      </c>
      <c r="D3253" s="13">
        <v>1452</v>
      </c>
      <c r="G3253" s="13">
        <v>1452</v>
      </c>
      <c r="H3253" t="str">
        <f>VLOOKUP(G3253,All_Teams!$A$2:$B$365,2,FALSE)</f>
        <v>West Virginia</v>
      </c>
    </row>
    <row r="3254" spans="2:8" x14ac:dyDescent="0.4">
      <c r="B3254" s="11">
        <v>3251</v>
      </c>
      <c r="C3254" s="52">
        <v>1246</v>
      </c>
      <c r="D3254" s="13">
        <v>1246</v>
      </c>
      <c r="G3254" s="13">
        <v>1246</v>
      </c>
      <c r="H3254" t="str">
        <f>VLOOKUP(G3254,All_Teams!$A$2:$B$365,2,FALSE)</f>
        <v>Kentucky</v>
      </c>
    </row>
    <row r="3255" spans="2:8" x14ac:dyDescent="0.4">
      <c r="B3255" s="11">
        <v>3252</v>
      </c>
      <c r="C3255" s="52">
        <v>1112</v>
      </c>
      <c r="D3255" s="13">
        <v>1112</v>
      </c>
      <c r="G3255" s="13">
        <v>1112</v>
      </c>
      <c r="H3255" t="str">
        <f>VLOOKUP(G3255,All_Teams!$A$2:$B$365,2,FALSE)</f>
        <v>Arizona</v>
      </c>
    </row>
    <row r="3256" spans="2:8" x14ac:dyDescent="0.4">
      <c r="B3256" s="11">
        <v>3253</v>
      </c>
      <c r="C3256" s="52">
        <v>1452</v>
      </c>
      <c r="D3256" s="13">
        <v>1452</v>
      </c>
      <c r="G3256" s="13">
        <v>1452</v>
      </c>
      <c r="H3256" t="str">
        <f>VLOOKUP(G3256,All_Teams!$A$2:$B$365,2,FALSE)</f>
        <v>West Virginia</v>
      </c>
    </row>
    <row r="3257" spans="2:8" x14ac:dyDescent="0.4">
      <c r="B3257" s="11">
        <v>3254</v>
      </c>
      <c r="C3257" s="52">
        <v>1374</v>
      </c>
      <c r="D3257" s="13">
        <v>1374</v>
      </c>
      <c r="G3257" s="13">
        <v>1374</v>
      </c>
      <c r="H3257" t="str">
        <f>VLOOKUP(G3257,All_Teams!$A$2:$B$365,2,FALSE)</f>
        <v>Southern Methodist</v>
      </c>
    </row>
    <row r="3258" spans="2:8" x14ac:dyDescent="0.4">
      <c r="B3258" s="11">
        <v>3255</v>
      </c>
      <c r="C3258" s="52">
        <v>1452</v>
      </c>
      <c r="D3258" s="13">
        <v>1452</v>
      </c>
      <c r="G3258" s="13">
        <v>1452</v>
      </c>
      <c r="H3258" t="str">
        <f>VLOOKUP(G3258,All_Teams!$A$2:$B$365,2,FALSE)</f>
        <v>West Virginia</v>
      </c>
    </row>
    <row r="3259" spans="2:8" x14ac:dyDescent="0.4">
      <c r="B3259" s="11">
        <v>3256</v>
      </c>
      <c r="C3259" s="52">
        <v>1452</v>
      </c>
      <c r="D3259" s="13">
        <v>1452</v>
      </c>
      <c r="G3259" s="13">
        <v>1452</v>
      </c>
      <c r="H3259" t="str">
        <f>VLOOKUP(G3259,All_Teams!$A$2:$B$365,2,FALSE)</f>
        <v>West Virginia</v>
      </c>
    </row>
    <row r="3260" spans="2:8" x14ac:dyDescent="0.4">
      <c r="B3260" s="11">
        <v>3257</v>
      </c>
      <c r="C3260" s="52">
        <v>1242</v>
      </c>
      <c r="D3260" s="13">
        <v>1242</v>
      </c>
      <c r="G3260" s="13">
        <v>1242</v>
      </c>
      <c r="H3260" t="str">
        <f>VLOOKUP(G3260,All_Teams!$A$2:$B$365,2,FALSE)</f>
        <v>Kansas</v>
      </c>
    </row>
    <row r="3261" spans="2:8" x14ac:dyDescent="0.4">
      <c r="B3261" s="11">
        <v>3258</v>
      </c>
      <c r="C3261" s="52">
        <v>1242</v>
      </c>
      <c r="D3261" s="13">
        <v>1242</v>
      </c>
      <c r="G3261" s="13">
        <v>1242</v>
      </c>
      <c r="H3261" t="str">
        <f>VLOOKUP(G3261,All_Teams!$A$2:$B$365,2,FALSE)</f>
        <v>Kansas</v>
      </c>
    </row>
    <row r="3262" spans="2:8" x14ac:dyDescent="0.4">
      <c r="B3262" s="11">
        <v>3259</v>
      </c>
      <c r="C3262" s="52">
        <v>1452</v>
      </c>
      <c r="D3262" s="13">
        <v>1452</v>
      </c>
      <c r="G3262" s="13">
        <v>1452</v>
      </c>
      <c r="H3262" t="str">
        <f>VLOOKUP(G3262,All_Teams!$A$2:$B$365,2,FALSE)</f>
        <v>West Virginia</v>
      </c>
    </row>
    <row r="3263" spans="2:8" x14ac:dyDescent="0.4">
      <c r="B3263" s="11">
        <v>3260</v>
      </c>
      <c r="C3263" s="52">
        <v>1452</v>
      </c>
      <c r="D3263" s="13">
        <v>1452</v>
      </c>
      <c r="G3263" s="13">
        <v>1452</v>
      </c>
      <c r="H3263" t="str">
        <f>VLOOKUP(G3263,All_Teams!$A$2:$B$365,2,FALSE)</f>
        <v>West Virginia</v>
      </c>
    </row>
    <row r="3264" spans="2:8" x14ac:dyDescent="0.4">
      <c r="B3264" s="11">
        <v>3261</v>
      </c>
      <c r="C3264" s="52">
        <v>1452</v>
      </c>
      <c r="D3264" s="13">
        <v>1452</v>
      </c>
      <c r="G3264" s="13">
        <v>1452</v>
      </c>
      <c r="H3264" t="str">
        <f>VLOOKUP(G3264,All_Teams!$A$2:$B$365,2,FALSE)</f>
        <v>West Virginia</v>
      </c>
    </row>
    <row r="3265" spans="2:8" x14ac:dyDescent="0.4">
      <c r="B3265" s="11">
        <v>3262</v>
      </c>
      <c r="C3265" s="52">
        <v>1242</v>
      </c>
      <c r="D3265" s="13">
        <v>1242</v>
      </c>
      <c r="G3265" s="13">
        <v>1242</v>
      </c>
      <c r="H3265" t="str">
        <f>VLOOKUP(G3265,All_Teams!$A$2:$B$365,2,FALSE)</f>
        <v>Kansas</v>
      </c>
    </row>
    <row r="3266" spans="2:8" x14ac:dyDescent="0.4">
      <c r="B3266" s="11">
        <v>3263</v>
      </c>
      <c r="C3266" s="52">
        <v>1455</v>
      </c>
      <c r="D3266" s="13">
        <v>1455</v>
      </c>
      <c r="G3266" s="13">
        <v>1455</v>
      </c>
      <c r="H3266" t="str">
        <f>VLOOKUP(G3266,All_Teams!$A$2:$B$365,2,FALSE)</f>
        <v>Wichita State</v>
      </c>
    </row>
    <row r="3267" spans="2:8" x14ac:dyDescent="0.4">
      <c r="B3267" s="11">
        <v>3264</v>
      </c>
      <c r="C3267" s="52">
        <v>1452</v>
      </c>
      <c r="D3267" s="13">
        <v>1452</v>
      </c>
      <c r="G3267" s="13">
        <v>1452</v>
      </c>
      <c r="H3267" t="str">
        <f>VLOOKUP(G3267,All_Teams!$A$2:$B$365,2,FALSE)</f>
        <v>West Virginia</v>
      </c>
    </row>
    <row r="3268" spans="2:8" x14ac:dyDescent="0.4">
      <c r="B3268" s="11">
        <v>3265</v>
      </c>
      <c r="C3268" s="52">
        <v>1242</v>
      </c>
      <c r="D3268" s="13">
        <v>1242</v>
      </c>
      <c r="G3268" s="13">
        <v>1242</v>
      </c>
      <c r="H3268" t="str">
        <f>VLOOKUP(G3268,All_Teams!$A$2:$B$365,2,FALSE)</f>
        <v>Kansas</v>
      </c>
    </row>
    <row r="3269" spans="2:8" x14ac:dyDescent="0.4">
      <c r="B3269" s="11">
        <v>3266</v>
      </c>
      <c r="C3269" s="52">
        <v>1452</v>
      </c>
      <c r="D3269" s="13">
        <v>1452</v>
      </c>
      <c r="G3269" s="13">
        <v>1452</v>
      </c>
      <c r="H3269" t="str">
        <f>VLOOKUP(G3269,All_Teams!$A$2:$B$365,2,FALSE)</f>
        <v>West Virginia</v>
      </c>
    </row>
    <row r="3270" spans="2:8" x14ac:dyDescent="0.4">
      <c r="B3270" s="11">
        <v>3267</v>
      </c>
      <c r="C3270" s="52">
        <v>1452</v>
      </c>
      <c r="D3270" s="13">
        <v>1452</v>
      </c>
      <c r="G3270" s="13">
        <v>1452</v>
      </c>
      <c r="H3270" t="str">
        <f>VLOOKUP(G3270,All_Teams!$A$2:$B$365,2,FALSE)</f>
        <v>West Virginia</v>
      </c>
    </row>
    <row r="3271" spans="2:8" x14ac:dyDescent="0.4">
      <c r="B3271" s="11">
        <v>3268</v>
      </c>
      <c r="C3271" s="52">
        <v>1274</v>
      </c>
      <c r="D3271" s="13">
        <v>1274</v>
      </c>
      <c r="G3271" s="13">
        <v>1274</v>
      </c>
      <c r="H3271" t="str">
        <f>VLOOKUP(G3271,All_Teams!$A$2:$B$365,2,FALSE)</f>
        <v>Miami (FL)</v>
      </c>
    </row>
    <row r="3272" spans="2:8" x14ac:dyDescent="0.4">
      <c r="B3272" s="11">
        <v>3269</v>
      </c>
      <c r="C3272" s="52">
        <v>1452</v>
      </c>
      <c r="D3272" s="13">
        <v>1452</v>
      </c>
      <c r="G3272" s="13">
        <v>1452</v>
      </c>
      <c r="H3272" t="str">
        <f>VLOOKUP(G3272,All_Teams!$A$2:$B$365,2,FALSE)</f>
        <v>West Virginia</v>
      </c>
    </row>
    <row r="3273" spans="2:8" x14ac:dyDescent="0.4">
      <c r="B3273" s="11">
        <v>3270</v>
      </c>
      <c r="C3273" s="52">
        <v>1314</v>
      </c>
      <c r="D3273" s="13">
        <v>1314</v>
      </c>
      <c r="G3273" s="13">
        <v>1314</v>
      </c>
      <c r="H3273" t="str">
        <f>VLOOKUP(G3273,All_Teams!$A$2:$B$365,2,FALSE)</f>
        <v>North Carolina</v>
      </c>
    </row>
    <row r="3274" spans="2:8" x14ac:dyDescent="0.4">
      <c r="B3274" s="11">
        <v>3271</v>
      </c>
      <c r="C3274" s="52">
        <v>1452</v>
      </c>
      <c r="D3274" s="13">
        <v>1452</v>
      </c>
      <c r="G3274" s="13">
        <v>1452</v>
      </c>
      <c r="H3274" t="str">
        <f>VLOOKUP(G3274,All_Teams!$A$2:$B$365,2,FALSE)</f>
        <v>West Virginia</v>
      </c>
    </row>
    <row r="3275" spans="2:8" x14ac:dyDescent="0.4">
      <c r="B3275" s="11">
        <v>3272</v>
      </c>
      <c r="C3275" s="52">
        <v>1242</v>
      </c>
      <c r="D3275" s="13">
        <v>1242</v>
      </c>
      <c r="G3275" s="13">
        <v>1242</v>
      </c>
      <c r="H3275" t="str">
        <f>VLOOKUP(G3275,All_Teams!$A$2:$B$365,2,FALSE)</f>
        <v>Kansas</v>
      </c>
    </row>
    <row r="3276" spans="2:8" x14ac:dyDescent="0.4">
      <c r="B3276" s="11">
        <v>3273</v>
      </c>
      <c r="C3276" s="52">
        <v>1374</v>
      </c>
      <c r="D3276" s="13">
        <v>1374</v>
      </c>
      <c r="G3276" s="13">
        <v>1374</v>
      </c>
      <c r="H3276" t="str">
        <f>VLOOKUP(G3276,All_Teams!$A$2:$B$365,2,FALSE)</f>
        <v>Southern Methodist</v>
      </c>
    </row>
    <row r="3277" spans="2:8" x14ac:dyDescent="0.4">
      <c r="B3277" s="11">
        <v>3274</v>
      </c>
      <c r="C3277" s="52">
        <v>1305</v>
      </c>
      <c r="D3277" s="13">
        <v>1305</v>
      </c>
      <c r="G3277" s="13">
        <v>1305</v>
      </c>
      <c r="H3277" t="str">
        <f>VLOOKUP(G3277,All_Teams!$A$2:$B$365,2,FALSE)</f>
        <v>Nevada</v>
      </c>
    </row>
    <row r="3278" spans="2:8" x14ac:dyDescent="0.4">
      <c r="B3278" s="11">
        <v>3275</v>
      </c>
      <c r="C3278" s="52">
        <v>1435</v>
      </c>
      <c r="D3278" s="13">
        <v>1435</v>
      </c>
      <c r="G3278" s="13">
        <v>1435</v>
      </c>
      <c r="H3278" t="str">
        <f>VLOOKUP(G3278,All_Teams!$A$2:$B$365,2,FALSE)</f>
        <v>Vanderbilt</v>
      </c>
    </row>
    <row r="3279" spans="2:8" x14ac:dyDescent="0.4">
      <c r="B3279" s="11">
        <v>3276</v>
      </c>
      <c r="C3279" s="52">
        <v>1124</v>
      </c>
      <c r="D3279" s="13">
        <v>1124</v>
      </c>
      <c r="G3279" s="13">
        <v>1124</v>
      </c>
      <c r="H3279" t="str">
        <f>VLOOKUP(G3279,All_Teams!$A$2:$B$365,2,FALSE)</f>
        <v>Baylor</v>
      </c>
    </row>
    <row r="3280" spans="2:8" x14ac:dyDescent="0.4">
      <c r="B3280" s="11">
        <v>3277</v>
      </c>
      <c r="C3280" s="52">
        <v>1452</v>
      </c>
      <c r="D3280" s="13">
        <v>1452</v>
      </c>
      <c r="G3280" s="13">
        <v>1452</v>
      </c>
      <c r="H3280" t="str">
        <f>VLOOKUP(G3280,All_Teams!$A$2:$B$365,2,FALSE)</f>
        <v>West Virginia</v>
      </c>
    </row>
    <row r="3281" spans="2:8" x14ac:dyDescent="0.4">
      <c r="B3281" s="11">
        <v>3278</v>
      </c>
      <c r="C3281" s="52">
        <v>1274</v>
      </c>
      <c r="D3281" s="13">
        <v>1274</v>
      </c>
      <c r="G3281" s="13">
        <v>1274</v>
      </c>
      <c r="H3281" t="str">
        <f>VLOOKUP(G3281,All_Teams!$A$2:$B$365,2,FALSE)</f>
        <v>Miami (FL)</v>
      </c>
    </row>
    <row r="3282" spans="2:8" x14ac:dyDescent="0.4">
      <c r="B3282" s="11">
        <v>3279</v>
      </c>
      <c r="C3282" s="52">
        <v>1452</v>
      </c>
      <c r="D3282" s="13">
        <v>1452</v>
      </c>
      <c r="G3282" s="13">
        <v>1452</v>
      </c>
      <c r="H3282" t="str">
        <f>VLOOKUP(G3282,All_Teams!$A$2:$B$365,2,FALSE)</f>
        <v>West Virginia</v>
      </c>
    </row>
    <row r="3283" spans="2:8" x14ac:dyDescent="0.4">
      <c r="B3283" s="11">
        <v>3280</v>
      </c>
      <c r="C3283" s="52">
        <v>1374</v>
      </c>
      <c r="D3283" s="13">
        <v>1374</v>
      </c>
      <c r="G3283" s="13">
        <v>1374</v>
      </c>
      <c r="H3283" t="str">
        <f>VLOOKUP(G3283,All_Teams!$A$2:$B$365,2,FALSE)</f>
        <v>Southern Methodist</v>
      </c>
    </row>
    <row r="3284" spans="2:8" x14ac:dyDescent="0.4">
      <c r="B3284" s="11">
        <v>3281</v>
      </c>
      <c r="C3284" s="52">
        <v>1435</v>
      </c>
      <c r="D3284" s="13">
        <v>1435</v>
      </c>
      <c r="G3284" s="13">
        <v>1435</v>
      </c>
      <c r="H3284" t="str">
        <f>VLOOKUP(G3284,All_Teams!$A$2:$B$365,2,FALSE)</f>
        <v>Vanderbilt</v>
      </c>
    </row>
    <row r="3285" spans="2:8" x14ac:dyDescent="0.4">
      <c r="B3285" s="11">
        <v>3282</v>
      </c>
      <c r="C3285" s="52">
        <v>1435</v>
      </c>
      <c r="D3285" s="13">
        <v>1435</v>
      </c>
      <c r="G3285" s="13">
        <v>1435</v>
      </c>
      <c r="H3285" t="str">
        <f>VLOOKUP(G3285,All_Teams!$A$2:$B$365,2,FALSE)</f>
        <v>Vanderbilt</v>
      </c>
    </row>
    <row r="3286" spans="2:8" x14ac:dyDescent="0.4">
      <c r="B3286" s="11">
        <v>3283</v>
      </c>
      <c r="C3286" s="52">
        <v>1246</v>
      </c>
      <c r="D3286" s="13">
        <v>1246</v>
      </c>
      <c r="G3286" s="13">
        <v>1246</v>
      </c>
      <c r="H3286" t="str">
        <f>VLOOKUP(G3286,All_Teams!$A$2:$B$365,2,FALSE)</f>
        <v>Kentucky</v>
      </c>
    </row>
    <row r="3287" spans="2:8" x14ac:dyDescent="0.4">
      <c r="B3287" s="11">
        <v>3284</v>
      </c>
      <c r="C3287" s="52">
        <v>1257</v>
      </c>
      <c r="D3287" s="13">
        <v>1257</v>
      </c>
      <c r="G3287" s="13">
        <v>1257</v>
      </c>
      <c r="H3287" t="str">
        <f>VLOOKUP(G3287,All_Teams!$A$2:$B$365,2,FALSE)</f>
        <v>Louisville</v>
      </c>
    </row>
    <row r="3288" spans="2:8" x14ac:dyDescent="0.4">
      <c r="B3288" s="11">
        <v>3285</v>
      </c>
      <c r="C3288" s="52">
        <v>1314</v>
      </c>
      <c r="D3288" s="13">
        <v>1314</v>
      </c>
      <c r="G3288" s="13">
        <v>1314</v>
      </c>
      <c r="H3288" t="str">
        <f>VLOOKUP(G3288,All_Teams!$A$2:$B$365,2,FALSE)</f>
        <v>North Carolina</v>
      </c>
    </row>
    <row r="3289" spans="2:8" x14ac:dyDescent="0.4">
      <c r="B3289" s="11">
        <v>3286</v>
      </c>
      <c r="C3289" s="52">
        <v>1343</v>
      </c>
      <c r="D3289" s="13">
        <v>1343</v>
      </c>
      <c r="G3289" s="13">
        <v>1343</v>
      </c>
      <c r="H3289" t="str">
        <f>VLOOKUP(G3289,All_Teams!$A$2:$B$365,2,FALSE)</f>
        <v>Princeton</v>
      </c>
    </row>
    <row r="3290" spans="2:8" x14ac:dyDescent="0.4">
      <c r="B3290" s="11">
        <v>3287</v>
      </c>
      <c r="C3290" s="52">
        <v>1124</v>
      </c>
      <c r="D3290" s="13">
        <v>1124</v>
      </c>
      <c r="G3290" s="13">
        <v>1124</v>
      </c>
      <c r="H3290" t="str">
        <f>VLOOKUP(G3290,All_Teams!$A$2:$B$365,2,FALSE)</f>
        <v>Baylor</v>
      </c>
    </row>
    <row r="3291" spans="2:8" x14ac:dyDescent="0.4">
      <c r="B3291" s="11">
        <v>3288</v>
      </c>
      <c r="C3291" s="52">
        <v>1314</v>
      </c>
      <c r="D3291" s="13">
        <v>1314</v>
      </c>
      <c r="G3291" s="13">
        <v>1314</v>
      </c>
      <c r="H3291" t="str">
        <f>VLOOKUP(G3291,All_Teams!$A$2:$B$365,2,FALSE)</f>
        <v>North Carolina</v>
      </c>
    </row>
    <row r="3292" spans="2:8" x14ac:dyDescent="0.4">
      <c r="B3292" s="11">
        <v>3289</v>
      </c>
      <c r="C3292" s="52">
        <v>1452</v>
      </c>
      <c r="D3292" s="13">
        <v>1452</v>
      </c>
      <c r="G3292" s="13">
        <v>1452</v>
      </c>
      <c r="H3292" t="str">
        <f>VLOOKUP(G3292,All_Teams!$A$2:$B$365,2,FALSE)</f>
        <v>West Virginia</v>
      </c>
    </row>
    <row r="3293" spans="2:8" x14ac:dyDescent="0.4">
      <c r="B3293" s="11">
        <v>3290</v>
      </c>
      <c r="C3293" s="52">
        <v>1452</v>
      </c>
      <c r="D3293" s="13">
        <v>1452</v>
      </c>
      <c r="G3293" s="13">
        <v>1452</v>
      </c>
      <c r="H3293" t="str">
        <f>VLOOKUP(G3293,All_Teams!$A$2:$B$365,2,FALSE)</f>
        <v>West Virginia</v>
      </c>
    </row>
    <row r="3294" spans="2:8" x14ac:dyDescent="0.4">
      <c r="B3294" s="11">
        <v>3291</v>
      </c>
      <c r="C3294" s="52">
        <v>1452</v>
      </c>
      <c r="D3294" s="13">
        <v>1452</v>
      </c>
      <c r="G3294" s="13">
        <v>1452</v>
      </c>
      <c r="H3294" t="str">
        <f>VLOOKUP(G3294,All_Teams!$A$2:$B$365,2,FALSE)</f>
        <v>West Virginia</v>
      </c>
    </row>
    <row r="3295" spans="2:8" x14ac:dyDescent="0.4">
      <c r="B3295" s="11">
        <v>3292</v>
      </c>
      <c r="C3295" s="52">
        <v>1452</v>
      </c>
      <c r="D3295" s="13">
        <v>1452</v>
      </c>
      <c r="G3295" s="13">
        <v>1452</v>
      </c>
      <c r="H3295" t="str">
        <f>VLOOKUP(G3295,All_Teams!$A$2:$B$365,2,FALSE)</f>
        <v>West Virginia</v>
      </c>
    </row>
    <row r="3296" spans="2:8" x14ac:dyDescent="0.4">
      <c r="B3296" s="11">
        <v>3293</v>
      </c>
      <c r="C3296" s="52">
        <v>1452</v>
      </c>
      <c r="D3296" s="13">
        <v>1452</v>
      </c>
      <c r="G3296" s="13">
        <v>1452</v>
      </c>
      <c r="H3296" t="str">
        <f>VLOOKUP(G3296,All_Teams!$A$2:$B$365,2,FALSE)</f>
        <v>West Virginia</v>
      </c>
    </row>
    <row r="3297" spans="2:8" x14ac:dyDescent="0.4">
      <c r="B3297" s="11">
        <v>3294</v>
      </c>
      <c r="C3297" s="52">
        <v>1314</v>
      </c>
      <c r="D3297" s="13">
        <v>1314</v>
      </c>
      <c r="G3297" s="13">
        <v>1314</v>
      </c>
      <c r="H3297" t="str">
        <f>VLOOKUP(G3297,All_Teams!$A$2:$B$365,2,FALSE)</f>
        <v>North Carolina</v>
      </c>
    </row>
    <row r="3298" spans="2:8" x14ac:dyDescent="0.4">
      <c r="B3298" s="11">
        <v>3295</v>
      </c>
      <c r="C3298" s="52">
        <v>1314</v>
      </c>
      <c r="D3298" s="13">
        <v>1314</v>
      </c>
      <c r="G3298" s="13">
        <v>1314</v>
      </c>
      <c r="H3298" t="str">
        <f>VLOOKUP(G3298,All_Teams!$A$2:$B$365,2,FALSE)</f>
        <v>North Carolina</v>
      </c>
    </row>
    <row r="3299" spans="2:8" x14ac:dyDescent="0.4">
      <c r="B3299" s="11">
        <v>3296</v>
      </c>
      <c r="C3299" s="52">
        <v>1181</v>
      </c>
      <c r="D3299" s="13">
        <v>1181</v>
      </c>
      <c r="G3299" s="13">
        <v>1181</v>
      </c>
      <c r="H3299" t="str">
        <f>VLOOKUP(G3299,All_Teams!$A$2:$B$365,2,FALSE)</f>
        <v>Duke</v>
      </c>
    </row>
    <row r="3300" spans="2:8" x14ac:dyDescent="0.4">
      <c r="B3300" s="11">
        <v>3297</v>
      </c>
      <c r="C3300" s="52">
        <v>1436</v>
      </c>
      <c r="D3300" s="13">
        <v>1436</v>
      </c>
      <c r="G3300" s="13">
        <v>1436</v>
      </c>
      <c r="H3300" t="str">
        <f>VLOOKUP(G3300,All_Teams!$A$2:$B$365,2,FALSE)</f>
        <v>Vermont</v>
      </c>
    </row>
    <row r="3301" spans="2:8" x14ac:dyDescent="0.4">
      <c r="B3301" s="11">
        <v>3298</v>
      </c>
      <c r="C3301" s="52">
        <v>1246</v>
      </c>
      <c r="D3301" s="13">
        <v>1246</v>
      </c>
      <c r="G3301" s="13">
        <v>1246</v>
      </c>
      <c r="H3301" t="str">
        <f>VLOOKUP(G3301,All_Teams!$A$2:$B$365,2,FALSE)</f>
        <v>Kentucky</v>
      </c>
    </row>
    <row r="3302" spans="2:8" x14ac:dyDescent="0.4">
      <c r="B3302" s="11">
        <v>3299</v>
      </c>
      <c r="C3302" s="52">
        <v>1242</v>
      </c>
      <c r="D3302" s="13">
        <v>1242</v>
      </c>
      <c r="G3302" s="13">
        <v>1242</v>
      </c>
      <c r="H3302" t="str">
        <f>VLOOKUP(G3302,All_Teams!$A$2:$B$365,2,FALSE)</f>
        <v>Kansas</v>
      </c>
    </row>
    <row r="3303" spans="2:8" x14ac:dyDescent="0.4">
      <c r="B3303" s="11">
        <v>3300</v>
      </c>
      <c r="C3303" s="52">
        <v>1452</v>
      </c>
      <c r="D3303" s="13">
        <v>1452</v>
      </c>
      <c r="G3303" s="13">
        <v>1452</v>
      </c>
      <c r="H3303" t="str">
        <f>VLOOKUP(G3303,All_Teams!$A$2:$B$365,2,FALSE)</f>
        <v>West Virginia</v>
      </c>
    </row>
    <row r="3304" spans="2:8" x14ac:dyDescent="0.4">
      <c r="B3304" s="11">
        <v>3301</v>
      </c>
      <c r="C3304" s="52">
        <v>1181</v>
      </c>
      <c r="D3304" s="13">
        <v>1181</v>
      </c>
      <c r="G3304" s="13">
        <v>1181</v>
      </c>
      <c r="H3304" t="str">
        <f>VLOOKUP(G3304,All_Teams!$A$2:$B$365,2,FALSE)</f>
        <v>Duke</v>
      </c>
    </row>
    <row r="3305" spans="2:8" x14ac:dyDescent="0.4">
      <c r="B3305" s="11">
        <v>3302</v>
      </c>
      <c r="C3305" s="52">
        <v>1323</v>
      </c>
      <c r="D3305" s="13">
        <v>1323</v>
      </c>
      <c r="G3305" s="13">
        <v>1323</v>
      </c>
      <c r="H3305" t="str">
        <f>VLOOKUP(G3305,All_Teams!$A$2:$B$365,2,FALSE)</f>
        <v>Notre Dame</v>
      </c>
    </row>
    <row r="3306" spans="2:8" x14ac:dyDescent="0.4">
      <c r="B3306" s="11">
        <v>3303</v>
      </c>
      <c r="C3306" s="52">
        <v>1452</v>
      </c>
      <c r="D3306" s="13">
        <v>1452</v>
      </c>
      <c r="G3306" s="13">
        <v>1452</v>
      </c>
      <c r="H3306" t="str">
        <f>VLOOKUP(G3306,All_Teams!$A$2:$B$365,2,FALSE)</f>
        <v>West Virginia</v>
      </c>
    </row>
    <row r="3307" spans="2:8" x14ac:dyDescent="0.4">
      <c r="B3307" s="11">
        <v>3304</v>
      </c>
      <c r="C3307" s="52">
        <v>1124</v>
      </c>
      <c r="D3307" s="13">
        <v>1124</v>
      </c>
      <c r="G3307" s="13">
        <v>1124</v>
      </c>
      <c r="H3307" t="str">
        <f>VLOOKUP(G3307,All_Teams!$A$2:$B$365,2,FALSE)</f>
        <v>Baylor</v>
      </c>
    </row>
    <row r="3308" spans="2:8" x14ac:dyDescent="0.4">
      <c r="B3308" s="11">
        <v>3305</v>
      </c>
      <c r="C3308" s="52">
        <v>1452</v>
      </c>
      <c r="D3308" s="13">
        <v>1452</v>
      </c>
      <c r="G3308" s="13">
        <v>1452</v>
      </c>
      <c r="H3308" t="str">
        <f>VLOOKUP(G3308,All_Teams!$A$2:$B$365,2,FALSE)</f>
        <v>West Virginia</v>
      </c>
    </row>
    <row r="3309" spans="2:8" x14ac:dyDescent="0.4">
      <c r="B3309" s="11">
        <v>3306</v>
      </c>
      <c r="C3309" s="52">
        <v>1242</v>
      </c>
      <c r="D3309" s="13">
        <v>1242</v>
      </c>
      <c r="G3309" s="13">
        <v>1242</v>
      </c>
      <c r="H3309" t="str">
        <f>VLOOKUP(G3309,All_Teams!$A$2:$B$365,2,FALSE)</f>
        <v>Kansas</v>
      </c>
    </row>
    <row r="3310" spans="2:8" x14ac:dyDescent="0.4">
      <c r="B3310" s="11">
        <v>3307</v>
      </c>
      <c r="C3310" s="52">
        <v>1153</v>
      </c>
      <c r="D3310" s="13">
        <v>1153</v>
      </c>
      <c r="G3310" s="13">
        <v>1153</v>
      </c>
      <c r="H3310" t="str">
        <f>VLOOKUP(G3310,All_Teams!$A$2:$B$365,2,FALSE)</f>
        <v>Cincinnati</v>
      </c>
    </row>
    <row r="3311" spans="2:8" x14ac:dyDescent="0.4">
      <c r="B3311" s="11">
        <v>3308</v>
      </c>
      <c r="C3311" s="52">
        <v>1242</v>
      </c>
      <c r="D3311" s="13">
        <v>1242</v>
      </c>
      <c r="G3311" s="13">
        <v>1242</v>
      </c>
      <c r="H3311" t="str">
        <f>VLOOKUP(G3311,All_Teams!$A$2:$B$365,2,FALSE)</f>
        <v>Kansas</v>
      </c>
    </row>
    <row r="3312" spans="2:8" x14ac:dyDescent="0.4">
      <c r="B3312" s="11">
        <v>3309</v>
      </c>
      <c r="C3312" s="52">
        <v>1435</v>
      </c>
      <c r="D3312" s="13">
        <v>1435</v>
      </c>
      <c r="G3312" s="13">
        <v>1435</v>
      </c>
      <c r="H3312" t="str">
        <f>VLOOKUP(G3312,All_Teams!$A$2:$B$365,2,FALSE)</f>
        <v>Vanderbilt</v>
      </c>
    </row>
    <row r="3313" spans="2:8" x14ac:dyDescent="0.4">
      <c r="B3313" s="11">
        <v>3310</v>
      </c>
      <c r="C3313" s="52">
        <v>1452</v>
      </c>
      <c r="D3313" s="13">
        <v>1452</v>
      </c>
      <c r="G3313" s="13">
        <v>1452</v>
      </c>
      <c r="H3313" t="str">
        <f>VLOOKUP(G3313,All_Teams!$A$2:$B$365,2,FALSE)</f>
        <v>West Virginia</v>
      </c>
    </row>
    <row r="3314" spans="2:8" x14ac:dyDescent="0.4">
      <c r="B3314" s="11">
        <v>3311</v>
      </c>
      <c r="C3314" s="52">
        <v>1242</v>
      </c>
      <c r="D3314" s="13">
        <v>1242</v>
      </c>
      <c r="G3314" s="13">
        <v>1242</v>
      </c>
      <c r="H3314" t="str">
        <f>VLOOKUP(G3314,All_Teams!$A$2:$B$365,2,FALSE)</f>
        <v>Kansas</v>
      </c>
    </row>
    <row r="3315" spans="2:8" x14ac:dyDescent="0.4">
      <c r="B3315" s="11">
        <v>3312</v>
      </c>
      <c r="C3315" s="52">
        <v>1246</v>
      </c>
      <c r="D3315" s="13">
        <v>1246</v>
      </c>
      <c r="G3315" s="13">
        <v>1246</v>
      </c>
      <c r="H3315" t="str">
        <f>VLOOKUP(G3315,All_Teams!$A$2:$B$365,2,FALSE)</f>
        <v>Kentucky</v>
      </c>
    </row>
    <row r="3316" spans="2:8" x14ac:dyDescent="0.4">
      <c r="B3316" s="11">
        <v>3313</v>
      </c>
      <c r="C3316" s="52">
        <v>1374</v>
      </c>
      <c r="D3316" s="13">
        <v>1374</v>
      </c>
      <c r="G3316" s="13">
        <v>1374</v>
      </c>
      <c r="H3316" t="str">
        <f>VLOOKUP(G3316,All_Teams!$A$2:$B$365,2,FALSE)</f>
        <v>Southern Methodist</v>
      </c>
    </row>
    <row r="3317" spans="2:8" x14ac:dyDescent="0.4">
      <c r="B3317" s="11">
        <v>3314</v>
      </c>
      <c r="C3317" s="52">
        <v>1246</v>
      </c>
      <c r="D3317" s="13">
        <v>1246</v>
      </c>
      <c r="G3317" s="13">
        <v>1246</v>
      </c>
      <c r="H3317" t="str">
        <f>VLOOKUP(G3317,All_Teams!$A$2:$B$365,2,FALSE)</f>
        <v>Kentucky</v>
      </c>
    </row>
    <row r="3318" spans="2:8" x14ac:dyDescent="0.4">
      <c r="B3318" s="11">
        <v>3315</v>
      </c>
      <c r="C3318" s="52">
        <v>1124</v>
      </c>
      <c r="D3318" s="13">
        <v>1124</v>
      </c>
      <c r="G3318" s="13">
        <v>1124</v>
      </c>
      <c r="H3318" t="str">
        <f>VLOOKUP(G3318,All_Teams!$A$2:$B$365,2,FALSE)</f>
        <v>Baylor</v>
      </c>
    </row>
    <row r="3319" spans="2:8" x14ac:dyDescent="0.4">
      <c r="B3319" s="11">
        <v>3316</v>
      </c>
      <c r="C3319" s="52">
        <v>1314</v>
      </c>
      <c r="D3319" s="13">
        <v>1314</v>
      </c>
      <c r="G3319" s="13">
        <v>1314</v>
      </c>
      <c r="H3319" t="str">
        <f>VLOOKUP(G3319,All_Teams!$A$2:$B$365,2,FALSE)</f>
        <v>North Carolina</v>
      </c>
    </row>
    <row r="3320" spans="2:8" x14ac:dyDescent="0.4">
      <c r="B3320" s="11">
        <v>3317</v>
      </c>
      <c r="C3320" s="52">
        <v>1242</v>
      </c>
      <c r="D3320" s="13">
        <v>1242</v>
      </c>
      <c r="G3320" s="13">
        <v>1242</v>
      </c>
      <c r="H3320" t="str">
        <f>VLOOKUP(G3320,All_Teams!$A$2:$B$365,2,FALSE)</f>
        <v>Kansas</v>
      </c>
    </row>
    <row r="3321" spans="2:8" x14ac:dyDescent="0.4">
      <c r="B3321" s="11">
        <v>3318</v>
      </c>
      <c r="C3321" s="52">
        <v>1452</v>
      </c>
      <c r="D3321" s="13">
        <v>1452</v>
      </c>
      <c r="G3321" s="13">
        <v>1452</v>
      </c>
      <c r="H3321" t="str">
        <f>VLOOKUP(G3321,All_Teams!$A$2:$B$365,2,FALSE)</f>
        <v>West Virginia</v>
      </c>
    </row>
    <row r="3322" spans="2:8" x14ac:dyDescent="0.4">
      <c r="B3322" s="11">
        <v>3319</v>
      </c>
      <c r="C3322" s="52">
        <v>1374</v>
      </c>
      <c r="D3322" s="13">
        <v>1374</v>
      </c>
      <c r="G3322" s="13">
        <v>1374</v>
      </c>
      <c r="H3322" t="str">
        <f>VLOOKUP(G3322,All_Teams!$A$2:$B$365,2,FALSE)</f>
        <v>Southern Methodist</v>
      </c>
    </row>
    <row r="3323" spans="2:8" x14ac:dyDescent="0.4">
      <c r="B3323" s="11">
        <v>3320</v>
      </c>
      <c r="C3323" s="52">
        <v>1374</v>
      </c>
      <c r="D3323" s="13">
        <v>1374</v>
      </c>
      <c r="G3323" s="13">
        <v>1374</v>
      </c>
      <c r="H3323" t="str">
        <f>VLOOKUP(G3323,All_Teams!$A$2:$B$365,2,FALSE)</f>
        <v>Southern Methodist</v>
      </c>
    </row>
    <row r="3324" spans="2:8" x14ac:dyDescent="0.4">
      <c r="B3324" s="11">
        <v>3321</v>
      </c>
      <c r="C3324" s="52">
        <v>1257</v>
      </c>
      <c r="D3324" s="13">
        <v>1257</v>
      </c>
      <c r="G3324" s="13">
        <v>1257</v>
      </c>
      <c r="H3324" t="str">
        <f>VLOOKUP(G3324,All_Teams!$A$2:$B$365,2,FALSE)</f>
        <v>Louisville</v>
      </c>
    </row>
    <row r="3325" spans="2:8" x14ac:dyDescent="0.4">
      <c r="B3325" s="11">
        <v>3322</v>
      </c>
      <c r="C3325" s="52">
        <v>1452</v>
      </c>
      <c r="D3325" s="13">
        <v>1452</v>
      </c>
      <c r="G3325" s="13">
        <v>1452</v>
      </c>
      <c r="H3325" t="str">
        <f>VLOOKUP(G3325,All_Teams!$A$2:$B$365,2,FALSE)</f>
        <v>West Virginia</v>
      </c>
    </row>
    <row r="3326" spans="2:8" x14ac:dyDescent="0.4">
      <c r="B3326" s="11">
        <v>3323</v>
      </c>
      <c r="C3326" s="52">
        <v>1437</v>
      </c>
      <c r="D3326" s="13">
        <v>1437</v>
      </c>
      <c r="G3326" s="13">
        <v>1437</v>
      </c>
      <c r="H3326" t="str">
        <f>VLOOKUP(G3326,All_Teams!$A$2:$B$365,2,FALSE)</f>
        <v>Villanova</v>
      </c>
    </row>
    <row r="3327" spans="2:8" x14ac:dyDescent="0.4">
      <c r="B3327" s="11">
        <v>3324</v>
      </c>
      <c r="C3327" s="52">
        <v>1268</v>
      </c>
      <c r="D3327" s="13">
        <v>1268</v>
      </c>
      <c r="G3327" s="13">
        <v>1268</v>
      </c>
      <c r="H3327" t="str">
        <f>VLOOKUP(G3327,All_Teams!$A$2:$B$365,2,FALSE)</f>
        <v>Maryland</v>
      </c>
    </row>
    <row r="3328" spans="2:8" x14ac:dyDescent="0.4">
      <c r="B3328" s="11">
        <v>3325</v>
      </c>
      <c r="C3328" s="52">
        <v>1374</v>
      </c>
      <c r="D3328" s="13">
        <v>1374</v>
      </c>
      <c r="G3328" s="13">
        <v>1374</v>
      </c>
      <c r="H3328" t="str">
        <f>VLOOKUP(G3328,All_Teams!$A$2:$B$365,2,FALSE)</f>
        <v>Southern Methodist</v>
      </c>
    </row>
    <row r="3329" spans="2:8" x14ac:dyDescent="0.4">
      <c r="B3329" s="11">
        <v>3326</v>
      </c>
      <c r="C3329" s="52">
        <v>1452</v>
      </c>
      <c r="D3329" s="13">
        <v>1452</v>
      </c>
      <c r="G3329" s="13">
        <v>1452</v>
      </c>
      <c r="H3329" t="str">
        <f>VLOOKUP(G3329,All_Teams!$A$2:$B$365,2,FALSE)</f>
        <v>West Virginia</v>
      </c>
    </row>
    <row r="3330" spans="2:8" x14ac:dyDescent="0.4">
      <c r="B3330" s="11">
        <v>3327</v>
      </c>
      <c r="C3330" s="52">
        <v>1452</v>
      </c>
      <c r="D3330" s="13">
        <v>1452</v>
      </c>
      <c r="G3330" s="13">
        <v>1452</v>
      </c>
      <c r="H3330" t="str">
        <f>VLOOKUP(G3330,All_Teams!$A$2:$B$365,2,FALSE)</f>
        <v>West Virginia</v>
      </c>
    </row>
    <row r="3331" spans="2:8" x14ac:dyDescent="0.4">
      <c r="B3331" s="11">
        <v>3328</v>
      </c>
      <c r="C3331" s="52">
        <v>1452</v>
      </c>
      <c r="D3331" s="13">
        <v>1452</v>
      </c>
      <c r="G3331" s="13">
        <v>1452</v>
      </c>
      <c r="H3331" t="str">
        <f>VLOOKUP(G3331,All_Teams!$A$2:$B$365,2,FALSE)</f>
        <v>West Virginia</v>
      </c>
    </row>
    <row r="3332" spans="2:8" x14ac:dyDescent="0.4">
      <c r="B3332" s="11">
        <v>3329</v>
      </c>
      <c r="C3332" s="52">
        <v>1242</v>
      </c>
      <c r="D3332" s="13">
        <v>1242</v>
      </c>
      <c r="G3332" s="13">
        <v>1242</v>
      </c>
      <c r="H3332" t="str">
        <f>VLOOKUP(G3332,All_Teams!$A$2:$B$365,2,FALSE)</f>
        <v>Kansas</v>
      </c>
    </row>
    <row r="3333" spans="2:8" x14ac:dyDescent="0.4">
      <c r="B3333" s="11">
        <v>3330</v>
      </c>
      <c r="C3333" s="52">
        <v>1452</v>
      </c>
      <c r="D3333" s="13">
        <v>1452</v>
      </c>
      <c r="G3333" s="13">
        <v>1452</v>
      </c>
      <c r="H3333" t="str">
        <f>VLOOKUP(G3333,All_Teams!$A$2:$B$365,2,FALSE)</f>
        <v>West Virginia</v>
      </c>
    </row>
    <row r="3334" spans="2:8" x14ac:dyDescent="0.4">
      <c r="B3334" s="11">
        <v>3331</v>
      </c>
      <c r="C3334" s="52">
        <v>1435</v>
      </c>
      <c r="D3334" s="13">
        <v>1435</v>
      </c>
      <c r="G3334" s="13">
        <v>1435</v>
      </c>
      <c r="H3334" t="str">
        <f>VLOOKUP(G3334,All_Teams!$A$2:$B$365,2,FALSE)</f>
        <v>Vanderbilt</v>
      </c>
    </row>
    <row r="3335" spans="2:8" x14ac:dyDescent="0.4">
      <c r="B3335" s="11">
        <v>3332</v>
      </c>
      <c r="C3335" s="52">
        <v>1257</v>
      </c>
      <c r="D3335" s="13">
        <v>1257</v>
      </c>
      <c r="G3335" s="13">
        <v>1257</v>
      </c>
      <c r="H3335" t="str">
        <f>VLOOKUP(G3335,All_Teams!$A$2:$B$365,2,FALSE)</f>
        <v>Louisville</v>
      </c>
    </row>
    <row r="3336" spans="2:8" x14ac:dyDescent="0.4">
      <c r="B3336" s="11">
        <v>3333</v>
      </c>
      <c r="C3336" s="52">
        <v>1452</v>
      </c>
      <c r="D3336" s="13">
        <v>1452</v>
      </c>
      <c r="G3336" s="13">
        <v>1452</v>
      </c>
      <c r="H3336" t="str">
        <f>VLOOKUP(G3336,All_Teams!$A$2:$B$365,2,FALSE)</f>
        <v>West Virginia</v>
      </c>
    </row>
    <row r="3337" spans="2:8" x14ac:dyDescent="0.4">
      <c r="B3337" s="11">
        <v>3334</v>
      </c>
      <c r="C3337" s="52">
        <v>1314</v>
      </c>
      <c r="D3337" s="13">
        <v>1314</v>
      </c>
      <c r="G3337" s="13">
        <v>1314</v>
      </c>
      <c r="H3337" t="str">
        <f>VLOOKUP(G3337,All_Teams!$A$2:$B$365,2,FALSE)</f>
        <v>North Carolina</v>
      </c>
    </row>
    <row r="3338" spans="2:8" x14ac:dyDescent="0.4">
      <c r="B3338" s="11">
        <v>3335</v>
      </c>
      <c r="C3338" s="52">
        <v>1452</v>
      </c>
      <c r="D3338" s="13">
        <v>1452</v>
      </c>
      <c r="G3338" s="13">
        <v>1452</v>
      </c>
      <c r="H3338" t="str">
        <f>VLOOKUP(G3338,All_Teams!$A$2:$B$365,2,FALSE)</f>
        <v>West Virginia</v>
      </c>
    </row>
    <row r="3339" spans="2:8" x14ac:dyDescent="0.4">
      <c r="B3339" s="11">
        <v>3336</v>
      </c>
      <c r="C3339" s="52">
        <v>1452</v>
      </c>
      <c r="D3339" s="13">
        <v>1452</v>
      </c>
      <c r="G3339" s="13">
        <v>1452</v>
      </c>
      <c r="H3339" t="str">
        <f>VLOOKUP(G3339,All_Teams!$A$2:$B$365,2,FALSE)</f>
        <v>West Virginia</v>
      </c>
    </row>
    <row r="3340" spans="2:8" x14ac:dyDescent="0.4">
      <c r="B3340" s="11">
        <v>3337</v>
      </c>
      <c r="C3340" s="52">
        <v>1452</v>
      </c>
      <c r="D3340" s="13">
        <v>1452</v>
      </c>
      <c r="G3340" s="13">
        <v>1452</v>
      </c>
      <c r="H3340" t="str">
        <f>VLOOKUP(G3340,All_Teams!$A$2:$B$365,2,FALSE)</f>
        <v>West Virginia</v>
      </c>
    </row>
    <row r="3341" spans="2:8" x14ac:dyDescent="0.4">
      <c r="B3341" s="11">
        <v>3338</v>
      </c>
      <c r="C3341" s="52">
        <v>1242</v>
      </c>
      <c r="D3341" s="13">
        <v>1242</v>
      </c>
      <c r="G3341" s="13">
        <v>1242</v>
      </c>
      <c r="H3341" t="str">
        <f>VLOOKUP(G3341,All_Teams!$A$2:$B$365,2,FALSE)</f>
        <v>Kansas</v>
      </c>
    </row>
    <row r="3342" spans="2:8" x14ac:dyDescent="0.4">
      <c r="B3342" s="11">
        <v>3339</v>
      </c>
      <c r="C3342" s="52">
        <v>1199</v>
      </c>
      <c r="D3342" s="13">
        <v>1199</v>
      </c>
      <c r="G3342" s="13">
        <v>1199</v>
      </c>
      <c r="H3342" t="str">
        <f>VLOOKUP(G3342,All_Teams!$A$2:$B$365,2,FALSE)</f>
        <v>Florida State</v>
      </c>
    </row>
    <row r="3343" spans="2:8" x14ac:dyDescent="0.4">
      <c r="B3343" s="11">
        <v>3340</v>
      </c>
      <c r="C3343" s="52">
        <v>1242</v>
      </c>
      <c r="D3343" s="13">
        <v>1242</v>
      </c>
      <c r="G3343" s="13">
        <v>1242</v>
      </c>
      <c r="H3343" t="str">
        <f>VLOOKUP(G3343,All_Teams!$A$2:$B$365,2,FALSE)</f>
        <v>Kansas</v>
      </c>
    </row>
    <row r="3344" spans="2:8" x14ac:dyDescent="0.4">
      <c r="B3344" s="11">
        <v>3341</v>
      </c>
      <c r="C3344" s="52">
        <v>1246</v>
      </c>
      <c r="D3344" s="13">
        <v>1246</v>
      </c>
      <c r="G3344" s="13">
        <v>1246</v>
      </c>
      <c r="H3344" t="str">
        <f>VLOOKUP(G3344,All_Teams!$A$2:$B$365,2,FALSE)</f>
        <v>Kentucky</v>
      </c>
    </row>
    <row r="3345" spans="2:8" x14ac:dyDescent="0.4">
      <c r="B3345" s="11">
        <v>3342</v>
      </c>
      <c r="C3345" s="52">
        <v>1435</v>
      </c>
      <c r="D3345" s="13">
        <v>1435</v>
      </c>
      <c r="G3345" s="13">
        <v>1435</v>
      </c>
      <c r="H3345" t="str">
        <f>VLOOKUP(G3345,All_Teams!$A$2:$B$365,2,FALSE)</f>
        <v>Vanderbilt</v>
      </c>
    </row>
    <row r="3346" spans="2:8" x14ac:dyDescent="0.4">
      <c r="B3346" s="11">
        <v>3343</v>
      </c>
      <c r="C3346" s="52">
        <v>1452</v>
      </c>
      <c r="D3346" s="13">
        <v>1452</v>
      </c>
      <c r="G3346" s="13">
        <v>1452</v>
      </c>
      <c r="H3346" t="str">
        <f>VLOOKUP(G3346,All_Teams!$A$2:$B$365,2,FALSE)</f>
        <v>West Virginia</v>
      </c>
    </row>
    <row r="3347" spans="2:8" x14ac:dyDescent="0.4">
      <c r="B3347" s="11">
        <v>3344</v>
      </c>
      <c r="C3347" s="52">
        <v>1343</v>
      </c>
      <c r="D3347" s="13">
        <v>1343</v>
      </c>
      <c r="G3347" s="13">
        <v>1343</v>
      </c>
      <c r="H3347" t="str">
        <f>VLOOKUP(G3347,All_Teams!$A$2:$B$365,2,FALSE)</f>
        <v>Princeton</v>
      </c>
    </row>
    <row r="3348" spans="2:8" x14ac:dyDescent="0.4">
      <c r="B3348" s="11">
        <v>3345</v>
      </c>
      <c r="C3348" s="52">
        <v>1374</v>
      </c>
      <c r="D3348" s="13">
        <v>1374</v>
      </c>
      <c r="G3348" s="13">
        <v>1374</v>
      </c>
      <c r="H3348" t="str">
        <f>VLOOKUP(G3348,All_Teams!$A$2:$B$365,2,FALSE)</f>
        <v>Southern Methodist</v>
      </c>
    </row>
    <row r="3349" spans="2:8" x14ac:dyDescent="0.4">
      <c r="B3349" s="11">
        <v>3346</v>
      </c>
      <c r="C3349" s="52">
        <v>1196</v>
      </c>
      <c r="D3349" s="13">
        <v>1196</v>
      </c>
      <c r="G3349" s="13">
        <v>1196</v>
      </c>
      <c r="H3349" t="str">
        <f>VLOOKUP(G3349,All_Teams!$A$2:$B$365,2,FALSE)</f>
        <v>Florida</v>
      </c>
    </row>
    <row r="3350" spans="2:8" x14ac:dyDescent="0.4">
      <c r="B3350" s="11">
        <v>3347</v>
      </c>
      <c r="C3350" s="52">
        <v>1314</v>
      </c>
      <c r="D3350" s="13">
        <v>1314</v>
      </c>
      <c r="G3350" s="13">
        <v>1314</v>
      </c>
      <c r="H3350" t="str">
        <f>VLOOKUP(G3350,All_Teams!$A$2:$B$365,2,FALSE)</f>
        <v>North Carolina</v>
      </c>
    </row>
    <row r="3351" spans="2:8" x14ac:dyDescent="0.4">
      <c r="B3351" s="11">
        <v>3348</v>
      </c>
      <c r="C3351" s="52">
        <v>1452</v>
      </c>
      <c r="D3351" s="13">
        <v>1452</v>
      </c>
      <c r="G3351" s="13">
        <v>1452</v>
      </c>
      <c r="H3351" t="str">
        <f>VLOOKUP(G3351,All_Teams!$A$2:$B$365,2,FALSE)</f>
        <v>West Virginia</v>
      </c>
    </row>
    <row r="3352" spans="2:8" x14ac:dyDescent="0.4">
      <c r="B3352" s="11">
        <v>3349</v>
      </c>
      <c r="C3352" s="52">
        <v>1452</v>
      </c>
      <c r="D3352" s="13">
        <v>1452</v>
      </c>
      <c r="G3352" s="13">
        <v>1452</v>
      </c>
      <c r="H3352" t="str">
        <f>VLOOKUP(G3352,All_Teams!$A$2:$B$365,2,FALSE)</f>
        <v>West Virginia</v>
      </c>
    </row>
    <row r="3353" spans="2:8" x14ac:dyDescent="0.4">
      <c r="B3353" s="11">
        <v>3350</v>
      </c>
      <c r="C3353" s="52">
        <v>1452</v>
      </c>
      <c r="D3353" s="13">
        <v>1452</v>
      </c>
      <c r="G3353" s="13">
        <v>1452</v>
      </c>
      <c r="H3353" t="str">
        <f>VLOOKUP(G3353,All_Teams!$A$2:$B$365,2,FALSE)</f>
        <v>West Virginia</v>
      </c>
    </row>
    <row r="3354" spans="2:8" x14ac:dyDescent="0.4">
      <c r="B3354" s="11">
        <v>3351</v>
      </c>
      <c r="C3354" s="52">
        <v>1246</v>
      </c>
      <c r="D3354" s="13">
        <v>1246</v>
      </c>
      <c r="G3354" s="13">
        <v>1246</v>
      </c>
      <c r="H3354" t="str">
        <f>VLOOKUP(G3354,All_Teams!$A$2:$B$365,2,FALSE)</f>
        <v>Kentucky</v>
      </c>
    </row>
    <row r="3355" spans="2:8" x14ac:dyDescent="0.4">
      <c r="B3355" s="11">
        <v>3352</v>
      </c>
      <c r="C3355" s="52">
        <v>1452</v>
      </c>
      <c r="D3355" s="13">
        <v>1452</v>
      </c>
      <c r="G3355" s="13">
        <v>1452</v>
      </c>
      <c r="H3355" t="str">
        <f>VLOOKUP(G3355,All_Teams!$A$2:$B$365,2,FALSE)</f>
        <v>West Virginia</v>
      </c>
    </row>
    <row r="3356" spans="2:8" x14ac:dyDescent="0.4">
      <c r="B3356" s="11">
        <v>3353</v>
      </c>
      <c r="C3356" s="52">
        <v>1435</v>
      </c>
      <c r="D3356" s="13">
        <v>1435</v>
      </c>
      <c r="G3356" s="13">
        <v>1435</v>
      </c>
      <c r="H3356" t="str">
        <f>VLOOKUP(G3356,All_Teams!$A$2:$B$365,2,FALSE)</f>
        <v>Vanderbilt</v>
      </c>
    </row>
    <row r="3357" spans="2:8" x14ac:dyDescent="0.4">
      <c r="B3357" s="11">
        <v>3354</v>
      </c>
      <c r="C3357" s="52">
        <v>1452</v>
      </c>
      <c r="D3357" s="13">
        <v>1452</v>
      </c>
      <c r="G3357" s="13">
        <v>1452</v>
      </c>
      <c r="H3357" t="str">
        <f>VLOOKUP(G3357,All_Teams!$A$2:$B$365,2,FALSE)</f>
        <v>West Virginia</v>
      </c>
    </row>
    <row r="3358" spans="2:8" x14ac:dyDescent="0.4">
      <c r="B3358" s="11">
        <v>3355</v>
      </c>
      <c r="C3358" s="52">
        <v>1314</v>
      </c>
      <c r="D3358" s="13">
        <v>1314</v>
      </c>
      <c r="G3358" s="13">
        <v>1314</v>
      </c>
      <c r="H3358" t="str">
        <f>VLOOKUP(G3358,All_Teams!$A$2:$B$365,2,FALSE)</f>
        <v>North Carolina</v>
      </c>
    </row>
    <row r="3359" spans="2:8" x14ac:dyDescent="0.4">
      <c r="B3359" s="11">
        <v>3356</v>
      </c>
      <c r="C3359" s="52">
        <v>1437</v>
      </c>
      <c r="D3359" s="13">
        <v>1437</v>
      </c>
      <c r="G3359" s="13">
        <v>1437</v>
      </c>
      <c r="H3359" t="str">
        <f>VLOOKUP(G3359,All_Teams!$A$2:$B$365,2,FALSE)</f>
        <v>Villanova</v>
      </c>
    </row>
    <row r="3360" spans="2:8" x14ac:dyDescent="0.4">
      <c r="B3360" s="11">
        <v>3357</v>
      </c>
      <c r="C3360" s="52">
        <v>1452</v>
      </c>
      <c r="D3360" s="13">
        <v>1452</v>
      </c>
      <c r="G3360" s="13">
        <v>1452</v>
      </c>
      <c r="H3360" t="str">
        <f>VLOOKUP(G3360,All_Teams!$A$2:$B$365,2,FALSE)</f>
        <v>West Virginia</v>
      </c>
    </row>
    <row r="3361" spans="2:8" x14ac:dyDescent="0.4">
      <c r="B3361" s="11">
        <v>3358</v>
      </c>
      <c r="C3361" s="52">
        <v>1452</v>
      </c>
      <c r="D3361" s="13">
        <v>1452</v>
      </c>
      <c r="G3361" s="13">
        <v>1452</v>
      </c>
      <c r="H3361" t="str">
        <f>VLOOKUP(G3361,All_Teams!$A$2:$B$365,2,FALSE)</f>
        <v>West Virginia</v>
      </c>
    </row>
    <row r="3362" spans="2:8" x14ac:dyDescent="0.4">
      <c r="B3362" s="11">
        <v>3359</v>
      </c>
      <c r="C3362" s="52">
        <v>1278</v>
      </c>
      <c r="D3362" s="13">
        <v>1278</v>
      </c>
      <c r="G3362" s="13">
        <v>1278</v>
      </c>
      <c r="H3362" t="str">
        <f>VLOOKUP(G3362,All_Teams!$A$2:$B$365,2,FALSE)</f>
        <v>Minnesota</v>
      </c>
    </row>
    <row r="3363" spans="2:8" x14ac:dyDescent="0.4">
      <c r="B3363" s="11">
        <v>3360</v>
      </c>
      <c r="C3363" s="52">
        <v>1452</v>
      </c>
      <c r="D3363" s="13">
        <v>1452</v>
      </c>
      <c r="G3363" s="13">
        <v>1452</v>
      </c>
      <c r="H3363" t="str">
        <f>VLOOKUP(G3363,All_Teams!$A$2:$B$365,2,FALSE)</f>
        <v>West Virginia</v>
      </c>
    </row>
    <row r="3364" spans="2:8" x14ac:dyDescent="0.4">
      <c r="B3364" s="11">
        <v>3361</v>
      </c>
      <c r="C3364" s="52">
        <v>1436</v>
      </c>
      <c r="D3364" s="13">
        <v>1436</v>
      </c>
      <c r="G3364" s="13">
        <v>1436</v>
      </c>
      <c r="H3364" t="str">
        <f>VLOOKUP(G3364,All_Teams!$A$2:$B$365,2,FALSE)</f>
        <v>Vermont</v>
      </c>
    </row>
    <row r="3365" spans="2:8" x14ac:dyDescent="0.4">
      <c r="B3365" s="11">
        <v>3362</v>
      </c>
      <c r="C3365" s="52">
        <v>1435</v>
      </c>
      <c r="D3365" s="13">
        <v>1435</v>
      </c>
      <c r="G3365" s="13">
        <v>1435</v>
      </c>
      <c r="H3365" t="str">
        <f>VLOOKUP(G3365,All_Teams!$A$2:$B$365,2,FALSE)</f>
        <v>Vanderbilt</v>
      </c>
    </row>
    <row r="3366" spans="2:8" x14ac:dyDescent="0.4">
      <c r="B3366" s="11">
        <v>3363</v>
      </c>
      <c r="C3366" s="52">
        <v>1452</v>
      </c>
      <c r="D3366" s="13">
        <v>1452</v>
      </c>
      <c r="G3366" s="13">
        <v>1452</v>
      </c>
      <c r="H3366" t="str">
        <f>VLOOKUP(G3366,All_Teams!$A$2:$B$365,2,FALSE)</f>
        <v>West Virginia</v>
      </c>
    </row>
    <row r="3367" spans="2:8" x14ac:dyDescent="0.4">
      <c r="B3367" s="11">
        <v>3364</v>
      </c>
      <c r="C3367" s="52">
        <v>1274</v>
      </c>
      <c r="D3367" s="13">
        <v>1274</v>
      </c>
      <c r="G3367" s="13">
        <v>1274</v>
      </c>
      <c r="H3367" t="str">
        <f>VLOOKUP(G3367,All_Teams!$A$2:$B$365,2,FALSE)</f>
        <v>Miami (FL)</v>
      </c>
    </row>
    <row r="3368" spans="2:8" x14ac:dyDescent="0.4">
      <c r="B3368" s="11">
        <v>3365</v>
      </c>
      <c r="C3368" s="52">
        <v>1274</v>
      </c>
      <c r="D3368" s="13">
        <v>1274</v>
      </c>
      <c r="G3368" s="13">
        <v>1274</v>
      </c>
      <c r="H3368" t="str">
        <f>VLOOKUP(G3368,All_Teams!$A$2:$B$365,2,FALSE)</f>
        <v>Miami (FL)</v>
      </c>
    </row>
    <row r="3369" spans="2:8" x14ac:dyDescent="0.4">
      <c r="B3369" s="11">
        <v>3366</v>
      </c>
      <c r="C3369" s="52">
        <v>1452</v>
      </c>
      <c r="D3369" s="13">
        <v>1452</v>
      </c>
      <c r="G3369" s="13">
        <v>1452</v>
      </c>
      <c r="H3369" t="str">
        <f>VLOOKUP(G3369,All_Teams!$A$2:$B$365,2,FALSE)</f>
        <v>West Virginia</v>
      </c>
    </row>
    <row r="3370" spans="2:8" x14ac:dyDescent="0.4">
      <c r="B3370" s="11">
        <v>3367</v>
      </c>
      <c r="C3370" s="52">
        <v>1242</v>
      </c>
      <c r="D3370" s="13">
        <v>1242</v>
      </c>
      <c r="G3370" s="13">
        <v>1242</v>
      </c>
      <c r="H3370" t="str">
        <f>VLOOKUP(G3370,All_Teams!$A$2:$B$365,2,FALSE)</f>
        <v>Kansas</v>
      </c>
    </row>
    <row r="3371" spans="2:8" x14ac:dyDescent="0.4">
      <c r="B3371" s="11">
        <v>3368</v>
      </c>
      <c r="C3371" s="52">
        <v>1242</v>
      </c>
      <c r="D3371" s="13">
        <v>1242</v>
      </c>
      <c r="G3371" s="13">
        <v>1242</v>
      </c>
      <c r="H3371" t="str">
        <f>VLOOKUP(G3371,All_Teams!$A$2:$B$365,2,FALSE)</f>
        <v>Kansas</v>
      </c>
    </row>
    <row r="3372" spans="2:8" x14ac:dyDescent="0.4">
      <c r="B3372" s="11">
        <v>3369</v>
      </c>
      <c r="C3372" s="52">
        <v>1435</v>
      </c>
      <c r="D3372" s="13">
        <v>1435</v>
      </c>
      <c r="G3372" s="13">
        <v>1435</v>
      </c>
      <c r="H3372" t="str">
        <f>VLOOKUP(G3372,All_Teams!$A$2:$B$365,2,FALSE)</f>
        <v>Vanderbilt</v>
      </c>
    </row>
    <row r="3373" spans="2:8" x14ac:dyDescent="0.4">
      <c r="B3373" s="11">
        <v>3370</v>
      </c>
      <c r="C3373" s="52">
        <v>1124</v>
      </c>
      <c r="D3373" s="13">
        <v>1124</v>
      </c>
      <c r="G3373" s="13">
        <v>1124</v>
      </c>
      <c r="H3373" t="str">
        <f>VLOOKUP(G3373,All_Teams!$A$2:$B$365,2,FALSE)</f>
        <v>Baylor</v>
      </c>
    </row>
    <row r="3374" spans="2:8" x14ac:dyDescent="0.4">
      <c r="B3374" s="11">
        <v>3371</v>
      </c>
      <c r="C3374" s="52">
        <v>1452</v>
      </c>
      <c r="D3374" s="13">
        <v>1452</v>
      </c>
      <c r="G3374" s="13">
        <v>1452</v>
      </c>
      <c r="H3374" t="str">
        <f>VLOOKUP(G3374,All_Teams!$A$2:$B$365,2,FALSE)</f>
        <v>West Virginia</v>
      </c>
    </row>
    <row r="3375" spans="2:8" x14ac:dyDescent="0.4">
      <c r="B3375" s="11">
        <v>3372</v>
      </c>
      <c r="C3375" s="52">
        <v>1242</v>
      </c>
      <c r="D3375" s="13">
        <v>1242</v>
      </c>
      <c r="G3375" s="13">
        <v>1242</v>
      </c>
      <c r="H3375" t="str">
        <f>VLOOKUP(G3375,All_Teams!$A$2:$B$365,2,FALSE)</f>
        <v>Kansas</v>
      </c>
    </row>
    <row r="3376" spans="2:8" x14ac:dyDescent="0.4">
      <c r="B3376" s="11">
        <v>3373</v>
      </c>
      <c r="C3376" s="52">
        <v>1314</v>
      </c>
      <c r="D3376" s="13">
        <v>1314</v>
      </c>
      <c r="G3376" s="13">
        <v>1314</v>
      </c>
      <c r="H3376" t="str">
        <f>VLOOKUP(G3376,All_Teams!$A$2:$B$365,2,FALSE)</f>
        <v>North Carolina</v>
      </c>
    </row>
    <row r="3377" spans="2:8" x14ac:dyDescent="0.4">
      <c r="B3377" s="11">
        <v>3374</v>
      </c>
      <c r="C3377" s="52">
        <v>1246</v>
      </c>
      <c r="D3377" s="13">
        <v>1246</v>
      </c>
      <c r="G3377" s="13">
        <v>1246</v>
      </c>
      <c r="H3377" t="str">
        <f>VLOOKUP(G3377,All_Teams!$A$2:$B$365,2,FALSE)</f>
        <v>Kentucky</v>
      </c>
    </row>
    <row r="3378" spans="2:8" x14ac:dyDescent="0.4">
      <c r="B3378" s="11">
        <v>3375</v>
      </c>
      <c r="C3378" s="52">
        <v>1435</v>
      </c>
      <c r="D3378" s="13">
        <v>1435</v>
      </c>
      <c r="G3378" s="13">
        <v>1435</v>
      </c>
      <c r="H3378" t="str">
        <f>VLOOKUP(G3378,All_Teams!$A$2:$B$365,2,FALSE)</f>
        <v>Vanderbilt</v>
      </c>
    </row>
    <row r="3379" spans="2:8" x14ac:dyDescent="0.4">
      <c r="B3379" s="11">
        <v>3376</v>
      </c>
      <c r="C3379" s="52">
        <v>1246</v>
      </c>
      <c r="D3379" s="13">
        <v>1246</v>
      </c>
      <c r="G3379" s="13">
        <v>1246</v>
      </c>
      <c r="H3379" t="str">
        <f>VLOOKUP(G3379,All_Teams!$A$2:$B$365,2,FALSE)</f>
        <v>Kentucky</v>
      </c>
    </row>
    <row r="3380" spans="2:8" x14ac:dyDescent="0.4">
      <c r="B3380" s="11">
        <v>3377</v>
      </c>
      <c r="C3380" s="52">
        <v>1323</v>
      </c>
      <c r="D3380" s="13">
        <v>1323</v>
      </c>
      <c r="G3380" s="13">
        <v>1323</v>
      </c>
      <c r="H3380" t="str">
        <f>VLOOKUP(G3380,All_Teams!$A$2:$B$365,2,FALSE)</f>
        <v>Notre Dame</v>
      </c>
    </row>
    <row r="3381" spans="2:8" x14ac:dyDescent="0.4">
      <c r="B3381" s="11">
        <v>3378</v>
      </c>
      <c r="C3381" s="52">
        <v>1274</v>
      </c>
      <c r="D3381" s="13">
        <v>1274</v>
      </c>
      <c r="G3381" s="13">
        <v>1274</v>
      </c>
      <c r="H3381" t="str">
        <f>VLOOKUP(G3381,All_Teams!$A$2:$B$365,2,FALSE)</f>
        <v>Miami (FL)</v>
      </c>
    </row>
    <row r="3382" spans="2:8" x14ac:dyDescent="0.4">
      <c r="B3382" s="11">
        <v>3379</v>
      </c>
      <c r="C3382" s="52">
        <v>1257</v>
      </c>
      <c r="D3382" s="13">
        <v>1257</v>
      </c>
      <c r="G3382" s="13">
        <v>1257</v>
      </c>
      <c r="H3382" t="str">
        <f>VLOOKUP(G3382,All_Teams!$A$2:$B$365,2,FALSE)</f>
        <v>Louisville</v>
      </c>
    </row>
    <row r="3383" spans="2:8" x14ac:dyDescent="0.4">
      <c r="B3383" s="11">
        <v>3380</v>
      </c>
      <c r="C3383" s="52">
        <v>1274</v>
      </c>
      <c r="D3383" s="13">
        <v>1274</v>
      </c>
      <c r="G3383" s="13">
        <v>1274</v>
      </c>
      <c r="H3383" t="str">
        <f>VLOOKUP(G3383,All_Teams!$A$2:$B$365,2,FALSE)</f>
        <v>Miami (FL)</v>
      </c>
    </row>
    <row r="3384" spans="2:8" x14ac:dyDescent="0.4">
      <c r="B3384" s="11">
        <v>3381</v>
      </c>
      <c r="C3384" s="52">
        <v>1388</v>
      </c>
      <c r="D3384" s="13">
        <v>1388</v>
      </c>
      <c r="G3384" s="13">
        <v>1388</v>
      </c>
      <c r="H3384" t="str">
        <f>VLOOKUP(G3384,All_Teams!$A$2:$B$365,2,FALSE)</f>
        <v>Saint Mary's (CA)</v>
      </c>
    </row>
    <row r="3385" spans="2:8" x14ac:dyDescent="0.4">
      <c r="B3385" s="11">
        <v>3382</v>
      </c>
      <c r="C3385" s="52">
        <v>1314</v>
      </c>
      <c r="D3385" s="13">
        <v>1314</v>
      </c>
      <c r="G3385" s="13">
        <v>1314</v>
      </c>
      <c r="H3385" t="str">
        <f>VLOOKUP(G3385,All_Teams!$A$2:$B$365,2,FALSE)</f>
        <v>North Carolina</v>
      </c>
    </row>
    <row r="3386" spans="2:8" x14ac:dyDescent="0.4">
      <c r="B3386" s="11">
        <v>3383</v>
      </c>
      <c r="C3386" s="52">
        <v>1242</v>
      </c>
      <c r="D3386" s="13">
        <v>1242</v>
      </c>
      <c r="G3386" s="13">
        <v>1242</v>
      </c>
      <c r="H3386" t="str">
        <f>VLOOKUP(G3386,All_Teams!$A$2:$B$365,2,FALSE)</f>
        <v>Kansas</v>
      </c>
    </row>
    <row r="3387" spans="2:8" x14ac:dyDescent="0.4">
      <c r="B3387" s="11">
        <v>3384</v>
      </c>
      <c r="C3387" s="52">
        <v>1435</v>
      </c>
      <c r="D3387" s="13">
        <v>1435</v>
      </c>
      <c r="G3387" s="13">
        <v>1435</v>
      </c>
      <c r="H3387" t="str">
        <f>VLOOKUP(G3387,All_Teams!$A$2:$B$365,2,FALSE)</f>
        <v>Vanderbilt</v>
      </c>
    </row>
    <row r="3388" spans="2:8" x14ac:dyDescent="0.4">
      <c r="B3388" s="11">
        <v>3385</v>
      </c>
      <c r="C3388" s="52">
        <v>1274</v>
      </c>
      <c r="D3388" s="13">
        <v>1274</v>
      </c>
      <c r="G3388" s="13">
        <v>1274</v>
      </c>
      <c r="H3388" t="str">
        <f>VLOOKUP(G3388,All_Teams!$A$2:$B$365,2,FALSE)</f>
        <v>Miami (FL)</v>
      </c>
    </row>
    <row r="3389" spans="2:8" x14ac:dyDescent="0.4">
      <c r="B3389" s="11">
        <v>3386</v>
      </c>
      <c r="C3389" s="52">
        <v>1452</v>
      </c>
      <c r="D3389" s="13">
        <v>1452</v>
      </c>
      <c r="G3389" s="13">
        <v>1452</v>
      </c>
      <c r="H3389" t="str">
        <f>VLOOKUP(G3389,All_Teams!$A$2:$B$365,2,FALSE)</f>
        <v>West Virginia</v>
      </c>
    </row>
    <row r="3390" spans="2:8" x14ac:dyDescent="0.4">
      <c r="B3390" s="11">
        <v>3387</v>
      </c>
      <c r="C3390" s="52">
        <v>1314</v>
      </c>
      <c r="D3390" s="13">
        <v>1314</v>
      </c>
      <c r="G3390" s="13">
        <v>1314</v>
      </c>
      <c r="H3390" t="str">
        <f>VLOOKUP(G3390,All_Teams!$A$2:$B$365,2,FALSE)</f>
        <v>North Carolina</v>
      </c>
    </row>
    <row r="3391" spans="2:8" x14ac:dyDescent="0.4">
      <c r="B3391" s="11">
        <v>3388</v>
      </c>
      <c r="C3391" s="52">
        <v>1437</v>
      </c>
      <c r="D3391" s="13">
        <v>1437</v>
      </c>
      <c r="G3391" s="13">
        <v>1437</v>
      </c>
      <c r="H3391" t="str">
        <f>VLOOKUP(G3391,All_Teams!$A$2:$B$365,2,FALSE)</f>
        <v>Villanova</v>
      </c>
    </row>
    <row r="3392" spans="2:8" x14ac:dyDescent="0.4">
      <c r="B3392" s="11">
        <v>3389</v>
      </c>
      <c r="C3392" s="52">
        <v>1314</v>
      </c>
      <c r="D3392" s="13">
        <v>1314</v>
      </c>
      <c r="G3392" s="13">
        <v>1314</v>
      </c>
      <c r="H3392" t="str">
        <f>VLOOKUP(G3392,All_Teams!$A$2:$B$365,2,FALSE)</f>
        <v>North Carolina</v>
      </c>
    </row>
    <row r="3393" spans="2:8" x14ac:dyDescent="0.4">
      <c r="B3393" s="11">
        <v>3390</v>
      </c>
      <c r="C3393" s="52">
        <v>1314</v>
      </c>
      <c r="D3393" s="13">
        <v>1314</v>
      </c>
      <c r="G3393" s="13">
        <v>1314</v>
      </c>
      <c r="H3393" t="str">
        <f>VLOOKUP(G3393,All_Teams!$A$2:$B$365,2,FALSE)</f>
        <v>North Carolina</v>
      </c>
    </row>
    <row r="3394" spans="2:8" x14ac:dyDescent="0.4">
      <c r="B3394" s="11">
        <v>3391</v>
      </c>
      <c r="C3394" s="52">
        <v>1452</v>
      </c>
      <c r="D3394" s="13">
        <v>1452</v>
      </c>
      <c r="G3394" s="13">
        <v>1452</v>
      </c>
      <c r="H3394" t="str">
        <f>VLOOKUP(G3394,All_Teams!$A$2:$B$365,2,FALSE)</f>
        <v>West Virginia</v>
      </c>
    </row>
    <row r="3395" spans="2:8" x14ac:dyDescent="0.4">
      <c r="B3395" s="11">
        <v>3392</v>
      </c>
      <c r="C3395" s="52">
        <v>1246</v>
      </c>
      <c r="D3395" s="13">
        <v>1246</v>
      </c>
      <c r="G3395" s="13">
        <v>1246</v>
      </c>
      <c r="H3395" t="str">
        <f>VLOOKUP(G3395,All_Teams!$A$2:$B$365,2,FALSE)</f>
        <v>Kentucky</v>
      </c>
    </row>
    <row r="3396" spans="2:8" x14ac:dyDescent="0.4">
      <c r="B3396" s="11">
        <v>3393</v>
      </c>
      <c r="C3396" s="52">
        <v>1452</v>
      </c>
      <c r="D3396" s="13">
        <v>1452</v>
      </c>
      <c r="G3396" s="13">
        <v>1452</v>
      </c>
      <c r="H3396" t="str">
        <f>VLOOKUP(G3396,All_Teams!$A$2:$B$365,2,FALSE)</f>
        <v>West Virginia</v>
      </c>
    </row>
    <row r="3397" spans="2:8" x14ac:dyDescent="0.4">
      <c r="B3397" s="11">
        <v>3394</v>
      </c>
      <c r="C3397" s="52">
        <v>1314</v>
      </c>
      <c r="D3397" s="13">
        <v>1314</v>
      </c>
      <c r="G3397" s="13">
        <v>1314</v>
      </c>
      <c r="H3397" t="str">
        <f>VLOOKUP(G3397,All_Teams!$A$2:$B$365,2,FALSE)</f>
        <v>North Carolina</v>
      </c>
    </row>
    <row r="3398" spans="2:8" x14ac:dyDescent="0.4">
      <c r="B3398" s="11">
        <v>3395</v>
      </c>
      <c r="C3398" s="52">
        <v>1246</v>
      </c>
      <c r="D3398" s="13">
        <v>1246</v>
      </c>
      <c r="G3398" s="13">
        <v>1246</v>
      </c>
      <c r="H3398" t="str">
        <f>VLOOKUP(G3398,All_Teams!$A$2:$B$365,2,FALSE)</f>
        <v>Kentucky</v>
      </c>
    </row>
    <row r="3399" spans="2:8" x14ac:dyDescent="0.4">
      <c r="B3399" s="11">
        <v>3396</v>
      </c>
      <c r="C3399" s="52">
        <v>1257</v>
      </c>
      <c r="D3399" s="13">
        <v>1257</v>
      </c>
      <c r="G3399" s="13">
        <v>1257</v>
      </c>
      <c r="H3399" t="str">
        <f>VLOOKUP(G3399,All_Teams!$A$2:$B$365,2,FALSE)</f>
        <v>Louisville</v>
      </c>
    </row>
    <row r="3400" spans="2:8" x14ac:dyDescent="0.4">
      <c r="B3400" s="11">
        <v>3397</v>
      </c>
      <c r="C3400" s="52">
        <v>1112</v>
      </c>
      <c r="D3400" s="13">
        <v>1112</v>
      </c>
      <c r="G3400" s="13">
        <v>1112</v>
      </c>
      <c r="H3400" t="str">
        <f>VLOOKUP(G3400,All_Teams!$A$2:$B$365,2,FALSE)</f>
        <v>Arizona</v>
      </c>
    </row>
    <row r="3401" spans="2:8" x14ac:dyDescent="0.4">
      <c r="B3401" s="11">
        <v>3398</v>
      </c>
      <c r="C3401" s="52">
        <v>1246</v>
      </c>
      <c r="D3401" s="13">
        <v>1246</v>
      </c>
      <c r="G3401" s="13">
        <v>1246</v>
      </c>
      <c r="H3401" t="str">
        <f>VLOOKUP(G3401,All_Teams!$A$2:$B$365,2,FALSE)</f>
        <v>Kentucky</v>
      </c>
    </row>
    <row r="3402" spans="2:8" x14ac:dyDescent="0.4">
      <c r="B3402" s="11">
        <v>3399</v>
      </c>
      <c r="C3402" s="52">
        <v>1452</v>
      </c>
      <c r="D3402" s="13">
        <v>1452</v>
      </c>
      <c r="G3402" s="13">
        <v>1452</v>
      </c>
      <c r="H3402" t="str">
        <f>VLOOKUP(G3402,All_Teams!$A$2:$B$365,2,FALSE)</f>
        <v>West Virginia</v>
      </c>
    </row>
    <row r="3403" spans="2:8" x14ac:dyDescent="0.4">
      <c r="B3403" s="11">
        <v>3400</v>
      </c>
      <c r="C3403" s="52">
        <v>1314</v>
      </c>
      <c r="D3403" s="13">
        <v>1314</v>
      </c>
      <c r="G3403" s="13">
        <v>1314</v>
      </c>
      <c r="H3403" t="str">
        <f>VLOOKUP(G3403,All_Teams!$A$2:$B$365,2,FALSE)</f>
        <v>North Carolina</v>
      </c>
    </row>
    <row r="3404" spans="2:8" x14ac:dyDescent="0.4">
      <c r="B3404" s="11">
        <v>3401</v>
      </c>
      <c r="C3404" s="52">
        <v>1274</v>
      </c>
      <c r="D3404" s="13">
        <v>1274</v>
      </c>
      <c r="G3404" s="13">
        <v>1274</v>
      </c>
      <c r="H3404" t="str">
        <f>VLOOKUP(G3404,All_Teams!$A$2:$B$365,2,FALSE)</f>
        <v>Miami (FL)</v>
      </c>
    </row>
    <row r="3405" spans="2:8" x14ac:dyDescent="0.4">
      <c r="B3405" s="11">
        <v>3402</v>
      </c>
      <c r="C3405" s="52">
        <v>1112</v>
      </c>
      <c r="D3405" s="13">
        <v>1112</v>
      </c>
      <c r="G3405" s="13">
        <v>1112</v>
      </c>
      <c r="H3405" t="str">
        <f>VLOOKUP(G3405,All_Teams!$A$2:$B$365,2,FALSE)</f>
        <v>Arizona</v>
      </c>
    </row>
    <row r="3406" spans="2:8" x14ac:dyDescent="0.4">
      <c r="B3406" s="11">
        <v>3403</v>
      </c>
      <c r="C3406" s="52">
        <v>1257</v>
      </c>
      <c r="D3406" s="13">
        <v>1257</v>
      </c>
      <c r="G3406" s="13">
        <v>1257</v>
      </c>
      <c r="H3406" t="str">
        <f>VLOOKUP(G3406,All_Teams!$A$2:$B$365,2,FALSE)</f>
        <v>Louisville</v>
      </c>
    </row>
    <row r="3407" spans="2:8" x14ac:dyDescent="0.4">
      <c r="B3407" s="11">
        <v>3404</v>
      </c>
      <c r="C3407" s="52">
        <v>1332</v>
      </c>
      <c r="D3407" s="13">
        <v>1332</v>
      </c>
      <c r="G3407" s="13">
        <v>1332</v>
      </c>
      <c r="H3407" t="str">
        <f>VLOOKUP(G3407,All_Teams!$A$2:$B$365,2,FALSE)</f>
        <v>Oregon</v>
      </c>
    </row>
    <row r="3408" spans="2:8" x14ac:dyDescent="0.4">
      <c r="B3408" s="11">
        <v>3405</v>
      </c>
      <c r="C3408" s="52">
        <v>1112</v>
      </c>
      <c r="D3408" s="13">
        <v>1112</v>
      </c>
      <c r="G3408" s="13">
        <v>1112</v>
      </c>
      <c r="H3408" t="str">
        <f>VLOOKUP(G3408,All_Teams!$A$2:$B$365,2,FALSE)</f>
        <v>Arizona</v>
      </c>
    </row>
    <row r="3409" spans="2:8" x14ac:dyDescent="0.4">
      <c r="B3409" s="11">
        <v>3406</v>
      </c>
      <c r="C3409" s="52">
        <v>1374</v>
      </c>
      <c r="D3409" s="13">
        <v>1374</v>
      </c>
      <c r="G3409" s="13">
        <v>1374</v>
      </c>
      <c r="H3409" t="str">
        <f>VLOOKUP(G3409,All_Teams!$A$2:$B$365,2,FALSE)</f>
        <v>Southern Methodist</v>
      </c>
    </row>
    <row r="3410" spans="2:8" x14ac:dyDescent="0.4">
      <c r="B3410" s="11">
        <v>3407</v>
      </c>
      <c r="C3410" s="52">
        <v>1452</v>
      </c>
      <c r="D3410" s="13">
        <v>1452</v>
      </c>
      <c r="G3410" s="13">
        <v>1452</v>
      </c>
      <c r="H3410" t="str">
        <f>VLOOKUP(G3410,All_Teams!$A$2:$B$365,2,FALSE)</f>
        <v>West Virginia</v>
      </c>
    </row>
    <row r="3411" spans="2:8" x14ac:dyDescent="0.4">
      <c r="B3411" s="11">
        <v>3408</v>
      </c>
      <c r="C3411" s="52">
        <v>1452</v>
      </c>
      <c r="D3411" s="13">
        <v>1452</v>
      </c>
      <c r="G3411" s="13">
        <v>1452</v>
      </c>
      <c r="H3411" t="str">
        <f>VLOOKUP(G3411,All_Teams!$A$2:$B$365,2,FALSE)</f>
        <v>West Virginia</v>
      </c>
    </row>
    <row r="3412" spans="2:8" x14ac:dyDescent="0.4">
      <c r="B3412" s="11">
        <v>3409</v>
      </c>
      <c r="C3412" s="52">
        <v>1246</v>
      </c>
      <c r="D3412" s="13">
        <v>1246</v>
      </c>
      <c r="G3412" s="13">
        <v>1246</v>
      </c>
      <c r="H3412" t="str">
        <f>VLOOKUP(G3412,All_Teams!$A$2:$B$365,2,FALSE)</f>
        <v>Kentucky</v>
      </c>
    </row>
    <row r="3413" spans="2:8" x14ac:dyDescent="0.4">
      <c r="B3413" s="11">
        <v>3410</v>
      </c>
      <c r="C3413" s="52">
        <v>1257</v>
      </c>
      <c r="D3413" s="13">
        <v>1257</v>
      </c>
      <c r="G3413" s="13">
        <v>1257</v>
      </c>
      <c r="H3413" t="str">
        <f>VLOOKUP(G3413,All_Teams!$A$2:$B$365,2,FALSE)</f>
        <v>Louisville</v>
      </c>
    </row>
    <row r="3414" spans="2:8" x14ac:dyDescent="0.4">
      <c r="B3414" s="11">
        <v>3411</v>
      </c>
      <c r="C3414" s="52">
        <v>1452</v>
      </c>
      <c r="D3414" s="13">
        <v>1452</v>
      </c>
      <c r="G3414" s="13">
        <v>1452</v>
      </c>
      <c r="H3414" t="str">
        <f>VLOOKUP(G3414,All_Teams!$A$2:$B$365,2,FALSE)</f>
        <v>West Virginia</v>
      </c>
    </row>
    <row r="3415" spans="2:8" x14ac:dyDescent="0.4">
      <c r="B3415" s="11">
        <v>3412</v>
      </c>
      <c r="C3415" s="52">
        <v>1314</v>
      </c>
      <c r="D3415" s="13">
        <v>1314</v>
      </c>
      <c r="G3415" s="13">
        <v>1314</v>
      </c>
      <c r="H3415" t="str">
        <f>VLOOKUP(G3415,All_Teams!$A$2:$B$365,2,FALSE)</f>
        <v>North Carolina</v>
      </c>
    </row>
    <row r="3416" spans="2:8" x14ac:dyDescent="0.4">
      <c r="B3416" s="11">
        <v>3413</v>
      </c>
      <c r="C3416" s="52">
        <v>1257</v>
      </c>
      <c r="D3416" s="13">
        <v>1257</v>
      </c>
      <c r="G3416" s="13">
        <v>1257</v>
      </c>
      <c r="H3416" t="str">
        <f>VLOOKUP(G3416,All_Teams!$A$2:$B$365,2,FALSE)</f>
        <v>Louisville</v>
      </c>
    </row>
    <row r="3417" spans="2:8" x14ac:dyDescent="0.4">
      <c r="B3417" s="11">
        <v>3414</v>
      </c>
      <c r="C3417" s="52">
        <v>1173</v>
      </c>
      <c r="D3417" s="13">
        <v>1173</v>
      </c>
      <c r="G3417" s="13">
        <v>1173</v>
      </c>
      <c r="H3417" t="str">
        <f>VLOOKUP(G3417,All_Teams!$A$2:$B$365,2,FALSE)</f>
        <v>Dayton</v>
      </c>
    </row>
    <row r="3418" spans="2:8" x14ac:dyDescent="0.4">
      <c r="B3418" s="11">
        <v>3415</v>
      </c>
      <c r="C3418" s="52">
        <v>1452</v>
      </c>
      <c r="D3418" s="13">
        <v>1452</v>
      </c>
      <c r="G3418" s="13">
        <v>1452</v>
      </c>
      <c r="H3418" t="str">
        <f>VLOOKUP(G3418,All_Teams!$A$2:$B$365,2,FALSE)</f>
        <v>West Virginia</v>
      </c>
    </row>
    <row r="3419" spans="2:8" x14ac:dyDescent="0.4">
      <c r="B3419" s="11">
        <v>3416</v>
      </c>
      <c r="C3419" s="52">
        <v>1274</v>
      </c>
      <c r="D3419" s="13">
        <v>1274</v>
      </c>
      <c r="G3419" s="13">
        <v>1274</v>
      </c>
      <c r="H3419" t="str">
        <f>VLOOKUP(G3419,All_Teams!$A$2:$B$365,2,FALSE)</f>
        <v>Miami (FL)</v>
      </c>
    </row>
    <row r="3420" spans="2:8" x14ac:dyDescent="0.4">
      <c r="B3420" s="11">
        <v>3417</v>
      </c>
      <c r="C3420" s="52">
        <v>1435</v>
      </c>
      <c r="D3420" s="13">
        <v>1435</v>
      </c>
      <c r="G3420" s="13">
        <v>1435</v>
      </c>
      <c r="H3420" t="str">
        <f>VLOOKUP(G3420,All_Teams!$A$2:$B$365,2,FALSE)</f>
        <v>Vanderbilt</v>
      </c>
    </row>
    <row r="3421" spans="2:8" x14ac:dyDescent="0.4">
      <c r="B3421" s="11">
        <v>3418</v>
      </c>
      <c r="C3421" s="52">
        <v>1435</v>
      </c>
      <c r="D3421" s="13">
        <v>1435</v>
      </c>
      <c r="G3421" s="13">
        <v>1435</v>
      </c>
      <c r="H3421" t="str">
        <f>VLOOKUP(G3421,All_Teams!$A$2:$B$365,2,FALSE)</f>
        <v>Vanderbilt</v>
      </c>
    </row>
    <row r="3422" spans="2:8" x14ac:dyDescent="0.4">
      <c r="B3422" s="11">
        <v>3419</v>
      </c>
      <c r="C3422" s="52">
        <v>1246</v>
      </c>
      <c r="D3422" s="13">
        <v>1246</v>
      </c>
      <c r="G3422" s="13">
        <v>1246</v>
      </c>
      <c r="H3422" t="str">
        <f>VLOOKUP(G3422,All_Teams!$A$2:$B$365,2,FALSE)</f>
        <v>Kentucky</v>
      </c>
    </row>
    <row r="3423" spans="2:8" x14ac:dyDescent="0.4">
      <c r="B3423" s="11">
        <v>3420</v>
      </c>
      <c r="C3423" s="52">
        <v>1452</v>
      </c>
      <c r="D3423" s="13">
        <v>1452</v>
      </c>
      <c r="G3423" s="13">
        <v>1452</v>
      </c>
      <c r="H3423" t="str">
        <f>VLOOKUP(G3423,All_Teams!$A$2:$B$365,2,FALSE)</f>
        <v>West Virginia</v>
      </c>
    </row>
    <row r="3424" spans="2:8" x14ac:dyDescent="0.4">
      <c r="B3424" s="11">
        <v>3421</v>
      </c>
      <c r="C3424" s="52">
        <v>1314</v>
      </c>
      <c r="D3424" s="13">
        <v>1314</v>
      </c>
      <c r="G3424" s="13">
        <v>1314</v>
      </c>
      <c r="H3424" t="str">
        <f>VLOOKUP(G3424,All_Teams!$A$2:$B$365,2,FALSE)</f>
        <v>North Carolina</v>
      </c>
    </row>
    <row r="3425" spans="2:8" x14ac:dyDescent="0.4">
      <c r="B3425" s="11">
        <v>3422</v>
      </c>
      <c r="C3425" s="52">
        <v>1452</v>
      </c>
      <c r="D3425" s="13">
        <v>1452</v>
      </c>
      <c r="G3425" s="13">
        <v>1452</v>
      </c>
      <c r="H3425" t="str">
        <f>VLOOKUP(G3425,All_Teams!$A$2:$B$365,2,FALSE)</f>
        <v>West Virginia</v>
      </c>
    </row>
    <row r="3426" spans="2:8" x14ac:dyDescent="0.4">
      <c r="B3426" s="11">
        <v>3423</v>
      </c>
      <c r="C3426" s="52">
        <v>1452</v>
      </c>
      <c r="D3426" s="13">
        <v>1452</v>
      </c>
      <c r="G3426" s="13">
        <v>1452</v>
      </c>
      <c r="H3426" t="str">
        <f>VLOOKUP(G3426,All_Teams!$A$2:$B$365,2,FALSE)</f>
        <v>West Virginia</v>
      </c>
    </row>
    <row r="3427" spans="2:8" x14ac:dyDescent="0.4">
      <c r="B3427" s="11">
        <v>3424</v>
      </c>
      <c r="C3427" s="52">
        <v>1242</v>
      </c>
      <c r="D3427" s="13">
        <v>1242</v>
      </c>
      <c r="G3427" s="13">
        <v>1242</v>
      </c>
      <c r="H3427" t="str">
        <f>VLOOKUP(G3427,All_Teams!$A$2:$B$365,2,FALSE)</f>
        <v>Kansas</v>
      </c>
    </row>
    <row r="3428" spans="2:8" x14ac:dyDescent="0.4">
      <c r="B3428" s="11">
        <v>3425</v>
      </c>
      <c r="C3428" s="52">
        <v>1153</v>
      </c>
      <c r="D3428" s="13">
        <v>1153</v>
      </c>
      <c r="G3428" s="13">
        <v>1153</v>
      </c>
      <c r="H3428" t="str">
        <f>VLOOKUP(G3428,All_Teams!$A$2:$B$365,2,FALSE)</f>
        <v>Cincinnati</v>
      </c>
    </row>
    <row r="3429" spans="2:8" x14ac:dyDescent="0.4">
      <c r="B3429" s="11">
        <v>3426</v>
      </c>
      <c r="C3429" s="52">
        <v>1371</v>
      </c>
      <c r="D3429" s="13">
        <v>1371</v>
      </c>
      <c r="G3429" s="13">
        <v>1371</v>
      </c>
      <c r="H3429" t="str">
        <f>VLOOKUP(G3429,All_Teams!$A$2:$B$365,2,FALSE)</f>
        <v>Seton Hall</v>
      </c>
    </row>
    <row r="3430" spans="2:8" x14ac:dyDescent="0.4">
      <c r="B3430" s="11">
        <v>3427</v>
      </c>
      <c r="C3430" s="52">
        <v>1452</v>
      </c>
      <c r="D3430" s="13">
        <v>1452</v>
      </c>
      <c r="G3430" s="13">
        <v>1452</v>
      </c>
      <c r="H3430" t="str">
        <f>VLOOKUP(G3430,All_Teams!$A$2:$B$365,2,FALSE)</f>
        <v>West Virginia</v>
      </c>
    </row>
    <row r="3431" spans="2:8" x14ac:dyDescent="0.4">
      <c r="B3431" s="11">
        <v>3428</v>
      </c>
      <c r="C3431" s="52">
        <v>1314</v>
      </c>
      <c r="D3431" s="13">
        <v>1314</v>
      </c>
      <c r="G3431" s="13">
        <v>1314</v>
      </c>
      <c r="H3431" t="str">
        <f>VLOOKUP(G3431,All_Teams!$A$2:$B$365,2,FALSE)</f>
        <v>North Carolina</v>
      </c>
    </row>
    <row r="3432" spans="2:8" x14ac:dyDescent="0.4">
      <c r="B3432" s="11">
        <v>3429</v>
      </c>
      <c r="C3432" s="52">
        <v>1314</v>
      </c>
      <c r="D3432" s="13">
        <v>1314</v>
      </c>
      <c r="G3432" s="13">
        <v>1314</v>
      </c>
      <c r="H3432" t="str">
        <f>VLOOKUP(G3432,All_Teams!$A$2:$B$365,2,FALSE)</f>
        <v>North Carolina</v>
      </c>
    </row>
    <row r="3433" spans="2:8" x14ac:dyDescent="0.4">
      <c r="B3433" s="11">
        <v>3430</v>
      </c>
      <c r="C3433" s="52">
        <v>1257</v>
      </c>
      <c r="D3433" s="13">
        <v>1257</v>
      </c>
      <c r="G3433" s="13">
        <v>1257</v>
      </c>
      <c r="H3433" t="str">
        <f>VLOOKUP(G3433,All_Teams!$A$2:$B$365,2,FALSE)</f>
        <v>Louisville</v>
      </c>
    </row>
    <row r="3434" spans="2:8" x14ac:dyDescent="0.4">
      <c r="B3434" s="11">
        <v>3431</v>
      </c>
      <c r="C3434" s="52">
        <v>1242</v>
      </c>
      <c r="D3434" s="13">
        <v>1242</v>
      </c>
      <c r="G3434" s="13">
        <v>1242</v>
      </c>
      <c r="H3434" t="str">
        <f>VLOOKUP(G3434,All_Teams!$A$2:$B$365,2,FALSE)</f>
        <v>Kansas</v>
      </c>
    </row>
    <row r="3435" spans="2:8" x14ac:dyDescent="0.4">
      <c r="B3435" s="11">
        <v>3432</v>
      </c>
      <c r="C3435" s="52">
        <v>1257</v>
      </c>
      <c r="D3435" s="13">
        <v>1257</v>
      </c>
      <c r="G3435" s="13">
        <v>1257</v>
      </c>
      <c r="H3435" t="str">
        <f>VLOOKUP(G3435,All_Teams!$A$2:$B$365,2,FALSE)</f>
        <v>Louisville</v>
      </c>
    </row>
    <row r="3436" spans="2:8" x14ac:dyDescent="0.4">
      <c r="B3436" s="11">
        <v>3433</v>
      </c>
      <c r="C3436" s="52">
        <v>1153</v>
      </c>
      <c r="D3436" s="13">
        <v>1153</v>
      </c>
      <c r="G3436" s="13">
        <v>1153</v>
      </c>
      <c r="H3436" t="str">
        <f>VLOOKUP(G3436,All_Teams!$A$2:$B$365,2,FALSE)</f>
        <v>Cincinnati</v>
      </c>
    </row>
    <row r="3437" spans="2:8" x14ac:dyDescent="0.4">
      <c r="B3437" s="11">
        <v>3434</v>
      </c>
      <c r="C3437" s="52">
        <v>1257</v>
      </c>
      <c r="D3437" s="13">
        <v>1257</v>
      </c>
      <c r="G3437" s="13">
        <v>1257</v>
      </c>
      <c r="H3437" t="str">
        <f>VLOOKUP(G3437,All_Teams!$A$2:$B$365,2,FALSE)</f>
        <v>Louisville</v>
      </c>
    </row>
    <row r="3438" spans="2:8" x14ac:dyDescent="0.4">
      <c r="B3438" s="11">
        <v>3435</v>
      </c>
      <c r="C3438" s="52">
        <v>1246</v>
      </c>
      <c r="D3438" s="13">
        <v>1246</v>
      </c>
      <c r="G3438" s="13">
        <v>1246</v>
      </c>
      <c r="H3438" t="str">
        <f>VLOOKUP(G3438,All_Teams!$A$2:$B$365,2,FALSE)</f>
        <v>Kentucky</v>
      </c>
    </row>
    <row r="3439" spans="2:8" x14ac:dyDescent="0.4">
      <c r="B3439" s="11">
        <v>3436</v>
      </c>
      <c r="C3439" s="52">
        <v>1452</v>
      </c>
      <c r="D3439" s="13">
        <v>1452</v>
      </c>
      <c r="G3439" s="13">
        <v>1452</v>
      </c>
      <c r="H3439" t="str">
        <f>VLOOKUP(G3439,All_Teams!$A$2:$B$365,2,FALSE)</f>
        <v>West Virginia</v>
      </c>
    </row>
    <row r="3440" spans="2:8" x14ac:dyDescent="0.4">
      <c r="B3440" s="11">
        <v>3437</v>
      </c>
      <c r="C3440" s="52">
        <v>1314</v>
      </c>
      <c r="D3440" s="13">
        <v>1314</v>
      </c>
      <c r="G3440" s="13">
        <v>1314</v>
      </c>
      <c r="H3440" t="str">
        <f>VLOOKUP(G3440,All_Teams!$A$2:$B$365,2,FALSE)</f>
        <v>North Carolina</v>
      </c>
    </row>
    <row r="3441" spans="2:8" x14ac:dyDescent="0.4">
      <c r="B3441" s="11">
        <v>3438</v>
      </c>
      <c r="C3441" s="52">
        <v>1452</v>
      </c>
      <c r="D3441" s="13">
        <v>1452</v>
      </c>
      <c r="G3441" s="13">
        <v>1452</v>
      </c>
      <c r="H3441" t="str">
        <f>VLOOKUP(G3441,All_Teams!$A$2:$B$365,2,FALSE)</f>
        <v>West Virginia</v>
      </c>
    </row>
    <row r="3442" spans="2:8" x14ac:dyDescent="0.4">
      <c r="B3442" s="11">
        <v>3439</v>
      </c>
      <c r="C3442" s="52">
        <v>1452</v>
      </c>
      <c r="D3442" s="13">
        <v>1452</v>
      </c>
      <c r="G3442" s="13">
        <v>1452</v>
      </c>
      <c r="H3442" t="str">
        <f>VLOOKUP(G3442,All_Teams!$A$2:$B$365,2,FALSE)</f>
        <v>West Virginia</v>
      </c>
    </row>
    <row r="3443" spans="2:8" x14ac:dyDescent="0.4">
      <c r="B3443" s="11">
        <v>3440</v>
      </c>
      <c r="C3443" s="52">
        <v>1124</v>
      </c>
      <c r="D3443" s="13">
        <v>1124</v>
      </c>
      <c r="G3443" s="13">
        <v>1124</v>
      </c>
      <c r="H3443" t="str">
        <f>VLOOKUP(G3443,All_Teams!$A$2:$B$365,2,FALSE)</f>
        <v>Baylor</v>
      </c>
    </row>
    <row r="3444" spans="2:8" x14ac:dyDescent="0.4">
      <c r="B3444" s="11">
        <v>3441</v>
      </c>
      <c r="C3444" s="52">
        <v>1314</v>
      </c>
      <c r="D3444" s="13">
        <v>1314</v>
      </c>
      <c r="G3444" s="13">
        <v>1314</v>
      </c>
      <c r="H3444" t="str">
        <f>VLOOKUP(G3444,All_Teams!$A$2:$B$365,2,FALSE)</f>
        <v>North Carolina</v>
      </c>
    </row>
    <row r="3445" spans="2:8" x14ac:dyDescent="0.4">
      <c r="B3445" s="11">
        <v>3442</v>
      </c>
      <c r="C3445" s="52">
        <v>1314</v>
      </c>
      <c r="D3445" s="13">
        <v>1314</v>
      </c>
      <c r="G3445" s="13">
        <v>1314</v>
      </c>
      <c r="H3445" t="str">
        <f>VLOOKUP(G3445,All_Teams!$A$2:$B$365,2,FALSE)</f>
        <v>North Carolina</v>
      </c>
    </row>
    <row r="3446" spans="2:8" x14ac:dyDescent="0.4">
      <c r="B3446" s="11">
        <v>3443</v>
      </c>
      <c r="C3446" s="52">
        <v>1242</v>
      </c>
      <c r="D3446" s="13">
        <v>1242</v>
      </c>
      <c r="G3446" s="13">
        <v>1242</v>
      </c>
      <c r="H3446" t="str">
        <f>VLOOKUP(G3446,All_Teams!$A$2:$B$365,2,FALSE)</f>
        <v>Kansas</v>
      </c>
    </row>
    <row r="3447" spans="2:8" x14ac:dyDescent="0.4">
      <c r="B3447" s="11">
        <v>3444</v>
      </c>
      <c r="C3447" s="52">
        <v>1452</v>
      </c>
      <c r="D3447" s="13">
        <v>1452</v>
      </c>
      <c r="G3447" s="13">
        <v>1452</v>
      </c>
      <c r="H3447" t="str">
        <f>VLOOKUP(G3447,All_Teams!$A$2:$B$365,2,FALSE)</f>
        <v>West Virginia</v>
      </c>
    </row>
    <row r="3448" spans="2:8" x14ac:dyDescent="0.4">
      <c r="B3448" s="11">
        <v>3445</v>
      </c>
      <c r="C3448" s="52">
        <v>1437</v>
      </c>
      <c r="D3448" s="13">
        <v>1437</v>
      </c>
      <c r="G3448" s="13">
        <v>1437</v>
      </c>
      <c r="H3448" t="str">
        <f>VLOOKUP(G3448,All_Teams!$A$2:$B$365,2,FALSE)</f>
        <v>Villanova</v>
      </c>
    </row>
    <row r="3449" spans="2:8" x14ac:dyDescent="0.4">
      <c r="B3449" s="11">
        <v>3446</v>
      </c>
      <c r="C3449" s="52">
        <v>1139</v>
      </c>
      <c r="D3449" s="13">
        <v>1139</v>
      </c>
      <c r="G3449" s="13">
        <v>1139</v>
      </c>
      <c r="H3449" t="str">
        <f>VLOOKUP(G3449,All_Teams!$A$2:$B$365,2,FALSE)</f>
        <v>Butler</v>
      </c>
    </row>
    <row r="3450" spans="2:8" x14ac:dyDescent="0.4">
      <c r="B3450" s="11">
        <v>3447</v>
      </c>
      <c r="C3450" s="52">
        <v>1437</v>
      </c>
      <c r="D3450" s="13">
        <v>1437</v>
      </c>
      <c r="G3450" s="13">
        <v>1437</v>
      </c>
      <c r="H3450" t="str">
        <f>VLOOKUP(G3450,All_Teams!$A$2:$B$365,2,FALSE)</f>
        <v>Villanova</v>
      </c>
    </row>
    <row r="3451" spans="2:8" x14ac:dyDescent="0.4">
      <c r="B3451" s="11">
        <v>3448</v>
      </c>
      <c r="C3451" s="52">
        <v>1374</v>
      </c>
      <c r="D3451" s="13">
        <v>1374</v>
      </c>
      <c r="G3451" s="13">
        <v>1374</v>
      </c>
      <c r="H3451" t="str">
        <f>VLOOKUP(G3451,All_Teams!$A$2:$B$365,2,FALSE)</f>
        <v>Southern Methodist</v>
      </c>
    </row>
    <row r="3452" spans="2:8" x14ac:dyDescent="0.4">
      <c r="B3452" s="11">
        <v>3449</v>
      </c>
      <c r="C3452" s="52">
        <v>1452</v>
      </c>
      <c r="D3452" s="13">
        <v>1452</v>
      </c>
      <c r="G3452" s="13">
        <v>1452</v>
      </c>
      <c r="H3452" t="str">
        <f>VLOOKUP(G3452,All_Teams!$A$2:$B$365,2,FALSE)</f>
        <v>West Virginia</v>
      </c>
    </row>
    <row r="3453" spans="2:8" x14ac:dyDescent="0.4">
      <c r="B3453" s="11">
        <v>3450</v>
      </c>
      <c r="C3453" s="52">
        <v>1246</v>
      </c>
      <c r="D3453" s="13">
        <v>1246</v>
      </c>
      <c r="G3453" s="13">
        <v>1246</v>
      </c>
      <c r="H3453" t="str">
        <f>VLOOKUP(G3453,All_Teams!$A$2:$B$365,2,FALSE)</f>
        <v>Kentucky</v>
      </c>
    </row>
    <row r="3454" spans="2:8" x14ac:dyDescent="0.4">
      <c r="B3454" s="11">
        <v>3451</v>
      </c>
      <c r="C3454" s="52">
        <v>1314</v>
      </c>
      <c r="D3454" s="13">
        <v>1314</v>
      </c>
      <c r="G3454" s="13">
        <v>1314</v>
      </c>
      <c r="H3454" t="str">
        <f>VLOOKUP(G3454,All_Teams!$A$2:$B$365,2,FALSE)</f>
        <v>North Carolina</v>
      </c>
    </row>
    <row r="3455" spans="2:8" x14ac:dyDescent="0.4">
      <c r="B3455" s="11">
        <v>3452</v>
      </c>
      <c r="C3455" s="52">
        <v>1276</v>
      </c>
      <c r="D3455" s="13">
        <v>1276</v>
      </c>
      <c r="G3455" s="13">
        <v>1276</v>
      </c>
      <c r="H3455" t="str">
        <f>VLOOKUP(G3455,All_Teams!$A$2:$B$365,2,FALSE)</f>
        <v>Michigan</v>
      </c>
    </row>
    <row r="3456" spans="2:8" x14ac:dyDescent="0.4">
      <c r="B3456" s="11">
        <v>3453</v>
      </c>
      <c r="C3456" s="52">
        <v>1437</v>
      </c>
      <c r="D3456" s="13">
        <v>1437</v>
      </c>
      <c r="G3456" s="13">
        <v>1437</v>
      </c>
      <c r="H3456" t="str">
        <f>VLOOKUP(G3456,All_Teams!$A$2:$B$365,2,FALSE)</f>
        <v>Villanova</v>
      </c>
    </row>
    <row r="3457" spans="2:8" x14ac:dyDescent="0.4">
      <c r="B3457" s="11">
        <v>3454</v>
      </c>
      <c r="C3457" s="52">
        <v>1314</v>
      </c>
      <c r="D3457" s="13">
        <v>1314</v>
      </c>
      <c r="G3457" s="13">
        <v>1314</v>
      </c>
      <c r="H3457" t="str">
        <f>VLOOKUP(G3457,All_Teams!$A$2:$B$365,2,FALSE)</f>
        <v>North Carolina</v>
      </c>
    </row>
    <row r="3458" spans="2:8" x14ac:dyDescent="0.4">
      <c r="B3458" s="11">
        <v>3455</v>
      </c>
      <c r="C3458" s="52">
        <v>1374</v>
      </c>
      <c r="D3458" s="13">
        <v>1374</v>
      </c>
      <c r="G3458" s="13">
        <v>1374</v>
      </c>
      <c r="H3458" t="str">
        <f>VLOOKUP(G3458,All_Teams!$A$2:$B$365,2,FALSE)</f>
        <v>Southern Methodist</v>
      </c>
    </row>
    <row r="3459" spans="2:8" x14ac:dyDescent="0.4">
      <c r="B3459" s="11">
        <v>3456</v>
      </c>
      <c r="C3459" s="52">
        <v>1257</v>
      </c>
      <c r="D3459" s="13">
        <v>1257</v>
      </c>
      <c r="G3459" s="13">
        <v>1257</v>
      </c>
      <c r="H3459" t="str">
        <f>VLOOKUP(G3459,All_Teams!$A$2:$B$365,2,FALSE)</f>
        <v>Louisville</v>
      </c>
    </row>
    <row r="3460" spans="2:8" x14ac:dyDescent="0.4">
      <c r="B3460" s="11">
        <v>3457</v>
      </c>
      <c r="C3460" s="52">
        <v>1112</v>
      </c>
      <c r="D3460" s="13">
        <v>1112</v>
      </c>
      <c r="G3460" s="13">
        <v>1112</v>
      </c>
      <c r="H3460" t="str">
        <f>VLOOKUP(G3460,All_Teams!$A$2:$B$365,2,FALSE)</f>
        <v>Arizona</v>
      </c>
    </row>
    <row r="3461" spans="2:8" x14ac:dyDescent="0.4">
      <c r="B3461" s="11">
        <v>3458</v>
      </c>
      <c r="C3461" s="52">
        <v>1153</v>
      </c>
      <c r="D3461" s="13">
        <v>1153</v>
      </c>
      <c r="G3461" s="13">
        <v>1153</v>
      </c>
      <c r="H3461" t="str">
        <f>VLOOKUP(G3461,All_Teams!$A$2:$B$365,2,FALSE)</f>
        <v>Cincinnati</v>
      </c>
    </row>
    <row r="3462" spans="2:8" x14ac:dyDescent="0.4">
      <c r="B3462" s="11">
        <v>3459</v>
      </c>
      <c r="C3462" s="52">
        <v>1314</v>
      </c>
      <c r="D3462" s="13">
        <v>1314</v>
      </c>
      <c r="G3462" s="13">
        <v>1314</v>
      </c>
      <c r="H3462" t="str">
        <f>VLOOKUP(G3462,All_Teams!$A$2:$B$365,2,FALSE)</f>
        <v>North Carolina</v>
      </c>
    </row>
    <row r="3463" spans="2:8" x14ac:dyDescent="0.4">
      <c r="B3463" s="11">
        <v>3460</v>
      </c>
      <c r="C3463" s="52">
        <v>1246</v>
      </c>
      <c r="D3463" s="13">
        <v>1246</v>
      </c>
      <c r="G3463" s="13">
        <v>1246</v>
      </c>
      <c r="H3463" t="str">
        <f>VLOOKUP(G3463,All_Teams!$A$2:$B$365,2,FALSE)</f>
        <v>Kentucky</v>
      </c>
    </row>
    <row r="3464" spans="2:8" x14ac:dyDescent="0.4">
      <c r="B3464" s="11">
        <v>3461</v>
      </c>
      <c r="C3464" s="52">
        <v>1435</v>
      </c>
      <c r="D3464" s="13">
        <v>1435</v>
      </c>
      <c r="G3464" s="13">
        <v>1435</v>
      </c>
      <c r="H3464" t="str">
        <f>VLOOKUP(G3464,All_Teams!$A$2:$B$365,2,FALSE)</f>
        <v>Vanderbilt</v>
      </c>
    </row>
    <row r="3465" spans="2:8" x14ac:dyDescent="0.4">
      <c r="B3465" s="11">
        <v>3462</v>
      </c>
      <c r="C3465" s="52">
        <v>1246</v>
      </c>
      <c r="D3465" s="13">
        <v>1246</v>
      </c>
      <c r="G3465" s="13">
        <v>1246</v>
      </c>
      <c r="H3465" t="str">
        <f>VLOOKUP(G3465,All_Teams!$A$2:$B$365,2,FALSE)</f>
        <v>Kentucky</v>
      </c>
    </row>
    <row r="3466" spans="2:8" x14ac:dyDescent="0.4">
      <c r="B3466" s="11">
        <v>3463</v>
      </c>
      <c r="C3466" s="52">
        <v>1314</v>
      </c>
      <c r="D3466" s="13">
        <v>1314</v>
      </c>
      <c r="G3466" s="13">
        <v>1314</v>
      </c>
      <c r="H3466" t="str">
        <f>VLOOKUP(G3466,All_Teams!$A$2:$B$365,2,FALSE)</f>
        <v>North Carolina</v>
      </c>
    </row>
    <row r="3467" spans="2:8" x14ac:dyDescent="0.4">
      <c r="B3467" s="11">
        <v>3464</v>
      </c>
      <c r="C3467" s="52">
        <v>1452</v>
      </c>
      <c r="D3467" s="13">
        <v>1452</v>
      </c>
      <c r="G3467" s="13">
        <v>1452</v>
      </c>
      <c r="H3467" t="str">
        <f>VLOOKUP(G3467,All_Teams!$A$2:$B$365,2,FALSE)</f>
        <v>West Virginia</v>
      </c>
    </row>
    <row r="3468" spans="2:8" x14ac:dyDescent="0.4">
      <c r="B3468" s="11">
        <v>3465</v>
      </c>
      <c r="C3468" s="52">
        <v>1246</v>
      </c>
      <c r="D3468" s="13">
        <v>1246</v>
      </c>
      <c r="G3468" s="13">
        <v>1246</v>
      </c>
      <c r="H3468" t="str">
        <f>VLOOKUP(G3468,All_Teams!$A$2:$B$365,2,FALSE)</f>
        <v>Kentucky</v>
      </c>
    </row>
    <row r="3469" spans="2:8" x14ac:dyDescent="0.4">
      <c r="B3469" s="11">
        <v>3466</v>
      </c>
      <c r="C3469" s="52">
        <v>1314</v>
      </c>
      <c r="D3469" s="13">
        <v>1314</v>
      </c>
      <c r="G3469" s="13">
        <v>1314</v>
      </c>
      <c r="H3469" t="str">
        <f>VLOOKUP(G3469,All_Teams!$A$2:$B$365,2,FALSE)</f>
        <v>North Carolina</v>
      </c>
    </row>
    <row r="3470" spans="2:8" x14ac:dyDescent="0.4">
      <c r="B3470" s="11">
        <v>3467</v>
      </c>
      <c r="C3470" s="52">
        <v>1257</v>
      </c>
      <c r="D3470" s="13">
        <v>1257</v>
      </c>
      <c r="G3470" s="13">
        <v>1257</v>
      </c>
      <c r="H3470" t="str">
        <f>VLOOKUP(G3470,All_Teams!$A$2:$B$365,2,FALSE)</f>
        <v>Louisville</v>
      </c>
    </row>
    <row r="3471" spans="2:8" x14ac:dyDescent="0.4">
      <c r="B3471" s="11">
        <v>3468</v>
      </c>
      <c r="C3471" s="52">
        <v>1314</v>
      </c>
      <c r="D3471" s="13">
        <v>1314</v>
      </c>
      <c r="G3471" s="13">
        <v>1314</v>
      </c>
      <c r="H3471" t="str">
        <f>VLOOKUP(G3471,All_Teams!$A$2:$B$365,2,FALSE)</f>
        <v>North Carolina</v>
      </c>
    </row>
    <row r="3472" spans="2:8" x14ac:dyDescent="0.4">
      <c r="B3472" s="11">
        <v>3469</v>
      </c>
      <c r="C3472" s="52">
        <v>1246</v>
      </c>
      <c r="D3472" s="13">
        <v>1246</v>
      </c>
      <c r="G3472" s="13">
        <v>1246</v>
      </c>
      <c r="H3472" t="str">
        <f>VLOOKUP(G3472,All_Teams!$A$2:$B$365,2,FALSE)</f>
        <v>Kentucky</v>
      </c>
    </row>
    <row r="3473" spans="2:8" x14ac:dyDescent="0.4">
      <c r="B3473" s="11">
        <v>3470</v>
      </c>
      <c r="C3473" s="52">
        <v>1314</v>
      </c>
      <c r="D3473" s="13">
        <v>1314</v>
      </c>
      <c r="G3473" s="13">
        <v>1314</v>
      </c>
      <c r="H3473" t="str">
        <f>VLOOKUP(G3473,All_Teams!$A$2:$B$365,2,FALSE)</f>
        <v>North Carolina</v>
      </c>
    </row>
    <row r="3474" spans="2:8" x14ac:dyDescent="0.4">
      <c r="B3474" s="11">
        <v>3471</v>
      </c>
      <c r="C3474" s="52">
        <v>1452</v>
      </c>
      <c r="D3474" s="13">
        <v>1452</v>
      </c>
      <c r="G3474" s="13">
        <v>1452</v>
      </c>
      <c r="H3474" t="str">
        <f>VLOOKUP(G3474,All_Teams!$A$2:$B$365,2,FALSE)</f>
        <v>West Virginia</v>
      </c>
    </row>
    <row r="3475" spans="2:8" x14ac:dyDescent="0.4">
      <c r="B3475" s="11">
        <v>3472</v>
      </c>
      <c r="C3475" s="52">
        <v>1314</v>
      </c>
      <c r="D3475" s="13">
        <v>1314</v>
      </c>
      <c r="G3475" s="13">
        <v>1314</v>
      </c>
      <c r="H3475" t="str">
        <f>VLOOKUP(G3475,All_Teams!$A$2:$B$365,2,FALSE)</f>
        <v>North Carolina</v>
      </c>
    </row>
    <row r="3476" spans="2:8" x14ac:dyDescent="0.4">
      <c r="B3476" s="11">
        <v>3473</v>
      </c>
      <c r="C3476" s="52">
        <v>1242</v>
      </c>
      <c r="D3476" s="13">
        <v>1242</v>
      </c>
      <c r="G3476" s="13">
        <v>1242</v>
      </c>
      <c r="H3476" t="str">
        <f>VLOOKUP(G3476,All_Teams!$A$2:$B$365,2,FALSE)</f>
        <v>Kansas</v>
      </c>
    </row>
    <row r="3477" spans="2:8" x14ac:dyDescent="0.4">
      <c r="B3477" s="11">
        <v>3474</v>
      </c>
      <c r="C3477" s="52">
        <v>1246</v>
      </c>
      <c r="D3477" s="13">
        <v>1246</v>
      </c>
      <c r="G3477" s="13">
        <v>1246</v>
      </c>
      <c r="H3477" t="str">
        <f>VLOOKUP(G3477,All_Teams!$A$2:$B$365,2,FALSE)</f>
        <v>Kentucky</v>
      </c>
    </row>
    <row r="3478" spans="2:8" x14ac:dyDescent="0.4">
      <c r="B3478" s="11">
        <v>3475</v>
      </c>
      <c r="C3478" s="52">
        <v>1452</v>
      </c>
      <c r="D3478" s="13">
        <v>1452</v>
      </c>
      <c r="G3478" s="13">
        <v>1452</v>
      </c>
      <c r="H3478" t="str">
        <f>VLOOKUP(G3478,All_Teams!$A$2:$B$365,2,FALSE)</f>
        <v>West Virginia</v>
      </c>
    </row>
    <row r="3479" spans="2:8" x14ac:dyDescent="0.4">
      <c r="B3479" s="11">
        <v>3476</v>
      </c>
      <c r="C3479" s="52">
        <v>1199</v>
      </c>
      <c r="D3479" s="13">
        <v>1199</v>
      </c>
      <c r="G3479" s="13">
        <v>1199</v>
      </c>
      <c r="H3479" t="str">
        <f>VLOOKUP(G3479,All_Teams!$A$2:$B$365,2,FALSE)</f>
        <v>Florida State</v>
      </c>
    </row>
    <row r="3480" spans="2:8" x14ac:dyDescent="0.4">
      <c r="B3480" s="11">
        <v>3477</v>
      </c>
      <c r="C3480" s="52">
        <v>1452</v>
      </c>
      <c r="D3480" s="13">
        <v>1452</v>
      </c>
      <c r="G3480" s="13">
        <v>1452</v>
      </c>
      <c r="H3480" t="str">
        <f>VLOOKUP(G3480,All_Teams!$A$2:$B$365,2,FALSE)</f>
        <v>West Virginia</v>
      </c>
    </row>
    <row r="3481" spans="2:8" x14ac:dyDescent="0.4">
      <c r="B3481" s="11">
        <v>3478</v>
      </c>
      <c r="C3481" s="52">
        <v>1437</v>
      </c>
      <c r="D3481" s="13">
        <v>1437</v>
      </c>
      <c r="G3481" s="13">
        <v>1437</v>
      </c>
      <c r="H3481" t="str">
        <f>VLOOKUP(G3481,All_Teams!$A$2:$B$365,2,FALSE)</f>
        <v>Villanova</v>
      </c>
    </row>
    <row r="3482" spans="2:8" x14ac:dyDescent="0.4">
      <c r="B3482" s="11">
        <v>3479</v>
      </c>
      <c r="C3482" s="52">
        <v>1436</v>
      </c>
      <c r="D3482" s="13">
        <v>1436</v>
      </c>
      <c r="G3482" s="13">
        <v>1436</v>
      </c>
      <c r="H3482" t="str">
        <f>VLOOKUP(G3482,All_Teams!$A$2:$B$365,2,FALSE)</f>
        <v>Vermont</v>
      </c>
    </row>
    <row r="3483" spans="2:8" x14ac:dyDescent="0.4">
      <c r="B3483" s="11">
        <v>3480</v>
      </c>
      <c r="C3483" s="52">
        <v>1433</v>
      </c>
      <c r="D3483" s="13">
        <v>1433</v>
      </c>
      <c r="G3483" s="13">
        <v>1433</v>
      </c>
      <c r="H3483" t="str">
        <f>VLOOKUP(G3483,All_Teams!$A$2:$B$365,2,FALSE)</f>
        <v>Virginia Commonwealth</v>
      </c>
    </row>
    <row r="3484" spans="2:8" x14ac:dyDescent="0.4">
      <c r="B3484" s="11">
        <v>3481</v>
      </c>
      <c r="C3484" s="52">
        <v>1246</v>
      </c>
      <c r="D3484" s="13">
        <v>1246</v>
      </c>
      <c r="G3484" s="13">
        <v>1246</v>
      </c>
      <c r="H3484" t="str">
        <f>VLOOKUP(G3484,All_Teams!$A$2:$B$365,2,FALSE)</f>
        <v>Kentucky</v>
      </c>
    </row>
    <row r="3485" spans="2:8" x14ac:dyDescent="0.4">
      <c r="B3485" s="11">
        <v>3482</v>
      </c>
      <c r="C3485" s="52">
        <v>1458</v>
      </c>
      <c r="D3485" s="13">
        <v>1458</v>
      </c>
      <c r="G3485" s="13">
        <v>1458</v>
      </c>
      <c r="H3485" t="str">
        <f>VLOOKUP(G3485,All_Teams!$A$2:$B$365,2,FALSE)</f>
        <v>Wisconsin</v>
      </c>
    </row>
    <row r="3486" spans="2:8" x14ac:dyDescent="0.4">
      <c r="B3486" s="11">
        <v>3483</v>
      </c>
      <c r="C3486" s="52">
        <v>1257</v>
      </c>
      <c r="D3486" s="13">
        <v>1257</v>
      </c>
      <c r="G3486" s="13">
        <v>1257</v>
      </c>
      <c r="H3486" t="str">
        <f>VLOOKUP(G3486,All_Teams!$A$2:$B$365,2,FALSE)</f>
        <v>Louisville</v>
      </c>
    </row>
    <row r="3487" spans="2:8" x14ac:dyDescent="0.4">
      <c r="B3487" s="11">
        <v>3484</v>
      </c>
      <c r="C3487" s="52">
        <v>1374</v>
      </c>
      <c r="D3487" s="13">
        <v>1374</v>
      </c>
      <c r="G3487" s="13">
        <v>1374</v>
      </c>
      <c r="H3487" t="str">
        <f>VLOOKUP(G3487,All_Teams!$A$2:$B$365,2,FALSE)</f>
        <v>Southern Methodist</v>
      </c>
    </row>
    <row r="3488" spans="2:8" x14ac:dyDescent="0.4">
      <c r="B3488" s="11">
        <v>3485</v>
      </c>
      <c r="C3488" s="52">
        <v>1257</v>
      </c>
      <c r="D3488" s="13">
        <v>1257</v>
      </c>
      <c r="G3488" s="13">
        <v>1257</v>
      </c>
      <c r="H3488" t="str">
        <f>VLOOKUP(G3488,All_Teams!$A$2:$B$365,2,FALSE)</f>
        <v>Louisville</v>
      </c>
    </row>
    <row r="3489" spans="2:8" x14ac:dyDescent="0.4">
      <c r="B3489" s="11">
        <v>3486</v>
      </c>
      <c r="C3489" s="52">
        <v>1452</v>
      </c>
      <c r="D3489" s="13">
        <v>1452</v>
      </c>
      <c r="G3489" s="13">
        <v>1452</v>
      </c>
      <c r="H3489" t="str">
        <f>VLOOKUP(G3489,All_Teams!$A$2:$B$365,2,FALSE)</f>
        <v>West Virginia</v>
      </c>
    </row>
    <row r="3490" spans="2:8" x14ac:dyDescent="0.4">
      <c r="B3490" s="11">
        <v>3487</v>
      </c>
      <c r="C3490" s="52">
        <v>1452</v>
      </c>
      <c r="D3490" s="13">
        <v>1452</v>
      </c>
      <c r="G3490" s="13">
        <v>1452</v>
      </c>
      <c r="H3490" t="str">
        <f>VLOOKUP(G3490,All_Teams!$A$2:$B$365,2,FALSE)</f>
        <v>West Virginia</v>
      </c>
    </row>
    <row r="3491" spans="2:8" x14ac:dyDescent="0.4">
      <c r="B3491" s="11">
        <v>3488</v>
      </c>
      <c r="C3491" s="52">
        <v>1374</v>
      </c>
      <c r="D3491" s="13">
        <v>1374</v>
      </c>
      <c r="G3491" s="13">
        <v>1374</v>
      </c>
      <c r="H3491" t="str">
        <f>VLOOKUP(G3491,All_Teams!$A$2:$B$365,2,FALSE)</f>
        <v>Southern Methodist</v>
      </c>
    </row>
    <row r="3492" spans="2:8" x14ac:dyDescent="0.4">
      <c r="B3492" s="11">
        <v>3489</v>
      </c>
      <c r="C3492" s="52">
        <v>1274</v>
      </c>
      <c r="D3492" s="13">
        <v>1274</v>
      </c>
      <c r="G3492" s="13">
        <v>1274</v>
      </c>
      <c r="H3492" t="str">
        <f>VLOOKUP(G3492,All_Teams!$A$2:$B$365,2,FALSE)</f>
        <v>Miami (FL)</v>
      </c>
    </row>
    <row r="3493" spans="2:8" x14ac:dyDescent="0.4">
      <c r="B3493" s="11">
        <v>3490</v>
      </c>
      <c r="C3493" s="52">
        <v>1246</v>
      </c>
      <c r="D3493" s="13">
        <v>1246</v>
      </c>
      <c r="G3493" s="13">
        <v>1246</v>
      </c>
      <c r="H3493" t="str">
        <f>VLOOKUP(G3493,All_Teams!$A$2:$B$365,2,FALSE)</f>
        <v>Kentucky</v>
      </c>
    </row>
    <row r="3494" spans="2:8" x14ac:dyDescent="0.4">
      <c r="B3494" s="11">
        <v>3491</v>
      </c>
      <c r="C3494" s="52">
        <v>1268</v>
      </c>
      <c r="D3494" s="13">
        <v>1268</v>
      </c>
      <c r="G3494" s="13">
        <v>1268</v>
      </c>
      <c r="H3494" t="str">
        <f>VLOOKUP(G3494,All_Teams!$A$2:$B$365,2,FALSE)</f>
        <v>Maryland</v>
      </c>
    </row>
    <row r="3495" spans="2:8" x14ac:dyDescent="0.4">
      <c r="B3495" s="11">
        <v>3492</v>
      </c>
      <c r="C3495" s="52">
        <v>1452</v>
      </c>
      <c r="D3495" s="13">
        <v>1452</v>
      </c>
      <c r="G3495" s="13">
        <v>1452</v>
      </c>
      <c r="H3495" t="str">
        <f>VLOOKUP(G3495,All_Teams!$A$2:$B$365,2,FALSE)</f>
        <v>West Virginia</v>
      </c>
    </row>
    <row r="3496" spans="2:8" x14ac:dyDescent="0.4">
      <c r="B3496" s="11">
        <v>3493</v>
      </c>
      <c r="C3496" s="52">
        <v>1452</v>
      </c>
      <c r="D3496" s="13">
        <v>1452</v>
      </c>
      <c r="G3496" s="13">
        <v>1452</v>
      </c>
      <c r="H3496" t="str">
        <f>VLOOKUP(G3496,All_Teams!$A$2:$B$365,2,FALSE)</f>
        <v>West Virginia</v>
      </c>
    </row>
    <row r="3497" spans="2:8" x14ac:dyDescent="0.4">
      <c r="B3497" s="11">
        <v>3494</v>
      </c>
      <c r="C3497" s="52">
        <v>1452</v>
      </c>
      <c r="D3497" s="13">
        <v>1452</v>
      </c>
      <c r="G3497" s="13">
        <v>1452</v>
      </c>
      <c r="H3497" t="str">
        <f>VLOOKUP(G3497,All_Teams!$A$2:$B$365,2,FALSE)</f>
        <v>West Virginia</v>
      </c>
    </row>
    <row r="3498" spans="2:8" x14ac:dyDescent="0.4">
      <c r="B3498" s="11">
        <v>3495</v>
      </c>
      <c r="C3498" s="52">
        <v>1314</v>
      </c>
      <c r="D3498" s="13">
        <v>1314</v>
      </c>
      <c r="G3498" s="13">
        <v>1314</v>
      </c>
      <c r="H3498" t="str">
        <f>VLOOKUP(G3498,All_Teams!$A$2:$B$365,2,FALSE)</f>
        <v>North Carolina</v>
      </c>
    </row>
    <row r="3499" spans="2:8" x14ac:dyDescent="0.4">
      <c r="B3499" s="11">
        <v>3496</v>
      </c>
      <c r="C3499" s="52">
        <v>1455</v>
      </c>
      <c r="D3499" s="13">
        <v>1455</v>
      </c>
      <c r="G3499" s="13">
        <v>1455</v>
      </c>
      <c r="H3499" t="str">
        <f>VLOOKUP(G3499,All_Teams!$A$2:$B$365,2,FALSE)</f>
        <v>Wichita State</v>
      </c>
    </row>
    <row r="3500" spans="2:8" x14ac:dyDescent="0.4">
      <c r="B3500" s="11">
        <v>3497</v>
      </c>
      <c r="C3500" s="52">
        <v>1452</v>
      </c>
      <c r="D3500" s="13">
        <v>1452</v>
      </c>
      <c r="G3500" s="13">
        <v>1452</v>
      </c>
      <c r="H3500" t="str">
        <f>VLOOKUP(G3500,All_Teams!$A$2:$B$365,2,FALSE)</f>
        <v>West Virginia</v>
      </c>
    </row>
    <row r="3501" spans="2:8" x14ac:dyDescent="0.4">
      <c r="B3501" s="11">
        <v>3498</v>
      </c>
      <c r="C3501" s="52">
        <v>1246</v>
      </c>
      <c r="D3501" s="13">
        <v>1246</v>
      </c>
      <c r="G3501" s="13">
        <v>1246</v>
      </c>
      <c r="H3501" t="str">
        <f>VLOOKUP(G3501,All_Teams!$A$2:$B$365,2,FALSE)</f>
        <v>Kentucky</v>
      </c>
    </row>
    <row r="3502" spans="2:8" x14ac:dyDescent="0.4">
      <c r="B3502" s="11">
        <v>3499</v>
      </c>
      <c r="C3502" s="52">
        <v>1257</v>
      </c>
      <c r="D3502" s="13">
        <v>1257</v>
      </c>
      <c r="G3502" s="13">
        <v>1257</v>
      </c>
      <c r="H3502" t="str">
        <f>VLOOKUP(G3502,All_Teams!$A$2:$B$365,2,FALSE)</f>
        <v>Louisville</v>
      </c>
    </row>
    <row r="3503" spans="2:8" x14ac:dyDescent="0.4">
      <c r="B3503" s="11">
        <v>3500</v>
      </c>
      <c r="C3503" s="52">
        <v>1314</v>
      </c>
      <c r="D3503" s="13">
        <v>1314</v>
      </c>
      <c r="G3503" s="13">
        <v>1314</v>
      </c>
      <c r="H3503" t="str">
        <f>VLOOKUP(G3503,All_Teams!$A$2:$B$365,2,FALSE)</f>
        <v>North Carolina</v>
      </c>
    </row>
    <row r="3504" spans="2:8" x14ac:dyDescent="0.4">
      <c r="B3504" s="11">
        <v>3501</v>
      </c>
      <c r="C3504" s="52">
        <v>1276</v>
      </c>
      <c r="D3504" s="13">
        <v>1276</v>
      </c>
      <c r="G3504" s="13">
        <v>1276</v>
      </c>
      <c r="H3504" t="str">
        <f>VLOOKUP(G3504,All_Teams!$A$2:$B$365,2,FALSE)</f>
        <v>Michigan</v>
      </c>
    </row>
    <row r="3505" spans="2:8" x14ac:dyDescent="0.4">
      <c r="B3505" s="11">
        <v>3502</v>
      </c>
      <c r="C3505" s="52">
        <v>1452</v>
      </c>
      <c r="D3505" s="13">
        <v>1452</v>
      </c>
      <c r="G3505" s="13">
        <v>1452</v>
      </c>
      <c r="H3505" t="str">
        <f>VLOOKUP(G3505,All_Teams!$A$2:$B$365,2,FALSE)</f>
        <v>West Virginia</v>
      </c>
    </row>
    <row r="3506" spans="2:8" x14ac:dyDescent="0.4">
      <c r="B3506" s="11">
        <v>3503</v>
      </c>
      <c r="C3506" s="52">
        <v>1371</v>
      </c>
      <c r="D3506" s="13">
        <v>1371</v>
      </c>
      <c r="G3506" s="13">
        <v>1371</v>
      </c>
      <c r="H3506" t="str">
        <f>VLOOKUP(G3506,All_Teams!$A$2:$B$365,2,FALSE)</f>
        <v>Seton Hall</v>
      </c>
    </row>
    <row r="3507" spans="2:8" x14ac:dyDescent="0.4">
      <c r="B3507" s="11">
        <v>3504</v>
      </c>
      <c r="C3507" s="52">
        <v>1452</v>
      </c>
      <c r="D3507" s="13">
        <v>1452</v>
      </c>
      <c r="G3507" s="13">
        <v>1452</v>
      </c>
      <c r="H3507" t="str">
        <f>VLOOKUP(G3507,All_Teams!$A$2:$B$365,2,FALSE)</f>
        <v>West Virginia</v>
      </c>
    </row>
    <row r="3508" spans="2:8" x14ac:dyDescent="0.4">
      <c r="B3508" s="11">
        <v>3505</v>
      </c>
      <c r="C3508" s="52">
        <v>1196</v>
      </c>
      <c r="D3508" s="13">
        <v>1196</v>
      </c>
      <c r="G3508" s="13">
        <v>1196</v>
      </c>
      <c r="H3508" t="str">
        <f>VLOOKUP(G3508,All_Teams!$A$2:$B$365,2,FALSE)</f>
        <v>Florida</v>
      </c>
    </row>
    <row r="3509" spans="2:8" x14ac:dyDescent="0.4">
      <c r="B3509" s="11">
        <v>3506</v>
      </c>
      <c r="C3509" s="52">
        <v>1314</v>
      </c>
      <c r="D3509" s="13">
        <v>1314</v>
      </c>
      <c r="G3509" s="13">
        <v>1314</v>
      </c>
      <c r="H3509" t="str">
        <f>VLOOKUP(G3509,All_Teams!$A$2:$B$365,2,FALSE)</f>
        <v>North Carolina</v>
      </c>
    </row>
    <row r="3510" spans="2:8" x14ac:dyDescent="0.4">
      <c r="B3510" s="11">
        <v>3507</v>
      </c>
      <c r="C3510" s="52">
        <v>1452</v>
      </c>
      <c r="D3510" s="13">
        <v>1452</v>
      </c>
      <c r="G3510" s="13">
        <v>1452</v>
      </c>
      <c r="H3510" t="str">
        <f>VLOOKUP(G3510,All_Teams!$A$2:$B$365,2,FALSE)</f>
        <v>West Virginia</v>
      </c>
    </row>
    <row r="3511" spans="2:8" x14ac:dyDescent="0.4">
      <c r="B3511" s="11">
        <v>3508</v>
      </c>
      <c r="C3511" s="52">
        <v>1314</v>
      </c>
      <c r="D3511" s="13">
        <v>1314</v>
      </c>
      <c r="G3511" s="13">
        <v>1314</v>
      </c>
      <c r="H3511" t="str">
        <f>VLOOKUP(G3511,All_Teams!$A$2:$B$365,2,FALSE)</f>
        <v>North Carolina</v>
      </c>
    </row>
    <row r="3512" spans="2:8" x14ac:dyDescent="0.4">
      <c r="B3512" s="11">
        <v>3509</v>
      </c>
      <c r="C3512" s="52">
        <v>1374</v>
      </c>
      <c r="D3512" s="13">
        <v>1374</v>
      </c>
      <c r="G3512" s="13">
        <v>1374</v>
      </c>
      <c r="H3512" t="str">
        <f>VLOOKUP(G3512,All_Teams!$A$2:$B$365,2,FALSE)</f>
        <v>Southern Methodist</v>
      </c>
    </row>
    <row r="3513" spans="2:8" x14ac:dyDescent="0.4">
      <c r="B3513" s="11">
        <v>3510</v>
      </c>
      <c r="C3513" s="52">
        <v>1314</v>
      </c>
      <c r="D3513" s="13">
        <v>1314</v>
      </c>
      <c r="G3513" s="13">
        <v>1314</v>
      </c>
      <c r="H3513" t="str">
        <f>VLOOKUP(G3513,All_Teams!$A$2:$B$365,2,FALSE)</f>
        <v>North Carolina</v>
      </c>
    </row>
    <row r="3514" spans="2:8" x14ac:dyDescent="0.4">
      <c r="B3514" s="11">
        <v>3511</v>
      </c>
      <c r="C3514" s="52">
        <v>1242</v>
      </c>
      <c r="D3514" s="13">
        <v>1242</v>
      </c>
      <c r="G3514" s="13">
        <v>1242</v>
      </c>
      <c r="H3514" t="str">
        <f>VLOOKUP(G3514,All_Teams!$A$2:$B$365,2,FALSE)</f>
        <v>Kansas</v>
      </c>
    </row>
    <row r="3515" spans="2:8" x14ac:dyDescent="0.4">
      <c r="B3515" s="11">
        <v>3512</v>
      </c>
      <c r="C3515" s="52">
        <v>1458</v>
      </c>
      <c r="D3515" s="13">
        <v>1458</v>
      </c>
      <c r="G3515" s="13">
        <v>1458</v>
      </c>
      <c r="H3515" t="str">
        <f>VLOOKUP(G3515,All_Teams!$A$2:$B$365,2,FALSE)</f>
        <v>Wisconsin</v>
      </c>
    </row>
    <row r="3516" spans="2:8" x14ac:dyDescent="0.4">
      <c r="B3516" s="11">
        <v>3513</v>
      </c>
      <c r="C3516" s="52">
        <v>1452</v>
      </c>
      <c r="D3516" s="13">
        <v>1452</v>
      </c>
      <c r="G3516" s="13">
        <v>1452</v>
      </c>
      <c r="H3516" t="str">
        <f>VLOOKUP(G3516,All_Teams!$A$2:$B$365,2,FALSE)</f>
        <v>West Virginia</v>
      </c>
    </row>
    <row r="3517" spans="2:8" x14ac:dyDescent="0.4">
      <c r="B3517" s="11">
        <v>3514</v>
      </c>
      <c r="C3517" s="52">
        <v>1153</v>
      </c>
      <c r="D3517" s="13">
        <v>1153</v>
      </c>
      <c r="G3517" s="13">
        <v>1153</v>
      </c>
      <c r="H3517" t="str">
        <f>VLOOKUP(G3517,All_Teams!$A$2:$B$365,2,FALSE)</f>
        <v>Cincinnati</v>
      </c>
    </row>
    <row r="3518" spans="2:8" x14ac:dyDescent="0.4">
      <c r="B3518" s="11">
        <v>3515</v>
      </c>
      <c r="C3518" s="52">
        <v>1112</v>
      </c>
      <c r="D3518" s="13">
        <v>1112</v>
      </c>
      <c r="G3518" s="13">
        <v>1112</v>
      </c>
      <c r="H3518" t="str">
        <f>VLOOKUP(G3518,All_Teams!$A$2:$B$365,2,FALSE)</f>
        <v>Arizona</v>
      </c>
    </row>
    <row r="3519" spans="2:8" x14ac:dyDescent="0.4">
      <c r="B3519" s="11">
        <v>3516</v>
      </c>
      <c r="C3519" s="52">
        <v>1374</v>
      </c>
      <c r="D3519" s="13">
        <v>1374</v>
      </c>
      <c r="G3519" s="13">
        <v>1374</v>
      </c>
      <c r="H3519" t="str">
        <f>VLOOKUP(G3519,All_Teams!$A$2:$B$365,2,FALSE)</f>
        <v>Southern Methodist</v>
      </c>
    </row>
    <row r="3520" spans="2:8" x14ac:dyDescent="0.4">
      <c r="B3520" s="11">
        <v>3517</v>
      </c>
      <c r="C3520" s="52">
        <v>1242</v>
      </c>
      <c r="D3520" s="13">
        <v>1242</v>
      </c>
      <c r="G3520" s="13">
        <v>1242</v>
      </c>
      <c r="H3520" t="str">
        <f>VLOOKUP(G3520,All_Teams!$A$2:$B$365,2,FALSE)</f>
        <v>Kansas</v>
      </c>
    </row>
    <row r="3521" spans="2:8" x14ac:dyDescent="0.4">
      <c r="B3521" s="11">
        <v>3518</v>
      </c>
      <c r="C3521" s="52">
        <v>1435</v>
      </c>
      <c r="D3521" s="13">
        <v>1435</v>
      </c>
      <c r="G3521" s="13">
        <v>1435</v>
      </c>
      <c r="H3521" t="str">
        <f>VLOOKUP(G3521,All_Teams!$A$2:$B$365,2,FALSE)</f>
        <v>Vanderbilt</v>
      </c>
    </row>
    <row r="3522" spans="2:8" x14ac:dyDescent="0.4">
      <c r="B3522" s="11">
        <v>3519</v>
      </c>
      <c r="C3522" s="52">
        <v>1124</v>
      </c>
      <c r="D3522" s="13">
        <v>1124</v>
      </c>
      <c r="G3522" s="13">
        <v>1124</v>
      </c>
      <c r="H3522" t="str">
        <f>VLOOKUP(G3522,All_Teams!$A$2:$B$365,2,FALSE)</f>
        <v>Baylor</v>
      </c>
    </row>
    <row r="3523" spans="2:8" x14ac:dyDescent="0.4">
      <c r="B3523" s="11">
        <v>3520</v>
      </c>
      <c r="C3523" s="52">
        <v>1246</v>
      </c>
      <c r="D3523" s="13">
        <v>1246</v>
      </c>
      <c r="G3523" s="13">
        <v>1246</v>
      </c>
      <c r="H3523" t="str">
        <f>VLOOKUP(G3523,All_Teams!$A$2:$B$365,2,FALSE)</f>
        <v>Kentucky</v>
      </c>
    </row>
    <row r="3524" spans="2:8" x14ac:dyDescent="0.4">
      <c r="B3524" s="11">
        <v>3521</v>
      </c>
      <c r="C3524" s="52">
        <v>1452</v>
      </c>
      <c r="D3524" s="13">
        <v>1452</v>
      </c>
      <c r="G3524" s="13">
        <v>1452</v>
      </c>
      <c r="H3524" t="str">
        <f>VLOOKUP(G3524,All_Teams!$A$2:$B$365,2,FALSE)</f>
        <v>West Virginia</v>
      </c>
    </row>
    <row r="3525" spans="2:8" x14ac:dyDescent="0.4">
      <c r="B3525" s="11">
        <v>3522</v>
      </c>
      <c r="C3525" s="52">
        <v>1278</v>
      </c>
      <c r="D3525" s="13">
        <v>1278</v>
      </c>
      <c r="G3525" s="13">
        <v>1278</v>
      </c>
      <c r="H3525" t="str">
        <f>VLOOKUP(G3525,All_Teams!$A$2:$B$365,2,FALSE)</f>
        <v>Minnesota</v>
      </c>
    </row>
    <row r="3526" spans="2:8" x14ac:dyDescent="0.4">
      <c r="B3526" s="11">
        <v>3523</v>
      </c>
      <c r="C3526" s="52">
        <v>1242</v>
      </c>
      <c r="D3526" s="13">
        <v>1242</v>
      </c>
      <c r="G3526" s="13">
        <v>1242</v>
      </c>
      <c r="H3526" t="str">
        <f>VLOOKUP(G3526,All_Teams!$A$2:$B$365,2,FALSE)</f>
        <v>Kansas</v>
      </c>
    </row>
    <row r="3527" spans="2:8" x14ac:dyDescent="0.4">
      <c r="B3527" s="11">
        <v>3524</v>
      </c>
      <c r="C3527" s="52">
        <v>1274</v>
      </c>
      <c r="D3527" s="13">
        <v>1274</v>
      </c>
      <c r="G3527" s="13">
        <v>1274</v>
      </c>
      <c r="H3527" t="str">
        <f>VLOOKUP(G3527,All_Teams!$A$2:$B$365,2,FALSE)</f>
        <v>Miami (FL)</v>
      </c>
    </row>
    <row r="3528" spans="2:8" x14ac:dyDescent="0.4">
      <c r="B3528" s="11">
        <v>3525</v>
      </c>
      <c r="C3528" s="52">
        <v>1153</v>
      </c>
      <c r="D3528" s="13">
        <v>1153</v>
      </c>
      <c r="G3528" s="13">
        <v>1153</v>
      </c>
      <c r="H3528" t="str">
        <f>VLOOKUP(G3528,All_Teams!$A$2:$B$365,2,FALSE)</f>
        <v>Cincinnati</v>
      </c>
    </row>
    <row r="3529" spans="2:8" x14ac:dyDescent="0.4">
      <c r="B3529" s="11">
        <v>3526</v>
      </c>
      <c r="C3529" s="52">
        <v>1452</v>
      </c>
      <c r="D3529" s="13">
        <v>1452</v>
      </c>
      <c r="G3529" s="13">
        <v>1452</v>
      </c>
      <c r="H3529" t="str">
        <f>VLOOKUP(G3529,All_Teams!$A$2:$B$365,2,FALSE)</f>
        <v>West Virginia</v>
      </c>
    </row>
    <row r="3530" spans="2:8" x14ac:dyDescent="0.4">
      <c r="B3530" s="11">
        <v>3527</v>
      </c>
      <c r="C3530" s="52">
        <v>1274</v>
      </c>
      <c r="D3530" s="13">
        <v>1274</v>
      </c>
      <c r="G3530" s="13">
        <v>1274</v>
      </c>
      <c r="H3530" t="str">
        <f>VLOOKUP(G3530,All_Teams!$A$2:$B$365,2,FALSE)</f>
        <v>Miami (FL)</v>
      </c>
    </row>
    <row r="3531" spans="2:8" x14ac:dyDescent="0.4">
      <c r="B3531" s="11">
        <v>3528</v>
      </c>
      <c r="C3531" s="52">
        <v>1452</v>
      </c>
      <c r="D3531" s="13">
        <v>1452</v>
      </c>
      <c r="G3531" s="13">
        <v>1452</v>
      </c>
      <c r="H3531" t="str">
        <f>VLOOKUP(G3531,All_Teams!$A$2:$B$365,2,FALSE)</f>
        <v>West Virginia</v>
      </c>
    </row>
    <row r="3532" spans="2:8" x14ac:dyDescent="0.4">
      <c r="B3532" s="11">
        <v>3529</v>
      </c>
      <c r="C3532" s="52">
        <v>1452</v>
      </c>
      <c r="D3532" s="13">
        <v>1452</v>
      </c>
      <c r="G3532" s="13">
        <v>1452</v>
      </c>
      <c r="H3532" t="str">
        <f>VLOOKUP(G3532,All_Teams!$A$2:$B$365,2,FALSE)</f>
        <v>West Virginia</v>
      </c>
    </row>
    <row r="3533" spans="2:8" x14ac:dyDescent="0.4">
      <c r="B3533" s="11">
        <v>3530</v>
      </c>
      <c r="C3533" s="52">
        <v>1314</v>
      </c>
      <c r="D3533" s="13">
        <v>1314</v>
      </c>
      <c r="G3533" s="13">
        <v>1314</v>
      </c>
      <c r="H3533" t="str">
        <f>VLOOKUP(G3533,All_Teams!$A$2:$B$365,2,FALSE)</f>
        <v>North Carolina</v>
      </c>
    </row>
    <row r="3534" spans="2:8" x14ac:dyDescent="0.4">
      <c r="B3534" s="11">
        <v>3531</v>
      </c>
      <c r="C3534" s="52">
        <v>1374</v>
      </c>
      <c r="D3534" s="13">
        <v>1374</v>
      </c>
      <c r="G3534" s="13">
        <v>1374</v>
      </c>
      <c r="H3534" t="str">
        <f>VLOOKUP(G3534,All_Teams!$A$2:$B$365,2,FALSE)</f>
        <v>Southern Methodist</v>
      </c>
    </row>
    <row r="3535" spans="2:8" x14ac:dyDescent="0.4">
      <c r="B3535" s="11">
        <v>3532</v>
      </c>
      <c r="C3535" s="52">
        <v>1124</v>
      </c>
      <c r="D3535" s="13">
        <v>1124</v>
      </c>
      <c r="G3535" s="13">
        <v>1124</v>
      </c>
      <c r="H3535" t="str">
        <f>VLOOKUP(G3535,All_Teams!$A$2:$B$365,2,FALSE)</f>
        <v>Baylor</v>
      </c>
    </row>
    <row r="3536" spans="2:8" x14ac:dyDescent="0.4">
      <c r="B3536" s="11">
        <v>3533</v>
      </c>
      <c r="C3536" s="52">
        <v>1242</v>
      </c>
      <c r="D3536" s="13">
        <v>1242</v>
      </c>
      <c r="G3536" s="13">
        <v>1242</v>
      </c>
      <c r="H3536" t="str">
        <f>VLOOKUP(G3536,All_Teams!$A$2:$B$365,2,FALSE)</f>
        <v>Kansas</v>
      </c>
    </row>
    <row r="3537" spans="2:8" x14ac:dyDescent="0.4">
      <c r="B3537" s="11">
        <v>3534</v>
      </c>
      <c r="C3537" s="52">
        <v>1452</v>
      </c>
      <c r="D3537" s="13">
        <v>1452</v>
      </c>
      <c r="G3537" s="13">
        <v>1452</v>
      </c>
      <c r="H3537" t="str">
        <f>VLOOKUP(G3537,All_Teams!$A$2:$B$365,2,FALSE)</f>
        <v>West Virginia</v>
      </c>
    </row>
    <row r="3538" spans="2:8" x14ac:dyDescent="0.4">
      <c r="B3538" s="11">
        <v>3535</v>
      </c>
      <c r="C3538" s="52">
        <v>1452</v>
      </c>
      <c r="D3538" s="13">
        <v>1452</v>
      </c>
      <c r="G3538" s="13">
        <v>1452</v>
      </c>
      <c r="H3538" t="str">
        <f>VLOOKUP(G3538,All_Teams!$A$2:$B$365,2,FALSE)</f>
        <v>West Virginia</v>
      </c>
    </row>
    <row r="3539" spans="2:8" x14ac:dyDescent="0.4">
      <c r="B3539" s="11">
        <v>3536</v>
      </c>
      <c r="C3539" s="52">
        <v>1242</v>
      </c>
      <c r="D3539" s="13">
        <v>1242</v>
      </c>
      <c r="G3539" s="13">
        <v>1242</v>
      </c>
      <c r="H3539" t="str">
        <f>VLOOKUP(G3539,All_Teams!$A$2:$B$365,2,FALSE)</f>
        <v>Kansas</v>
      </c>
    </row>
    <row r="3540" spans="2:8" x14ac:dyDescent="0.4">
      <c r="B3540" s="11">
        <v>3537</v>
      </c>
      <c r="C3540" s="52">
        <v>1452</v>
      </c>
      <c r="D3540" s="13">
        <v>1452</v>
      </c>
      <c r="G3540" s="13">
        <v>1452</v>
      </c>
      <c r="H3540" t="str">
        <f>VLOOKUP(G3540,All_Teams!$A$2:$B$365,2,FALSE)</f>
        <v>West Virginia</v>
      </c>
    </row>
    <row r="3541" spans="2:8" x14ac:dyDescent="0.4">
      <c r="B3541" s="11">
        <v>3538</v>
      </c>
      <c r="C3541" s="52">
        <v>1435</v>
      </c>
      <c r="D3541" s="13">
        <v>1435</v>
      </c>
      <c r="G3541" s="13">
        <v>1435</v>
      </c>
      <c r="H3541" t="str">
        <f>VLOOKUP(G3541,All_Teams!$A$2:$B$365,2,FALSE)</f>
        <v>Vanderbilt</v>
      </c>
    </row>
    <row r="3542" spans="2:8" x14ac:dyDescent="0.4">
      <c r="B3542" s="11">
        <v>3539</v>
      </c>
      <c r="C3542" s="52">
        <v>1242</v>
      </c>
      <c r="D3542" s="13">
        <v>1242</v>
      </c>
      <c r="G3542" s="13">
        <v>1242</v>
      </c>
      <c r="H3542" t="str">
        <f>VLOOKUP(G3542,All_Teams!$A$2:$B$365,2,FALSE)</f>
        <v>Kansas</v>
      </c>
    </row>
    <row r="3543" spans="2:8" x14ac:dyDescent="0.4">
      <c r="B3543" s="11">
        <v>3540</v>
      </c>
      <c r="C3543" s="52">
        <v>1374</v>
      </c>
      <c r="D3543" s="13">
        <v>1374</v>
      </c>
      <c r="G3543" s="13">
        <v>1374</v>
      </c>
      <c r="H3543" t="str">
        <f>VLOOKUP(G3543,All_Teams!$A$2:$B$365,2,FALSE)</f>
        <v>Southern Methodist</v>
      </c>
    </row>
    <row r="3544" spans="2:8" x14ac:dyDescent="0.4">
      <c r="B3544" s="11">
        <v>3541</v>
      </c>
      <c r="C3544" s="52">
        <v>1435</v>
      </c>
      <c r="D3544" s="13">
        <v>1435</v>
      </c>
      <c r="G3544" s="13">
        <v>1435</v>
      </c>
      <c r="H3544" t="str">
        <f>VLOOKUP(G3544,All_Teams!$A$2:$B$365,2,FALSE)</f>
        <v>Vanderbilt</v>
      </c>
    </row>
    <row r="3545" spans="2:8" x14ac:dyDescent="0.4">
      <c r="B3545" s="11">
        <v>3542</v>
      </c>
      <c r="C3545" s="52">
        <v>1314</v>
      </c>
      <c r="D3545" s="13">
        <v>1314</v>
      </c>
      <c r="G3545" s="13">
        <v>1314</v>
      </c>
      <c r="H3545" t="str">
        <f>VLOOKUP(G3545,All_Teams!$A$2:$B$365,2,FALSE)</f>
        <v>North Carolina</v>
      </c>
    </row>
    <row r="3546" spans="2:8" x14ac:dyDescent="0.4">
      <c r="B3546" s="11">
        <v>3543</v>
      </c>
      <c r="C3546" s="52">
        <v>1437</v>
      </c>
      <c r="D3546" s="13">
        <v>1437</v>
      </c>
      <c r="G3546" s="13">
        <v>1437</v>
      </c>
      <c r="H3546" t="str">
        <f>VLOOKUP(G3546,All_Teams!$A$2:$B$365,2,FALSE)</f>
        <v>Villanova</v>
      </c>
    </row>
    <row r="3547" spans="2:8" x14ac:dyDescent="0.4">
      <c r="B3547" s="11">
        <v>3544</v>
      </c>
      <c r="C3547" s="52">
        <v>1314</v>
      </c>
      <c r="D3547" s="13">
        <v>1314</v>
      </c>
      <c r="G3547" s="13">
        <v>1314</v>
      </c>
      <c r="H3547" t="str">
        <f>VLOOKUP(G3547,All_Teams!$A$2:$B$365,2,FALSE)</f>
        <v>North Carolina</v>
      </c>
    </row>
    <row r="3548" spans="2:8" x14ac:dyDescent="0.4">
      <c r="B3548" s="11">
        <v>3545</v>
      </c>
      <c r="C3548" s="52">
        <v>1314</v>
      </c>
      <c r="D3548" s="13">
        <v>1314</v>
      </c>
      <c r="G3548" s="13">
        <v>1314</v>
      </c>
      <c r="H3548" t="str">
        <f>VLOOKUP(G3548,All_Teams!$A$2:$B$365,2,FALSE)</f>
        <v>North Carolina</v>
      </c>
    </row>
    <row r="3549" spans="2:8" x14ac:dyDescent="0.4">
      <c r="B3549" s="11">
        <v>3546</v>
      </c>
      <c r="C3549" s="52">
        <v>1257</v>
      </c>
      <c r="D3549" s="13">
        <v>1257</v>
      </c>
      <c r="G3549" s="13">
        <v>1257</v>
      </c>
      <c r="H3549" t="str">
        <f>VLOOKUP(G3549,All_Teams!$A$2:$B$365,2,FALSE)</f>
        <v>Louisville</v>
      </c>
    </row>
    <row r="3550" spans="2:8" x14ac:dyDescent="0.4">
      <c r="B3550" s="11">
        <v>3547</v>
      </c>
      <c r="C3550" s="52">
        <v>1153</v>
      </c>
      <c r="D3550" s="13">
        <v>1153</v>
      </c>
      <c r="G3550" s="13">
        <v>1153</v>
      </c>
      <c r="H3550" t="str">
        <f>VLOOKUP(G3550,All_Teams!$A$2:$B$365,2,FALSE)</f>
        <v>Cincinnati</v>
      </c>
    </row>
    <row r="3551" spans="2:8" x14ac:dyDescent="0.4">
      <c r="B3551" s="11">
        <v>3548</v>
      </c>
      <c r="C3551" s="52">
        <v>1452</v>
      </c>
      <c r="D3551" s="13">
        <v>1452</v>
      </c>
      <c r="G3551" s="13">
        <v>1452</v>
      </c>
      <c r="H3551" t="str">
        <f>VLOOKUP(G3551,All_Teams!$A$2:$B$365,2,FALSE)</f>
        <v>West Virginia</v>
      </c>
    </row>
    <row r="3552" spans="2:8" x14ac:dyDescent="0.4">
      <c r="B3552" s="11">
        <v>3549</v>
      </c>
      <c r="C3552" s="52">
        <v>1452</v>
      </c>
      <c r="D3552" s="13">
        <v>1452</v>
      </c>
      <c r="G3552" s="13">
        <v>1452</v>
      </c>
      <c r="H3552" t="str">
        <f>VLOOKUP(G3552,All_Teams!$A$2:$B$365,2,FALSE)</f>
        <v>West Virginia</v>
      </c>
    </row>
    <row r="3553" spans="2:8" x14ac:dyDescent="0.4">
      <c r="B3553" s="11">
        <v>3550</v>
      </c>
      <c r="C3553" s="52">
        <v>1112</v>
      </c>
      <c r="D3553" s="13">
        <v>1112</v>
      </c>
      <c r="G3553" s="13">
        <v>1112</v>
      </c>
      <c r="H3553" t="str">
        <f>VLOOKUP(G3553,All_Teams!$A$2:$B$365,2,FALSE)</f>
        <v>Arizona</v>
      </c>
    </row>
    <row r="3554" spans="2:8" x14ac:dyDescent="0.4">
      <c r="B3554" s="11">
        <v>3551</v>
      </c>
      <c r="C3554" s="52">
        <v>1435</v>
      </c>
      <c r="D3554" s="13">
        <v>1435</v>
      </c>
      <c r="G3554" s="13">
        <v>1435</v>
      </c>
      <c r="H3554" t="str">
        <f>VLOOKUP(G3554,All_Teams!$A$2:$B$365,2,FALSE)</f>
        <v>Vanderbilt</v>
      </c>
    </row>
    <row r="3555" spans="2:8" x14ac:dyDescent="0.4">
      <c r="B3555" s="11">
        <v>3552</v>
      </c>
      <c r="C3555" s="52">
        <v>1374</v>
      </c>
      <c r="D3555" s="13">
        <v>1374</v>
      </c>
      <c r="G3555" s="13">
        <v>1374</v>
      </c>
      <c r="H3555" t="str">
        <f>VLOOKUP(G3555,All_Teams!$A$2:$B$365,2,FALSE)</f>
        <v>Southern Methodist</v>
      </c>
    </row>
    <row r="3556" spans="2:8" x14ac:dyDescent="0.4">
      <c r="B3556" s="11">
        <v>3553</v>
      </c>
      <c r="C3556" s="52">
        <v>1314</v>
      </c>
      <c r="D3556" s="13">
        <v>1314</v>
      </c>
      <c r="G3556" s="13">
        <v>1314</v>
      </c>
      <c r="H3556" t="str">
        <f>VLOOKUP(G3556,All_Teams!$A$2:$B$365,2,FALSE)</f>
        <v>North Carolina</v>
      </c>
    </row>
    <row r="3557" spans="2:8" x14ac:dyDescent="0.4">
      <c r="B3557" s="11">
        <v>3554</v>
      </c>
      <c r="C3557" s="52">
        <v>1242</v>
      </c>
      <c r="D3557" s="13">
        <v>1242</v>
      </c>
      <c r="G3557" s="13">
        <v>1242</v>
      </c>
      <c r="H3557" t="str">
        <f>VLOOKUP(G3557,All_Teams!$A$2:$B$365,2,FALSE)</f>
        <v>Kansas</v>
      </c>
    </row>
    <row r="3558" spans="2:8" x14ac:dyDescent="0.4">
      <c r="B3558" s="11">
        <v>3555</v>
      </c>
      <c r="C3558" s="52">
        <v>1257</v>
      </c>
      <c r="D3558" s="13">
        <v>1257</v>
      </c>
      <c r="G3558" s="13">
        <v>1257</v>
      </c>
      <c r="H3558" t="str">
        <f>VLOOKUP(G3558,All_Teams!$A$2:$B$365,2,FALSE)</f>
        <v>Louisville</v>
      </c>
    </row>
    <row r="3559" spans="2:8" x14ac:dyDescent="0.4">
      <c r="B3559" s="11">
        <v>3556</v>
      </c>
      <c r="C3559" s="52">
        <v>1314</v>
      </c>
      <c r="D3559" s="13">
        <v>1314</v>
      </c>
      <c r="G3559" s="13">
        <v>1314</v>
      </c>
      <c r="H3559" t="str">
        <f>VLOOKUP(G3559,All_Teams!$A$2:$B$365,2,FALSE)</f>
        <v>North Carolina</v>
      </c>
    </row>
    <row r="3560" spans="2:8" x14ac:dyDescent="0.4">
      <c r="B3560" s="11">
        <v>3557</v>
      </c>
      <c r="C3560" s="52">
        <v>1246</v>
      </c>
      <c r="D3560" s="13">
        <v>1246</v>
      </c>
      <c r="G3560" s="13">
        <v>1246</v>
      </c>
      <c r="H3560" t="str">
        <f>VLOOKUP(G3560,All_Teams!$A$2:$B$365,2,FALSE)</f>
        <v>Kentucky</v>
      </c>
    </row>
    <row r="3561" spans="2:8" x14ac:dyDescent="0.4">
      <c r="B3561" s="11">
        <v>3558</v>
      </c>
      <c r="C3561" s="52">
        <v>1452</v>
      </c>
      <c r="D3561" s="13">
        <v>1452</v>
      </c>
      <c r="G3561" s="13">
        <v>1452</v>
      </c>
      <c r="H3561" t="str">
        <f>VLOOKUP(G3561,All_Teams!$A$2:$B$365,2,FALSE)</f>
        <v>West Virginia</v>
      </c>
    </row>
    <row r="3562" spans="2:8" x14ac:dyDescent="0.4">
      <c r="B3562" s="11">
        <v>3559</v>
      </c>
      <c r="C3562" s="52">
        <v>1246</v>
      </c>
      <c r="D3562" s="13">
        <v>1246</v>
      </c>
      <c r="G3562" s="13">
        <v>1246</v>
      </c>
      <c r="H3562" t="str">
        <f>VLOOKUP(G3562,All_Teams!$A$2:$B$365,2,FALSE)</f>
        <v>Kentucky</v>
      </c>
    </row>
    <row r="3563" spans="2:8" x14ac:dyDescent="0.4">
      <c r="B3563" s="11">
        <v>3560</v>
      </c>
      <c r="C3563" s="52">
        <v>1242</v>
      </c>
      <c r="D3563" s="13">
        <v>1242</v>
      </c>
      <c r="G3563" s="13">
        <v>1242</v>
      </c>
      <c r="H3563" t="str">
        <f>VLOOKUP(G3563,All_Teams!$A$2:$B$365,2,FALSE)</f>
        <v>Kansas</v>
      </c>
    </row>
    <row r="3564" spans="2:8" x14ac:dyDescent="0.4">
      <c r="B3564" s="11">
        <v>3561</v>
      </c>
      <c r="C3564" s="52">
        <v>1435</v>
      </c>
      <c r="D3564" s="13">
        <v>1435</v>
      </c>
      <c r="G3564" s="13">
        <v>1435</v>
      </c>
      <c r="H3564" t="str">
        <f>VLOOKUP(G3564,All_Teams!$A$2:$B$365,2,FALSE)</f>
        <v>Vanderbilt</v>
      </c>
    </row>
    <row r="3565" spans="2:8" x14ac:dyDescent="0.4">
      <c r="B3565" s="11">
        <v>3562</v>
      </c>
      <c r="C3565" s="52">
        <v>1433</v>
      </c>
      <c r="D3565" s="13">
        <v>1433</v>
      </c>
      <c r="G3565" s="13">
        <v>1433</v>
      </c>
      <c r="H3565" t="str">
        <f>VLOOKUP(G3565,All_Teams!$A$2:$B$365,2,FALSE)</f>
        <v>Virginia Commonwealth</v>
      </c>
    </row>
    <row r="3566" spans="2:8" x14ac:dyDescent="0.4">
      <c r="B3566" s="11">
        <v>3563</v>
      </c>
      <c r="C3566" s="52">
        <v>1242</v>
      </c>
      <c r="D3566" s="13">
        <v>1242</v>
      </c>
      <c r="G3566" s="13">
        <v>1242</v>
      </c>
      <c r="H3566" t="str">
        <f>VLOOKUP(G3566,All_Teams!$A$2:$B$365,2,FALSE)</f>
        <v>Kansas</v>
      </c>
    </row>
    <row r="3567" spans="2:8" x14ac:dyDescent="0.4">
      <c r="B3567" s="11">
        <v>3564</v>
      </c>
      <c r="C3567" s="52">
        <v>1278</v>
      </c>
      <c r="D3567" s="13">
        <v>1278</v>
      </c>
      <c r="G3567" s="13">
        <v>1278</v>
      </c>
      <c r="H3567" t="str">
        <f>VLOOKUP(G3567,All_Teams!$A$2:$B$365,2,FALSE)</f>
        <v>Minnesota</v>
      </c>
    </row>
    <row r="3568" spans="2:8" x14ac:dyDescent="0.4">
      <c r="B3568" s="11">
        <v>3565</v>
      </c>
      <c r="C3568" s="52">
        <v>1374</v>
      </c>
      <c r="D3568" s="13">
        <v>1374</v>
      </c>
      <c r="G3568" s="13">
        <v>1374</v>
      </c>
      <c r="H3568" t="str">
        <f>VLOOKUP(G3568,All_Teams!$A$2:$B$365,2,FALSE)</f>
        <v>Southern Methodist</v>
      </c>
    </row>
    <row r="3569" spans="2:8" x14ac:dyDescent="0.4">
      <c r="B3569" s="11">
        <v>3566</v>
      </c>
      <c r="C3569" s="52">
        <v>1181</v>
      </c>
      <c r="D3569" s="13">
        <v>1181</v>
      </c>
      <c r="G3569" s="13">
        <v>1181</v>
      </c>
      <c r="H3569" t="str">
        <f>VLOOKUP(G3569,All_Teams!$A$2:$B$365,2,FALSE)</f>
        <v>Duke</v>
      </c>
    </row>
    <row r="3570" spans="2:8" x14ac:dyDescent="0.4">
      <c r="B3570" s="11">
        <v>3567</v>
      </c>
      <c r="C3570" s="52">
        <v>1314</v>
      </c>
      <c r="D3570" s="13">
        <v>1314</v>
      </c>
      <c r="G3570" s="13">
        <v>1314</v>
      </c>
      <c r="H3570" t="str">
        <f>VLOOKUP(G3570,All_Teams!$A$2:$B$365,2,FALSE)</f>
        <v>North Carolina</v>
      </c>
    </row>
    <row r="3571" spans="2:8" x14ac:dyDescent="0.4">
      <c r="B3571" s="11">
        <v>3568</v>
      </c>
      <c r="C3571" s="52">
        <v>1374</v>
      </c>
      <c r="D3571" s="13">
        <v>1374</v>
      </c>
      <c r="G3571" s="13">
        <v>1374</v>
      </c>
      <c r="H3571" t="str">
        <f>VLOOKUP(G3571,All_Teams!$A$2:$B$365,2,FALSE)</f>
        <v>Southern Methodist</v>
      </c>
    </row>
    <row r="3572" spans="2:8" x14ac:dyDescent="0.4">
      <c r="B3572" s="11">
        <v>3569</v>
      </c>
      <c r="C3572" s="52">
        <v>1124</v>
      </c>
      <c r="D3572" s="13">
        <v>1124</v>
      </c>
      <c r="G3572" s="13">
        <v>1124</v>
      </c>
      <c r="H3572" t="str">
        <f>VLOOKUP(G3572,All_Teams!$A$2:$B$365,2,FALSE)</f>
        <v>Baylor</v>
      </c>
    </row>
    <row r="3573" spans="2:8" x14ac:dyDescent="0.4">
      <c r="B3573" s="11">
        <v>3570</v>
      </c>
      <c r="C3573" s="52">
        <v>1242</v>
      </c>
      <c r="D3573" s="13">
        <v>1242</v>
      </c>
      <c r="G3573" s="13">
        <v>1242</v>
      </c>
      <c r="H3573" t="str">
        <f>VLOOKUP(G3573,All_Teams!$A$2:$B$365,2,FALSE)</f>
        <v>Kansas</v>
      </c>
    </row>
    <row r="3574" spans="2:8" x14ac:dyDescent="0.4">
      <c r="B3574" s="11">
        <v>3571</v>
      </c>
      <c r="C3574" s="52">
        <v>1278</v>
      </c>
      <c r="D3574" s="13">
        <v>1278</v>
      </c>
      <c r="G3574" s="13">
        <v>1278</v>
      </c>
      <c r="H3574" t="str">
        <f>VLOOKUP(G3574,All_Teams!$A$2:$B$365,2,FALSE)</f>
        <v>Minnesota</v>
      </c>
    </row>
    <row r="3575" spans="2:8" x14ac:dyDescent="0.4">
      <c r="B3575" s="11">
        <v>3572</v>
      </c>
      <c r="C3575" s="52">
        <v>1314</v>
      </c>
      <c r="D3575" s="13">
        <v>1314</v>
      </c>
      <c r="G3575" s="13">
        <v>1314</v>
      </c>
      <c r="H3575" t="str">
        <f>VLOOKUP(G3575,All_Teams!$A$2:$B$365,2,FALSE)</f>
        <v>North Carolina</v>
      </c>
    </row>
    <row r="3576" spans="2:8" x14ac:dyDescent="0.4">
      <c r="B3576" s="11">
        <v>3573</v>
      </c>
      <c r="C3576" s="52">
        <v>1242</v>
      </c>
      <c r="D3576" s="13">
        <v>1242</v>
      </c>
      <c r="G3576" s="13">
        <v>1242</v>
      </c>
      <c r="H3576" t="str">
        <f>VLOOKUP(G3576,All_Teams!$A$2:$B$365,2,FALSE)</f>
        <v>Kansas</v>
      </c>
    </row>
    <row r="3577" spans="2:8" x14ac:dyDescent="0.4">
      <c r="B3577" s="11">
        <v>3574</v>
      </c>
      <c r="C3577" s="52">
        <v>1452</v>
      </c>
      <c r="D3577" s="13">
        <v>1452</v>
      </c>
      <c r="G3577" s="13">
        <v>1452</v>
      </c>
      <c r="H3577" t="str">
        <f>VLOOKUP(G3577,All_Teams!$A$2:$B$365,2,FALSE)</f>
        <v>West Virginia</v>
      </c>
    </row>
    <row r="3578" spans="2:8" x14ac:dyDescent="0.4">
      <c r="B3578" s="11">
        <v>3575</v>
      </c>
      <c r="C3578" s="52">
        <v>1323</v>
      </c>
      <c r="D3578" s="13">
        <v>1323</v>
      </c>
      <c r="G3578" s="13">
        <v>1323</v>
      </c>
      <c r="H3578" t="str">
        <f>VLOOKUP(G3578,All_Teams!$A$2:$B$365,2,FALSE)</f>
        <v>Notre Dame</v>
      </c>
    </row>
    <row r="3579" spans="2:8" x14ac:dyDescent="0.4">
      <c r="B3579" s="11">
        <v>3576</v>
      </c>
      <c r="C3579" s="52">
        <v>1452</v>
      </c>
      <c r="D3579" s="13">
        <v>1452</v>
      </c>
      <c r="G3579" s="13">
        <v>1452</v>
      </c>
      <c r="H3579" t="str">
        <f>VLOOKUP(G3579,All_Teams!$A$2:$B$365,2,FALSE)</f>
        <v>West Virginia</v>
      </c>
    </row>
    <row r="3580" spans="2:8" x14ac:dyDescent="0.4">
      <c r="B3580" s="11">
        <v>3577</v>
      </c>
      <c r="C3580" s="52">
        <v>1435</v>
      </c>
      <c r="D3580" s="13">
        <v>1435</v>
      </c>
      <c r="G3580" s="13">
        <v>1435</v>
      </c>
      <c r="H3580" t="str">
        <f>VLOOKUP(G3580,All_Teams!$A$2:$B$365,2,FALSE)</f>
        <v>Vanderbilt</v>
      </c>
    </row>
    <row r="3581" spans="2:8" x14ac:dyDescent="0.4">
      <c r="B3581" s="11">
        <v>3578</v>
      </c>
      <c r="C3581" s="52">
        <v>1314</v>
      </c>
      <c r="D3581" s="13">
        <v>1314</v>
      </c>
      <c r="G3581" s="13">
        <v>1314</v>
      </c>
      <c r="H3581" t="str">
        <f>VLOOKUP(G3581,All_Teams!$A$2:$B$365,2,FALSE)</f>
        <v>North Carolina</v>
      </c>
    </row>
    <row r="3582" spans="2:8" x14ac:dyDescent="0.4">
      <c r="B3582" s="11">
        <v>3579</v>
      </c>
      <c r="C3582" s="52">
        <v>1452</v>
      </c>
      <c r="D3582" s="13">
        <v>1452</v>
      </c>
      <c r="G3582" s="13">
        <v>1452</v>
      </c>
      <c r="H3582" t="str">
        <f>VLOOKUP(G3582,All_Teams!$A$2:$B$365,2,FALSE)</f>
        <v>West Virginia</v>
      </c>
    </row>
    <row r="3583" spans="2:8" x14ac:dyDescent="0.4">
      <c r="B3583" s="11">
        <v>3580</v>
      </c>
      <c r="C3583" s="52">
        <v>1374</v>
      </c>
      <c r="D3583" s="13">
        <v>1374</v>
      </c>
      <c r="G3583" s="13">
        <v>1374</v>
      </c>
      <c r="H3583" t="str">
        <f>VLOOKUP(G3583,All_Teams!$A$2:$B$365,2,FALSE)</f>
        <v>Southern Methodist</v>
      </c>
    </row>
    <row r="3584" spans="2:8" x14ac:dyDescent="0.4">
      <c r="B3584" s="11">
        <v>3581</v>
      </c>
      <c r="C3584" s="52">
        <v>1242</v>
      </c>
      <c r="D3584" s="13">
        <v>1242</v>
      </c>
      <c r="G3584" s="13">
        <v>1242</v>
      </c>
      <c r="H3584" t="str">
        <f>VLOOKUP(G3584,All_Teams!$A$2:$B$365,2,FALSE)</f>
        <v>Kansas</v>
      </c>
    </row>
    <row r="3585" spans="2:8" x14ac:dyDescent="0.4">
      <c r="B3585" s="11">
        <v>3582</v>
      </c>
      <c r="C3585" s="52">
        <v>1314</v>
      </c>
      <c r="D3585" s="13">
        <v>1314</v>
      </c>
      <c r="G3585" s="13">
        <v>1314</v>
      </c>
      <c r="H3585" t="str">
        <f>VLOOKUP(G3585,All_Teams!$A$2:$B$365,2,FALSE)</f>
        <v>North Carolina</v>
      </c>
    </row>
    <row r="3586" spans="2:8" x14ac:dyDescent="0.4">
      <c r="B3586" s="11">
        <v>3583</v>
      </c>
      <c r="C3586" s="52">
        <v>1452</v>
      </c>
      <c r="D3586" s="13">
        <v>1452</v>
      </c>
      <c r="G3586" s="13">
        <v>1452</v>
      </c>
      <c r="H3586" t="str">
        <f>VLOOKUP(G3586,All_Teams!$A$2:$B$365,2,FALSE)</f>
        <v>West Virginia</v>
      </c>
    </row>
    <row r="3587" spans="2:8" x14ac:dyDescent="0.4">
      <c r="B3587" s="11">
        <v>3584</v>
      </c>
      <c r="C3587" s="52">
        <v>1314</v>
      </c>
      <c r="D3587" s="13">
        <v>1314</v>
      </c>
      <c r="G3587" s="13">
        <v>1314</v>
      </c>
      <c r="H3587" t="str">
        <f>VLOOKUP(G3587,All_Teams!$A$2:$B$365,2,FALSE)</f>
        <v>North Carolina</v>
      </c>
    </row>
    <row r="3588" spans="2:8" x14ac:dyDescent="0.4">
      <c r="B3588" s="11">
        <v>3585</v>
      </c>
      <c r="C3588" s="52">
        <v>1452</v>
      </c>
      <c r="D3588" s="13">
        <v>1452</v>
      </c>
      <c r="G3588" s="13">
        <v>1452</v>
      </c>
      <c r="H3588" t="str">
        <f>VLOOKUP(G3588,All_Teams!$A$2:$B$365,2,FALSE)</f>
        <v>West Virginia</v>
      </c>
    </row>
    <row r="3589" spans="2:8" x14ac:dyDescent="0.4">
      <c r="B3589" s="11">
        <v>3586</v>
      </c>
      <c r="C3589" s="52">
        <v>1246</v>
      </c>
      <c r="D3589" s="13">
        <v>1246</v>
      </c>
      <c r="G3589" s="13">
        <v>1246</v>
      </c>
      <c r="H3589" t="str">
        <f>VLOOKUP(G3589,All_Teams!$A$2:$B$365,2,FALSE)</f>
        <v>Kentucky</v>
      </c>
    </row>
    <row r="3590" spans="2:8" x14ac:dyDescent="0.4">
      <c r="B3590" s="11">
        <v>3587</v>
      </c>
      <c r="C3590" s="52">
        <v>1314</v>
      </c>
      <c r="D3590" s="13">
        <v>1314</v>
      </c>
      <c r="G3590" s="13">
        <v>1314</v>
      </c>
      <c r="H3590" t="str">
        <f>VLOOKUP(G3590,All_Teams!$A$2:$B$365,2,FALSE)</f>
        <v>North Carolina</v>
      </c>
    </row>
    <row r="3591" spans="2:8" x14ac:dyDescent="0.4">
      <c r="B3591" s="11">
        <v>3588</v>
      </c>
      <c r="C3591" s="52">
        <v>1452</v>
      </c>
      <c r="D3591" s="13">
        <v>1452</v>
      </c>
      <c r="G3591" s="13">
        <v>1452</v>
      </c>
      <c r="H3591" t="str">
        <f>VLOOKUP(G3591,All_Teams!$A$2:$B$365,2,FALSE)</f>
        <v>West Virginia</v>
      </c>
    </row>
    <row r="3592" spans="2:8" x14ac:dyDescent="0.4">
      <c r="B3592" s="11">
        <v>3589</v>
      </c>
      <c r="C3592" s="52">
        <v>1374</v>
      </c>
      <c r="D3592" s="13">
        <v>1374</v>
      </c>
      <c r="G3592" s="13">
        <v>1374</v>
      </c>
      <c r="H3592" t="str">
        <f>VLOOKUP(G3592,All_Teams!$A$2:$B$365,2,FALSE)</f>
        <v>Southern Methodist</v>
      </c>
    </row>
    <row r="3593" spans="2:8" x14ac:dyDescent="0.4">
      <c r="B3593" s="11">
        <v>3590</v>
      </c>
      <c r="C3593" s="52">
        <v>1435</v>
      </c>
      <c r="D3593" s="13">
        <v>1435</v>
      </c>
      <c r="G3593" s="13">
        <v>1435</v>
      </c>
      <c r="H3593" t="str">
        <f>VLOOKUP(G3593,All_Teams!$A$2:$B$365,2,FALSE)</f>
        <v>Vanderbilt</v>
      </c>
    </row>
    <row r="3594" spans="2:8" x14ac:dyDescent="0.4">
      <c r="B3594" s="11">
        <v>3591</v>
      </c>
      <c r="C3594" s="52">
        <v>1458</v>
      </c>
      <c r="D3594" s="13">
        <v>1458</v>
      </c>
      <c r="G3594" s="13">
        <v>1458</v>
      </c>
      <c r="H3594" t="str">
        <f>VLOOKUP(G3594,All_Teams!$A$2:$B$365,2,FALSE)</f>
        <v>Wisconsin</v>
      </c>
    </row>
    <row r="3595" spans="2:8" x14ac:dyDescent="0.4">
      <c r="B3595" s="11">
        <v>3592</v>
      </c>
      <c r="C3595" s="52">
        <v>1314</v>
      </c>
      <c r="D3595" s="13">
        <v>1314</v>
      </c>
      <c r="G3595" s="13">
        <v>1314</v>
      </c>
      <c r="H3595" t="str">
        <f>VLOOKUP(G3595,All_Teams!$A$2:$B$365,2,FALSE)</f>
        <v>North Carolina</v>
      </c>
    </row>
    <row r="3596" spans="2:8" x14ac:dyDescent="0.4">
      <c r="B3596" s="11">
        <v>3593</v>
      </c>
      <c r="C3596" s="52">
        <v>1437</v>
      </c>
      <c r="D3596" s="13">
        <v>1437</v>
      </c>
      <c r="G3596" s="13">
        <v>1437</v>
      </c>
      <c r="H3596" t="str">
        <f>VLOOKUP(G3596,All_Teams!$A$2:$B$365,2,FALSE)</f>
        <v>Villanova</v>
      </c>
    </row>
    <row r="3597" spans="2:8" x14ac:dyDescent="0.4">
      <c r="B3597" s="11">
        <v>3594</v>
      </c>
      <c r="C3597" s="52">
        <v>1242</v>
      </c>
      <c r="D3597" s="13">
        <v>1242</v>
      </c>
      <c r="G3597" s="13">
        <v>1242</v>
      </c>
      <c r="H3597" t="str">
        <f>VLOOKUP(G3597,All_Teams!$A$2:$B$365,2,FALSE)</f>
        <v>Kansas</v>
      </c>
    </row>
    <row r="3598" spans="2:8" x14ac:dyDescent="0.4">
      <c r="B3598" s="11">
        <v>3595</v>
      </c>
      <c r="C3598" s="52">
        <v>1314</v>
      </c>
      <c r="D3598" s="13">
        <v>1314</v>
      </c>
      <c r="G3598" s="13">
        <v>1314</v>
      </c>
      <c r="H3598" t="str">
        <f>VLOOKUP(G3598,All_Teams!$A$2:$B$365,2,FALSE)</f>
        <v>North Carolina</v>
      </c>
    </row>
    <row r="3599" spans="2:8" x14ac:dyDescent="0.4">
      <c r="B3599" s="11">
        <v>3596</v>
      </c>
      <c r="C3599" s="52">
        <v>1452</v>
      </c>
      <c r="D3599" s="13">
        <v>1452</v>
      </c>
      <c r="G3599" s="13">
        <v>1452</v>
      </c>
      <c r="H3599" t="str">
        <f>VLOOKUP(G3599,All_Teams!$A$2:$B$365,2,FALSE)</f>
        <v>West Virginia</v>
      </c>
    </row>
    <row r="3600" spans="2:8" x14ac:dyDescent="0.4">
      <c r="B3600" s="11">
        <v>3597</v>
      </c>
      <c r="C3600" s="52">
        <v>1374</v>
      </c>
      <c r="D3600" s="13">
        <v>1374</v>
      </c>
      <c r="G3600" s="13">
        <v>1374</v>
      </c>
      <c r="H3600" t="str">
        <f>VLOOKUP(G3600,All_Teams!$A$2:$B$365,2,FALSE)</f>
        <v>Southern Methodist</v>
      </c>
    </row>
    <row r="3601" spans="2:8" x14ac:dyDescent="0.4">
      <c r="B3601" s="11">
        <v>3598</v>
      </c>
      <c r="C3601" s="52">
        <v>1452</v>
      </c>
      <c r="D3601" s="13">
        <v>1452</v>
      </c>
      <c r="G3601" s="13">
        <v>1452</v>
      </c>
      <c r="H3601" t="str">
        <f>VLOOKUP(G3601,All_Teams!$A$2:$B$365,2,FALSE)</f>
        <v>West Virginia</v>
      </c>
    </row>
    <row r="3602" spans="2:8" x14ac:dyDescent="0.4">
      <c r="B3602" s="11">
        <v>3599</v>
      </c>
      <c r="C3602" s="52">
        <v>1181</v>
      </c>
      <c r="D3602" s="13">
        <v>1181</v>
      </c>
      <c r="G3602" s="13">
        <v>1181</v>
      </c>
      <c r="H3602" t="str">
        <f>VLOOKUP(G3602,All_Teams!$A$2:$B$365,2,FALSE)</f>
        <v>Duke</v>
      </c>
    </row>
    <row r="3603" spans="2:8" x14ac:dyDescent="0.4">
      <c r="B3603" s="11">
        <v>3600</v>
      </c>
      <c r="C3603" s="52">
        <v>1452</v>
      </c>
      <c r="D3603" s="13">
        <v>1452</v>
      </c>
      <c r="G3603" s="13">
        <v>1452</v>
      </c>
      <c r="H3603" t="str">
        <f>VLOOKUP(G3603,All_Teams!$A$2:$B$365,2,FALSE)</f>
        <v>West Virginia</v>
      </c>
    </row>
    <row r="3604" spans="2:8" x14ac:dyDescent="0.4">
      <c r="B3604" s="11">
        <v>3601</v>
      </c>
      <c r="C3604" s="52">
        <v>1452</v>
      </c>
      <c r="D3604" s="13">
        <v>1452</v>
      </c>
      <c r="G3604" s="13">
        <v>1452</v>
      </c>
      <c r="H3604" t="str">
        <f>VLOOKUP(G3604,All_Teams!$A$2:$B$365,2,FALSE)</f>
        <v>West Virginia</v>
      </c>
    </row>
    <row r="3605" spans="2:8" x14ac:dyDescent="0.4">
      <c r="B3605" s="11">
        <v>3602</v>
      </c>
      <c r="C3605" s="52">
        <v>1112</v>
      </c>
      <c r="D3605" s="13">
        <v>1112</v>
      </c>
      <c r="G3605" s="13">
        <v>1112</v>
      </c>
      <c r="H3605" t="str">
        <f>VLOOKUP(G3605,All_Teams!$A$2:$B$365,2,FALSE)</f>
        <v>Arizona</v>
      </c>
    </row>
    <row r="3606" spans="2:8" x14ac:dyDescent="0.4">
      <c r="B3606" s="11">
        <v>3603</v>
      </c>
      <c r="C3606" s="52">
        <v>1257</v>
      </c>
      <c r="D3606" s="13">
        <v>1257</v>
      </c>
      <c r="G3606" s="13">
        <v>1257</v>
      </c>
      <c r="H3606" t="str">
        <f>VLOOKUP(G3606,All_Teams!$A$2:$B$365,2,FALSE)</f>
        <v>Louisville</v>
      </c>
    </row>
    <row r="3607" spans="2:8" x14ac:dyDescent="0.4">
      <c r="B3607" s="11">
        <v>3604</v>
      </c>
      <c r="C3607" s="52">
        <v>1246</v>
      </c>
      <c r="D3607" s="13">
        <v>1246</v>
      </c>
      <c r="G3607" s="13">
        <v>1246</v>
      </c>
      <c r="H3607" t="str">
        <f>VLOOKUP(G3607,All_Teams!$A$2:$B$365,2,FALSE)</f>
        <v>Kentucky</v>
      </c>
    </row>
    <row r="3608" spans="2:8" x14ac:dyDescent="0.4">
      <c r="B3608" s="11">
        <v>3605</v>
      </c>
      <c r="C3608" s="52">
        <v>1274</v>
      </c>
      <c r="D3608" s="13">
        <v>1274</v>
      </c>
      <c r="G3608" s="13">
        <v>1274</v>
      </c>
      <c r="H3608" t="str">
        <f>VLOOKUP(G3608,All_Teams!$A$2:$B$365,2,FALSE)</f>
        <v>Miami (FL)</v>
      </c>
    </row>
    <row r="3609" spans="2:8" x14ac:dyDescent="0.4">
      <c r="B3609" s="11">
        <v>3606</v>
      </c>
      <c r="C3609" s="52">
        <v>1314</v>
      </c>
      <c r="D3609" s="13">
        <v>1314</v>
      </c>
      <c r="G3609" s="13">
        <v>1314</v>
      </c>
      <c r="H3609" t="str">
        <f>VLOOKUP(G3609,All_Teams!$A$2:$B$365,2,FALSE)</f>
        <v>North Carolina</v>
      </c>
    </row>
    <row r="3610" spans="2:8" x14ac:dyDescent="0.4">
      <c r="B3610" s="11">
        <v>3607</v>
      </c>
      <c r="C3610" s="52">
        <v>1314</v>
      </c>
      <c r="D3610" s="13">
        <v>1314</v>
      </c>
      <c r="G3610" s="13">
        <v>1314</v>
      </c>
      <c r="H3610" t="str">
        <f>VLOOKUP(G3610,All_Teams!$A$2:$B$365,2,FALSE)</f>
        <v>North Carolina</v>
      </c>
    </row>
    <row r="3611" spans="2:8" x14ac:dyDescent="0.4">
      <c r="B3611" s="11">
        <v>3608</v>
      </c>
      <c r="C3611" s="52">
        <v>1452</v>
      </c>
      <c r="D3611" s="13">
        <v>1452</v>
      </c>
      <c r="G3611" s="13">
        <v>1452</v>
      </c>
      <c r="H3611" t="str">
        <f>VLOOKUP(G3611,All_Teams!$A$2:$B$365,2,FALSE)</f>
        <v>West Virginia</v>
      </c>
    </row>
    <row r="3612" spans="2:8" x14ac:dyDescent="0.4">
      <c r="B3612" s="11">
        <v>3609</v>
      </c>
      <c r="C3612" s="52">
        <v>1435</v>
      </c>
      <c r="D3612" s="13">
        <v>1435</v>
      </c>
      <c r="G3612" s="13">
        <v>1435</v>
      </c>
      <c r="H3612" t="str">
        <f>VLOOKUP(G3612,All_Teams!$A$2:$B$365,2,FALSE)</f>
        <v>Vanderbilt</v>
      </c>
    </row>
    <row r="3613" spans="2:8" x14ac:dyDescent="0.4">
      <c r="B3613" s="11">
        <v>3610</v>
      </c>
      <c r="C3613" s="52">
        <v>1452</v>
      </c>
      <c r="D3613" s="13">
        <v>1452</v>
      </c>
      <c r="G3613" s="13">
        <v>1452</v>
      </c>
      <c r="H3613" t="str">
        <f>VLOOKUP(G3613,All_Teams!$A$2:$B$365,2,FALSE)</f>
        <v>West Virginia</v>
      </c>
    </row>
    <row r="3614" spans="2:8" x14ac:dyDescent="0.4">
      <c r="B3614" s="11">
        <v>3611</v>
      </c>
      <c r="C3614" s="52">
        <v>1242</v>
      </c>
      <c r="D3614" s="13">
        <v>1242</v>
      </c>
      <c r="G3614" s="13">
        <v>1242</v>
      </c>
      <c r="H3614" t="str">
        <f>VLOOKUP(G3614,All_Teams!$A$2:$B$365,2,FALSE)</f>
        <v>Kansas</v>
      </c>
    </row>
    <row r="3615" spans="2:8" x14ac:dyDescent="0.4">
      <c r="B3615" s="11">
        <v>3612</v>
      </c>
      <c r="C3615" s="52">
        <v>1246</v>
      </c>
      <c r="D3615" s="13">
        <v>1246</v>
      </c>
      <c r="G3615" s="13">
        <v>1246</v>
      </c>
      <c r="H3615" t="str">
        <f>VLOOKUP(G3615,All_Teams!$A$2:$B$365,2,FALSE)</f>
        <v>Kentucky</v>
      </c>
    </row>
    <row r="3616" spans="2:8" x14ac:dyDescent="0.4">
      <c r="B3616" s="11">
        <v>3613</v>
      </c>
      <c r="C3616" s="52">
        <v>1314</v>
      </c>
      <c r="D3616" s="13">
        <v>1314</v>
      </c>
      <c r="G3616" s="13">
        <v>1314</v>
      </c>
      <c r="H3616" t="str">
        <f>VLOOKUP(G3616,All_Teams!$A$2:$B$365,2,FALSE)</f>
        <v>North Carolina</v>
      </c>
    </row>
    <row r="3617" spans="2:8" x14ac:dyDescent="0.4">
      <c r="B3617" s="11">
        <v>3614</v>
      </c>
      <c r="C3617" s="52">
        <v>1452</v>
      </c>
      <c r="D3617" s="13">
        <v>1452</v>
      </c>
      <c r="G3617" s="13">
        <v>1452</v>
      </c>
      <c r="H3617" t="str">
        <f>VLOOKUP(G3617,All_Teams!$A$2:$B$365,2,FALSE)</f>
        <v>West Virginia</v>
      </c>
    </row>
    <row r="3618" spans="2:8" x14ac:dyDescent="0.4">
      <c r="B3618" s="11">
        <v>3615</v>
      </c>
      <c r="C3618" s="52">
        <v>1452</v>
      </c>
      <c r="D3618" s="13">
        <v>1452</v>
      </c>
      <c r="G3618" s="13">
        <v>1452</v>
      </c>
      <c r="H3618" t="str">
        <f>VLOOKUP(G3618,All_Teams!$A$2:$B$365,2,FALSE)</f>
        <v>West Virginia</v>
      </c>
    </row>
    <row r="3619" spans="2:8" x14ac:dyDescent="0.4">
      <c r="B3619" s="11">
        <v>3616</v>
      </c>
      <c r="C3619" s="52">
        <v>1314</v>
      </c>
      <c r="D3619" s="13">
        <v>1314</v>
      </c>
      <c r="G3619" s="13">
        <v>1314</v>
      </c>
      <c r="H3619" t="str">
        <f>VLOOKUP(G3619,All_Teams!$A$2:$B$365,2,FALSE)</f>
        <v>North Carolina</v>
      </c>
    </row>
    <row r="3620" spans="2:8" x14ac:dyDescent="0.4">
      <c r="B3620" s="11">
        <v>3617</v>
      </c>
      <c r="C3620" s="52">
        <v>1314</v>
      </c>
      <c r="D3620" s="13">
        <v>1314</v>
      </c>
      <c r="G3620" s="13">
        <v>1314</v>
      </c>
      <c r="H3620" t="str">
        <f>VLOOKUP(G3620,All_Teams!$A$2:$B$365,2,FALSE)</f>
        <v>North Carolina</v>
      </c>
    </row>
    <row r="3621" spans="2:8" x14ac:dyDescent="0.4">
      <c r="B3621" s="11">
        <v>3618</v>
      </c>
      <c r="C3621" s="52">
        <v>1242</v>
      </c>
      <c r="D3621" s="13">
        <v>1242</v>
      </c>
      <c r="G3621" s="13">
        <v>1242</v>
      </c>
      <c r="H3621" t="str">
        <f>VLOOKUP(G3621,All_Teams!$A$2:$B$365,2,FALSE)</f>
        <v>Kansas</v>
      </c>
    </row>
    <row r="3622" spans="2:8" x14ac:dyDescent="0.4">
      <c r="B3622" s="11">
        <v>3619</v>
      </c>
      <c r="C3622" s="52">
        <v>1153</v>
      </c>
      <c r="D3622" s="13">
        <v>1153</v>
      </c>
      <c r="G3622" s="13">
        <v>1153</v>
      </c>
      <c r="H3622" t="str">
        <f>VLOOKUP(G3622,All_Teams!$A$2:$B$365,2,FALSE)</f>
        <v>Cincinnati</v>
      </c>
    </row>
    <row r="3623" spans="2:8" x14ac:dyDescent="0.4">
      <c r="B3623" s="11">
        <v>3620</v>
      </c>
      <c r="C3623" s="52">
        <v>1314</v>
      </c>
      <c r="D3623" s="13">
        <v>1314</v>
      </c>
      <c r="G3623" s="13">
        <v>1314</v>
      </c>
      <c r="H3623" t="str">
        <f>VLOOKUP(G3623,All_Teams!$A$2:$B$365,2,FALSE)</f>
        <v>North Carolina</v>
      </c>
    </row>
    <row r="3624" spans="2:8" x14ac:dyDescent="0.4">
      <c r="B3624" s="11">
        <v>3621</v>
      </c>
      <c r="C3624" s="52">
        <v>1452</v>
      </c>
      <c r="D3624" s="13">
        <v>1452</v>
      </c>
      <c r="G3624" s="13">
        <v>1452</v>
      </c>
      <c r="H3624" t="str">
        <f>VLOOKUP(G3624,All_Teams!$A$2:$B$365,2,FALSE)</f>
        <v>West Virginia</v>
      </c>
    </row>
    <row r="3625" spans="2:8" x14ac:dyDescent="0.4">
      <c r="B3625" s="11">
        <v>3622</v>
      </c>
      <c r="C3625" s="52">
        <v>1257</v>
      </c>
      <c r="D3625" s="13">
        <v>1257</v>
      </c>
      <c r="G3625" s="13">
        <v>1257</v>
      </c>
      <c r="H3625" t="str">
        <f>VLOOKUP(G3625,All_Teams!$A$2:$B$365,2,FALSE)</f>
        <v>Louisville</v>
      </c>
    </row>
    <row r="3626" spans="2:8" x14ac:dyDescent="0.4">
      <c r="B3626" s="11">
        <v>3623</v>
      </c>
      <c r="C3626" s="52">
        <v>1374</v>
      </c>
      <c r="D3626" s="13">
        <v>1374</v>
      </c>
      <c r="G3626" s="13">
        <v>1374</v>
      </c>
      <c r="H3626" t="str">
        <f>VLOOKUP(G3626,All_Teams!$A$2:$B$365,2,FALSE)</f>
        <v>Southern Methodist</v>
      </c>
    </row>
    <row r="3627" spans="2:8" x14ac:dyDescent="0.4">
      <c r="B3627" s="11">
        <v>3624</v>
      </c>
      <c r="C3627" s="52">
        <v>1124</v>
      </c>
      <c r="D3627" s="13">
        <v>1124</v>
      </c>
      <c r="G3627" s="13">
        <v>1124</v>
      </c>
      <c r="H3627" t="str">
        <f>VLOOKUP(G3627,All_Teams!$A$2:$B$365,2,FALSE)</f>
        <v>Baylor</v>
      </c>
    </row>
    <row r="3628" spans="2:8" x14ac:dyDescent="0.4">
      <c r="B3628" s="11">
        <v>3625</v>
      </c>
      <c r="C3628" s="52">
        <v>1374</v>
      </c>
      <c r="D3628" s="13">
        <v>1374</v>
      </c>
      <c r="G3628" s="13">
        <v>1374</v>
      </c>
      <c r="H3628" t="str">
        <f>VLOOKUP(G3628,All_Teams!$A$2:$B$365,2,FALSE)</f>
        <v>Southern Methodist</v>
      </c>
    </row>
    <row r="3629" spans="2:8" x14ac:dyDescent="0.4">
      <c r="B3629" s="11">
        <v>3626</v>
      </c>
      <c r="C3629" s="52">
        <v>1452</v>
      </c>
      <c r="D3629" s="13">
        <v>1452</v>
      </c>
      <c r="G3629" s="13">
        <v>1452</v>
      </c>
      <c r="H3629" t="str">
        <f>VLOOKUP(G3629,All_Teams!$A$2:$B$365,2,FALSE)</f>
        <v>West Virginia</v>
      </c>
    </row>
    <row r="3630" spans="2:8" x14ac:dyDescent="0.4">
      <c r="B3630" s="11">
        <v>3627</v>
      </c>
      <c r="C3630" s="52">
        <v>1452</v>
      </c>
      <c r="D3630" s="13">
        <v>1452</v>
      </c>
      <c r="G3630" s="13">
        <v>1452</v>
      </c>
      <c r="H3630" t="str">
        <f>VLOOKUP(G3630,All_Teams!$A$2:$B$365,2,FALSE)</f>
        <v>West Virginia</v>
      </c>
    </row>
    <row r="3631" spans="2:8" x14ac:dyDescent="0.4">
      <c r="B3631" s="11">
        <v>3628</v>
      </c>
      <c r="C3631" s="52">
        <v>1112</v>
      </c>
      <c r="D3631" s="13">
        <v>1112</v>
      </c>
      <c r="G3631" s="13">
        <v>1112</v>
      </c>
      <c r="H3631" t="str">
        <f>VLOOKUP(G3631,All_Teams!$A$2:$B$365,2,FALSE)</f>
        <v>Arizona</v>
      </c>
    </row>
    <row r="3632" spans="2:8" x14ac:dyDescent="0.4">
      <c r="B3632" s="11">
        <v>3629</v>
      </c>
      <c r="C3632" s="52">
        <v>1246</v>
      </c>
      <c r="D3632" s="13">
        <v>1246</v>
      </c>
      <c r="G3632" s="13">
        <v>1246</v>
      </c>
      <c r="H3632" t="str">
        <f>VLOOKUP(G3632,All_Teams!$A$2:$B$365,2,FALSE)</f>
        <v>Kentucky</v>
      </c>
    </row>
    <row r="3633" spans="2:8" x14ac:dyDescent="0.4">
      <c r="B3633" s="11">
        <v>3630</v>
      </c>
      <c r="C3633" s="52">
        <v>1452</v>
      </c>
      <c r="D3633" s="13">
        <v>1452</v>
      </c>
      <c r="G3633" s="13">
        <v>1452</v>
      </c>
      <c r="H3633" t="str">
        <f>VLOOKUP(G3633,All_Teams!$A$2:$B$365,2,FALSE)</f>
        <v>West Virginia</v>
      </c>
    </row>
    <row r="3634" spans="2:8" x14ac:dyDescent="0.4">
      <c r="B3634" s="11">
        <v>3631</v>
      </c>
      <c r="C3634" s="52">
        <v>1374</v>
      </c>
      <c r="D3634" s="13">
        <v>1374</v>
      </c>
      <c r="G3634" s="13">
        <v>1374</v>
      </c>
      <c r="H3634" t="str">
        <f>VLOOKUP(G3634,All_Teams!$A$2:$B$365,2,FALSE)</f>
        <v>Southern Methodist</v>
      </c>
    </row>
    <row r="3635" spans="2:8" x14ac:dyDescent="0.4">
      <c r="B3635" s="11">
        <v>3632</v>
      </c>
      <c r="C3635" s="52">
        <v>1257</v>
      </c>
      <c r="D3635" s="13">
        <v>1257</v>
      </c>
      <c r="G3635" s="13">
        <v>1257</v>
      </c>
      <c r="H3635" t="str">
        <f>VLOOKUP(G3635,All_Teams!$A$2:$B$365,2,FALSE)</f>
        <v>Louisville</v>
      </c>
    </row>
    <row r="3636" spans="2:8" x14ac:dyDescent="0.4">
      <c r="B3636" s="11">
        <v>3633</v>
      </c>
      <c r="C3636" s="52">
        <v>1246</v>
      </c>
      <c r="D3636" s="13">
        <v>1246</v>
      </c>
      <c r="G3636" s="13">
        <v>1246</v>
      </c>
      <c r="H3636" t="str">
        <f>VLOOKUP(G3636,All_Teams!$A$2:$B$365,2,FALSE)</f>
        <v>Kentucky</v>
      </c>
    </row>
    <row r="3637" spans="2:8" x14ac:dyDescent="0.4">
      <c r="B3637" s="11">
        <v>3634</v>
      </c>
      <c r="C3637" s="52">
        <v>1435</v>
      </c>
      <c r="D3637" s="13">
        <v>1435</v>
      </c>
      <c r="G3637" s="13">
        <v>1435</v>
      </c>
      <c r="H3637" t="str">
        <f>VLOOKUP(G3637,All_Teams!$A$2:$B$365,2,FALSE)</f>
        <v>Vanderbilt</v>
      </c>
    </row>
    <row r="3638" spans="2:8" x14ac:dyDescent="0.4">
      <c r="B3638" s="11">
        <v>3635</v>
      </c>
      <c r="C3638" s="52">
        <v>1435</v>
      </c>
      <c r="D3638" s="13">
        <v>1435</v>
      </c>
      <c r="G3638" s="13">
        <v>1435</v>
      </c>
      <c r="H3638" t="str">
        <f>VLOOKUP(G3638,All_Teams!$A$2:$B$365,2,FALSE)</f>
        <v>Vanderbilt</v>
      </c>
    </row>
    <row r="3639" spans="2:8" x14ac:dyDescent="0.4">
      <c r="B3639" s="11">
        <v>3636</v>
      </c>
      <c r="C3639" s="52">
        <v>1242</v>
      </c>
      <c r="D3639" s="13">
        <v>1242</v>
      </c>
      <c r="G3639" s="13">
        <v>1242</v>
      </c>
      <c r="H3639" t="str">
        <f>VLOOKUP(G3639,All_Teams!$A$2:$B$365,2,FALSE)</f>
        <v>Kansas</v>
      </c>
    </row>
    <row r="3640" spans="2:8" x14ac:dyDescent="0.4">
      <c r="B3640" s="11">
        <v>3637</v>
      </c>
      <c r="C3640" s="52">
        <v>1314</v>
      </c>
      <c r="D3640" s="13">
        <v>1314</v>
      </c>
      <c r="G3640" s="13">
        <v>1314</v>
      </c>
      <c r="H3640" t="str">
        <f>VLOOKUP(G3640,All_Teams!$A$2:$B$365,2,FALSE)</f>
        <v>North Carolina</v>
      </c>
    </row>
    <row r="3641" spans="2:8" x14ac:dyDescent="0.4">
      <c r="B3641" s="11">
        <v>3638</v>
      </c>
      <c r="C3641" s="52">
        <v>1452</v>
      </c>
      <c r="D3641" s="13">
        <v>1452</v>
      </c>
      <c r="G3641" s="13">
        <v>1452</v>
      </c>
      <c r="H3641" t="str">
        <f>VLOOKUP(G3641,All_Teams!$A$2:$B$365,2,FALSE)</f>
        <v>West Virginia</v>
      </c>
    </row>
    <row r="3642" spans="2:8" x14ac:dyDescent="0.4">
      <c r="B3642" s="11">
        <v>3639</v>
      </c>
      <c r="C3642" s="52">
        <v>1452</v>
      </c>
      <c r="D3642" s="13">
        <v>1452</v>
      </c>
      <c r="G3642" s="13">
        <v>1452</v>
      </c>
      <c r="H3642" t="str">
        <f>VLOOKUP(G3642,All_Teams!$A$2:$B$365,2,FALSE)</f>
        <v>West Virginia</v>
      </c>
    </row>
    <row r="3643" spans="2:8" x14ac:dyDescent="0.4">
      <c r="B3643" s="11">
        <v>3640</v>
      </c>
      <c r="C3643" s="52">
        <v>1274</v>
      </c>
      <c r="D3643" s="13">
        <v>1274</v>
      </c>
      <c r="G3643" s="13">
        <v>1274</v>
      </c>
      <c r="H3643" t="str">
        <f>VLOOKUP(G3643,All_Teams!$A$2:$B$365,2,FALSE)</f>
        <v>Miami (FL)</v>
      </c>
    </row>
    <row r="3644" spans="2:8" x14ac:dyDescent="0.4">
      <c r="B3644" s="11">
        <v>3641</v>
      </c>
      <c r="C3644" s="52">
        <v>1435</v>
      </c>
      <c r="D3644" s="13">
        <v>1435</v>
      </c>
      <c r="G3644" s="13">
        <v>1435</v>
      </c>
      <c r="H3644" t="str">
        <f>VLOOKUP(G3644,All_Teams!$A$2:$B$365,2,FALSE)</f>
        <v>Vanderbilt</v>
      </c>
    </row>
    <row r="3645" spans="2:8" x14ac:dyDescent="0.4">
      <c r="B3645" s="11">
        <v>3642</v>
      </c>
      <c r="C3645" s="52">
        <v>1274</v>
      </c>
      <c r="D3645" s="13">
        <v>1274</v>
      </c>
      <c r="G3645" s="13">
        <v>1274</v>
      </c>
      <c r="H3645" t="str">
        <f>VLOOKUP(G3645,All_Teams!$A$2:$B$365,2,FALSE)</f>
        <v>Miami (FL)</v>
      </c>
    </row>
    <row r="3646" spans="2:8" x14ac:dyDescent="0.4">
      <c r="B3646" s="11">
        <v>3643</v>
      </c>
      <c r="C3646" s="52">
        <v>1314</v>
      </c>
      <c r="D3646" s="13">
        <v>1314</v>
      </c>
      <c r="G3646" s="13">
        <v>1314</v>
      </c>
      <c r="H3646" t="str">
        <f>VLOOKUP(G3646,All_Teams!$A$2:$B$365,2,FALSE)</f>
        <v>North Carolina</v>
      </c>
    </row>
    <row r="3647" spans="2:8" x14ac:dyDescent="0.4">
      <c r="B3647" s="11">
        <v>3644</v>
      </c>
      <c r="C3647" s="52">
        <v>1314</v>
      </c>
      <c r="D3647" s="13">
        <v>1314</v>
      </c>
      <c r="G3647" s="13">
        <v>1314</v>
      </c>
      <c r="H3647" t="str">
        <f>VLOOKUP(G3647,All_Teams!$A$2:$B$365,2,FALSE)</f>
        <v>North Carolina</v>
      </c>
    </row>
    <row r="3648" spans="2:8" x14ac:dyDescent="0.4">
      <c r="B3648" s="11">
        <v>3645</v>
      </c>
      <c r="C3648" s="52">
        <v>1452</v>
      </c>
      <c r="D3648" s="13">
        <v>1452</v>
      </c>
      <c r="G3648" s="13">
        <v>1452</v>
      </c>
      <c r="H3648" t="str">
        <f>VLOOKUP(G3648,All_Teams!$A$2:$B$365,2,FALSE)</f>
        <v>West Virginia</v>
      </c>
    </row>
    <row r="3649" spans="2:8" x14ac:dyDescent="0.4">
      <c r="B3649" s="11">
        <v>3646</v>
      </c>
      <c r="C3649" s="52">
        <v>1452</v>
      </c>
      <c r="D3649" s="13">
        <v>1452</v>
      </c>
      <c r="G3649" s="13">
        <v>1452</v>
      </c>
      <c r="H3649" t="str">
        <f>VLOOKUP(G3649,All_Teams!$A$2:$B$365,2,FALSE)</f>
        <v>West Virginia</v>
      </c>
    </row>
    <row r="3650" spans="2:8" x14ac:dyDescent="0.4">
      <c r="B3650" s="11">
        <v>3647</v>
      </c>
      <c r="C3650" s="52">
        <v>1455</v>
      </c>
      <c r="D3650" s="13">
        <v>1455</v>
      </c>
      <c r="G3650" s="13">
        <v>1455</v>
      </c>
      <c r="H3650" t="str">
        <f>VLOOKUP(G3650,All_Teams!$A$2:$B$365,2,FALSE)</f>
        <v>Wichita State</v>
      </c>
    </row>
    <row r="3651" spans="2:8" x14ac:dyDescent="0.4">
      <c r="B3651" s="11">
        <v>3648</v>
      </c>
      <c r="C3651" s="52">
        <v>1235</v>
      </c>
      <c r="D3651" s="13">
        <v>1235</v>
      </c>
      <c r="G3651" s="13">
        <v>1235</v>
      </c>
      <c r="H3651" t="str">
        <f>VLOOKUP(G3651,All_Teams!$A$2:$B$365,2,FALSE)</f>
        <v>Iowa State</v>
      </c>
    </row>
    <row r="3652" spans="2:8" x14ac:dyDescent="0.4">
      <c r="B3652" s="11">
        <v>3649</v>
      </c>
      <c r="C3652" s="52">
        <v>1242</v>
      </c>
      <c r="D3652" s="13">
        <v>1242</v>
      </c>
      <c r="G3652" s="13">
        <v>1242</v>
      </c>
      <c r="H3652" t="str">
        <f>VLOOKUP(G3652,All_Teams!$A$2:$B$365,2,FALSE)</f>
        <v>Kansas</v>
      </c>
    </row>
    <row r="3653" spans="2:8" x14ac:dyDescent="0.4">
      <c r="B3653" s="11">
        <v>3650</v>
      </c>
      <c r="C3653" s="52">
        <v>1257</v>
      </c>
      <c r="D3653" s="13">
        <v>1257</v>
      </c>
      <c r="G3653" s="13">
        <v>1257</v>
      </c>
      <c r="H3653" t="str">
        <f>VLOOKUP(G3653,All_Teams!$A$2:$B$365,2,FALSE)</f>
        <v>Louisville</v>
      </c>
    </row>
    <row r="3654" spans="2:8" x14ac:dyDescent="0.4">
      <c r="B3654" s="11">
        <v>3651</v>
      </c>
      <c r="C3654" s="52">
        <v>1314</v>
      </c>
      <c r="D3654" s="13">
        <v>1314</v>
      </c>
      <c r="G3654" s="13">
        <v>1314</v>
      </c>
      <c r="H3654" t="str">
        <f>VLOOKUP(G3654,All_Teams!$A$2:$B$365,2,FALSE)</f>
        <v>North Carolina</v>
      </c>
    </row>
    <row r="3655" spans="2:8" x14ac:dyDescent="0.4">
      <c r="B3655" s="11">
        <v>3652</v>
      </c>
      <c r="C3655" s="52">
        <v>1374</v>
      </c>
      <c r="D3655" s="13">
        <v>1374</v>
      </c>
      <c r="G3655" s="13">
        <v>1374</v>
      </c>
      <c r="H3655" t="str">
        <f>VLOOKUP(G3655,All_Teams!$A$2:$B$365,2,FALSE)</f>
        <v>Southern Methodist</v>
      </c>
    </row>
    <row r="3656" spans="2:8" x14ac:dyDescent="0.4">
      <c r="B3656" s="11">
        <v>3653</v>
      </c>
      <c r="C3656" s="52">
        <v>1371</v>
      </c>
      <c r="D3656" s="13">
        <v>1371</v>
      </c>
      <c r="G3656" s="13">
        <v>1371</v>
      </c>
      <c r="H3656" t="str">
        <f>VLOOKUP(G3656,All_Teams!$A$2:$B$365,2,FALSE)</f>
        <v>Seton Hall</v>
      </c>
    </row>
    <row r="3657" spans="2:8" x14ac:dyDescent="0.4">
      <c r="B3657" s="11">
        <v>3654</v>
      </c>
      <c r="C3657" s="52">
        <v>1452</v>
      </c>
      <c r="D3657" s="13">
        <v>1452</v>
      </c>
      <c r="G3657" s="13">
        <v>1452</v>
      </c>
      <c r="H3657" t="str">
        <f>VLOOKUP(G3657,All_Teams!$A$2:$B$365,2,FALSE)</f>
        <v>West Virginia</v>
      </c>
    </row>
    <row r="3658" spans="2:8" x14ac:dyDescent="0.4">
      <c r="B3658" s="11">
        <v>3655</v>
      </c>
      <c r="C3658" s="52">
        <v>1452</v>
      </c>
      <c r="D3658" s="13">
        <v>1452</v>
      </c>
      <c r="G3658" s="13">
        <v>1452</v>
      </c>
      <c r="H3658" t="str">
        <f>VLOOKUP(G3658,All_Teams!$A$2:$B$365,2,FALSE)</f>
        <v>West Virginia</v>
      </c>
    </row>
    <row r="3659" spans="2:8" x14ac:dyDescent="0.4">
      <c r="B3659" s="11">
        <v>3656</v>
      </c>
      <c r="C3659" s="52">
        <v>1374</v>
      </c>
      <c r="D3659" s="13">
        <v>1374</v>
      </c>
      <c r="G3659" s="13">
        <v>1374</v>
      </c>
      <c r="H3659" t="str">
        <f>VLOOKUP(G3659,All_Teams!$A$2:$B$365,2,FALSE)</f>
        <v>Southern Methodist</v>
      </c>
    </row>
    <row r="3660" spans="2:8" x14ac:dyDescent="0.4">
      <c r="B3660" s="11">
        <v>3657</v>
      </c>
      <c r="C3660" s="52">
        <v>1452</v>
      </c>
      <c r="D3660" s="13">
        <v>1452</v>
      </c>
      <c r="G3660" s="13">
        <v>1452</v>
      </c>
      <c r="H3660" t="str">
        <f>VLOOKUP(G3660,All_Teams!$A$2:$B$365,2,FALSE)</f>
        <v>West Virginia</v>
      </c>
    </row>
    <row r="3661" spans="2:8" x14ac:dyDescent="0.4">
      <c r="B3661" s="11">
        <v>3658</v>
      </c>
      <c r="C3661" s="52">
        <v>1452</v>
      </c>
      <c r="D3661" s="13">
        <v>1452</v>
      </c>
      <c r="G3661" s="13">
        <v>1452</v>
      </c>
      <c r="H3661" t="str">
        <f>VLOOKUP(G3661,All_Teams!$A$2:$B$365,2,FALSE)</f>
        <v>West Virginia</v>
      </c>
    </row>
    <row r="3662" spans="2:8" x14ac:dyDescent="0.4">
      <c r="B3662" s="11">
        <v>3659</v>
      </c>
      <c r="C3662" s="52">
        <v>1246</v>
      </c>
      <c r="D3662" s="13">
        <v>1246</v>
      </c>
      <c r="G3662" s="13">
        <v>1246</v>
      </c>
      <c r="H3662" t="str">
        <f>VLOOKUP(G3662,All_Teams!$A$2:$B$365,2,FALSE)</f>
        <v>Kentucky</v>
      </c>
    </row>
    <row r="3663" spans="2:8" x14ac:dyDescent="0.4">
      <c r="B3663" s="11">
        <v>3660</v>
      </c>
      <c r="C3663" s="52">
        <v>1242</v>
      </c>
      <c r="D3663" s="13">
        <v>1242</v>
      </c>
      <c r="G3663" s="13">
        <v>1242</v>
      </c>
      <c r="H3663" t="str">
        <f>VLOOKUP(G3663,All_Teams!$A$2:$B$365,2,FALSE)</f>
        <v>Kansas</v>
      </c>
    </row>
    <row r="3664" spans="2:8" x14ac:dyDescent="0.4">
      <c r="B3664" s="11">
        <v>3661</v>
      </c>
      <c r="C3664" s="52">
        <v>1452</v>
      </c>
      <c r="D3664" s="13">
        <v>1452</v>
      </c>
      <c r="G3664" s="13">
        <v>1452</v>
      </c>
      <c r="H3664" t="str">
        <f>VLOOKUP(G3664,All_Teams!$A$2:$B$365,2,FALSE)</f>
        <v>West Virginia</v>
      </c>
    </row>
    <row r="3665" spans="2:8" x14ac:dyDescent="0.4">
      <c r="B3665" s="11">
        <v>3662</v>
      </c>
      <c r="C3665" s="52">
        <v>1371</v>
      </c>
      <c r="D3665" s="13">
        <v>1371</v>
      </c>
      <c r="G3665" s="13">
        <v>1371</v>
      </c>
      <c r="H3665" t="str">
        <f>VLOOKUP(G3665,All_Teams!$A$2:$B$365,2,FALSE)</f>
        <v>Seton Hall</v>
      </c>
    </row>
    <row r="3666" spans="2:8" x14ac:dyDescent="0.4">
      <c r="B3666" s="11">
        <v>3663</v>
      </c>
      <c r="C3666" s="52">
        <v>1112</v>
      </c>
      <c r="D3666" s="13">
        <v>1112</v>
      </c>
      <c r="G3666" s="13">
        <v>1112</v>
      </c>
      <c r="H3666" t="str">
        <f>VLOOKUP(G3666,All_Teams!$A$2:$B$365,2,FALSE)</f>
        <v>Arizona</v>
      </c>
    </row>
    <row r="3667" spans="2:8" x14ac:dyDescent="0.4">
      <c r="B3667" s="11">
        <v>3664</v>
      </c>
      <c r="C3667" s="52">
        <v>1452</v>
      </c>
      <c r="D3667" s="13">
        <v>1452</v>
      </c>
      <c r="G3667" s="13">
        <v>1452</v>
      </c>
      <c r="H3667" t="str">
        <f>VLOOKUP(G3667,All_Teams!$A$2:$B$365,2,FALSE)</f>
        <v>West Virginia</v>
      </c>
    </row>
    <row r="3668" spans="2:8" x14ac:dyDescent="0.4">
      <c r="B3668" s="11">
        <v>3665</v>
      </c>
      <c r="C3668" s="52">
        <v>1314</v>
      </c>
      <c r="D3668" s="13">
        <v>1314</v>
      </c>
      <c r="G3668" s="13">
        <v>1314</v>
      </c>
      <c r="H3668" t="str">
        <f>VLOOKUP(G3668,All_Teams!$A$2:$B$365,2,FALSE)</f>
        <v>North Carolina</v>
      </c>
    </row>
    <row r="3669" spans="2:8" x14ac:dyDescent="0.4">
      <c r="B3669" s="11">
        <v>3666</v>
      </c>
      <c r="C3669" s="52">
        <v>1314</v>
      </c>
      <c r="D3669" s="13">
        <v>1314</v>
      </c>
      <c r="G3669" s="13">
        <v>1314</v>
      </c>
      <c r="H3669" t="str">
        <f>VLOOKUP(G3669,All_Teams!$A$2:$B$365,2,FALSE)</f>
        <v>North Carolina</v>
      </c>
    </row>
    <row r="3670" spans="2:8" x14ac:dyDescent="0.4">
      <c r="B3670" s="11">
        <v>3667</v>
      </c>
      <c r="C3670" s="52">
        <v>1452</v>
      </c>
      <c r="D3670" s="13">
        <v>1452</v>
      </c>
      <c r="G3670" s="13">
        <v>1452</v>
      </c>
      <c r="H3670" t="str">
        <f>VLOOKUP(G3670,All_Teams!$A$2:$B$365,2,FALSE)</f>
        <v>West Virginia</v>
      </c>
    </row>
    <row r="3671" spans="2:8" x14ac:dyDescent="0.4">
      <c r="B3671" s="11">
        <v>3668</v>
      </c>
      <c r="C3671" s="52">
        <v>1242</v>
      </c>
      <c r="D3671" s="13">
        <v>1242</v>
      </c>
      <c r="G3671" s="13">
        <v>1242</v>
      </c>
      <c r="H3671" t="str">
        <f>VLOOKUP(G3671,All_Teams!$A$2:$B$365,2,FALSE)</f>
        <v>Kansas</v>
      </c>
    </row>
    <row r="3672" spans="2:8" x14ac:dyDescent="0.4">
      <c r="B3672" s="11">
        <v>3669</v>
      </c>
      <c r="C3672" s="52">
        <v>1435</v>
      </c>
      <c r="D3672" s="13">
        <v>1435</v>
      </c>
      <c r="G3672" s="13">
        <v>1435</v>
      </c>
      <c r="H3672" t="str">
        <f>VLOOKUP(G3672,All_Teams!$A$2:$B$365,2,FALSE)</f>
        <v>Vanderbilt</v>
      </c>
    </row>
    <row r="3673" spans="2:8" x14ac:dyDescent="0.4">
      <c r="B3673" s="11">
        <v>3670</v>
      </c>
      <c r="C3673" s="52">
        <v>1246</v>
      </c>
      <c r="D3673" s="13">
        <v>1246</v>
      </c>
      <c r="G3673" s="13">
        <v>1246</v>
      </c>
      <c r="H3673" t="str">
        <f>VLOOKUP(G3673,All_Teams!$A$2:$B$365,2,FALSE)</f>
        <v>Kentucky</v>
      </c>
    </row>
    <row r="3674" spans="2:8" x14ac:dyDescent="0.4">
      <c r="B3674" s="11">
        <v>3671</v>
      </c>
      <c r="C3674" s="52">
        <v>1314</v>
      </c>
      <c r="D3674" s="13">
        <v>1314</v>
      </c>
      <c r="G3674" s="13">
        <v>1314</v>
      </c>
      <c r="H3674" t="str">
        <f>VLOOKUP(G3674,All_Teams!$A$2:$B$365,2,FALSE)</f>
        <v>North Carolina</v>
      </c>
    </row>
    <row r="3675" spans="2:8" x14ac:dyDescent="0.4">
      <c r="B3675" s="11">
        <v>3672</v>
      </c>
      <c r="C3675" s="52">
        <v>1452</v>
      </c>
      <c r="D3675" s="13">
        <v>1452</v>
      </c>
      <c r="G3675" s="13">
        <v>1452</v>
      </c>
      <c r="H3675" t="str">
        <f>VLOOKUP(G3675,All_Teams!$A$2:$B$365,2,FALSE)</f>
        <v>West Virginia</v>
      </c>
    </row>
    <row r="3676" spans="2:8" x14ac:dyDescent="0.4">
      <c r="B3676" s="11">
        <v>3673</v>
      </c>
      <c r="C3676" s="52">
        <v>1452</v>
      </c>
      <c r="D3676" s="13">
        <v>1452</v>
      </c>
      <c r="G3676" s="13">
        <v>1452</v>
      </c>
      <c r="H3676" t="str">
        <f>VLOOKUP(G3676,All_Teams!$A$2:$B$365,2,FALSE)</f>
        <v>West Virginia</v>
      </c>
    </row>
    <row r="3677" spans="2:8" x14ac:dyDescent="0.4">
      <c r="B3677" s="11">
        <v>3674</v>
      </c>
      <c r="C3677" s="52">
        <v>1452</v>
      </c>
      <c r="D3677" s="13">
        <v>1452</v>
      </c>
      <c r="G3677" s="13">
        <v>1452</v>
      </c>
      <c r="H3677" t="str">
        <f>VLOOKUP(G3677,All_Teams!$A$2:$B$365,2,FALSE)</f>
        <v>West Virginia</v>
      </c>
    </row>
    <row r="3678" spans="2:8" x14ac:dyDescent="0.4">
      <c r="B3678" s="11">
        <v>3675</v>
      </c>
      <c r="C3678" s="52">
        <v>1124</v>
      </c>
      <c r="D3678" s="13">
        <v>1124</v>
      </c>
      <c r="G3678" s="13">
        <v>1124</v>
      </c>
      <c r="H3678" t="str">
        <f>VLOOKUP(G3678,All_Teams!$A$2:$B$365,2,FALSE)</f>
        <v>Baylor</v>
      </c>
    </row>
    <row r="3679" spans="2:8" x14ac:dyDescent="0.4">
      <c r="B3679" s="11">
        <v>3676</v>
      </c>
      <c r="C3679" s="52">
        <v>1314</v>
      </c>
      <c r="D3679" s="13">
        <v>1314</v>
      </c>
      <c r="G3679" s="13">
        <v>1314</v>
      </c>
      <c r="H3679" t="str">
        <f>VLOOKUP(G3679,All_Teams!$A$2:$B$365,2,FALSE)</f>
        <v>North Carolina</v>
      </c>
    </row>
    <row r="3680" spans="2:8" x14ac:dyDescent="0.4">
      <c r="B3680" s="11">
        <v>3677</v>
      </c>
      <c r="C3680" s="52">
        <v>1452</v>
      </c>
      <c r="D3680" s="13">
        <v>1452</v>
      </c>
      <c r="G3680" s="13">
        <v>1452</v>
      </c>
      <c r="H3680" t="str">
        <f>VLOOKUP(G3680,All_Teams!$A$2:$B$365,2,FALSE)</f>
        <v>West Virginia</v>
      </c>
    </row>
    <row r="3681" spans="2:8" x14ac:dyDescent="0.4">
      <c r="B3681" s="11">
        <v>3678</v>
      </c>
      <c r="C3681" s="52">
        <v>1153</v>
      </c>
      <c r="D3681" s="13">
        <v>1153</v>
      </c>
      <c r="G3681" s="13">
        <v>1153</v>
      </c>
      <c r="H3681" t="str">
        <f>VLOOKUP(G3681,All_Teams!$A$2:$B$365,2,FALSE)</f>
        <v>Cincinnati</v>
      </c>
    </row>
    <row r="3682" spans="2:8" x14ac:dyDescent="0.4">
      <c r="B3682" s="11">
        <v>3679</v>
      </c>
      <c r="C3682" s="52">
        <v>1314</v>
      </c>
      <c r="D3682" s="13">
        <v>1314</v>
      </c>
      <c r="G3682" s="13">
        <v>1314</v>
      </c>
      <c r="H3682" t="str">
        <f>VLOOKUP(G3682,All_Teams!$A$2:$B$365,2,FALSE)</f>
        <v>North Carolina</v>
      </c>
    </row>
    <row r="3683" spans="2:8" x14ac:dyDescent="0.4">
      <c r="B3683" s="11">
        <v>3680</v>
      </c>
      <c r="C3683" s="52">
        <v>1314</v>
      </c>
      <c r="D3683" s="13">
        <v>1314</v>
      </c>
      <c r="G3683" s="13">
        <v>1314</v>
      </c>
      <c r="H3683" t="str">
        <f>VLOOKUP(G3683,All_Teams!$A$2:$B$365,2,FALSE)</f>
        <v>North Carolina</v>
      </c>
    </row>
    <row r="3684" spans="2:8" x14ac:dyDescent="0.4">
      <c r="B3684" s="11">
        <v>3681</v>
      </c>
      <c r="C3684" s="52">
        <v>1246</v>
      </c>
      <c r="D3684" s="13">
        <v>1246</v>
      </c>
      <c r="G3684" s="13">
        <v>1246</v>
      </c>
      <c r="H3684" t="str">
        <f>VLOOKUP(G3684,All_Teams!$A$2:$B$365,2,FALSE)</f>
        <v>Kentucky</v>
      </c>
    </row>
    <row r="3685" spans="2:8" x14ac:dyDescent="0.4">
      <c r="B3685" s="11">
        <v>3682</v>
      </c>
      <c r="C3685" s="52">
        <v>1314</v>
      </c>
      <c r="D3685" s="13">
        <v>1314</v>
      </c>
      <c r="G3685" s="13">
        <v>1314</v>
      </c>
      <c r="H3685" t="str">
        <f>VLOOKUP(G3685,All_Teams!$A$2:$B$365,2,FALSE)</f>
        <v>North Carolina</v>
      </c>
    </row>
    <row r="3686" spans="2:8" x14ac:dyDescent="0.4">
      <c r="B3686" s="11">
        <v>3683</v>
      </c>
      <c r="C3686" s="52">
        <v>1374</v>
      </c>
      <c r="D3686" s="13">
        <v>1374</v>
      </c>
      <c r="G3686" s="13">
        <v>1374</v>
      </c>
      <c r="H3686" t="str">
        <f>VLOOKUP(G3686,All_Teams!$A$2:$B$365,2,FALSE)</f>
        <v>Southern Methodist</v>
      </c>
    </row>
    <row r="3687" spans="2:8" x14ac:dyDescent="0.4">
      <c r="B3687" s="11">
        <v>3684</v>
      </c>
      <c r="C3687" s="52">
        <v>1314</v>
      </c>
      <c r="D3687" s="13">
        <v>1314</v>
      </c>
      <c r="G3687" s="13">
        <v>1314</v>
      </c>
      <c r="H3687" t="str">
        <f>VLOOKUP(G3687,All_Teams!$A$2:$B$365,2,FALSE)</f>
        <v>North Carolina</v>
      </c>
    </row>
    <row r="3688" spans="2:8" x14ac:dyDescent="0.4">
      <c r="B3688" s="11">
        <v>3685</v>
      </c>
      <c r="C3688" s="52">
        <v>1452</v>
      </c>
      <c r="D3688" s="13">
        <v>1452</v>
      </c>
      <c r="G3688" s="13">
        <v>1452</v>
      </c>
      <c r="H3688" t="str">
        <f>VLOOKUP(G3688,All_Teams!$A$2:$B$365,2,FALSE)</f>
        <v>West Virginia</v>
      </c>
    </row>
    <row r="3689" spans="2:8" x14ac:dyDescent="0.4">
      <c r="B3689" s="11">
        <v>3686</v>
      </c>
      <c r="C3689" s="52">
        <v>1242</v>
      </c>
      <c r="D3689" s="13">
        <v>1242</v>
      </c>
      <c r="G3689" s="13">
        <v>1242</v>
      </c>
      <c r="H3689" t="str">
        <f>VLOOKUP(G3689,All_Teams!$A$2:$B$365,2,FALSE)</f>
        <v>Kansas</v>
      </c>
    </row>
    <row r="3690" spans="2:8" x14ac:dyDescent="0.4">
      <c r="B3690" s="11">
        <v>3687</v>
      </c>
      <c r="C3690" s="52">
        <v>1314</v>
      </c>
      <c r="D3690" s="13">
        <v>1314</v>
      </c>
      <c r="G3690" s="13">
        <v>1314</v>
      </c>
      <c r="H3690" t="str">
        <f>VLOOKUP(G3690,All_Teams!$A$2:$B$365,2,FALSE)</f>
        <v>North Carolina</v>
      </c>
    </row>
    <row r="3691" spans="2:8" x14ac:dyDescent="0.4">
      <c r="B3691" s="11">
        <v>3688</v>
      </c>
      <c r="C3691" s="52">
        <v>1452</v>
      </c>
      <c r="D3691" s="13">
        <v>1452</v>
      </c>
      <c r="G3691" s="13">
        <v>1452</v>
      </c>
      <c r="H3691" t="str">
        <f>VLOOKUP(G3691,All_Teams!$A$2:$B$365,2,FALSE)</f>
        <v>West Virginia</v>
      </c>
    </row>
    <row r="3692" spans="2:8" x14ac:dyDescent="0.4">
      <c r="B3692" s="11">
        <v>3689</v>
      </c>
      <c r="C3692" s="52">
        <v>1257</v>
      </c>
      <c r="D3692" s="13">
        <v>1257</v>
      </c>
      <c r="G3692" s="13">
        <v>1257</v>
      </c>
      <c r="H3692" t="str">
        <f>VLOOKUP(G3692,All_Teams!$A$2:$B$365,2,FALSE)</f>
        <v>Louisville</v>
      </c>
    </row>
    <row r="3693" spans="2:8" x14ac:dyDescent="0.4">
      <c r="B3693" s="11">
        <v>3690</v>
      </c>
      <c r="C3693" s="52">
        <v>1452</v>
      </c>
      <c r="D3693" s="13">
        <v>1452</v>
      </c>
      <c r="G3693" s="13">
        <v>1452</v>
      </c>
      <c r="H3693" t="str">
        <f>VLOOKUP(G3693,All_Teams!$A$2:$B$365,2,FALSE)</f>
        <v>West Virginia</v>
      </c>
    </row>
    <row r="3694" spans="2:8" x14ac:dyDescent="0.4">
      <c r="B3694" s="11">
        <v>3691</v>
      </c>
      <c r="C3694" s="52">
        <v>1181</v>
      </c>
      <c r="D3694" s="13">
        <v>1181</v>
      </c>
      <c r="G3694" s="13">
        <v>1181</v>
      </c>
      <c r="H3694" t="str">
        <f>VLOOKUP(G3694,All_Teams!$A$2:$B$365,2,FALSE)</f>
        <v>Duke</v>
      </c>
    </row>
    <row r="3695" spans="2:8" x14ac:dyDescent="0.4">
      <c r="B3695" s="11">
        <v>3692</v>
      </c>
      <c r="C3695" s="52">
        <v>1181</v>
      </c>
      <c r="D3695" s="13">
        <v>1181</v>
      </c>
      <c r="G3695" s="13">
        <v>1181</v>
      </c>
      <c r="H3695" t="str">
        <f>VLOOKUP(G3695,All_Teams!$A$2:$B$365,2,FALSE)</f>
        <v>Duke</v>
      </c>
    </row>
    <row r="3696" spans="2:8" x14ac:dyDescent="0.4">
      <c r="B3696" s="11">
        <v>3693</v>
      </c>
      <c r="C3696" s="52">
        <v>1457</v>
      </c>
      <c r="D3696" s="13">
        <v>1457</v>
      </c>
      <c r="G3696" s="13">
        <v>1457</v>
      </c>
      <c r="H3696" t="str">
        <f>VLOOKUP(G3696,All_Teams!$A$2:$B$365,2,FALSE)</f>
        <v>Winthrop</v>
      </c>
    </row>
    <row r="3697" spans="2:8" x14ac:dyDescent="0.4">
      <c r="B3697" s="11">
        <v>3694</v>
      </c>
      <c r="C3697" s="52">
        <v>1274</v>
      </c>
      <c r="D3697" s="13">
        <v>1274</v>
      </c>
      <c r="G3697" s="13">
        <v>1274</v>
      </c>
      <c r="H3697" t="str">
        <f>VLOOKUP(G3697,All_Teams!$A$2:$B$365,2,FALSE)</f>
        <v>Miami (FL)</v>
      </c>
    </row>
    <row r="3698" spans="2:8" x14ac:dyDescent="0.4">
      <c r="B3698" s="11">
        <v>3695</v>
      </c>
      <c r="C3698" s="52">
        <v>1452</v>
      </c>
      <c r="D3698" s="13">
        <v>1452</v>
      </c>
      <c r="G3698" s="13">
        <v>1452</v>
      </c>
      <c r="H3698" t="str">
        <f>VLOOKUP(G3698,All_Teams!$A$2:$B$365,2,FALSE)</f>
        <v>West Virginia</v>
      </c>
    </row>
    <row r="3699" spans="2:8" x14ac:dyDescent="0.4">
      <c r="B3699" s="11">
        <v>3696</v>
      </c>
      <c r="C3699" s="52">
        <v>1274</v>
      </c>
      <c r="D3699" s="13">
        <v>1274</v>
      </c>
      <c r="G3699" s="13">
        <v>1274</v>
      </c>
      <c r="H3699" t="str">
        <f>VLOOKUP(G3699,All_Teams!$A$2:$B$365,2,FALSE)</f>
        <v>Miami (FL)</v>
      </c>
    </row>
    <row r="3700" spans="2:8" x14ac:dyDescent="0.4">
      <c r="B3700" s="11">
        <v>3697</v>
      </c>
      <c r="C3700" s="52">
        <v>1452</v>
      </c>
      <c r="D3700" s="13">
        <v>1452</v>
      </c>
      <c r="G3700" s="13">
        <v>1452</v>
      </c>
      <c r="H3700" t="str">
        <f>VLOOKUP(G3700,All_Teams!$A$2:$B$365,2,FALSE)</f>
        <v>West Virginia</v>
      </c>
    </row>
    <row r="3701" spans="2:8" x14ac:dyDescent="0.4">
      <c r="B3701" s="11">
        <v>3698</v>
      </c>
      <c r="C3701" s="52">
        <v>1246</v>
      </c>
      <c r="D3701" s="13">
        <v>1246</v>
      </c>
      <c r="G3701" s="13">
        <v>1246</v>
      </c>
      <c r="H3701" t="str">
        <f>VLOOKUP(G3701,All_Teams!$A$2:$B$365,2,FALSE)</f>
        <v>Kentucky</v>
      </c>
    </row>
    <row r="3702" spans="2:8" x14ac:dyDescent="0.4">
      <c r="B3702" s="11">
        <v>3699</v>
      </c>
      <c r="C3702" s="52">
        <v>1246</v>
      </c>
      <c r="D3702" s="13">
        <v>1246</v>
      </c>
      <c r="G3702" s="13">
        <v>1246</v>
      </c>
      <c r="H3702" t="str">
        <f>VLOOKUP(G3702,All_Teams!$A$2:$B$365,2,FALSE)</f>
        <v>Kentucky</v>
      </c>
    </row>
    <row r="3703" spans="2:8" x14ac:dyDescent="0.4">
      <c r="B3703" s="11">
        <v>3700</v>
      </c>
      <c r="C3703" s="52">
        <v>1246</v>
      </c>
      <c r="D3703" s="13">
        <v>1246</v>
      </c>
      <c r="G3703" s="13">
        <v>1246</v>
      </c>
      <c r="H3703" t="str">
        <f>VLOOKUP(G3703,All_Teams!$A$2:$B$365,2,FALSE)</f>
        <v>Kentucky</v>
      </c>
    </row>
    <row r="3704" spans="2:8" x14ac:dyDescent="0.4">
      <c r="B3704" s="11">
        <v>3701</v>
      </c>
      <c r="C3704" s="52">
        <v>1452</v>
      </c>
      <c r="D3704" s="13">
        <v>1452</v>
      </c>
      <c r="G3704" s="13">
        <v>1452</v>
      </c>
      <c r="H3704" t="str">
        <f>VLOOKUP(G3704,All_Teams!$A$2:$B$365,2,FALSE)</f>
        <v>West Virginia</v>
      </c>
    </row>
    <row r="3705" spans="2:8" x14ac:dyDescent="0.4">
      <c r="B3705" s="11">
        <v>3702</v>
      </c>
      <c r="C3705" s="52">
        <v>1246</v>
      </c>
      <c r="D3705" s="13">
        <v>1246</v>
      </c>
      <c r="G3705" s="13">
        <v>1246</v>
      </c>
      <c r="H3705" t="str">
        <f>VLOOKUP(G3705,All_Teams!$A$2:$B$365,2,FALSE)</f>
        <v>Kentucky</v>
      </c>
    </row>
    <row r="3706" spans="2:8" x14ac:dyDescent="0.4">
      <c r="B3706" s="11">
        <v>3703</v>
      </c>
      <c r="C3706" s="52">
        <v>1314</v>
      </c>
      <c r="D3706" s="13">
        <v>1314</v>
      </c>
      <c r="G3706" s="13">
        <v>1314</v>
      </c>
      <c r="H3706" t="str">
        <f>VLOOKUP(G3706,All_Teams!$A$2:$B$365,2,FALSE)</f>
        <v>North Carolina</v>
      </c>
    </row>
    <row r="3707" spans="2:8" x14ac:dyDescent="0.4">
      <c r="B3707" s="11">
        <v>3704</v>
      </c>
      <c r="C3707" s="52">
        <v>1246</v>
      </c>
      <c r="D3707" s="13">
        <v>1246</v>
      </c>
      <c r="G3707" s="13">
        <v>1246</v>
      </c>
      <c r="H3707" t="str">
        <f>VLOOKUP(G3707,All_Teams!$A$2:$B$365,2,FALSE)</f>
        <v>Kentucky</v>
      </c>
    </row>
    <row r="3708" spans="2:8" x14ac:dyDescent="0.4">
      <c r="B3708" s="11">
        <v>3705</v>
      </c>
      <c r="C3708" s="52">
        <v>1246</v>
      </c>
      <c r="D3708" s="13">
        <v>1246</v>
      </c>
      <c r="G3708" s="13">
        <v>1246</v>
      </c>
      <c r="H3708" t="str">
        <f>VLOOKUP(G3708,All_Teams!$A$2:$B$365,2,FALSE)</f>
        <v>Kentucky</v>
      </c>
    </row>
    <row r="3709" spans="2:8" x14ac:dyDescent="0.4">
      <c r="B3709" s="11">
        <v>3706</v>
      </c>
      <c r="C3709" s="52">
        <v>1274</v>
      </c>
      <c r="D3709" s="13">
        <v>1274</v>
      </c>
      <c r="G3709" s="13">
        <v>1274</v>
      </c>
      <c r="H3709" t="str">
        <f>VLOOKUP(G3709,All_Teams!$A$2:$B$365,2,FALSE)</f>
        <v>Miami (FL)</v>
      </c>
    </row>
    <row r="3710" spans="2:8" x14ac:dyDescent="0.4">
      <c r="B3710" s="11">
        <v>3707</v>
      </c>
      <c r="C3710" s="52">
        <v>1371</v>
      </c>
      <c r="D3710" s="13">
        <v>1371</v>
      </c>
      <c r="G3710" s="13">
        <v>1371</v>
      </c>
      <c r="H3710" t="str">
        <f>VLOOKUP(G3710,All_Teams!$A$2:$B$365,2,FALSE)</f>
        <v>Seton Hall</v>
      </c>
    </row>
    <row r="3711" spans="2:8" x14ac:dyDescent="0.4">
      <c r="B3711" s="11">
        <v>3708</v>
      </c>
      <c r="C3711" s="52">
        <v>1452</v>
      </c>
      <c r="D3711" s="13">
        <v>1452</v>
      </c>
      <c r="G3711" s="13">
        <v>1452</v>
      </c>
      <c r="H3711" t="str">
        <f>VLOOKUP(G3711,All_Teams!$A$2:$B$365,2,FALSE)</f>
        <v>West Virginia</v>
      </c>
    </row>
    <row r="3712" spans="2:8" x14ac:dyDescent="0.4">
      <c r="B3712" s="11">
        <v>3709</v>
      </c>
      <c r="C3712" s="52">
        <v>1278</v>
      </c>
      <c r="D3712" s="13">
        <v>1278</v>
      </c>
      <c r="G3712" s="13">
        <v>1278</v>
      </c>
      <c r="H3712" t="str">
        <f>VLOOKUP(G3712,All_Teams!$A$2:$B$365,2,FALSE)</f>
        <v>Minnesota</v>
      </c>
    </row>
    <row r="3713" spans="2:8" x14ac:dyDescent="0.4">
      <c r="B3713" s="11">
        <v>3710</v>
      </c>
      <c r="C3713" s="52">
        <v>1452</v>
      </c>
      <c r="D3713" s="13">
        <v>1452</v>
      </c>
      <c r="G3713" s="13">
        <v>1452</v>
      </c>
      <c r="H3713" t="str">
        <f>VLOOKUP(G3713,All_Teams!$A$2:$B$365,2,FALSE)</f>
        <v>West Virginia</v>
      </c>
    </row>
    <row r="3714" spans="2:8" x14ac:dyDescent="0.4">
      <c r="B3714" s="11">
        <v>3711</v>
      </c>
      <c r="C3714" s="52">
        <v>1452</v>
      </c>
      <c r="D3714" s="13">
        <v>1452</v>
      </c>
      <c r="G3714" s="13">
        <v>1452</v>
      </c>
      <c r="H3714" t="str">
        <f>VLOOKUP(G3714,All_Teams!$A$2:$B$365,2,FALSE)</f>
        <v>West Virginia</v>
      </c>
    </row>
    <row r="3715" spans="2:8" x14ac:dyDescent="0.4">
      <c r="B3715" s="11">
        <v>3712</v>
      </c>
      <c r="C3715" s="52">
        <v>1153</v>
      </c>
      <c r="D3715" s="13">
        <v>1153</v>
      </c>
      <c r="G3715" s="13">
        <v>1153</v>
      </c>
      <c r="H3715" t="str">
        <f>VLOOKUP(G3715,All_Teams!$A$2:$B$365,2,FALSE)</f>
        <v>Cincinnati</v>
      </c>
    </row>
    <row r="3716" spans="2:8" x14ac:dyDescent="0.4">
      <c r="B3716" s="11">
        <v>3713</v>
      </c>
      <c r="C3716" s="52">
        <v>1452</v>
      </c>
      <c r="D3716" s="13">
        <v>1452</v>
      </c>
      <c r="G3716" s="13">
        <v>1452</v>
      </c>
      <c r="H3716" t="str">
        <f>VLOOKUP(G3716,All_Teams!$A$2:$B$365,2,FALSE)</f>
        <v>West Virginia</v>
      </c>
    </row>
    <row r="3717" spans="2:8" x14ac:dyDescent="0.4">
      <c r="B3717" s="11">
        <v>3714</v>
      </c>
      <c r="C3717" s="52">
        <v>1435</v>
      </c>
      <c r="D3717" s="13">
        <v>1435</v>
      </c>
      <c r="G3717" s="13">
        <v>1435</v>
      </c>
      <c r="H3717" t="str">
        <f>VLOOKUP(G3717,All_Teams!$A$2:$B$365,2,FALSE)</f>
        <v>Vanderbilt</v>
      </c>
    </row>
    <row r="3718" spans="2:8" x14ac:dyDescent="0.4">
      <c r="B3718" s="11">
        <v>3715</v>
      </c>
      <c r="C3718" s="52">
        <v>1452</v>
      </c>
      <c r="D3718" s="13">
        <v>1452</v>
      </c>
      <c r="G3718" s="13">
        <v>1452</v>
      </c>
      <c r="H3718" t="str">
        <f>VLOOKUP(G3718,All_Teams!$A$2:$B$365,2,FALSE)</f>
        <v>West Virginia</v>
      </c>
    </row>
    <row r="3719" spans="2:8" x14ac:dyDescent="0.4">
      <c r="B3719" s="11">
        <v>3716</v>
      </c>
      <c r="C3719" s="52">
        <v>1452</v>
      </c>
      <c r="D3719" s="13">
        <v>1452</v>
      </c>
      <c r="G3719" s="13">
        <v>1452</v>
      </c>
      <c r="H3719" t="str">
        <f>VLOOKUP(G3719,All_Teams!$A$2:$B$365,2,FALSE)</f>
        <v>West Virginia</v>
      </c>
    </row>
    <row r="3720" spans="2:8" x14ac:dyDescent="0.4">
      <c r="B3720" s="11">
        <v>3717</v>
      </c>
      <c r="C3720" s="52">
        <v>1452</v>
      </c>
      <c r="D3720" s="13">
        <v>1452</v>
      </c>
      <c r="G3720" s="13">
        <v>1452</v>
      </c>
      <c r="H3720" t="str">
        <f>VLOOKUP(G3720,All_Teams!$A$2:$B$365,2,FALSE)</f>
        <v>West Virginia</v>
      </c>
    </row>
    <row r="3721" spans="2:8" x14ac:dyDescent="0.4">
      <c r="B3721" s="11">
        <v>3718</v>
      </c>
      <c r="C3721" s="52">
        <v>1242</v>
      </c>
      <c r="D3721" s="13">
        <v>1242</v>
      </c>
      <c r="G3721" s="13">
        <v>1242</v>
      </c>
      <c r="H3721" t="str">
        <f>VLOOKUP(G3721,All_Teams!$A$2:$B$365,2,FALSE)</f>
        <v>Kansas</v>
      </c>
    </row>
    <row r="3722" spans="2:8" x14ac:dyDescent="0.4">
      <c r="B3722" s="11">
        <v>3719</v>
      </c>
      <c r="C3722" s="52">
        <v>1452</v>
      </c>
      <c r="D3722" s="13">
        <v>1452</v>
      </c>
      <c r="G3722" s="13">
        <v>1452</v>
      </c>
      <c r="H3722" t="str">
        <f>VLOOKUP(G3722,All_Teams!$A$2:$B$365,2,FALSE)</f>
        <v>West Virginia</v>
      </c>
    </row>
    <row r="3723" spans="2:8" x14ac:dyDescent="0.4">
      <c r="B3723" s="11">
        <v>3720</v>
      </c>
      <c r="C3723" s="52">
        <v>1246</v>
      </c>
      <c r="D3723" s="13">
        <v>1246</v>
      </c>
      <c r="G3723" s="13">
        <v>1246</v>
      </c>
      <c r="H3723" t="str">
        <f>VLOOKUP(G3723,All_Teams!$A$2:$B$365,2,FALSE)</f>
        <v>Kentucky</v>
      </c>
    </row>
    <row r="3724" spans="2:8" x14ac:dyDescent="0.4">
      <c r="B3724" s="11">
        <v>3721</v>
      </c>
      <c r="C3724" s="52">
        <v>1314</v>
      </c>
      <c r="D3724" s="13">
        <v>1314</v>
      </c>
      <c r="G3724" s="13">
        <v>1314</v>
      </c>
      <c r="H3724" t="str">
        <f>VLOOKUP(G3724,All_Teams!$A$2:$B$365,2,FALSE)</f>
        <v>North Carolina</v>
      </c>
    </row>
    <row r="3725" spans="2:8" x14ac:dyDescent="0.4">
      <c r="B3725" s="11">
        <v>3722</v>
      </c>
      <c r="C3725" s="52">
        <v>1314</v>
      </c>
      <c r="D3725" s="13">
        <v>1314</v>
      </c>
      <c r="G3725" s="13">
        <v>1314</v>
      </c>
      <c r="H3725" t="str">
        <f>VLOOKUP(G3725,All_Teams!$A$2:$B$365,2,FALSE)</f>
        <v>North Carolina</v>
      </c>
    </row>
    <row r="3726" spans="2:8" x14ac:dyDescent="0.4">
      <c r="B3726" s="11">
        <v>3723</v>
      </c>
      <c r="C3726" s="52">
        <v>1257</v>
      </c>
      <c r="D3726" s="13">
        <v>1257</v>
      </c>
      <c r="G3726" s="13">
        <v>1257</v>
      </c>
      <c r="H3726" t="str">
        <f>VLOOKUP(G3726,All_Teams!$A$2:$B$365,2,FALSE)</f>
        <v>Louisville</v>
      </c>
    </row>
    <row r="3727" spans="2:8" x14ac:dyDescent="0.4">
      <c r="B3727" s="11">
        <v>3724</v>
      </c>
      <c r="C3727" s="52">
        <v>1437</v>
      </c>
      <c r="D3727" s="13">
        <v>1437</v>
      </c>
      <c r="G3727" s="13">
        <v>1437</v>
      </c>
      <c r="H3727" t="str">
        <f>VLOOKUP(G3727,All_Teams!$A$2:$B$365,2,FALSE)</f>
        <v>Villanova</v>
      </c>
    </row>
    <row r="3728" spans="2:8" x14ac:dyDescent="0.4">
      <c r="B3728" s="11">
        <v>3725</v>
      </c>
      <c r="C3728" s="52">
        <v>1246</v>
      </c>
      <c r="D3728" s="13">
        <v>1246</v>
      </c>
      <c r="G3728" s="13">
        <v>1246</v>
      </c>
      <c r="H3728" t="str">
        <f>VLOOKUP(G3728,All_Teams!$A$2:$B$365,2,FALSE)</f>
        <v>Kentucky</v>
      </c>
    </row>
    <row r="3729" spans="2:8" x14ac:dyDescent="0.4">
      <c r="B3729" s="11">
        <v>3726</v>
      </c>
      <c r="C3729" s="52">
        <v>1314</v>
      </c>
      <c r="D3729" s="13">
        <v>1314</v>
      </c>
      <c r="G3729" s="13">
        <v>1314</v>
      </c>
      <c r="H3729" t="str">
        <f>VLOOKUP(G3729,All_Teams!$A$2:$B$365,2,FALSE)</f>
        <v>North Carolina</v>
      </c>
    </row>
    <row r="3730" spans="2:8" x14ac:dyDescent="0.4">
      <c r="B3730" s="11">
        <v>3727</v>
      </c>
      <c r="C3730" s="52">
        <v>1314</v>
      </c>
      <c r="D3730" s="13">
        <v>1314</v>
      </c>
      <c r="G3730" s="13">
        <v>1314</v>
      </c>
      <c r="H3730" t="str">
        <f>VLOOKUP(G3730,All_Teams!$A$2:$B$365,2,FALSE)</f>
        <v>North Carolina</v>
      </c>
    </row>
    <row r="3731" spans="2:8" x14ac:dyDescent="0.4">
      <c r="B3731" s="11">
        <v>3728</v>
      </c>
      <c r="C3731" s="52">
        <v>1314</v>
      </c>
      <c r="D3731" s="13">
        <v>1314</v>
      </c>
      <c r="G3731" s="13">
        <v>1314</v>
      </c>
      <c r="H3731" t="str">
        <f>VLOOKUP(G3731,All_Teams!$A$2:$B$365,2,FALSE)</f>
        <v>North Carolina</v>
      </c>
    </row>
    <row r="3732" spans="2:8" x14ac:dyDescent="0.4">
      <c r="B3732" s="11">
        <v>3729</v>
      </c>
      <c r="C3732" s="52">
        <v>1314</v>
      </c>
      <c r="D3732" s="13">
        <v>1314</v>
      </c>
      <c r="G3732" s="13">
        <v>1314</v>
      </c>
      <c r="H3732" t="str">
        <f>VLOOKUP(G3732,All_Teams!$A$2:$B$365,2,FALSE)</f>
        <v>North Carolina</v>
      </c>
    </row>
    <row r="3733" spans="2:8" x14ac:dyDescent="0.4">
      <c r="B3733" s="11">
        <v>3730</v>
      </c>
      <c r="C3733" s="52">
        <v>1314</v>
      </c>
      <c r="D3733" s="13">
        <v>1314</v>
      </c>
      <c r="G3733" s="13">
        <v>1314</v>
      </c>
      <c r="H3733" t="str">
        <f>VLOOKUP(G3733,All_Teams!$A$2:$B$365,2,FALSE)</f>
        <v>North Carolina</v>
      </c>
    </row>
    <row r="3734" spans="2:8" x14ac:dyDescent="0.4">
      <c r="B3734" s="11">
        <v>3731</v>
      </c>
      <c r="C3734" s="52">
        <v>1374</v>
      </c>
      <c r="D3734" s="13">
        <v>1374</v>
      </c>
      <c r="G3734" s="13">
        <v>1374</v>
      </c>
      <c r="H3734" t="str">
        <f>VLOOKUP(G3734,All_Teams!$A$2:$B$365,2,FALSE)</f>
        <v>Southern Methodist</v>
      </c>
    </row>
    <row r="3735" spans="2:8" x14ac:dyDescent="0.4">
      <c r="B3735" s="11">
        <v>3732</v>
      </c>
      <c r="C3735" s="52">
        <v>1452</v>
      </c>
      <c r="D3735" s="13">
        <v>1452</v>
      </c>
      <c r="G3735" s="13">
        <v>1452</v>
      </c>
      <c r="H3735" t="str">
        <f>VLOOKUP(G3735,All_Teams!$A$2:$B$365,2,FALSE)</f>
        <v>West Virginia</v>
      </c>
    </row>
    <row r="3736" spans="2:8" x14ac:dyDescent="0.4">
      <c r="B3736" s="11">
        <v>3733</v>
      </c>
      <c r="C3736" s="52">
        <v>1181</v>
      </c>
      <c r="D3736" s="13">
        <v>1181</v>
      </c>
      <c r="G3736" s="13">
        <v>1181</v>
      </c>
      <c r="H3736" t="str">
        <f>VLOOKUP(G3736,All_Teams!$A$2:$B$365,2,FALSE)</f>
        <v>Duke</v>
      </c>
    </row>
    <row r="3737" spans="2:8" x14ac:dyDescent="0.4">
      <c r="B3737" s="11">
        <v>3734</v>
      </c>
      <c r="C3737" s="52">
        <v>1257</v>
      </c>
      <c r="D3737" s="13">
        <v>1257</v>
      </c>
      <c r="G3737" s="13">
        <v>1257</v>
      </c>
      <c r="H3737" t="str">
        <f>VLOOKUP(G3737,All_Teams!$A$2:$B$365,2,FALSE)</f>
        <v>Louisville</v>
      </c>
    </row>
    <row r="3738" spans="2:8" x14ac:dyDescent="0.4">
      <c r="B3738" s="11">
        <v>3735</v>
      </c>
      <c r="C3738" s="52">
        <v>1332</v>
      </c>
      <c r="D3738" s="13">
        <v>1332</v>
      </c>
      <c r="G3738" s="13">
        <v>1332</v>
      </c>
      <c r="H3738" t="str">
        <f>VLOOKUP(G3738,All_Teams!$A$2:$B$365,2,FALSE)</f>
        <v>Oregon</v>
      </c>
    </row>
    <row r="3739" spans="2:8" x14ac:dyDescent="0.4">
      <c r="B3739" s="11">
        <v>3736</v>
      </c>
      <c r="C3739" s="52">
        <v>1314</v>
      </c>
      <c r="D3739" s="13">
        <v>1314</v>
      </c>
      <c r="G3739" s="13">
        <v>1314</v>
      </c>
      <c r="H3739" t="str">
        <f>VLOOKUP(G3739,All_Teams!$A$2:$B$365,2,FALSE)</f>
        <v>North Carolina</v>
      </c>
    </row>
    <row r="3740" spans="2:8" x14ac:dyDescent="0.4">
      <c r="B3740" s="11">
        <v>3737</v>
      </c>
      <c r="C3740" s="52">
        <v>1452</v>
      </c>
      <c r="D3740" s="13">
        <v>1452</v>
      </c>
      <c r="G3740" s="13">
        <v>1452</v>
      </c>
      <c r="H3740" t="str">
        <f>VLOOKUP(G3740,All_Teams!$A$2:$B$365,2,FALSE)</f>
        <v>West Virginia</v>
      </c>
    </row>
    <row r="3741" spans="2:8" x14ac:dyDescent="0.4">
      <c r="B3741" s="11">
        <v>3738</v>
      </c>
      <c r="C3741" s="52">
        <v>1274</v>
      </c>
      <c r="D3741" s="13">
        <v>1274</v>
      </c>
      <c r="G3741" s="13">
        <v>1274</v>
      </c>
      <c r="H3741" t="str">
        <f>VLOOKUP(G3741,All_Teams!$A$2:$B$365,2,FALSE)</f>
        <v>Miami (FL)</v>
      </c>
    </row>
    <row r="3742" spans="2:8" x14ac:dyDescent="0.4">
      <c r="B3742" s="11">
        <v>3739</v>
      </c>
      <c r="C3742" s="52">
        <v>1374</v>
      </c>
      <c r="D3742" s="13">
        <v>1374</v>
      </c>
      <c r="G3742" s="13">
        <v>1374</v>
      </c>
      <c r="H3742" t="str">
        <f>VLOOKUP(G3742,All_Teams!$A$2:$B$365,2,FALSE)</f>
        <v>Southern Methodist</v>
      </c>
    </row>
    <row r="3743" spans="2:8" x14ac:dyDescent="0.4">
      <c r="B3743" s="11">
        <v>3740</v>
      </c>
      <c r="C3743" s="52">
        <v>1452</v>
      </c>
      <c r="D3743" s="13">
        <v>1452</v>
      </c>
      <c r="G3743" s="13">
        <v>1452</v>
      </c>
      <c r="H3743" t="str">
        <f>VLOOKUP(G3743,All_Teams!$A$2:$B$365,2,FALSE)</f>
        <v>West Virginia</v>
      </c>
    </row>
    <row r="3744" spans="2:8" x14ac:dyDescent="0.4">
      <c r="B3744" s="11">
        <v>3741</v>
      </c>
      <c r="C3744" s="52">
        <v>1257</v>
      </c>
      <c r="D3744" s="13">
        <v>1257</v>
      </c>
      <c r="G3744" s="13">
        <v>1257</v>
      </c>
      <c r="H3744" t="str">
        <f>VLOOKUP(G3744,All_Teams!$A$2:$B$365,2,FALSE)</f>
        <v>Louisville</v>
      </c>
    </row>
    <row r="3745" spans="2:8" x14ac:dyDescent="0.4">
      <c r="B3745" s="11">
        <v>3742</v>
      </c>
      <c r="C3745" s="52">
        <v>1242</v>
      </c>
      <c r="D3745" s="13">
        <v>1242</v>
      </c>
      <c r="G3745" s="13">
        <v>1242</v>
      </c>
      <c r="H3745" t="str">
        <f>VLOOKUP(G3745,All_Teams!$A$2:$B$365,2,FALSE)</f>
        <v>Kansas</v>
      </c>
    </row>
    <row r="3746" spans="2:8" x14ac:dyDescent="0.4">
      <c r="B3746" s="11">
        <v>3743</v>
      </c>
      <c r="C3746" s="52">
        <v>1374</v>
      </c>
      <c r="D3746" s="13">
        <v>1374</v>
      </c>
      <c r="G3746" s="13">
        <v>1374</v>
      </c>
      <c r="H3746" t="str">
        <f>VLOOKUP(G3746,All_Teams!$A$2:$B$365,2,FALSE)</f>
        <v>Southern Methodist</v>
      </c>
    </row>
    <row r="3747" spans="2:8" x14ac:dyDescent="0.4">
      <c r="B3747" s="11">
        <v>3744</v>
      </c>
      <c r="C3747" s="52">
        <v>1452</v>
      </c>
      <c r="D3747" s="13">
        <v>1452</v>
      </c>
      <c r="G3747" s="13">
        <v>1452</v>
      </c>
      <c r="H3747" t="str">
        <f>VLOOKUP(G3747,All_Teams!$A$2:$B$365,2,FALSE)</f>
        <v>West Virginia</v>
      </c>
    </row>
    <row r="3748" spans="2:8" x14ac:dyDescent="0.4">
      <c r="B3748" s="11">
        <v>3745</v>
      </c>
      <c r="C3748" s="52">
        <v>1314</v>
      </c>
      <c r="D3748" s="13">
        <v>1314</v>
      </c>
      <c r="G3748" s="13">
        <v>1314</v>
      </c>
      <c r="H3748" t="str">
        <f>VLOOKUP(G3748,All_Teams!$A$2:$B$365,2,FALSE)</f>
        <v>North Carolina</v>
      </c>
    </row>
    <row r="3749" spans="2:8" x14ac:dyDescent="0.4">
      <c r="B3749" s="11">
        <v>3746</v>
      </c>
      <c r="C3749" s="52">
        <v>1246</v>
      </c>
      <c r="D3749" s="13">
        <v>1246</v>
      </c>
      <c r="G3749" s="13">
        <v>1246</v>
      </c>
      <c r="H3749" t="str">
        <f>VLOOKUP(G3749,All_Teams!$A$2:$B$365,2,FALSE)</f>
        <v>Kentucky</v>
      </c>
    </row>
    <row r="3750" spans="2:8" x14ac:dyDescent="0.4">
      <c r="B3750" s="11">
        <v>3747</v>
      </c>
      <c r="C3750" s="52">
        <v>1242</v>
      </c>
      <c r="D3750" s="13">
        <v>1242</v>
      </c>
      <c r="G3750" s="13">
        <v>1242</v>
      </c>
      <c r="H3750" t="str">
        <f>VLOOKUP(G3750,All_Teams!$A$2:$B$365,2,FALSE)</f>
        <v>Kansas</v>
      </c>
    </row>
    <row r="3751" spans="2:8" x14ac:dyDescent="0.4">
      <c r="B3751" s="11">
        <v>3748</v>
      </c>
      <c r="C3751" s="52">
        <v>1257</v>
      </c>
      <c r="D3751" s="13">
        <v>1257</v>
      </c>
      <c r="G3751" s="13">
        <v>1257</v>
      </c>
      <c r="H3751" t="str">
        <f>VLOOKUP(G3751,All_Teams!$A$2:$B$365,2,FALSE)</f>
        <v>Louisville</v>
      </c>
    </row>
    <row r="3752" spans="2:8" x14ac:dyDescent="0.4">
      <c r="B3752" s="11">
        <v>3749</v>
      </c>
      <c r="C3752" s="52">
        <v>1435</v>
      </c>
      <c r="D3752" s="13">
        <v>1435</v>
      </c>
      <c r="G3752" s="13">
        <v>1435</v>
      </c>
      <c r="H3752" t="str">
        <f>VLOOKUP(G3752,All_Teams!$A$2:$B$365,2,FALSE)</f>
        <v>Vanderbilt</v>
      </c>
    </row>
    <row r="3753" spans="2:8" x14ac:dyDescent="0.4">
      <c r="B3753" s="11">
        <v>3750</v>
      </c>
      <c r="C3753" s="52">
        <v>1242</v>
      </c>
      <c r="D3753" s="13">
        <v>1242</v>
      </c>
      <c r="G3753" s="13">
        <v>1242</v>
      </c>
      <c r="H3753" t="str">
        <f>VLOOKUP(G3753,All_Teams!$A$2:$B$365,2,FALSE)</f>
        <v>Kansas</v>
      </c>
    </row>
    <row r="3754" spans="2:8" x14ac:dyDescent="0.4">
      <c r="B3754" s="11">
        <v>3751</v>
      </c>
      <c r="C3754" s="52">
        <v>1452</v>
      </c>
      <c r="D3754" s="13">
        <v>1452</v>
      </c>
      <c r="G3754" s="13">
        <v>1452</v>
      </c>
      <c r="H3754" t="str">
        <f>VLOOKUP(G3754,All_Teams!$A$2:$B$365,2,FALSE)</f>
        <v>West Virginia</v>
      </c>
    </row>
    <row r="3755" spans="2:8" x14ac:dyDescent="0.4">
      <c r="B3755" s="11">
        <v>3752</v>
      </c>
      <c r="C3755" s="52">
        <v>1314</v>
      </c>
      <c r="D3755" s="13">
        <v>1314</v>
      </c>
      <c r="G3755" s="13">
        <v>1314</v>
      </c>
      <c r="H3755" t="str">
        <f>VLOOKUP(G3755,All_Teams!$A$2:$B$365,2,FALSE)</f>
        <v>North Carolina</v>
      </c>
    </row>
    <row r="3756" spans="2:8" x14ac:dyDescent="0.4">
      <c r="B3756" s="11">
        <v>3753</v>
      </c>
      <c r="C3756" s="52">
        <v>1242</v>
      </c>
      <c r="D3756" s="13">
        <v>1242</v>
      </c>
      <c r="G3756" s="13">
        <v>1242</v>
      </c>
      <c r="H3756" t="str">
        <f>VLOOKUP(G3756,All_Teams!$A$2:$B$365,2,FALSE)</f>
        <v>Kansas</v>
      </c>
    </row>
    <row r="3757" spans="2:8" x14ac:dyDescent="0.4">
      <c r="B3757" s="11">
        <v>3754</v>
      </c>
      <c r="C3757" s="52">
        <v>1242</v>
      </c>
      <c r="D3757" s="13">
        <v>1242</v>
      </c>
      <c r="G3757" s="13">
        <v>1242</v>
      </c>
      <c r="H3757" t="str">
        <f>VLOOKUP(G3757,All_Teams!$A$2:$B$365,2,FALSE)</f>
        <v>Kansas</v>
      </c>
    </row>
    <row r="3758" spans="2:8" x14ac:dyDescent="0.4">
      <c r="B3758" s="11">
        <v>3755</v>
      </c>
      <c r="C3758" s="52">
        <v>1437</v>
      </c>
      <c r="D3758" s="13">
        <v>1437</v>
      </c>
      <c r="G3758" s="13">
        <v>1437</v>
      </c>
      <c r="H3758" t="str">
        <f>VLOOKUP(G3758,All_Teams!$A$2:$B$365,2,FALSE)</f>
        <v>Villanova</v>
      </c>
    </row>
    <row r="3759" spans="2:8" x14ac:dyDescent="0.4">
      <c r="B3759" s="11">
        <v>3756</v>
      </c>
      <c r="C3759" s="52">
        <v>1452</v>
      </c>
      <c r="D3759" s="13">
        <v>1452</v>
      </c>
      <c r="G3759" s="13">
        <v>1452</v>
      </c>
      <c r="H3759" t="str">
        <f>VLOOKUP(G3759,All_Teams!$A$2:$B$365,2,FALSE)</f>
        <v>West Virginia</v>
      </c>
    </row>
    <row r="3760" spans="2:8" x14ac:dyDescent="0.4">
      <c r="B3760" s="11">
        <v>3757</v>
      </c>
      <c r="C3760" s="52">
        <v>1257</v>
      </c>
      <c r="D3760" s="13">
        <v>1257</v>
      </c>
      <c r="G3760" s="13">
        <v>1257</v>
      </c>
      <c r="H3760" t="str">
        <f>VLOOKUP(G3760,All_Teams!$A$2:$B$365,2,FALSE)</f>
        <v>Louisville</v>
      </c>
    </row>
    <row r="3761" spans="2:8" x14ac:dyDescent="0.4">
      <c r="B3761" s="11">
        <v>3758</v>
      </c>
      <c r="C3761" s="52">
        <v>1452</v>
      </c>
      <c r="D3761" s="13">
        <v>1452</v>
      </c>
      <c r="G3761" s="13">
        <v>1452</v>
      </c>
      <c r="H3761" t="str">
        <f>VLOOKUP(G3761,All_Teams!$A$2:$B$365,2,FALSE)</f>
        <v>West Virginia</v>
      </c>
    </row>
    <row r="3762" spans="2:8" x14ac:dyDescent="0.4">
      <c r="B3762" s="11">
        <v>3759</v>
      </c>
      <c r="C3762" s="52">
        <v>1314</v>
      </c>
      <c r="D3762" s="13">
        <v>1314</v>
      </c>
      <c r="G3762" s="13">
        <v>1314</v>
      </c>
      <c r="H3762" t="str">
        <f>VLOOKUP(G3762,All_Teams!$A$2:$B$365,2,FALSE)</f>
        <v>North Carolina</v>
      </c>
    </row>
    <row r="3763" spans="2:8" x14ac:dyDescent="0.4">
      <c r="B3763" s="11">
        <v>3760</v>
      </c>
      <c r="C3763" s="52">
        <v>1242</v>
      </c>
      <c r="D3763" s="13">
        <v>1242</v>
      </c>
      <c r="G3763" s="13">
        <v>1242</v>
      </c>
      <c r="H3763" t="str">
        <f>VLOOKUP(G3763,All_Teams!$A$2:$B$365,2,FALSE)</f>
        <v>Kansas</v>
      </c>
    </row>
    <row r="3764" spans="2:8" x14ac:dyDescent="0.4">
      <c r="B3764" s="11">
        <v>3761</v>
      </c>
      <c r="C3764" s="52">
        <v>1452</v>
      </c>
      <c r="D3764" s="13">
        <v>1452</v>
      </c>
      <c r="G3764" s="13">
        <v>1452</v>
      </c>
      <c r="H3764" t="str">
        <f>VLOOKUP(G3764,All_Teams!$A$2:$B$365,2,FALSE)</f>
        <v>West Virginia</v>
      </c>
    </row>
    <row r="3765" spans="2:8" x14ac:dyDescent="0.4">
      <c r="B3765" s="11">
        <v>3762</v>
      </c>
      <c r="C3765" s="52">
        <v>1242</v>
      </c>
      <c r="D3765" s="13">
        <v>1242</v>
      </c>
      <c r="G3765" s="13">
        <v>1242</v>
      </c>
      <c r="H3765" t="str">
        <f>VLOOKUP(G3765,All_Teams!$A$2:$B$365,2,FALSE)</f>
        <v>Kansas</v>
      </c>
    </row>
    <row r="3766" spans="2:8" x14ac:dyDescent="0.4">
      <c r="B3766" s="11">
        <v>3763</v>
      </c>
      <c r="C3766" s="52">
        <v>1278</v>
      </c>
      <c r="D3766" s="13">
        <v>1278</v>
      </c>
      <c r="G3766" s="13">
        <v>1278</v>
      </c>
      <c r="H3766" t="str">
        <f>VLOOKUP(G3766,All_Teams!$A$2:$B$365,2,FALSE)</f>
        <v>Minnesota</v>
      </c>
    </row>
    <row r="3767" spans="2:8" x14ac:dyDescent="0.4">
      <c r="B3767" s="11">
        <v>3764</v>
      </c>
      <c r="C3767" s="52">
        <v>1112</v>
      </c>
      <c r="D3767" s="13">
        <v>1112</v>
      </c>
      <c r="G3767" s="13">
        <v>1112</v>
      </c>
      <c r="H3767" t="str">
        <f>VLOOKUP(G3767,All_Teams!$A$2:$B$365,2,FALSE)</f>
        <v>Arizona</v>
      </c>
    </row>
    <row r="3768" spans="2:8" x14ac:dyDescent="0.4">
      <c r="B3768" s="11">
        <v>3765</v>
      </c>
      <c r="C3768" s="52">
        <v>1314</v>
      </c>
      <c r="D3768" s="13">
        <v>1314</v>
      </c>
      <c r="G3768" s="13">
        <v>1314</v>
      </c>
      <c r="H3768" t="str">
        <f>VLOOKUP(G3768,All_Teams!$A$2:$B$365,2,FALSE)</f>
        <v>North Carolina</v>
      </c>
    </row>
    <row r="3769" spans="2:8" x14ac:dyDescent="0.4">
      <c r="B3769" s="11">
        <v>3766</v>
      </c>
      <c r="C3769" s="52">
        <v>1314</v>
      </c>
      <c r="D3769" s="13">
        <v>1314</v>
      </c>
      <c r="G3769" s="13">
        <v>1314</v>
      </c>
      <c r="H3769" t="str">
        <f>VLOOKUP(G3769,All_Teams!$A$2:$B$365,2,FALSE)</f>
        <v>North Carolina</v>
      </c>
    </row>
    <row r="3770" spans="2:8" x14ac:dyDescent="0.4">
      <c r="B3770" s="11">
        <v>3767</v>
      </c>
      <c r="C3770" s="52">
        <v>1242</v>
      </c>
      <c r="D3770" s="13">
        <v>1242</v>
      </c>
      <c r="G3770" s="13">
        <v>1242</v>
      </c>
      <c r="H3770" t="str">
        <f>VLOOKUP(G3770,All_Teams!$A$2:$B$365,2,FALSE)</f>
        <v>Kansas</v>
      </c>
    </row>
    <row r="3771" spans="2:8" x14ac:dyDescent="0.4">
      <c r="B3771" s="11">
        <v>3768</v>
      </c>
      <c r="C3771" s="52">
        <v>1124</v>
      </c>
      <c r="D3771" s="13">
        <v>1124</v>
      </c>
      <c r="G3771" s="13">
        <v>1124</v>
      </c>
      <c r="H3771" t="str">
        <f>VLOOKUP(G3771,All_Teams!$A$2:$B$365,2,FALSE)</f>
        <v>Baylor</v>
      </c>
    </row>
    <row r="3772" spans="2:8" x14ac:dyDescent="0.4">
      <c r="B3772" s="11">
        <v>3769</v>
      </c>
      <c r="C3772" s="52">
        <v>1242</v>
      </c>
      <c r="D3772" s="13">
        <v>1242</v>
      </c>
      <c r="G3772" s="13">
        <v>1242</v>
      </c>
      <c r="H3772" t="str">
        <f>VLOOKUP(G3772,All_Teams!$A$2:$B$365,2,FALSE)</f>
        <v>Kansas</v>
      </c>
    </row>
    <row r="3773" spans="2:8" x14ac:dyDescent="0.4">
      <c r="B3773" s="11">
        <v>3770</v>
      </c>
      <c r="C3773" s="52">
        <v>1452</v>
      </c>
      <c r="D3773" s="13">
        <v>1452</v>
      </c>
      <c r="G3773" s="13">
        <v>1452</v>
      </c>
      <c r="H3773" t="str">
        <f>VLOOKUP(G3773,All_Teams!$A$2:$B$365,2,FALSE)</f>
        <v>West Virginia</v>
      </c>
    </row>
    <row r="3774" spans="2:8" x14ac:dyDescent="0.4">
      <c r="B3774" s="11">
        <v>3771</v>
      </c>
      <c r="C3774" s="52">
        <v>1458</v>
      </c>
      <c r="D3774" s="13">
        <v>1458</v>
      </c>
      <c r="G3774" s="13">
        <v>1458</v>
      </c>
      <c r="H3774" t="str">
        <f>VLOOKUP(G3774,All_Teams!$A$2:$B$365,2,FALSE)</f>
        <v>Wisconsin</v>
      </c>
    </row>
    <row r="3775" spans="2:8" x14ac:dyDescent="0.4">
      <c r="B3775" s="11">
        <v>3772</v>
      </c>
      <c r="C3775" s="52">
        <v>1153</v>
      </c>
      <c r="D3775" s="13">
        <v>1153</v>
      </c>
      <c r="G3775" s="13">
        <v>1153</v>
      </c>
      <c r="H3775" t="str">
        <f>VLOOKUP(G3775,All_Teams!$A$2:$B$365,2,FALSE)</f>
        <v>Cincinnati</v>
      </c>
    </row>
    <row r="3776" spans="2:8" x14ac:dyDescent="0.4">
      <c r="B3776" s="11">
        <v>3773</v>
      </c>
      <c r="C3776" s="52">
        <v>1276</v>
      </c>
      <c r="D3776" s="13">
        <v>1276</v>
      </c>
      <c r="G3776" s="13">
        <v>1276</v>
      </c>
      <c r="H3776" t="str">
        <f>VLOOKUP(G3776,All_Teams!$A$2:$B$365,2,FALSE)</f>
        <v>Michigan</v>
      </c>
    </row>
    <row r="3777" spans="2:8" x14ac:dyDescent="0.4">
      <c r="B3777" s="11">
        <v>3774</v>
      </c>
      <c r="C3777" s="52">
        <v>1112</v>
      </c>
      <c r="D3777" s="13">
        <v>1112</v>
      </c>
      <c r="G3777" s="13">
        <v>1112</v>
      </c>
      <c r="H3777" t="str">
        <f>VLOOKUP(G3777,All_Teams!$A$2:$B$365,2,FALSE)</f>
        <v>Arizona</v>
      </c>
    </row>
    <row r="3778" spans="2:8" x14ac:dyDescent="0.4">
      <c r="B3778" s="11">
        <v>3775</v>
      </c>
      <c r="C3778" s="52">
        <v>1452</v>
      </c>
      <c r="D3778" s="13">
        <v>1452</v>
      </c>
      <c r="G3778" s="13">
        <v>1452</v>
      </c>
      <c r="H3778" t="str">
        <f>VLOOKUP(G3778,All_Teams!$A$2:$B$365,2,FALSE)</f>
        <v>West Virginia</v>
      </c>
    </row>
    <row r="3779" spans="2:8" x14ac:dyDescent="0.4">
      <c r="B3779" s="11">
        <v>3776</v>
      </c>
      <c r="C3779" s="52">
        <v>1374</v>
      </c>
      <c r="D3779" s="13">
        <v>1374</v>
      </c>
      <c r="G3779" s="13">
        <v>1374</v>
      </c>
      <c r="H3779" t="str">
        <f>VLOOKUP(G3779,All_Teams!$A$2:$B$365,2,FALSE)</f>
        <v>Southern Methodist</v>
      </c>
    </row>
    <row r="3780" spans="2:8" x14ac:dyDescent="0.4">
      <c r="B3780" s="11">
        <v>3777</v>
      </c>
      <c r="C3780" s="52">
        <v>1314</v>
      </c>
      <c r="D3780" s="13">
        <v>1314</v>
      </c>
      <c r="G3780" s="13">
        <v>1314</v>
      </c>
      <c r="H3780" t="str">
        <f>VLOOKUP(G3780,All_Teams!$A$2:$B$365,2,FALSE)</f>
        <v>North Carolina</v>
      </c>
    </row>
    <row r="3781" spans="2:8" x14ac:dyDescent="0.4">
      <c r="B3781" s="11">
        <v>3778</v>
      </c>
      <c r="C3781" s="52">
        <v>1257</v>
      </c>
      <c r="D3781" s="13">
        <v>1257</v>
      </c>
      <c r="G3781" s="13">
        <v>1257</v>
      </c>
      <c r="H3781" t="str">
        <f>VLOOKUP(G3781,All_Teams!$A$2:$B$365,2,FALSE)</f>
        <v>Louisville</v>
      </c>
    </row>
    <row r="3782" spans="2:8" x14ac:dyDescent="0.4">
      <c r="B3782" s="11">
        <v>3779</v>
      </c>
      <c r="C3782" s="52">
        <v>1274</v>
      </c>
      <c r="D3782" s="13">
        <v>1274</v>
      </c>
      <c r="G3782" s="13">
        <v>1274</v>
      </c>
      <c r="H3782" t="str">
        <f>VLOOKUP(G3782,All_Teams!$A$2:$B$365,2,FALSE)</f>
        <v>Miami (FL)</v>
      </c>
    </row>
    <row r="3783" spans="2:8" x14ac:dyDescent="0.4">
      <c r="B3783" s="11">
        <v>3780</v>
      </c>
      <c r="C3783" s="52">
        <v>1242</v>
      </c>
      <c r="D3783" s="13">
        <v>1242</v>
      </c>
      <c r="G3783" s="13">
        <v>1242</v>
      </c>
      <c r="H3783" t="str">
        <f>VLOOKUP(G3783,All_Teams!$A$2:$B$365,2,FALSE)</f>
        <v>Kansas</v>
      </c>
    </row>
    <row r="3784" spans="2:8" x14ac:dyDescent="0.4">
      <c r="B3784" s="11">
        <v>3781</v>
      </c>
      <c r="C3784" s="52">
        <v>1452</v>
      </c>
      <c r="D3784" s="13">
        <v>1452</v>
      </c>
      <c r="G3784" s="13">
        <v>1452</v>
      </c>
      <c r="H3784" t="str">
        <f>VLOOKUP(G3784,All_Teams!$A$2:$B$365,2,FALSE)</f>
        <v>West Virginia</v>
      </c>
    </row>
    <row r="3785" spans="2:8" x14ac:dyDescent="0.4">
      <c r="B3785" s="11">
        <v>3782</v>
      </c>
      <c r="C3785" s="52">
        <v>1374</v>
      </c>
      <c r="D3785" s="13">
        <v>1374</v>
      </c>
      <c r="G3785" s="13">
        <v>1374</v>
      </c>
      <c r="H3785" t="str">
        <f>VLOOKUP(G3785,All_Teams!$A$2:$B$365,2,FALSE)</f>
        <v>Southern Methodist</v>
      </c>
    </row>
    <row r="3786" spans="2:8" x14ac:dyDescent="0.4">
      <c r="B3786" s="11">
        <v>3783</v>
      </c>
      <c r="C3786" s="52">
        <v>1452</v>
      </c>
      <c r="D3786" s="13">
        <v>1452</v>
      </c>
      <c r="G3786" s="13">
        <v>1452</v>
      </c>
      <c r="H3786" t="str">
        <f>VLOOKUP(G3786,All_Teams!$A$2:$B$365,2,FALSE)</f>
        <v>West Virginia</v>
      </c>
    </row>
    <row r="3787" spans="2:8" x14ac:dyDescent="0.4">
      <c r="B3787" s="11">
        <v>3784</v>
      </c>
      <c r="C3787" s="52">
        <v>1314</v>
      </c>
      <c r="D3787" s="13">
        <v>1314</v>
      </c>
      <c r="G3787" s="13">
        <v>1314</v>
      </c>
      <c r="H3787" t="str">
        <f>VLOOKUP(G3787,All_Teams!$A$2:$B$365,2,FALSE)</f>
        <v>North Carolina</v>
      </c>
    </row>
    <row r="3788" spans="2:8" x14ac:dyDescent="0.4">
      <c r="B3788" s="11">
        <v>3785</v>
      </c>
      <c r="C3788" s="52">
        <v>1246</v>
      </c>
      <c r="D3788" s="13">
        <v>1246</v>
      </c>
      <c r="G3788" s="13">
        <v>1246</v>
      </c>
      <c r="H3788" t="str">
        <f>VLOOKUP(G3788,All_Teams!$A$2:$B$365,2,FALSE)</f>
        <v>Kentucky</v>
      </c>
    </row>
    <row r="3789" spans="2:8" x14ac:dyDescent="0.4">
      <c r="B3789" s="11">
        <v>3786</v>
      </c>
      <c r="C3789" s="52">
        <v>1242</v>
      </c>
      <c r="D3789" s="13">
        <v>1242</v>
      </c>
      <c r="G3789" s="13">
        <v>1242</v>
      </c>
      <c r="H3789" t="str">
        <f>VLOOKUP(G3789,All_Teams!$A$2:$B$365,2,FALSE)</f>
        <v>Kansas</v>
      </c>
    </row>
    <row r="3790" spans="2:8" x14ac:dyDescent="0.4">
      <c r="B3790" s="11">
        <v>3787</v>
      </c>
      <c r="C3790" s="52">
        <v>1112</v>
      </c>
      <c r="D3790" s="13">
        <v>1112</v>
      </c>
      <c r="G3790" s="13">
        <v>1112</v>
      </c>
      <c r="H3790" t="str">
        <f>VLOOKUP(G3790,All_Teams!$A$2:$B$365,2,FALSE)</f>
        <v>Arizona</v>
      </c>
    </row>
    <row r="3791" spans="2:8" x14ac:dyDescent="0.4">
      <c r="B3791" s="11">
        <v>3788</v>
      </c>
      <c r="C3791" s="52">
        <v>1112</v>
      </c>
      <c r="D3791" s="13">
        <v>1112</v>
      </c>
      <c r="G3791" s="13">
        <v>1112</v>
      </c>
      <c r="H3791" t="str">
        <f>VLOOKUP(G3791,All_Teams!$A$2:$B$365,2,FALSE)</f>
        <v>Arizona</v>
      </c>
    </row>
    <row r="3792" spans="2:8" x14ac:dyDescent="0.4">
      <c r="B3792" s="11">
        <v>3789</v>
      </c>
      <c r="C3792" s="52">
        <v>1452</v>
      </c>
      <c r="D3792" s="13">
        <v>1452</v>
      </c>
      <c r="G3792" s="13">
        <v>1452</v>
      </c>
      <c r="H3792" t="str">
        <f>VLOOKUP(G3792,All_Teams!$A$2:$B$365,2,FALSE)</f>
        <v>West Virginia</v>
      </c>
    </row>
    <row r="3793" spans="2:8" x14ac:dyDescent="0.4">
      <c r="B3793" s="11">
        <v>3790</v>
      </c>
      <c r="C3793" s="52">
        <v>1242</v>
      </c>
      <c r="D3793" s="13">
        <v>1242</v>
      </c>
      <c r="G3793" s="13">
        <v>1242</v>
      </c>
      <c r="H3793" t="str">
        <f>VLOOKUP(G3793,All_Teams!$A$2:$B$365,2,FALSE)</f>
        <v>Kansas</v>
      </c>
    </row>
    <row r="3794" spans="2:8" x14ac:dyDescent="0.4">
      <c r="B3794" s="11">
        <v>3791</v>
      </c>
      <c r="C3794" s="52">
        <v>1452</v>
      </c>
      <c r="D3794" s="13">
        <v>1452</v>
      </c>
      <c r="G3794" s="13">
        <v>1452</v>
      </c>
      <c r="H3794" t="str">
        <f>VLOOKUP(G3794,All_Teams!$A$2:$B$365,2,FALSE)</f>
        <v>West Virginia</v>
      </c>
    </row>
    <row r="3795" spans="2:8" x14ac:dyDescent="0.4">
      <c r="B3795" s="11">
        <v>3792</v>
      </c>
      <c r="C3795" s="52">
        <v>1452</v>
      </c>
      <c r="D3795" s="13">
        <v>1452</v>
      </c>
      <c r="G3795" s="13">
        <v>1452</v>
      </c>
      <c r="H3795" t="str">
        <f>VLOOKUP(G3795,All_Teams!$A$2:$B$365,2,FALSE)</f>
        <v>West Virginia</v>
      </c>
    </row>
    <row r="3796" spans="2:8" x14ac:dyDescent="0.4">
      <c r="B3796" s="11">
        <v>3793</v>
      </c>
      <c r="C3796" s="52">
        <v>1452</v>
      </c>
      <c r="D3796" s="13">
        <v>1452</v>
      </c>
      <c r="G3796" s="13">
        <v>1452</v>
      </c>
      <c r="H3796" t="str">
        <f>VLOOKUP(G3796,All_Teams!$A$2:$B$365,2,FALSE)</f>
        <v>West Virginia</v>
      </c>
    </row>
    <row r="3797" spans="2:8" x14ac:dyDescent="0.4">
      <c r="B3797" s="11">
        <v>3794</v>
      </c>
      <c r="C3797" s="52">
        <v>1452</v>
      </c>
      <c r="D3797" s="13">
        <v>1452</v>
      </c>
      <c r="G3797" s="13">
        <v>1452</v>
      </c>
      <c r="H3797" t="str">
        <f>VLOOKUP(G3797,All_Teams!$A$2:$B$365,2,FALSE)</f>
        <v>West Virginia</v>
      </c>
    </row>
    <row r="3798" spans="2:8" x14ac:dyDescent="0.4">
      <c r="B3798" s="11">
        <v>3795</v>
      </c>
      <c r="C3798" s="52">
        <v>1153</v>
      </c>
      <c r="D3798" s="13">
        <v>1153</v>
      </c>
      <c r="G3798" s="13">
        <v>1153</v>
      </c>
      <c r="H3798" t="str">
        <f>VLOOKUP(G3798,All_Teams!$A$2:$B$365,2,FALSE)</f>
        <v>Cincinnati</v>
      </c>
    </row>
    <row r="3799" spans="2:8" x14ac:dyDescent="0.4">
      <c r="B3799" s="11">
        <v>3796</v>
      </c>
      <c r="C3799" s="52">
        <v>1257</v>
      </c>
      <c r="D3799" s="13">
        <v>1257</v>
      </c>
      <c r="G3799" s="13">
        <v>1257</v>
      </c>
      <c r="H3799" t="str">
        <f>VLOOKUP(G3799,All_Teams!$A$2:$B$365,2,FALSE)</f>
        <v>Louisville</v>
      </c>
    </row>
    <row r="3800" spans="2:8" x14ac:dyDescent="0.4">
      <c r="B3800" s="11">
        <v>3797</v>
      </c>
      <c r="C3800" s="52">
        <v>1274</v>
      </c>
      <c r="D3800" s="13">
        <v>1274</v>
      </c>
      <c r="G3800" s="13">
        <v>1274</v>
      </c>
      <c r="H3800" t="str">
        <f>VLOOKUP(G3800,All_Teams!$A$2:$B$365,2,FALSE)</f>
        <v>Miami (FL)</v>
      </c>
    </row>
    <row r="3801" spans="2:8" x14ac:dyDescent="0.4">
      <c r="B3801" s="11">
        <v>3798</v>
      </c>
      <c r="C3801" s="52">
        <v>1452</v>
      </c>
      <c r="D3801" s="13">
        <v>1452</v>
      </c>
      <c r="G3801" s="13">
        <v>1452</v>
      </c>
      <c r="H3801" t="str">
        <f>VLOOKUP(G3801,All_Teams!$A$2:$B$365,2,FALSE)</f>
        <v>West Virginia</v>
      </c>
    </row>
    <row r="3802" spans="2:8" x14ac:dyDescent="0.4">
      <c r="B3802" s="11">
        <v>3799</v>
      </c>
      <c r="C3802" s="52">
        <v>1435</v>
      </c>
      <c r="D3802" s="13">
        <v>1435</v>
      </c>
      <c r="G3802" s="13">
        <v>1435</v>
      </c>
      <c r="H3802" t="str">
        <f>VLOOKUP(G3802,All_Teams!$A$2:$B$365,2,FALSE)</f>
        <v>Vanderbilt</v>
      </c>
    </row>
    <row r="3803" spans="2:8" x14ac:dyDescent="0.4">
      <c r="B3803" s="11">
        <v>3800</v>
      </c>
      <c r="C3803" s="52">
        <v>1435</v>
      </c>
      <c r="D3803" s="13">
        <v>1435</v>
      </c>
      <c r="G3803" s="13">
        <v>1435</v>
      </c>
      <c r="H3803" t="str">
        <f>VLOOKUP(G3803,All_Teams!$A$2:$B$365,2,FALSE)</f>
        <v>Vanderbilt</v>
      </c>
    </row>
    <row r="3804" spans="2:8" x14ac:dyDescent="0.4">
      <c r="B3804" s="11">
        <v>3801</v>
      </c>
      <c r="C3804" s="52">
        <v>1274</v>
      </c>
      <c r="D3804" s="13">
        <v>1274</v>
      </c>
      <c r="G3804" s="13">
        <v>1274</v>
      </c>
      <c r="H3804" t="str">
        <f>VLOOKUP(G3804,All_Teams!$A$2:$B$365,2,FALSE)</f>
        <v>Miami (FL)</v>
      </c>
    </row>
    <row r="3805" spans="2:8" x14ac:dyDescent="0.4">
      <c r="B3805" s="11">
        <v>3802</v>
      </c>
      <c r="C3805" s="52">
        <v>1452</v>
      </c>
      <c r="D3805" s="13">
        <v>1452</v>
      </c>
      <c r="G3805" s="13">
        <v>1452</v>
      </c>
      <c r="H3805" t="str">
        <f>VLOOKUP(G3805,All_Teams!$A$2:$B$365,2,FALSE)</f>
        <v>West Virginia</v>
      </c>
    </row>
    <row r="3806" spans="2:8" x14ac:dyDescent="0.4">
      <c r="B3806" s="11">
        <v>3803</v>
      </c>
      <c r="C3806" s="52">
        <v>1257</v>
      </c>
      <c r="D3806" s="13">
        <v>1257</v>
      </c>
      <c r="G3806" s="13">
        <v>1257</v>
      </c>
      <c r="H3806" t="str">
        <f>VLOOKUP(G3806,All_Teams!$A$2:$B$365,2,FALSE)</f>
        <v>Louisville</v>
      </c>
    </row>
    <row r="3807" spans="2:8" x14ac:dyDescent="0.4">
      <c r="B3807" s="11">
        <v>3804</v>
      </c>
      <c r="C3807" s="52">
        <v>1246</v>
      </c>
      <c r="D3807" s="13">
        <v>1246</v>
      </c>
      <c r="G3807" s="13">
        <v>1246</v>
      </c>
      <c r="H3807" t="str">
        <f>VLOOKUP(G3807,All_Teams!$A$2:$B$365,2,FALSE)</f>
        <v>Kentucky</v>
      </c>
    </row>
    <row r="3808" spans="2:8" x14ac:dyDescent="0.4">
      <c r="B3808" s="11">
        <v>3805</v>
      </c>
      <c r="C3808" s="52">
        <v>1314</v>
      </c>
      <c r="D3808" s="13">
        <v>1314</v>
      </c>
      <c r="G3808" s="13">
        <v>1314</v>
      </c>
      <c r="H3808" t="str">
        <f>VLOOKUP(G3808,All_Teams!$A$2:$B$365,2,FALSE)</f>
        <v>North Carolina</v>
      </c>
    </row>
    <row r="3809" spans="2:8" x14ac:dyDescent="0.4">
      <c r="B3809" s="11">
        <v>3806</v>
      </c>
      <c r="C3809" s="52">
        <v>1246</v>
      </c>
      <c r="D3809" s="13">
        <v>1246</v>
      </c>
      <c r="G3809" s="13">
        <v>1246</v>
      </c>
      <c r="H3809" t="str">
        <f>VLOOKUP(G3809,All_Teams!$A$2:$B$365,2,FALSE)</f>
        <v>Kentucky</v>
      </c>
    </row>
    <row r="3810" spans="2:8" x14ac:dyDescent="0.4">
      <c r="B3810" s="11">
        <v>3807</v>
      </c>
      <c r="C3810" s="52">
        <v>1246</v>
      </c>
      <c r="D3810" s="13">
        <v>1246</v>
      </c>
      <c r="G3810" s="13">
        <v>1246</v>
      </c>
      <c r="H3810" t="str">
        <f>VLOOKUP(G3810,All_Teams!$A$2:$B$365,2,FALSE)</f>
        <v>Kentucky</v>
      </c>
    </row>
    <row r="3811" spans="2:8" x14ac:dyDescent="0.4">
      <c r="B3811" s="11">
        <v>3808</v>
      </c>
      <c r="C3811" s="52">
        <v>1314</v>
      </c>
      <c r="D3811" s="13">
        <v>1314</v>
      </c>
      <c r="G3811" s="13">
        <v>1314</v>
      </c>
      <c r="H3811" t="str">
        <f>VLOOKUP(G3811,All_Teams!$A$2:$B$365,2,FALSE)</f>
        <v>North Carolina</v>
      </c>
    </row>
    <row r="3812" spans="2:8" x14ac:dyDescent="0.4">
      <c r="B3812" s="11">
        <v>3809</v>
      </c>
      <c r="C3812" s="52">
        <v>1314</v>
      </c>
      <c r="D3812" s="13">
        <v>1314</v>
      </c>
      <c r="G3812" s="13">
        <v>1314</v>
      </c>
      <c r="H3812" t="str">
        <f>VLOOKUP(G3812,All_Teams!$A$2:$B$365,2,FALSE)</f>
        <v>North Carolina</v>
      </c>
    </row>
    <row r="3813" spans="2:8" x14ac:dyDescent="0.4">
      <c r="B3813" s="11">
        <v>3810</v>
      </c>
      <c r="C3813" s="52">
        <v>1314</v>
      </c>
      <c r="D3813" s="13">
        <v>1314</v>
      </c>
      <c r="G3813" s="13">
        <v>1314</v>
      </c>
      <c r="H3813" t="str">
        <f>VLOOKUP(G3813,All_Teams!$A$2:$B$365,2,FALSE)</f>
        <v>North Carolina</v>
      </c>
    </row>
    <row r="3814" spans="2:8" x14ac:dyDescent="0.4">
      <c r="B3814" s="11">
        <v>3811</v>
      </c>
      <c r="C3814" s="52">
        <v>1246</v>
      </c>
      <c r="D3814" s="13">
        <v>1246</v>
      </c>
      <c r="G3814" s="13">
        <v>1246</v>
      </c>
      <c r="H3814" t="str">
        <f>VLOOKUP(G3814,All_Teams!$A$2:$B$365,2,FALSE)</f>
        <v>Kentucky</v>
      </c>
    </row>
    <row r="3815" spans="2:8" x14ac:dyDescent="0.4">
      <c r="B3815" s="11">
        <v>3812</v>
      </c>
      <c r="C3815" s="52">
        <v>1435</v>
      </c>
      <c r="D3815" s="13">
        <v>1435</v>
      </c>
      <c r="G3815" s="13">
        <v>1435</v>
      </c>
      <c r="H3815" t="str">
        <f>VLOOKUP(G3815,All_Teams!$A$2:$B$365,2,FALSE)</f>
        <v>Vanderbilt</v>
      </c>
    </row>
    <row r="3816" spans="2:8" x14ac:dyDescent="0.4">
      <c r="B3816" s="11">
        <v>3813</v>
      </c>
      <c r="C3816" s="52">
        <v>1435</v>
      </c>
      <c r="D3816" s="13">
        <v>1435</v>
      </c>
      <c r="G3816" s="13">
        <v>1435</v>
      </c>
      <c r="H3816" t="str">
        <f>VLOOKUP(G3816,All_Teams!$A$2:$B$365,2,FALSE)</f>
        <v>Vanderbilt</v>
      </c>
    </row>
    <row r="3817" spans="2:8" x14ac:dyDescent="0.4">
      <c r="B3817" s="11">
        <v>3814</v>
      </c>
      <c r="C3817" s="52">
        <v>1278</v>
      </c>
      <c r="D3817" s="13">
        <v>1278</v>
      </c>
      <c r="G3817" s="13">
        <v>1278</v>
      </c>
      <c r="H3817" t="str">
        <f>VLOOKUP(G3817,All_Teams!$A$2:$B$365,2,FALSE)</f>
        <v>Minnesota</v>
      </c>
    </row>
    <row r="3818" spans="2:8" x14ac:dyDescent="0.4">
      <c r="B3818" s="11">
        <v>3815</v>
      </c>
      <c r="C3818" s="52">
        <v>1242</v>
      </c>
      <c r="D3818" s="13">
        <v>1242</v>
      </c>
      <c r="G3818" s="13">
        <v>1242</v>
      </c>
      <c r="H3818" t="str">
        <f>VLOOKUP(G3818,All_Teams!$A$2:$B$365,2,FALSE)</f>
        <v>Kansas</v>
      </c>
    </row>
    <row r="3819" spans="2:8" x14ac:dyDescent="0.4">
      <c r="B3819" s="11">
        <v>3816</v>
      </c>
      <c r="C3819" s="52">
        <v>1374</v>
      </c>
      <c r="D3819" s="13">
        <v>1374</v>
      </c>
      <c r="G3819" s="13">
        <v>1374</v>
      </c>
      <c r="H3819" t="str">
        <f>VLOOKUP(G3819,All_Teams!$A$2:$B$365,2,FALSE)</f>
        <v>Southern Methodist</v>
      </c>
    </row>
    <row r="3820" spans="2:8" x14ac:dyDescent="0.4">
      <c r="B3820" s="11">
        <v>3817</v>
      </c>
      <c r="C3820" s="52">
        <v>1452</v>
      </c>
      <c r="D3820" s="13">
        <v>1452</v>
      </c>
      <c r="G3820" s="13">
        <v>1452</v>
      </c>
      <c r="H3820" t="str">
        <f>VLOOKUP(G3820,All_Teams!$A$2:$B$365,2,FALSE)</f>
        <v>West Virginia</v>
      </c>
    </row>
    <row r="3821" spans="2:8" x14ac:dyDescent="0.4">
      <c r="B3821" s="11">
        <v>3818</v>
      </c>
      <c r="C3821" s="52">
        <v>1314</v>
      </c>
      <c r="D3821" s="13">
        <v>1314</v>
      </c>
      <c r="G3821" s="13">
        <v>1314</v>
      </c>
      <c r="H3821" t="str">
        <f>VLOOKUP(G3821,All_Teams!$A$2:$B$365,2,FALSE)</f>
        <v>North Carolina</v>
      </c>
    </row>
    <row r="3822" spans="2:8" x14ac:dyDescent="0.4">
      <c r="B3822" s="11">
        <v>3819</v>
      </c>
      <c r="C3822" s="52">
        <v>1314</v>
      </c>
      <c r="D3822" s="13">
        <v>1314</v>
      </c>
      <c r="G3822" s="13">
        <v>1314</v>
      </c>
      <c r="H3822" t="str">
        <f>VLOOKUP(G3822,All_Teams!$A$2:$B$365,2,FALSE)</f>
        <v>North Carolina</v>
      </c>
    </row>
    <row r="3823" spans="2:8" x14ac:dyDescent="0.4">
      <c r="B3823" s="11">
        <v>3820</v>
      </c>
      <c r="C3823" s="52">
        <v>1435</v>
      </c>
      <c r="D3823" s="13">
        <v>1435</v>
      </c>
      <c r="G3823" s="13">
        <v>1435</v>
      </c>
      <c r="H3823" t="str">
        <f>VLOOKUP(G3823,All_Teams!$A$2:$B$365,2,FALSE)</f>
        <v>Vanderbilt</v>
      </c>
    </row>
    <row r="3824" spans="2:8" x14ac:dyDescent="0.4">
      <c r="B3824" s="11">
        <v>3821</v>
      </c>
      <c r="C3824" s="52">
        <v>1314</v>
      </c>
      <c r="D3824" s="13">
        <v>1314</v>
      </c>
      <c r="G3824" s="13">
        <v>1314</v>
      </c>
      <c r="H3824" t="str">
        <f>VLOOKUP(G3824,All_Teams!$A$2:$B$365,2,FALSE)</f>
        <v>North Carolina</v>
      </c>
    </row>
    <row r="3825" spans="2:8" x14ac:dyDescent="0.4">
      <c r="B3825" s="11">
        <v>3822</v>
      </c>
      <c r="C3825" s="52">
        <v>1374</v>
      </c>
      <c r="D3825" s="13">
        <v>1374</v>
      </c>
      <c r="G3825" s="13">
        <v>1374</v>
      </c>
      <c r="H3825" t="str">
        <f>VLOOKUP(G3825,All_Teams!$A$2:$B$365,2,FALSE)</f>
        <v>Southern Methodist</v>
      </c>
    </row>
    <row r="3826" spans="2:8" x14ac:dyDescent="0.4">
      <c r="B3826" s="11">
        <v>3823</v>
      </c>
      <c r="C3826" s="52">
        <v>1314</v>
      </c>
      <c r="D3826" s="13">
        <v>1314</v>
      </c>
      <c r="G3826" s="13">
        <v>1314</v>
      </c>
      <c r="H3826" t="str">
        <f>VLOOKUP(G3826,All_Teams!$A$2:$B$365,2,FALSE)</f>
        <v>North Carolina</v>
      </c>
    </row>
    <row r="3827" spans="2:8" x14ac:dyDescent="0.4">
      <c r="B3827" s="11">
        <v>3824</v>
      </c>
      <c r="C3827" s="52">
        <v>1452</v>
      </c>
      <c r="D3827" s="13">
        <v>1452</v>
      </c>
      <c r="G3827" s="13">
        <v>1452</v>
      </c>
      <c r="H3827" t="str">
        <f>VLOOKUP(G3827,All_Teams!$A$2:$B$365,2,FALSE)</f>
        <v>West Virginia</v>
      </c>
    </row>
    <row r="3828" spans="2:8" x14ac:dyDescent="0.4">
      <c r="B3828" s="11">
        <v>3825</v>
      </c>
      <c r="C3828" s="52">
        <v>1246</v>
      </c>
      <c r="D3828" s="13">
        <v>1246</v>
      </c>
      <c r="G3828" s="13">
        <v>1246</v>
      </c>
      <c r="H3828" t="str">
        <f>VLOOKUP(G3828,All_Teams!$A$2:$B$365,2,FALSE)</f>
        <v>Kentucky</v>
      </c>
    </row>
    <row r="3829" spans="2:8" x14ac:dyDescent="0.4">
      <c r="B3829" s="11">
        <v>3826</v>
      </c>
      <c r="C3829" s="52">
        <v>1452</v>
      </c>
      <c r="D3829" s="13">
        <v>1452</v>
      </c>
      <c r="G3829" s="13">
        <v>1452</v>
      </c>
      <c r="H3829" t="str">
        <f>VLOOKUP(G3829,All_Teams!$A$2:$B$365,2,FALSE)</f>
        <v>West Virginia</v>
      </c>
    </row>
    <row r="3830" spans="2:8" x14ac:dyDescent="0.4">
      <c r="B3830" s="11">
        <v>3827</v>
      </c>
      <c r="C3830" s="52">
        <v>1314</v>
      </c>
      <c r="D3830" s="13">
        <v>1314</v>
      </c>
      <c r="G3830" s="13">
        <v>1314</v>
      </c>
      <c r="H3830" t="str">
        <f>VLOOKUP(G3830,All_Teams!$A$2:$B$365,2,FALSE)</f>
        <v>North Carolina</v>
      </c>
    </row>
    <row r="3831" spans="2:8" x14ac:dyDescent="0.4">
      <c r="B3831" s="11">
        <v>3828</v>
      </c>
      <c r="C3831" s="52">
        <v>1452</v>
      </c>
      <c r="D3831" s="13">
        <v>1452</v>
      </c>
      <c r="G3831" s="13">
        <v>1452</v>
      </c>
      <c r="H3831" t="str">
        <f>VLOOKUP(G3831,All_Teams!$A$2:$B$365,2,FALSE)</f>
        <v>West Virginia</v>
      </c>
    </row>
    <row r="3832" spans="2:8" x14ac:dyDescent="0.4">
      <c r="B3832" s="11">
        <v>3829</v>
      </c>
      <c r="C3832" s="52">
        <v>1242</v>
      </c>
      <c r="D3832" s="13">
        <v>1242</v>
      </c>
      <c r="G3832" s="13">
        <v>1242</v>
      </c>
      <c r="H3832" t="str">
        <f>VLOOKUP(G3832,All_Teams!$A$2:$B$365,2,FALSE)</f>
        <v>Kansas</v>
      </c>
    </row>
    <row r="3833" spans="2:8" x14ac:dyDescent="0.4">
      <c r="B3833" s="11">
        <v>3830</v>
      </c>
      <c r="C3833" s="52">
        <v>1274</v>
      </c>
      <c r="D3833" s="13">
        <v>1274</v>
      </c>
      <c r="G3833" s="13">
        <v>1274</v>
      </c>
      <c r="H3833" t="str">
        <f>VLOOKUP(G3833,All_Teams!$A$2:$B$365,2,FALSE)</f>
        <v>Miami (FL)</v>
      </c>
    </row>
    <row r="3834" spans="2:8" x14ac:dyDescent="0.4">
      <c r="B3834" s="11">
        <v>3831</v>
      </c>
      <c r="C3834" s="52">
        <v>1374</v>
      </c>
      <c r="D3834" s="13">
        <v>1374</v>
      </c>
      <c r="G3834" s="13">
        <v>1374</v>
      </c>
      <c r="H3834" t="str">
        <f>VLOOKUP(G3834,All_Teams!$A$2:$B$365,2,FALSE)</f>
        <v>Southern Methodist</v>
      </c>
    </row>
    <row r="3835" spans="2:8" x14ac:dyDescent="0.4">
      <c r="B3835" s="11">
        <v>3832</v>
      </c>
      <c r="C3835" s="52">
        <v>1314</v>
      </c>
      <c r="D3835" s="13">
        <v>1314</v>
      </c>
      <c r="G3835" s="13">
        <v>1314</v>
      </c>
      <c r="H3835" t="str">
        <f>VLOOKUP(G3835,All_Teams!$A$2:$B$365,2,FALSE)</f>
        <v>North Carolina</v>
      </c>
    </row>
    <row r="3836" spans="2:8" x14ac:dyDescent="0.4">
      <c r="B3836" s="11">
        <v>3833</v>
      </c>
      <c r="C3836" s="52">
        <v>1452</v>
      </c>
      <c r="D3836" s="13">
        <v>1452</v>
      </c>
      <c r="G3836" s="13">
        <v>1452</v>
      </c>
      <c r="H3836" t="str">
        <f>VLOOKUP(G3836,All_Teams!$A$2:$B$365,2,FALSE)</f>
        <v>West Virginia</v>
      </c>
    </row>
    <row r="3837" spans="2:8" x14ac:dyDescent="0.4">
      <c r="B3837" s="11">
        <v>3834</v>
      </c>
      <c r="C3837" s="52">
        <v>1435</v>
      </c>
      <c r="D3837" s="13">
        <v>1435</v>
      </c>
      <c r="G3837" s="13">
        <v>1435</v>
      </c>
      <c r="H3837" t="str">
        <f>VLOOKUP(G3837,All_Teams!$A$2:$B$365,2,FALSE)</f>
        <v>Vanderbilt</v>
      </c>
    </row>
    <row r="3838" spans="2:8" x14ac:dyDescent="0.4">
      <c r="B3838" s="11">
        <v>3835</v>
      </c>
      <c r="C3838" s="52">
        <v>1314</v>
      </c>
      <c r="D3838" s="13">
        <v>1314</v>
      </c>
      <c r="G3838" s="13">
        <v>1314</v>
      </c>
      <c r="H3838" t="str">
        <f>VLOOKUP(G3838,All_Teams!$A$2:$B$365,2,FALSE)</f>
        <v>North Carolina</v>
      </c>
    </row>
    <row r="3839" spans="2:8" x14ac:dyDescent="0.4">
      <c r="B3839" s="11">
        <v>3836</v>
      </c>
      <c r="C3839" s="52">
        <v>1257</v>
      </c>
      <c r="D3839" s="13">
        <v>1257</v>
      </c>
      <c r="G3839" s="13">
        <v>1257</v>
      </c>
      <c r="H3839" t="str">
        <f>VLOOKUP(G3839,All_Teams!$A$2:$B$365,2,FALSE)</f>
        <v>Louisville</v>
      </c>
    </row>
    <row r="3840" spans="2:8" x14ac:dyDescent="0.4">
      <c r="B3840" s="11">
        <v>3837</v>
      </c>
      <c r="C3840" s="52">
        <v>1274</v>
      </c>
      <c r="D3840" s="13">
        <v>1274</v>
      </c>
      <c r="G3840" s="13">
        <v>1274</v>
      </c>
      <c r="H3840" t="str">
        <f>VLOOKUP(G3840,All_Teams!$A$2:$B$365,2,FALSE)</f>
        <v>Miami (FL)</v>
      </c>
    </row>
    <row r="3841" spans="2:8" x14ac:dyDescent="0.4">
      <c r="B3841" s="11">
        <v>3838</v>
      </c>
      <c r="C3841" s="52">
        <v>1112</v>
      </c>
      <c r="D3841" s="13">
        <v>1112</v>
      </c>
      <c r="G3841" s="13">
        <v>1112</v>
      </c>
      <c r="H3841" t="str">
        <f>VLOOKUP(G3841,All_Teams!$A$2:$B$365,2,FALSE)</f>
        <v>Arizona</v>
      </c>
    </row>
    <row r="3842" spans="2:8" x14ac:dyDescent="0.4">
      <c r="B3842" s="11">
        <v>3839</v>
      </c>
      <c r="C3842" s="52">
        <v>1374</v>
      </c>
      <c r="D3842" s="13">
        <v>1374</v>
      </c>
      <c r="G3842" s="13">
        <v>1374</v>
      </c>
      <c r="H3842" t="str">
        <f>VLOOKUP(G3842,All_Teams!$A$2:$B$365,2,FALSE)</f>
        <v>Southern Methodist</v>
      </c>
    </row>
    <row r="3843" spans="2:8" x14ac:dyDescent="0.4">
      <c r="B3843" s="11">
        <v>3840</v>
      </c>
      <c r="C3843" s="52">
        <v>1314</v>
      </c>
      <c r="D3843" s="13">
        <v>1314</v>
      </c>
      <c r="G3843" s="13">
        <v>1314</v>
      </c>
      <c r="H3843" t="str">
        <f>VLOOKUP(G3843,All_Teams!$A$2:$B$365,2,FALSE)</f>
        <v>North Carolina</v>
      </c>
    </row>
    <row r="3844" spans="2:8" x14ac:dyDescent="0.4">
      <c r="B3844" s="11">
        <v>3841</v>
      </c>
      <c r="C3844" s="52">
        <v>1452</v>
      </c>
      <c r="D3844" s="13">
        <v>1452</v>
      </c>
      <c r="G3844" s="13">
        <v>1452</v>
      </c>
      <c r="H3844" t="str">
        <f>VLOOKUP(G3844,All_Teams!$A$2:$B$365,2,FALSE)</f>
        <v>West Virginia</v>
      </c>
    </row>
    <row r="3845" spans="2:8" x14ac:dyDescent="0.4">
      <c r="B3845" s="11">
        <v>3842</v>
      </c>
      <c r="C3845" s="52">
        <v>1314</v>
      </c>
      <c r="D3845" s="13">
        <v>1314</v>
      </c>
      <c r="G3845" s="13">
        <v>1314</v>
      </c>
      <c r="H3845" t="str">
        <f>VLOOKUP(G3845,All_Teams!$A$2:$B$365,2,FALSE)</f>
        <v>North Carolina</v>
      </c>
    </row>
    <row r="3846" spans="2:8" x14ac:dyDescent="0.4">
      <c r="B3846" s="11">
        <v>3843</v>
      </c>
      <c r="C3846" s="52">
        <v>1452</v>
      </c>
      <c r="D3846" s="13">
        <v>1452</v>
      </c>
      <c r="G3846" s="13">
        <v>1452</v>
      </c>
      <c r="H3846" t="str">
        <f>VLOOKUP(G3846,All_Teams!$A$2:$B$365,2,FALSE)</f>
        <v>West Virginia</v>
      </c>
    </row>
    <row r="3847" spans="2:8" x14ac:dyDescent="0.4">
      <c r="B3847" s="11">
        <v>3844</v>
      </c>
      <c r="C3847" s="52">
        <v>1274</v>
      </c>
      <c r="D3847" s="13">
        <v>1274</v>
      </c>
      <c r="G3847" s="13">
        <v>1274</v>
      </c>
      <c r="H3847" t="str">
        <f>VLOOKUP(G3847,All_Teams!$A$2:$B$365,2,FALSE)</f>
        <v>Miami (FL)</v>
      </c>
    </row>
    <row r="3848" spans="2:8" x14ac:dyDescent="0.4">
      <c r="B3848" s="11">
        <v>3845</v>
      </c>
      <c r="C3848" s="52">
        <v>1452</v>
      </c>
      <c r="D3848" s="13">
        <v>1452</v>
      </c>
      <c r="G3848" s="13">
        <v>1452</v>
      </c>
      <c r="H3848" t="str">
        <f>VLOOKUP(G3848,All_Teams!$A$2:$B$365,2,FALSE)</f>
        <v>West Virginia</v>
      </c>
    </row>
    <row r="3849" spans="2:8" x14ac:dyDescent="0.4">
      <c r="B3849" s="11">
        <v>3846</v>
      </c>
      <c r="C3849" s="52">
        <v>1242</v>
      </c>
      <c r="D3849" s="13">
        <v>1242</v>
      </c>
      <c r="G3849" s="13">
        <v>1242</v>
      </c>
      <c r="H3849" t="str">
        <f>VLOOKUP(G3849,All_Teams!$A$2:$B$365,2,FALSE)</f>
        <v>Kansas</v>
      </c>
    </row>
    <row r="3850" spans="2:8" x14ac:dyDescent="0.4">
      <c r="B3850" s="11">
        <v>3847</v>
      </c>
      <c r="C3850" s="52">
        <v>1246</v>
      </c>
      <c r="D3850" s="13">
        <v>1246</v>
      </c>
      <c r="G3850" s="13">
        <v>1246</v>
      </c>
      <c r="H3850" t="str">
        <f>VLOOKUP(G3850,All_Teams!$A$2:$B$365,2,FALSE)</f>
        <v>Kentucky</v>
      </c>
    </row>
    <row r="3851" spans="2:8" x14ac:dyDescent="0.4">
      <c r="B3851" s="11">
        <v>3848</v>
      </c>
      <c r="C3851" s="52">
        <v>1452</v>
      </c>
      <c r="D3851" s="13">
        <v>1452</v>
      </c>
      <c r="G3851" s="13">
        <v>1452</v>
      </c>
      <c r="H3851" t="str">
        <f>VLOOKUP(G3851,All_Teams!$A$2:$B$365,2,FALSE)</f>
        <v>West Virginia</v>
      </c>
    </row>
    <row r="3852" spans="2:8" x14ac:dyDescent="0.4">
      <c r="B3852" s="11">
        <v>3849</v>
      </c>
      <c r="C3852" s="52">
        <v>1274</v>
      </c>
      <c r="D3852" s="13">
        <v>1274</v>
      </c>
      <c r="G3852" s="13">
        <v>1274</v>
      </c>
      <c r="H3852" t="str">
        <f>VLOOKUP(G3852,All_Teams!$A$2:$B$365,2,FALSE)</f>
        <v>Miami (FL)</v>
      </c>
    </row>
    <row r="3853" spans="2:8" x14ac:dyDescent="0.4">
      <c r="B3853" s="11">
        <v>3850</v>
      </c>
      <c r="C3853" s="52">
        <v>1452</v>
      </c>
      <c r="D3853" s="13">
        <v>1452</v>
      </c>
      <c r="G3853" s="13">
        <v>1452</v>
      </c>
      <c r="H3853" t="str">
        <f>VLOOKUP(G3853,All_Teams!$A$2:$B$365,2,FALSE)</f>
        <v>West Virginia</v>
      </c>
    </row>
    <row r="3854" spans="2:8" x14ac:dyDescent="0.4">
      <c r="B3854" s="11">
        <v>3851</v>
      </c>
      <c r="C3854" s="52">
        <v>1242</v>
      </c>
      <c r="D3854" s="13">
        <v>1242</v>
      </c>
      <c r="G3854" s="13">
        <v>1242</v>
      </c>
      <c r="H3854" t="str">
        <f>VLOOKUP(G3854,All_Teams!$A$2:$B$365,2,FALSE)</f>
        <v>Kansas</v>
      </c>
    </row>
    <row r="3855" spans="2:8" x14ac:dyDescent="0.4">
      <c r="B3855" s="11">
        <v>3852</v>
      </c>
      <c r="C3855" s="52">
        <v>1323</v>
      </c>
      <c r="D3855" s="13">
        <v>1323</v>
      </c>
      <c r="G3855" s="13">
        <v>1323</v>
      </c>
      <c r="H3855" t="str">
        <f>VLOOKUP(G3855,All_Teams!$A$2:$B$365,2,FALSE)</f>
        <v>Notre Dame</v>
      </c>
    </row>
    <row r="3856" spans="2:8" x14ac:dyDescent="0.4">
      <c r="B3856" s="11">
        <v>3853</v>
      </c>
      <c r="C3856" s="52">
        <v>1242</v>
      </c>
      <c r="D3856" s="13">
        <v>1242</v>
      </c>
      <c r="G3856" s="13">
        <v>1242</v>
      </c>
      <c r="H3856" t="str">
        <f>VLOOKUP(G3856,All_Teams!$A$2:$B$365,2,FALSE)</f>
        <v>Kansas</v>
      </c>
    </row>
    <row r="3857" spans="2:8" x14ac:dyDescent="0.4">
      <c r="B3857" s="11">
        <v>3854</v>
      </c>
      <c r="C3857" s="52">
        <v>1314</v>
      </c>
      <c r="D3857" s="13">
        <v>1314</v>
      </c>
      <c r="G3857" s="13">
        <v>1314</v>
      </c>
      <c r="H3857" t="str">
        <f>VLOOKUP(G3857,All_Teams!$A$2:$B$365,2,FALSE)</f>
        <v>North Carolina</v>
      </c>
    </row>
    <row r="3858" spans="2:8" x14ac:dyDescent="0.4">
      <c r="B3858" s="11">
        <v>3855</v>
      </c>
      <c r="C3858" s="52">
        <v>1314</v>
      </c>
      <c r="D3858" s="13">
        <v>1314</v>
      </c>
      <c r="G3858" s="13">
        <v>1314</v>
      </c>
      <c r="H3858" t="str">
        <f>VLOOKUP(G3858,All_Teams!$A$2:$B$365,2,FALSE)</f>
        <v>North Carolina</v>
      </c>
    </row>
    <row r="3859" spans="2:8" x14ac:dyDescent="0.4">
      <c r="B3859" s="11">
        <v>3856</v>
      </c>
      <c r="C3859" s="52">
        <v>1274</v>
      </c>
      <c r="D3859" s="13">
        <v>1274</v>
      </c>
      <c r="G3859" s="13">
        <v>1274</v>
      </c>
      <c r="H3859" t="str">
        <f>VLOOKUP(G3859,All_Teams!$A$2:$B$365,2,FALSE)</f>
        <v>Miami (FL)</v>
      </c>
    </row>
    <row r="3860" spans="2:8" x14ac:dyDescent="0.4">
      <c r="B3860" s="11">
        <v>3857</v>
      </c>
      <c r="C3860" s="52">
        <v>1374</v>
      </c>
      <c r="D3860" s="13">
        <v>1374</v>
      </c>
      <c r="G3860" s="13">
        <v>1374</v>
      </c>
      <c r="H3860" t="str">
        <f>VLOOKUP(G3860,All_Teams!$A$2:$B$365,2,FALSE)</f>
        <v>Southern Methodist</v>
      </c>
    </row>
    <row r="3861" spans="2:8" x14ac:dyDescent="0.4">
      <c r="B3861" s="11">
        <v>3858</v>
      </c>
      <c r="C3861" s="52">
        <v>1246</v>
      </c>
      <c r="D3861" s="13">
        <v>1246</v>
      </c>
      <c r="G3861" s="13">
        <v>1246</v>
      </c>
      <c r="H3861" t="str">
        <f>VLOOKUP(G3861,All_Teams!$A$2:$B$365,2,FALSE)</f>
        <v>Kentucky</v>
      </c>
    </row>
    <row r="3862" spans="2:8" x14ac:dyDescent="0.4">
      <c r="B3862" s="11">
        <v>3859</v>
      </c>
      <c r="C3862" s="52">
        <v>1242</v>
      </c>
      <c r="D3862" s="13">
        <v>1242</v>
      </c>
      <c r="G3862" s="13">
        <v>1242</v>
      </c>
      <c r="H3862" t="str">
        <f>VLOOKUP(G3862,All_Teams!$A$2:$B$365,2,FALSE)</f>
        <v>Kansas</v>
      </c>
    </row>
    <row r="3863" spans="2:8" x14ac:dyDescent="0.4">
      <c r="B3863" s="11">
        <v>3860</v>
      </c>
      <c r="C3863" s="52">
        <v>1452</v>
      </c>
      <c r="D3863" s="13">
        <v>1452</v>
      </c>
      <c r="G3863" s="13">
        <v>1452</v>
      </c>
      <c r="H3863" t="str">
        <f>VLOOKUP(G3863,All_Teams!$A$2:$B$365,2,FALSE)</f>
        <v>West Virginia</v>
      </c>
    </row>
    <row r="3864" spans="2:8" x14ac:dyDescent="0.4">
      <c r="B3864" s="11">
        <v>3861</v>
      </c>
      <c r="C3864" s="52">
        <v>1452</v>
      </c>
      <c r="D3864" s="13">
        <v>1452</v>
      </c>
      <c r="G3864" s="13">
        <v>1452</v>
      </c>
      <c r="H3864" t="str">
        <f>VLOOKUP(G3864,All_Teams!$A$2:$B$365,2,FALSE)</f>
        <v>West Virginia</v>
      </c>
    </row>
    <row r="3865" spans="2:8" x14ac:dyDescent="0.4">
      <c r="B3865" s="11">
        <v>3862</v>
      </c>
      <c r="C3865" s="52">
        <v>1112</v>
      </c>
      <c r="D3865" s="13">
        <v>1112</v>
      </c>
      <c r="G3865" s="13">
        <v>1112</v>
      </c>
      <c r="H3865" t="str">
        <f>VLOOKUP(G3865,All_Teams!$A$2:$B$365,2,FALSE)</f>
        <v>Arizona</v>
      </c>
    </row>
    <row r="3866" spans="2:8" x14ac:dyDescent="0.4">
      <c r="B3866" s="11">
        <v>3863</v>
      </c>
      <c r="C3866" s="52">
        <v>1246</v>
      </c>
      <c r="D3866" s="13">
        <v>1246</v>
      </c>
      <c r="G3866" s="13">
        <v>1246</v>
      </c>
      <c r="H3866" t="str">
        <f>VLOOKUP(G3866,All_Teams!$A$2:$B$365,2,FALSE)</f>
        <v>Kentucky</v>
      </c>
    </row>
    <row r="3867" spans="2:8" x14ac:dyDescent="0.4">
      <c r="B3867" s="11">
        <v>3864</v>
      </c>
      <c r="C3867" s="52">
        <v>1452</v>
      </c>
      <c r="D3867" s="13">
        <v>1452</v>
      </c>
      <c r="G3867" s="13">
        <v>1452</v>
      </c>
      <c r="H3867" t="str">
        <f>VLOOKUP(G3867,All_Teams!$A$2:$B$365,2,FALSE)</f>
        <v>West Virginia</v>
      </c>
    </row>
    <row r="3868" spans="2:8" x14ac:dyDescent="0.4">
      <c r="B3868" s="11">
        <v>3865</v>
      </c>
      <c r="C3868" s="52">
        <v>1452</v>
      </c>
      <c r="D3868" s="13">
        <v>1452</v>
      </c>
      <c r="G3868" s="13">
        <v>1452</v>
      </c>
      <c r="H3868" t="str">
        <f>VLOOKUP(G3868,All_Teams!$A$2:$B$365,2,FALSE)</f>
        <v>West Virginia</v>
      </c>
    </row>
    <row r="3869" spans="2:8" x14ac:dyDescent="0.4">
      <c r="B3869" s="11">
        <v>3866</v>
      </c>
      <c r="C3869" s="52">
        <v>1374</v>
      </c>
      <c r="D3869" s="13">
        <v>1374</v>
      </c>
      <c r="G3869" s="13">
        <v>1374</v>
      </c>
      <c r="H3869" t="str">
        <f>VLOOKUP(G3869,All_Teams!$A$2:$B$365,2,FALSE)</f>
        <v>Southern Methodist</v>
      </c>
    </row>
    <row r="3870" spans="2:8" x14ac:dyDescent="0.4">
      <c r="B3870" s="11">
        <v>3867</v>
      </c>
      <c r="C3870" s="52">
        <v>1452</v>
      </c>
      <c r="D3870" s="13">
        <v>1452</v>
      </c>
      <c r="G3870" s="13">
        <v>1452</v>
      </c>
      <c r="H3870" t="str">
        <f>VLOOKUP(G3870,All_Teams!$A$2:$B$365,2,FALSE)</f>
        <v>West Virginia</v>
      </c>
    </row>
    <row r="3871" spans="2:8" x14ac:dyDescent="0.4">
      <c r="B3871" s="11">
        <v>3868</v>
      </c>
      <c r="C3871" s="52">
        <v>1435</v>
      </c>
      <c r="D3871" s="13">
        <v>1435</v>
      </c>
      <c r="G3871" s="13">
        <v>1435</v>
      </c>
      <c r="H3871" t="str">
        <f>VLOOKUP(G3871,All_Teams!$A$2:$B$365,2,FALSE)</f>
        <v>Vanderbilt</v>
      </c>
    </row>
    <row r="3872" spans="2:8" x14ac:dyDescent="0.4">
      <c r="B3872" s="11">
        <v>3869</v>
      </c>
      <c r="C3872" s="52">
        <v>1112</v>
      </c>
      <c r="D3872" s="13">
        <v>1112</v>
      </c>
      <c r="G3872" s="13">
        <v>1112</v>
      </c>
      <c r="H3872" t="str">
        <f>VLOOKUP(G3872,All_Teams!$A$2:$B$365,2,FALSE)</f>
        <v>Arizona</v>
      </c>
    </row>
    <row r="3873" spans="2:8" x14ac:dyDescent="0.4">
      <c r="B3873" s="11">
        <v>3870</v>
      </c>
      <c r="C3873" s="52">
        <v>1452</v>
      </c>
      <c r="D3873" s="13">
        <v>1452</v>
      </c>
      <c r="G3873" s="13">
        <v>1452</v>
      </c>
      <c r="H3873" t="str">
        <f>VLOOKUP(G3873,All_Teams!$A$2:$B$365,2,FALSE)</f>
        <v>West Virginia</v>
      </c>
    </row>
    <row r="3874" spans="2:8" x14ac:dyDescent="0.4">
      <c r="B3874" s="11">
        <v>3871</v>
      </c>
      <c r="C3874" s="52">
        <v>1374</v>
      </c>
      <c r="D3874" s="13">
        <v>1374</v>
      </c>
      <c r="G3874" s="13">
        <v>1374</v>
      </c>
      <c r="H3874" t="str">
        <f>VLOOKUP(G3874,All_Teams!$A$2:$B$365,2,FALSE)</f>
        <v>Southern Methodist</v>
      </c>
    </row>
    <row r="3875" spans="2:8" x14ac:dyDescent="0.4">
      <c r="B3875" s="11">
        <v>3872</v>
      </c>
      <c r="C3875" s="52">
        <v>1257</v>
      </c>
      <c r="D3875" s="13">
        <v>1257</v>
      </c>
      <c r="G3875" s="13">
        <v>1257</v>
      </c>
      <c r="H3875" t="str">
        <f>VLOOKUP(G3875,All_Teams!$A$2:$B$365,2,FALSE)</f>
        <v>Louisville</v>
      </c>
    </row>
    <row r="3876" spans="2:8" x14ac:dyDescent="0.4">
      <c r="B3876" s="11">
        <v>3873</v>
      </c>
      <c r="C3876" s="52">
        <v>1274</v>
      </c>
      <c r="D3876" s="13">
        <v>1274</v>
      </c>
      <c r="G3876" s="13">
        <v>1274</v>
      </c>
      <c r="H3876" t="str">
        <f>VLOOKUP(G3876,All_Teams!$A$2:$B$365,2,FALSE)</f>
        <v>Miami (FL)</v>
      </c>
    </row>
    <row r="3877" spans="2:8" x14ac:dyDescent="0.4">
      <c r="B3877" s="11">
        <v>3874</v>
      </c>
      <c r="C3877" s="52">
        <v>1323</v>
      </c>
      <c r="D3877" s="13">
        <v>1323</v>
      </c>
      <c r="G3877" s="13">
        <v>1323</v>
      </c>
      <c r="H3877" t="str">
        <f>VLOOKUP(G3877,All_Teams!$A$2:$B$365,2,FALSE)</f>
        <v>Notre Dame</v>
      </c>
    </row>
    <row r="3878" spans="2:8" x14ac:dyDescent="0.4">
      <c r="B3878" s="11">
        <v>3875</v>
      </c>
      <c r="C3878" s="52">
        <v>1246</v>
      </c>
      <c r="D3878" s="13">
        <v>1246</v>
      </c>
      <c r="G3878" s="13">
        <v>1246</v>
      </c>
      <c r="H3878" t="str">
        <f>VLOOKUP(G3878,All_Teams!$A$2:$B$365,2,FALSE)</f>
        <v>Kentucky</v>
      </c>
    </row>
    <row r="3879" spans="2:8" x14ac:dyDescent="0.4">
      <c r="B3879" s="11">
        <v>3876</v>
      </c>
      <c r="C3879" s="52">
        <v>1242</v>
      </c>
      <c r="D3879" s="13">
        <v>1242</v>
      </c>
      <c r="G3879" s="13">
        <v>1242</v>
      </c>
      <c r="H3879" t="str">
        <f>VLOOKUP(G3879,All_Teams!$A$2:$B$365,2,FALSE)</f>
        <v>Kansas</v>
      </c>
    </row>
    <row r="3880" spans="2:8" x14ac:dyDescent="0.4">
      <c r="B3880" s="11">
        <v>3877</v>
      </c>
      <c r="C3880" s="52">
        <v>1242</v>
      </c>
      <c r="D3880" s="13">
        <v>1242</v>
      </c>
      <c r="G3880" s="13">
        <v>1242</v>
      </c>
      <c r="H3880" t="str">
        <f>VLOOKUP(G3880,All_Teams!$A$2:$B$365,2,FALSE)</f>
        <v>Kansas</v>
      </c>
    </row>
    <row r="3881" spans="2:8" x14ac:dyDescent="0.4">
      <c r="B3881" s="11">
        <v>3878</v>
      </c>
      <c r="C3881" s="52">
        <v>1242</v>
      </c>
      <c r="D3881" s="13">
        <v>1242</v>
      </c>
      <c r="G3881" s="13">
        <v>1242</v>
      </c>
      <c r="H3881" t="str">
        <f>VLOOKUP(G3881,All_Teams!$A$2:$B$365,2,FALSE)</f>
        <v>Kansas</v>
      </c>
    </row>
    <row r="3882" spans="2:8" x14ac:dyDescent="0.4">
      <c r="B3882" s="11">
        <v>3879</v>
      </c>
      <c r="C3882" s="52">
        <v>1374</v>
      </c>
      <c r="D3882" s="13">
        <v>1374</v>
      </c>
      <c r="G3882" s="13">
        <v>1374</v>
      </c>
      <c r="H3882" t="str">
        <f>VLOOKUP(G3882,All_Teams!$A$2:$B$365,2,FALSE)</f>
        <v>Southern Methodist</v>
      </c>
    </row>
    <row r="3883" spans="2:8" x14ac:dyDescent="0.4">
      <c r="B3883" s="11">
        <v>3880</v>
      </c>
      <c r="C3883" s="52">
        <v>1314</v>
      </c>
      <c r="D3883" s="13">
        <v>1314</v>
      </c>
      <c r="G3883" s="13">
        <v>1314</v>
      </c>
      <c r="H3883" t="str">
        <f>VLOOKUP(G3883,All_Teams!$A$2:$B$365,2,FALSE)</f>
        <v>North Carolina</v>
      </c>
    </row>
    <row r="3884" spans="2:8" x14ac:dyDescent="0.4">
      <c r="B3884" s="11">
        <v>3881</v>
      </c>
      <c r="C3884" s="52">
        <v>1153</v>
      </c>
      <c r="D3884" s="13">
        <v>1153</v>
      </c>
      <c r="G3884" s="13">
        <v>1153</v>
      </c>
      <c r="H3884" t="str">
        <f>VLOOKUP(G3884,All_Teams!$A$2:$B$365,2,FALSE)</f>
        <v>Cincinnati</v>
      </c>
    </row>
    <row r="3885" spans="2:8" x14ac:dyDescent="0.4">
      <c r="B3885" s="11">
        <v>3882</v>
      </c>
      <c r="C3885" s="52">
        <v>1452</v>
      </c>
      <c r="D3885" s="13">
        <v>1452</v>
      </c>
      <c r="G3885" s="13">
        <v>1452</v>
      </c>
      <c r="H3885" t="str">
        <f>VLOOKUP(G3885,All_Teams!$A$2:$B$365,2,FALSE)</f>
        <v>West Virginia</v>
      </c>
    </row>
    <row r="3886" spans="2:8" x14ac:dyDescent="0.4">
      <c r="B3886" s="11">
        <v>3883</v>
      </c>
      <c r="C3886" s="52">
        <v>1374</v>
      </c>
      <c r="D3886" s="13">
        <v>1374</v>
      </c>
      <c r="G3886" s="13">
        <v>1374</v>
      </c>
      <c r="H3886" t="str">
        <f>VLOOKUP(G3886,All_Teams!$A$2:$B$365,2,FALSE)</f>
        <v>Southern Methodist</v>
      </c>
    </row>
    <row r="3887" spans="2:8" x14ac:dyDescent="0.4">
      <c r="B3887" s="11">
        <v>3884</v>
      </c>
      <c r="C3887" s="52">
        <v>1371</v>
      </c>
      <c r="D3887" s="13">
        <v>1371</v>
      </c>
      <c r="G3887" s="13">
        <v>1371</v>
      </c>
      <c r="H3887" t="str">
        <f>VLOOKUP(G3887,All_Teams!$A$2:$B$365,2,FALSE)</f>
        <v>Seton Hall</v>
      </c>
    </row>
    <row r="3888" spans="2:8" x14ac:dyDescent="0.4">
      <c r="B3888" s="11">
        <v>3885</v>
      </c>
      <c r="C3888" s="52">
        <v>1242</v>
      </c>
      <c r="D3888" s="13">
        <v>1242</v>
      </c>
      <c r="G3888" s="13">
        <v>1242</v>
      </c>
      <c r="H3888" t="str">
        <f>VLOOKUP(G3888,All_Teams!$A$2:$B$365,2,FALSE)</f>
        <v>Kansas</v>
      </c>
    </row>
    <row r="3889" spans="2:8" x14ac:dyDescent="0.4">
      <c r="B3889" s="11">
        <v>3886</v>
      </c>
      <c r="C3889" s="52">
        <v>1452</v>
      </c>
      <c r="D3889" s="13">
        <v>1452</v>
      </c>
      <c r="G3889" s="13">
        <v>1452</v>
      </c>
      <c r="H3889" t="str">
        <f>VLOOKUP(G3889,All_Teams!$A$2:$B$365,2,FALSE)</f>
        <v>West Virginia</v>
      </c>
    </row>
    <row r="3890" spans="2:8" x14ac:dyDescent="0.4">
      <c r="B3890" s="11">
        <v>3887</v>
      </c>
      <c r="C3890" s="52">
        <v>1452</v>
      </c>
      <c r="D3890" s="13">
        <v>1452</v>
      </c>
      <c r="G3890" s="13">
        <v>1452</v>
      </c>
      <c r="H3890" t="str">
        <f>VLOOKUP(G3890,All_Teams!$A$2:$B$365,2,FALSE)</f>
        <v>West Virginia</v>
      </c>
    </row>
    <row r="3891" spans="2:8" x14ac:dyDescent="0.4">
      <c r="B3891" s="11">
        <v>3888</v>
      </c>
      <c r="C3891" s="52">
        <v>1246</v>
      </c>
      <c r="D3891" s="13">
        <v>1246</v>
      </c>
      <c r="G3891" s="13">
        <v>1246</v>
      </c>
      <c r="H3891" t="str">
        <f>VLOOKUP(G3891,All_Teams!$A$2:$B$365,2,FALSE)</f>
        <v>Kentucky</v>
      </c>
    </row>
    <row r="3892" spans="2:8" x14ac:dyDescent="0.4">
      <c r="B3892" s="11">
        <v>3889</v>
      </c>
      <c r="C3892" s="52">
        <v>1452</v>
      </c>
      <c r="D3892" s="13">
        <v>1452</v>
      </c>
      <c r="G3892" s="13">
        <v>1452</v>
      </c>
      <c r="H3892" t="str">
        <f>VLOOKUP(G3892,All_Teams!$A$2:$B$365,2,FALSE)</f>
        <v>West Virginia</v>
      </c>
    </row>
    <row r="3893" spans="2:8" x14ac:dyDescent="0.4">
      <c r="B3893" s="11">
        <v>3890</v>
      </c>
      <c r="C3893" s="52">
        <v>1257</v>
      </c>
      <c r="D3893" s="13">
        <v>1257</v>
      </c>
      <c r="G3893" s="13">
        <v>1257</v>
      </c>
      <c r="H3893" t="str">
        <f>VLOOKUP(G3893,All_Teams!$A$2:$B$365,2,FALSE)</f>
        <v>Louisville</v>
      </c>
    </row>
    <row r="3894" spans="2:8" x14ac:dyDescent="0.4">
      <c r="B3894" s="11">
        <v>3891</v>
      </c>
      <c r="C3894" s="52">
        <v>1314</v>
      </c>
      <c r="D3894" s="13">
        <v>1314</v>
      </c>
      <c r="G3894" s="13">
        <v>1314</v>
      </c>
      <c r="H3894" t="str">
        <f>VLOOKUP(G3894,All_Teams!$A$2:$B$365,2,FALSE)</f>
        <v>North Carolina</v>
      </c>
    </row>
    <row r="3895" spans="2:8" x14ac:dyDescent="0.4">
      <c r="B3895" s="11">
        <v>3892</v>
      </c>
      <c r="C3895" s="52">
        <v>1314</v>
      </c>
      <c r="D3895" s="13">
        <v>1314</v>
      </c>
      <c r="G3895" s="13">
        <v>1314</v>
      </c>
      <c r="H3895" t="str">
        <f>VLOOKUP(G3895,All_Teams!$A$2:$B$365,2,FALSE)</f>
        <v>North Carolina</v>
      </c>
    </row>
    <row r="3896" spans="2:8" x14ac:dyDescent="0.4">
      <c r="B3896" s="11">
        <v>3893</v>
      </c>
      <c r="C3896" s="52">
        <v>1374</v>
      </c>
      <c r="D3896" s="13">
        <v>1374</v>
      </c>
      <c r="G3896" s="13">
        <v>1374</v>
      </c>
      <c r="H3896" t="str">
        <f>VLOOKUP(G3896,All_Teams!$A$2:$B$365,2,FALSE)</f>
        <v>Southern Methodist</v>
      </c>
    </row>
    <row r="3897" spans="2:8" x14ac:dyDescent="0.4">
      <c r="B3897" s="11">
        <v>3894</v>
      </c>
      <c r="C3897" s="52">
        <v>1314</v>
      </c>
      <c r="D3897" s="13">
        <v>1314</v>
      </c>
      <c r="G3897" s="13">
        <v>1314</v>
      </c>
      <c r="H3897" t="str">
        <f>VLOOKUP(G3897,All_Teams!$A$2:$B$365,2,FALSE)</f>
        <v>North Carolina</v>
      </c>
    </row>
    <row r="3898" spans="2:8" x14ac:dyDescent="0.4">
      <c r="B3898" s="11">
        <v>3895</v>
      </c>
      <c r="C3898" s="52">
        <v>1376</v>
      </c>
      <c r="D3898" s="13">
        <v>1376</v>
      </c>
      <c r="G3898" s="13">
        <v>1376</v>
      </c>
      <c r="H3898" t="str">
        <f>VLOOKUP(G3898,All_Teams!$A$2:$B$365,2,FALSE)</f>
        <v>South Carolina</v>
      </c>
    </row>
    <row r="3899" spans="2:8" x14ac:dyDescent="0.4">
      <c r="B3899" s="11">
        <v>3896</v>
      </c>
      <c r="C3899" s="52">
        <v>1374</v>
      </c>
      <c r="D3899" s="13">
        <v>1374</v>
      </c>
      <c r="G3899" s="13">
        <v>1374</v>
      </c>
      <c r="H3899" t="str">
        <f>VLOOKUP(G3899,All_Teams!$A$2:$B$365,2,FALSE)</f>
        <v>Southern Methodist</v>
      </c>
    </row>
    <row r="3900" spans="2:8" x14ac:dyDescent="0.4">
      <c r="B3900" s="11">
        <v>3897</v>
      </c>
      <c r="C3900" s="52">
        <v>1314</v>
      </c>
      <c r="D3900" s="13">
        <v>1314</v>
      </c>
      <c r="G3900" s="13">
        <v>1314</v>
      </c>
      <c r="H3900" t="str">
        <f>VLOOKUP(G3900,All_Teams!$A$2:$B$365,2,FALSE)</f>
        <v>North Carolina</v>
      </c>
    </row>
    <row r="3901" spans="2:8" x14ac:dyDescent="0.4">
      <c r="B3901" s="11">
        <v>3898</v>
      </c>
      <c r="C3901" s="52">
        <v>1153</v>
      </c>
      <c r="D3901" s="13">
        <v>1153</v>
      </c>
      <c r="G3901" s="13">
        <v>1153</v>
      </c>
      <c r="H3901" t="str">
        <f>VLOOKUP(G3901,All_Teams!$A$2:$B$365,2,FALSE)</f>
        <v>Cincinnati</v>
      </c>
    </row>
    <row r="3902" spans="2:8" x14ac:dyDescent="0.4">
      <c r="B3902" s="11">
        <v>3899</v>
      </c>
      <c r="C3902" s="52">
        <v>1173</v>
      </c>
      <c r="D3902" s="13">
        <v>1173</v>
      </c>
      <c r="G3902" s="13">
        <v>1173</v>
      </c>
      <c r="H3902" t="str">
        <f>VLOOKUP(G3902,All_Teams!$A$2:$B$365,2,FALSE)</f>
        <v>Dayton</v>
      </c>
    </row>
    <row r="3903" spans="2:8" x14ac:dyDescent="0.4">
      <c r="B3903" s="11">
        <v>3900</v>
      </c>
      <c r="C3903" s="52">
        <v>1452</v>
      </c>
      <c r="D3903" s="13">
        <v>1452</v>
      </c>
      <c r="G3903" s="13">
        <v>1452</v>
      </c>
      <c r="H3903" t="str">
        <f>VLOOKUP(G3903,All_Teams!$A$2:$B$365,2,FALSE)</f>
        <v>West Virginia</v>
      </c>
    </row>
    <row r="3904" spans="2:8" x14ac:dyDescent="0.4">
      <c r="B3904" s="11">
        <v>3901</v>
      </c>
      <c r="C3904" s="52">
        <v>1246</v>
      </c>
      <c r="D3904" s="13">
        <v>1246</v>
      </c>
      <c r="G3904" s="13">
        <v>1246</v>
      </c>
      <c r="H3904" t="str">
        <f>VLOOKUP(G3904,All_Teams!$A$2:$B$365,2,FALSE)</f>
        <v>Kentucky</v>
      </c>
    </row>
    <row r="3905" spans="2:8" x14ac:dyDescent="0.4">
      <c r="B3905" s="11">
        <v>3902</v>
      </c>
      <c r="C3905" s="52">
        <v>1332</v>
      </c>
      <c r="D3905" s="13">
        <v>1332</v>
      </c>
      <c r="G3905" s="13">
        <v>1332</v>
      </c>
      <c r="H3905" t="str">
        <f>VLOOKUP(G3905,All_Teams!$A$2:$B$365,2,FALSE)</f>
        <v>Oregon</v>
      </c>
    </row>
    <row r="3906" spans="2:8" x14ac:dyDescent="0.4">
      <c r="B3906" s="11">
        <v>3903</v>
      </c>
      <c r="C3906" s="52">
        <v>1242</v>
      </c>
      <c r="D3906" s="13">
        <v>1242</v>
      </c>
      <c r="G3906" s="13">
        <v>1242</v>
      </c>
      <c r="H3906" t="str">
        <f>VLOOKUP(G3906,All_Teams!$A$2:$B$365,2,FALSE)</f>
        <v>Kansas</v>
      </c>
    </row>
    <row r="3907" spans="2:8" x14ac:dyDescent="0.4">
      <c r="B3907" s="11">
        <v>3904</v>
      </c>
      <c r="C3907" s="52">
        <v>1452</v>
      </c>
      <c r="D3907" s="13">
        <v>1452</v>
      </c>
      <c r="G3907" s="13">
        <v>1452</v>
      </c>
      <c r="H3907" t="str">
        <f>VLOOKUP(G3907,All_Teams!$A$2:$B$365,2,FALSE)</f>
        <v>West Virginia</v>
      </c>
    </row>
    <row r="3908" spans="2:8" x14ac:dyDescent="0.4">
      <c r="B3908" s="11">
        <v>3905</v>
      </c>
      <c r="C3908" s="52">
        <v>1452</v>
      </c>
      <c r="D3908" s="13">
        <v>1452</v>
      </c>
      <c r="G3908" s="13">
        <v>1452</v>
      </c>
      <c r="H3908" t="str">
        <f>VLOOKUP(G3908,All_Teams!$A$2:$B$365,2,FALSE)</f>
        <v>West Virginia</v>
      </c>
    </row>
    <row r="3909" spans="2:8" x14ac:dyDescent="0.4">
      <c r="B3909" s="11">
        <v>3906</v>
      </c>
      <c r="C3909" s="52">
        <v>1274</v>
      </c>
      <c r="D3909" s="13">
        <v>1274</v>
      </c>
      <c r="G3909" s="13">
        <v>1274</v>
      </c>
      <c r="H3909" t="str">
        <f>VLOOKUP(G3909,All_Teams!$A$2:$B$365,2,FALSE)</f>
        <v>Miami (FL)</v>
      </c>
    </row>
    <row r="3910" spans="2:8" x14ac:dyDescent="0.4">
      <c r="B3910" s="11">
        <v>3907</v>
      </c>
      <c r="C3910" s="52">
        <v>1314</v>
      </c>
      <c r="D3910" s="13">
        <v>1314</v>
      </c>
      <c r="G3910" s="13">
        <v>1314</v>
      </c>
      <c r="H3910" t="str">
        <f>VLOOKUP(G3910,All_Teams!$A$2:$B$365,2,FALSE)</f>
        <v>North Carolina</v>
      </c>
    </row>
    <row r="3911" spans="2:8" x14ac:dyDescent="0.4">
      <c r="B3911" s="11">
        <v>3908</v>
      </c>
      <c r="C3911" s="52">
        <v>1452</v>
      </c>
      <c r="D3911" s="13">
        <v>1452</v>
      </c>
      <c r="G3911" s="13">
        <v>1452</v>
      </c>
      <c r="H3911" t="str">
        <f>VLOOKUP(G3911,All_Teams!$A$2:$B$365,2,FALSE)</f>
        <v>West Virginia</v>
      </c>
    </row>
    <row r="3912" spans="2:8" x14ac:dyDescent="0.4">
      <c r="B3912" s="11">
        <v>3909</v>
      </c>
      <c r="C3912" s="52">
        <v>1242</v>
      </c>
      <c r="D3912" s="13">
        <v>1242</v>
      </c>
      <c r="G3912" s="13">
        <v>1242</v>
      </c>
      <c r="H3912" t="str">
        <f>VLOOKUP(G3912,All_Teams!$A$2:$B$365,2,FALSE)</f>
        <v>Kansas</v>
      </c>
    </row>
    <row r="3913" spans="2:8" x14ac:dyDescent="0.4">
      <c r="B3913" s="11">
        <v>3910</v>
      </c>
      <c r="C3913" s="52">
        <v>1371</v>
      </c>
      <c r="D3913" s="13">
        <v>1371</v>
      </c>
      <c r="G3913" s="13">
        <v>1371</v>
      </c>
      <c r="H3913" t="str">
        <f>VLOOKUP(G3913,All_Teams!$A$2:$B$365,2,FALSE)</f>
        <v>Seton Hall</v>
      </c>
    </row>
    <row r="3914" spans="2:8" x14ac:dyDescent="0.4">
      <c r="B3914" s="11">
        <v>3911</v>
      </c>
      <c r="C3914" s="52">
        <v>1242</v>
      </c>
      <c r="D3914" s="13">
        <v>1242</v>
      </c>
      <c r="G3914" s="13">
        <v>1242</v>
      </c>
      <c r="H3914" t="str">
        <f>VLOOKUP(G3914,All_Teams!$A$2:$B$365,2,FALSE)</f>
        <v>Kansas</v>
      </c>
    </row>
    <row r="3915" spans="2:8" x14ac:dyDescent="0.4">
      <c r="B3915" s="11">
        <v>3912</v>
      </c>
      <c r="C3915" s="52">
        <v>1274</v>
      </c>
      <c r="D3915" s="13">
        <v>1274</v>
      </c>
      <c r="G3915" s="13">
        <v>1274</v>
      </c>
      <c r="H3915" t="str">
        <f>VLOOKUP(G3915,All_Teams!$A$2:$B$365,2,FALSE)</f>
        <v>Miami (FL)</v>
      </c>
    </row>
    <row r="3916" spans="2:8" x14ac:dyDescent="0.4">
      <c r="B3916" s="11">
        <v>3913</v>
      </c>
      <c r="C3916" s="52">
        <v>1452</v>
      </c>
      <c r="D3916" s="13">
        <v>1452</v>
      </c>
      <c r="G3916" s="13">
        <v>1452</v>
      </c>
      <c r="H3916" t="str">
        <f>VLOOKUP(G3916,All_Teams!$A$2:$B$365,2,FALSE)</f>
        <v>West Virginia</v>
      </c>
    </row>
    <row r="3917" spans="2:8" x14ac:dyDescent="0.4">
      <c r="B3917" s="11">
        <v>3914</v>
      </c>
      <c r="C3917" s="52">
        <v>1452</v>
      </c>
      <c r="D3917" s="13">
        <v>1452</v>
      </c>
      <c r="G3917" s="13">
        <v>1452</v>
      </c>
      <c r="H3917" t="str">
        <f>VLOOKUP(G3917,All_Teams!$A$2:$B$365,2,FALSE)</f>
        <v>West Virginia</v>
      </c>
    </row>
    <row r="3918" spans="2:8" x14ac:dyDescent="0.4">
      <c r="B3918" s="11">
        <v>3915</v>
      </c>
      <c r="C3918" s="52">
        <v>1314</v>
      </c>
      <c r="D3918" s="13">
        <v>1314</v>
      </c>
      <c r="G3918" s="13">
        <v>1314</v>
      </c>
      <c r="H3918" t="str">
        <f>VLOOKUP(G3918,All_Teams!$A$2:$B$365,2,FALSE)</f>
        <v>North Carolina</v>
      </c>
    </row>
    <row r="3919" spans="2:8" x14ac:dyDescent="0.4">
      <c r="B3919" s="11">
        <v>3916</v>
      </c>
      <c r="C3919" s="52">
        <v>1124</v>
      </c>
      <c r="D3919" s="13">
        <v>1124</v>
      </c>
      <c r="G3919" s="13">
        <v>1124</v>
      </c>
      <c r="H3919" t="str">
        <f>VLOOKUP(G3919,All_Teams!$A$2:$B$365,2,FALSE)</f>
        <v>Baylor</v>
      </c>
    </row>
    <row r="3920" spans="2:8" x14ac:dyDescent="0.4">
      <c r="B3920" s="11">
        <v>3917</v>
      </c>
      <c r="C3920" s="52">
        <v>1257</v>
      </c>
      <c r="D3920" s="13">
        <v>1257</v>
      </c>
      <c r="G3920" s="13">
        <v>1257</v>
      </c>
      <c r="H3920" t="str">
        <f>VLOOKUP(G3920,All_Teams!$A$2:$B$365,2,FALSE)</f>
        <v>Louisville</v>
      </c>
    </row>
    <row r="3921" spans="2:8" x14ac:dyDescent="0.4">
      <c r="B3921" s="11">
        <v>3918</v>
      </c>
      <c r="C3921" s="52">
        <v>1314</v>
      </c>
      <c r="D3921" s="13">
        <v>1314</v>
      </c>
      <c r="G3921" s="13">
        <v>1314</v>
      </c>
      <c r="H3921" t="str">
        <f>VLOOKUP(G3921,All_Teams!$A$2:$B$365,2,FALSE)</f>
        <v>North Carolina</v>
      </c>
    </row>
    <row r="3922" spans="2:8" x14ac:dyDescent="0.4">
      <c r="B3922" s="11">
        <v>3919</v>
      </c>
      <c r="C3922" s="52">
        <v>1452</v>
      </c>
      <c r="D3922" s="13">
        <v>1452</v>
      </c>
      <c r="G3922" s="13">
        <v>1452</v>
      </c>
      <c r="H3922" t="str">
        <f>VLOOKUP(G3922,All_Teams!$A$2:$B$365,2,FALSE)</f>
        <v>West Virginia</v>
      </c>
    </row>
    <row r="3923" spans="2:8" x14ac:dyDescent="0.4">
      <c r="B3923" s="11">
        <v>3920</v>
      </c>
      <c r="C3923" s="52">
        <v>1452</v>
      </c>
      <c r="D3923" s="13">
        <v>1452</v>
      </c>
      <c r="G3923" s="13">
        <v>1452</v>
      </c>
      <c r="H3923" t="str">
        <f>VLOOKUP(G3923,All_Teams!$A$2:$B$365,2,FALSE)</f>
        <v>West Virginia</v>
      </c>
    </row>
    <row r="3924" spans="2:8" x14ac:dyDescent="0.4">
      <c r="B3924" s="11">
        <v>3921</v>
      </c>
      <c r="C3924" s="52">
        <v>1374</v>
      </c>
      <c r="D3924" s="13">
        <v>1374</v>
      </c>
      <c r="G3924" s="13">
        <v>1374</v>
      </c>
      <c r="H3924" t="str">
        <f>VLOOKUP(G3924,All_Teams!$A$2:$B$365,2,FALSE)</f>
        <v>Southern Methodist</v>
      </c>
    </row>
    <row r="3925" spans="2:8" x14ac:dyDescent="0.4">
      <c r="B3925" s="11">
        <v>3922</v>
      </c>
      <c r="C3925" s="52">
        <v>1314</v>
      </c>
      <c r="D3925" s="13">
        <v>1314</v>
      </c>
      <c r="G3925" s="13">
        <v>1314</v>
      </c>
      <c r="H3925" t="str">
        <f>VLOOKUP(G3925,All_Teams!$A$2:$B$365,2,FALSE)</f>
        <v>North Carolina</v>
      </c>
    </row>
    <row r="3926" spans="2:8" x14ac:dyDescent="0.4">
      <c r="B3926" s="11">
        <v>3923</v>
      </c>
      <c r="C3926" s="52">
        <v>1452</v>
      </c>
      <c r="D3926" s="13">
        <v>1452</v>
      </c>
      <c r="G3926" s="13">
        <v>1452</v>
      </c>
      <c r="H3926" t="str">
        <f>VLOOKUP(G3926,All_Teams!$A$2:$B$365,2,FALSE)</f>
        <v>West Virginia</v>
      </c>
    </row>
    <row r="3927" spans="2:8" x14ac:dyDescent="0.4">
      <c r="B3927" s="11">
        <v>3924</v>
      </c>
      <c r="C3927" s="52">
        <v>1235</v>
      </c>
      <c r="D3927" s="13">
        <v>1235</v>
      </c>
      <c r="G3927" s="13">
        <v>1235</v>
      </c>
      <c r="H3927" t="str">
        <f>VLOOKUP(G3927,All_Teams!$A$2:$B$365,2,FALSE)</f>
        <v>Iowa State</v>
      </c>
    </row>
    <row r="3928" spans="2:8" x14ac:dyDescent="0.4">
      <c r="B3928" s="11">
        <v>3925</v>
      </c>
      <c r="C3928" s="52">
        <v>1452</v>
      </c>
      <c r="D3928" s="13">
        <v>1452</v>
      </c>
      <c r="G3928" s="13">
        <v>1452</v>
      </c>
      <c r="H3928" t="str">
        <f>VLOOKUP(G3928,All_Teams!$A$2:$B$365,2,FALSE)</f>
        <v>West Virginia</v>
      </c>
    </row>
    <row r="3929" spans="2:8" x14ac:dyDescent="0.4">
      <c r="B3929" s="11">
        <v>3926</v>
      </c>
      <c r="C3929" s="52">
        <v>1435</v>
      </c>
      <c r="D3929" s="13">
        <v>1435</v>
      </c>
      <c r="G3929" s="13">
        <v>1435</v>
      </c>
      <c r="H3929" t="str">
        <f>VLOOKUP(G3929,All_Teams!$A$2:$B$365,2,FALSE)</f>
        <v>Vanderbilt</v>
      </c>
    </row>
    <row r="3930" spans="2:8" x14ac:dyDescent="0.4">
      <c r="B3930" s="11">
        <v>3927</v>
      </c>
      <c r="C3930" s="52">
        <v>1199</v>
      </c>
      <c r="D3930" s="13">
        <v>1199</v>
      </c>
      <c r="G3930" s="13">
        <v>1199</v>
      </c>
      <c r="H3930" t="str">
        <f>VLOOKUP(G3930,All_Teams!$A$2:$B$365,2,FALSE)</f>
        <v>Florida State</v>
      </c>
    </row>
    <row r="3931" spans="2:8" x14ac:dyDescent="0.4">
      <c r="B3931" s="11">
        <v>3928</v>
      </c>
      <c r="C3931" s="52">
        <v>1452</v>
      </c>
      <c r="D3931" s="13">
        <v>1452</v>
      </c>
      <c r="G3931" s="13">
        <v>1452</v>
      </c>
      <c r="H3931" t="str">
        <f>VLOOKUP(G3931,All_Teams!$A$2:$B$365,2,FALSE)</f>
        <v>West Virginia</v>
      </c>
    </row>
    <row r="3932" spans="2:8" x14ac:dyDescent="0.4">
      <c r="B3932" s="11">
        <v>3929</v>
      </c>
      <c r="C3932" s="52">
        <v>1314</v>
      </c>
      <c r="D3932" s="13">
        <v>1314</v>
      </c>
      <c r="G3932" s="13">
        <v>1314</v>
      </c>
      <c r="H3932" t="str">
        <f>VLOOKUP(G3932,All_Teams!$A$2:$B$365,2,FALSE)</f>
        <v>North Carolina</v>
      </c>
    </row>
    <row r="3933" spans="2:8" x14ac:dyDescent="0.4">
      <c r="B3933" s="11">
        <v>3930</v>
      </c>
      <c r="C3933" s="52">
        <v>1314</v>
      </c>
      <c r="D3933" s="13">
        <v>1314</v>
      </c>
      <c r="G3933" s="13">
        <v>1314</v>
      </c>
      <c r="H3933" t="str">
        <f>VLOOKUP(G3933,All_Teams!$A$2:$B$365,2,FALSE)</f>
        <v>North Carolina</v>
      </c>
    </row>
    <row r="3934" spans="2:8" x14ac:dyDescent="0.4">
      <c r="B3934" s="11">
        <v>3931</v>
      </c>
      <c r="C3934" s="52">
        <v>1124</v>
      </c>
      <c r="D3934" s="13">
        <v>1124</v>
      </c>
      <c r="G3934" s="13">
        <v>1124</v>
      </c>
      <c r="H3934" t="str">
        <f>VLOOKUP(G3934,All_Teams!$A$2:$B$365,2,FALSE)</f>
        <v>Baylor</v>
      </c>
    </row>
    <row r="3935" spans="2:8" x14ac:dyDescent="0.4">
      <c r="B3935" s="11">
        <v>3932</v>
      </c>
      <c r="C3935" s="52">
        <v>1257</v>
      </c>
      <c r="D3935" s="13">
        <v>1257</v>
      </c>
      <c r="G3935" s="13">
        <v>1257</v>
      </c>
      <c r="H3935" t="str">
        <f>VLOOKUP(G3935,All_Teams!$A$2:$B$365,2,FALSE)</f>
        <v>Louisville</v>
      </c>
    </row>
    <row r="3936" spans="2:8" x14ac:dyDescent="0.4">
      <c r="B3936" s="11">
        <v>3933</v>
      </c>
      <c r="C3936" s="52">
        <v>1242</v>
      </c>
      <c r="D3936" s="13">
        <v>1242</v>
      </c>
      <c r="G3936" s="13">
        <v>1242</v>
      </c>
      <c r="H3936" t="str">
        <f>VLOOKUP(G3936,All_Teams!$A$2:$B$365,2,FALSE)</f>
        <v>Kansas</v>
      </c>
    </row>
    <row r="3937" spans="2:8" x14ac:dyDescent="0.4">
      <c r="B3937" s="11">
        <v>3934</v>
      </c>
      <c r="C3937" s="52">
        <v>1257</v>
      </c>
      <c r="D3937" s="13">
        <v>1257</v>
      </c>
      <c r="G3937" s="13">
        <v>1257</v>
      </c>
      <c r="H3937" t="str">
        <f>VLOOKUP(G3937,All_Teams!$A$2:$B$365,2,FALSE)</f>
        <v>Louisville</v>
      </c>
    </row>
    <row r="3938" spans="2:8" x14ac:dyDescent="0.4">
      <c r="B3938" s="11">
        <v>3935</v>
      </c>
      <c r="C3938" s="52">
        <v>1452</v>
      </c>
      <c r="D3938" s="13">
        <v>1452</v>
      </c>
      <c r="G3938" s="13">
        <v>1452</v>
      </c>
      <c r="H3938" t="str">
        <f>VLOOKUP(G3938,All_Teams!$A$2:$B$365,2,FALSE)</f>
        <v>West Virginia</v>
      </c>
    </row>
    <row r="3939" spans="2:8" x14ac:dyDescent="0.4">
      <c r="B3939" s="11">
        <v>3936</v>
      </c>
      <c r="C3939" s="52">
        <v>1452</v>
      </c>
      <c r="D3939" s="13">
        <v>1452</v>
      </c>
      <c r="G3939" s="13">
        <v>1452</v>
      </c>
      <c r="H3939" t="str">
        <f>VLOOKUP(G3939,All_Teams!$A$2:$B$365,2,FALSE)</f>
        <v>West Virginia</v>
      </c>
    </row>
    <row r="3940" spans="2:8" x14ac:dyDescent="0.4">
      <c r="B3940" s="11">
        <v>3937</v>
      </c>
      <c r="C3940" s="52">
        <v>1268</v>
      </c>
      <c r="D3940" s="13">
        <v>1268</v>
      </c>
      <c r="G3940" s="13">
        <v>1268</v>
      </c>
      <c r="H3940" t="str">
        <f>VLOOKUP(G3940,All_Teams!$A$2:$B$365,2,FALSE)</f>
        <v>Maryland</v>
      </c>
    </row>
    <row r="3941" spans="2:8" x14ac:dyDescent="0.4">
      <c r="B3941" s="11">
        <v>3938</v>
      </c>
      <c r="C3941" s="52">
        <v>1452</v>
      </c>
      <c r="D3941" s="13">
        <v>1452</v>
      </c>
      <c r="G3941" s="13">
        <v>1452</v>
      </c>
      <c r="H3941" t="str">
        <f>VLOOKUP(G3941,All_Teams!$A$2:$B$365,2,FALSE)</f>
        <v>West Virginia</v>
      </c>
    </row>
    <row r="3942" spans="2:8" x14ac:dyDescent="0.4">
      <c r="B3942" s="11">
        <v>3939</v>
      </c>
      <c r="C3942" s="52">
        <v>1452</v>
      </c>
      <c r="D3942" s="13">
        <v>1452</v>
      </c>
      <c r="G3942" s="13">
        <v>1452</v>
      </c>
      <c r="H3942" t="str">
        <f>VLOOKUP(G3942,All_Teams!$A$2:$B$365,2,FALSE)</f>
        <v>West Virginia</v>
      </c>
    </row>
    <row r="3943" spans="2:8" x14ac:dyDescent="0.4">
      <c r="B3943" s="11">
        <v>3940</v>
      </c>
      <c r="C3943" s="52">
        <v>1314</v>
      </c>
      <c r="D3943" s="13">
        <v>1314</v>
      </c>
      <c r="G3943" s="13">
        <v>1314</v>
      </c>
      <c r="H3943" t="str">
        <f>VLOOKUP(G3943,All_Teams!$A$2:$B$365,2,FALSE)</f>
        <v>North Carolina</v>
      </c>
    </row>
    <row r="3944" spans="2:8" x14ac:dyDescent="0.4">
      <c r="B3944" s="11">
        <v>3941</v>
      </c>
      <c r="C3944" s="52">
        <v>1452</v>
      </c>
      <c r="D3944" s="13">
        <v>1452</v>
      </c>
      <c r="G3944" s="13">
        <v>1452</v>
      </c>
      <c r="H3944" t="str">
        <f>VLOOKUP(G3944,All_Teams!$A$2:$B$365,2,FALSE)</f>
        <v>West Virginia</v>
      </c>
    </row>
    <row r="3945" spans="2:8" x14ac:dyDescent="0.4">
      <c r="B3945" s="11">
        <v>3942</v>
      </c>
      <c r="C3945" s="52">
        <v>1323</v>
      </c>
      <c r="D3945" s="13">
        <v>1323</v>
      </c>
      <c r="G3945" s="13">
        <v>1323</v>
      </c>
      <c r="H3945" t="str">
        <f>VLOOKUP(G3945,All_Teams!$A$2:$B$365,2,FALSE)</f>
        <v>Notre Dame</v>
      </c>
    </row>
    <row r="3946" spans="2:8" x14ac:dyDescent="0.4">
      <c r="B3946" s="11">
        <v>3943</v>
      </c>
      <c r="C3946" s="52">
        <v>1374</v>
      </c>
      <c r="D3946" s="13">
        <v>1374</v>
      </c>
      <c r="G3946" s="13">
        <v>1374</v>
      </c>
      <c r="H3946" t="str">
        <f>VLOOKUP(G3946,All_Teams!$A$2:$B$365,2,FALSE)</f>
        <v>Southern Methodist</v>
      </c>
    </row>
    <row r="3947" spans="2:8" x14ac:dyDescent="0.4">
      <c r="B3947" s="11">
        <v>3944</v>
      </c>
      <c r="C3947" s="52">
        <v>1437</v>
      </c>
      <c r="D3947" s="13">
        <v>1437</v>
      </c>
      <c r="G3947" s="13">
        <v>1437</v>
      </c>
      <c r="H3947" t="str">
        <f>VLOOKUP(G3947,All_Teams!$A$2:$B$365,2,FALSE)</f>
        <v>Villanova</v>
      </c>
    </row>
    <row r="3948" spans="2:8" x14ac:dyDescent="0.4">
      <c r="B3948" s="11">
        <v>3945</v>
      </c>
      <c r="C3948" s="52">
        <v>1257</v>
      </c>
      <c r="D3948" s="13">
        <v>1257</v>
      </c>
      <c r="G3948" s="13">
        <v>1257</v>
      </c>
      <c r="H3948" t="str">
        <f>VLOOKUP(G3948,All_Teams!$A$2:$B$365,2,FALSE)</f>
        <v>Louisville</v>
      </c>
    </row>
    <row r="3949" spans="2:8" x14ac:dyDescent="0.4">
      <c r="B3949" s="11">
        <v>3946</v>
      </c>
      <c r="C3949" s="52">
        <v>1278</v>
      </c>
      <c r="D3949" s="13">
        <v>1278</v>
      </c>
      <c r="G3949" s="13">
        <v>1278</v>
      </c>
      <c r="H3949" t="str">
        <f>VLOOKUP(G3949,All_Teams!$A$2:$B$365,2,FALSE)</f>
        <v>Minnesota</v>
      </c>
    </row>
    <row r="3950" spans="2:8" x14ac:dyDescent="0.4">
      <c r="B3950" s="11">
        <v>3947</v>
      </c>
      <c r="C3950" s="52">
        <v>1242</v>
      </c>
      <c r="D3950" s="13">
        <v>1242</v>
      </c>
      <c r="G3950" s="13">
        <v>1242</v>
      </c>
      <c r="H3950" t="str">
        <f>VLOOKUP(G3950,All_Teams!$A$2:$B$365,2,FALSE)</f>
        <v>Kansas</v>
      </c>
    </row>
    <row r="3951" spans="2:8" x14ac:dyDescent="0.4">
      <c r="B3951" s="11">
        <v>3948</v>
      </c>
      <c r="C3951" s="52">
        <v>1374</v>
      </c>
      <c r="D3951" s="13">
        <v>1374</v>
      </c>
      <c r="G3951" s="13">
        <v>1374</v>
      </c>
      <c r="H3951" t="str">
        <f>VLOOKUP(G3951,All_Teams!$A$2:$B$365,2,FALSE)</f>
        <v>Southern Methodist</v>
      </c>
    </row>
    <row r="3952" spans="2:8" x14ac:dyDescent="0.4">
      <c r="B3952" s="11">
        <v>3949</v>
      </c>
      <c r="C3952" s="52">
        <v>1124</v>
      </c>
      <c r="D3952" s="13">
        <v>1124</v>
      </c>
      <c r="G3952" s="13">
        <v>1124</v>
      </c>
      <c r="H3952" t="str">
        <f>VLOOKUP(G3952,All_Teams!$A$2:$B$365,2,FALSE)</f>
        <v>Baylor</v>
      </c>
    </row>
    <row r="3953" spans="2:8" x14ac:dyDescent="0.4">
      <c r="B3953" s="11">
        <v>3950</v>
      </c>
      <c r="C3953" s="52">
        <v>1452</v>
      </c>
      <c r="D3953" s="13">
        <v>1452</v>
      </c>
      <c r="G3953" s="13">
        <v>1452</v>
      </c>
      <c r="H3953" t="str">
        <f>VLOOKUP(G3953,All_Teams!$A$2:$B$365,2,FALSE)</f>
        <v>West Virginia</v>
      </c>
    </row>
    <row r="3954" spans="2:8" x14ac:dyDescent="0.4">
      <c r="B3954" s="11">
        <v>3951</v>
      </c>
      <c r="C3954" s="52">
        <v>1314</v>
      </c>
      <c r="D3954" s="13">
        <v>1314</v>
      </c>
      <c r="G3954" s="13">
        <v>1314</v>
      </c>
      <c r="H3954" t="str">
        <f>VLOOKUP(G3954,All_Teams!$A$2:$B$365,2,FALSE)</f>
        <v>North Carolina</v>
      </c>
    </row>
    <row r="3955" spans="2:8" x14ac:dyDescent="0.4">
      <c r="B3955" s="11">
        <v>3952</v>
      </c>
      <c r="C3955" s="52">
        <v>1452</v>
      </c>
      <c r="D3955" s="13">
        <v>1452</v>
      </c>
      <c r="G3955" s="13">
        <v>1452</v>
      </c>
      <c r="H3955" t="str">
        <f>VLOOKUP(G3955,All_Teams!$A$2:$B$365,2,FALSE)</f>
        <v>West Virginia</v>
      </c>
    </row>
    <row r="3956" spans="2:8" x14ac:dyDescent="0.4">
      <c r="B3956" s="11">
        <v>3953</v>
      </c>
      <c r="C3956" s="52">
        <v>1452</v>
      </c>
      <c r="D3956" s="13">
        <v>1452</v>
      </c>
      <c r="G3956" s="13">
        <v>1452</v>
      </c>
      <c r="H3956" t="str">
        <f>VLOOKUP(G3956,All_Teams!$A$2:$B$365,2,FALSE)</f>
        <v>West Virginia</v>
      </c>
    </row>
    <row r="3957" spans="2:8" x14ac:dyDescent="0.4">
      <c r="B3957" s="11">
        <v>3954</v>
      </c>
      <c r="C3957" s="52">
        <v>1437</v>
      </c>
      <c r="D3957" s="13">
        <v>1437</v>
      </c>
      <c r="G3957" s="13">
        <v>1437</v>
      </c>
      <c r="H3957" t="str">
        <f>VLOOKUP(G3957,All_Teams!$A$2:$B$365,2,FALSE)</f>
        <v>Villanova</v>
      </c>
    </row>
    <row r="3958" spans="2:8" x14ac:dyDescent="0.4">
      <c r="B3958" s="11">
        <v>3955</v>
      </c>
      <c r="C3958" s="52">
        <v>1374</v>
      </c>
      <c r="D3958" s="13">
        <v>1374</v>
      </c>
      <c r="G3958" s="13">
        <v>1374</v>
      </c>
      <c r="H3958" t="str">
        <f>VLOOKUP(G3958,All_Teams!$A$2:$B$365,2,FALSE)</f>
        <v>Southern Methodist</v>
      </c>
    </row>
    <row r="3959" spans="2:8" x14ac:dyDescent="0.4">
      <c r="B3959" s="11">
        <v>3956</v>
      </c>
      <c r="C3959" s="52">
        <v>1314</v>
      </c>
      <c r="D3959" s="13">
        <v>1314</v>
      </c>
      <c r="G3959" s="13">
        <v>1314</v>
      </c>
      <c r="H3959" t="str">
        <f>VLOOKUP(G3959,All_Teams!$A$2:$B$365,2,FALSE)</f>
        <v>North Carolina</v>
      </c>
    </row>
    <row r="3960" spans="2:8" x14ac:dyDescent="0.4">
      <c r="B3960" s="11">
        <v>3957</v>
      </c>
      <c r="C3960" s="52">
        <v>1374</v>
      </c>
      <c r="D3960" s="13">
        <v>1374</v>
      </c>
      <c r="G3960" s="13">
        <v>1374</v>
      </c>
      <c r="H3960" t="str">
        <f>VLOOKUP(G3960,All_Teams!$A$2:$B$365,2,FALSE)</f>
        <v>Southern Methodist</v>
      </c>
    </row>
    <row r="3961" spans="2:8" x14ac:dyDescent="0.4">
      <c r="B3961" s="11">
        <v>3958</v>
      </c>
      <c r="C3961" s="52">
        <v>1314</v>
      </c>
      <c r="D3961" s="13">
        <v>1314</v>
      </c>
      <c r="G3961" s="13">
        <v>1314</v>
      </c>
      <c r="H3961" t="str">
        <f>VLOOKUP(G3961,All_Teams!$A$2:$B$365,2,FALSE)</f>
        <v>North Carolina</v>
      </c>
    </row>
    <row r="3962" spans="2:8" x14ac:dyDescent="0.4">
      <c r="B3962" s="11">
        <v>3959</v>
      </c>
      <c r="C3962" s="52">
        <v>1452</v>
      </c>
      <c r="D3962" s="13">
        <v>1452</v>
      </c>
      <c r="G3962" s="13">
        <v>1452</v>
      </c>
      <c r="H3962" t="str">
        <f>VLOOKUP(G3962,All_Teams!$A$2:$B$365,2,FALSE)</f>
        <v>West Virginia</v>
      </c>
    </row>
    <row r="3963" spans="2:8" x14ac:dyDescent="0.4">
      <c r="B3963" s="11">
        <v>3960</v>
      </c>
      <c r="C3963" s="52">
        <v>1452</v>
      </c>
      <c r="D3963" s="13">
        <v>1452</v>
      </c>
      <c r="G3963" s="13">
        <v>1452</v>
      </c>
      <c r="H3963" t="str">
        <f>VLOOKUP(G3963,All_Teams!$A$2:$B$365,2,FALSE)</f>
        <v>West Virginia</v>
      </c>
    </row>
    <row r="3964" spans="2:8" x14ac:dyDescent="0.4">
      <c r="B3964" s="11">
        <v>3961</v>
      </c>
      <c r="C3964" s="52">
        <v>1246</v>
      </c>
      <c r="D3964" s="13">
        <v>1246</v>
      </c>
      <c r="G3964" s="13">
        <v>1246</v>
      </c>
      <c r="H3964" t="str">
        <f>VLOOKUP(G3964,All_Teams!$A$2:$B$365,2,FALSE)</f>
        <v>Kentucky</v>
      </c>
    </row>
    <row r="3965" spans="2:8" x14ac:dyDescent="0.4">
      <c r="B3965" s="11">
        <v>3962</v>
      </c>
      <c r="C3965" s="52">
        <v>1452</v>
      </c>
      <c r="D3965" s="13">
        <v>1452</v>
      </c>
      <c r="G3965" s="13">
        <v>1452</v>
      </c>
      <c r="H3965" t="str">
        <f>VLOOKUP(G3965,All_Teams!$A$2:$B$365,2,FALSE)</f>
        <v>West Virginia</v>
      </c>
    </row>
    <row r="3966" spans="2:8" x14ac:dyDescent="0.4">
      <c r="B3966" s="11">
        <v>3963</v>
      </c>
      <c r="C3966" s="52">
        <v>1314</v>
      </c>
      <c r="D3966" s="13">
        <v>1314</v>
      </c>
      <c r="G3966" s="13">
        <v>1314</v>
      </c>
      <c r="H3966" t="str">
        <f>VLOOKUP(G3966,All_Teams!$A$2:$B$365,2,FALSE)</f>
        <v>North Carolina</v>
      </c>
    </row>
    <row r="3967" spans="2:8" x14ac:dyDescent="0.4">
      <c r="B3967" s="11">
        <v>3964</v>
      </c>
      <c r="C3967" s="52">
        <v>1242</v>
      </c>
      <c r="D3967" s="13">
        <v>1242</v>
      </c>
      <c r="G3967" s="13">
        <v>1242</v>
      </c>
      <c r="H3967" t="str">
        <f>VLOOKUP(G3967,All_Teams!$A$2:$B$365,2,FALSE)</f>
        <v>Kansas</v>
      </c>
    </row>
    <row r="3968" spans="2:8" x14ac:dyDescent="0.4">
      <c r="B3968" s="11">
        <v>3965</v>
      </c>
      <c r="C3968" s="52">
        <v>1452</v>
      </c>
      <c r="D3968" s="13">
        <v>1452</v>
      </c>
      <c r="G3968" s="13">
        <v>1452</v>
      </c>
      <c r="H3968" t="str">
        <f>VLOOKUP(G3968,All_Teams!$A$2:$B$365,2,FALSE)</f>
        <v>West Virginia</v>
      </c>
    </row>
    <row r="3969" spans="2:8" x14ac:dyDescent="0.4">
      <c r="B3969" s="11">
        <v>3966</v>
      </c>
      <c r="C3969" s="52">
        <v>1314</v>
      </c>
      <c r="D3969" s="13">
        <v>1314</v>
      </c>
      <c r="G3969" s="13">
        <v>1314</v>
      </c>
      <c r="H3969" t="str">
        <f>VLOOKUP(G3969,All_Teams!$A$2:$B$365,2,FALSE)</f>
        <v>North Carolina</v>
      </c>
    </row>
    <row r="3970" spans="2:8" x14ac:dyDescent="0.4">
      <c r="B3970" s="11">
        <v>3967</v>
      </c>
      <c r="C3970" s="52">
        <v>1374</v>
      </c>
      <c r="D3970" s="13">
        <v>1374</v>
      </c>
      <c r="G3970" s="13">
        <v>1374</v>
      </c>
      <c r="H3970" t="str">
        <f>VLOOKUP(G3970,All_Teams!$A$2:$B$365,2,FALSE)</f>
        <v>Southern Methodist</v>
      </c>
    </row>
    <row r="3971" spans="2:8" x14ac:dyDescent="0.4">
      <c r="B3971" s="11">
        <v>3968</v>
      </c>
      <c r="C3971" s="52">
        <v>1274</v>
      </c>
      <c r="D3971" s="13">
        <v>1274</v>
      </c>
      <c r="G3971" s="13">
        <v>1274</v>
      </c>
      <c r="H3971" t="str">
        <f>VLOOKUP(G3971,All_Teams!$A$2:$B$365,2,FALSE)</f>
        <v>Miami (FL)</v>
      </c>
    </row>
    <row r="3972" spans="2:8" x14ac:dyDescent="0.4">
      <c r="B3972" s="11">
        <v>3969</v>
      </c>
      <c r="C3972" s="52">
        <v>1242</v>
      </c>
      <c r="D3972" s="13">
        <v>1242</v>
      </c>
      <c r="G3972" s="13">
        <v>1242</v>
      </c>
      <c r="H3972" t="str">
        <f>VLOOKUP(G3972,All_Teams!$A$2:$B$365,2,FALSE)</f>
        <v>Kansas</v>
      </c>
    </row>
    <row r="3973" spans="2:8" x14ac:dyDescent="0.4">
      <c r="B3973" s="11">
        <v>3970</v>
      </c>
      <c r="C3973" s="52">
        <v>1435</v>
      </c>
      <c r="D3973" s="13">
        <v>1435</v>
      </c>
      <c r="G3973" s="13">
        <v>1435</v>
      </c>
      <c r="H3973" t="str">
        <f>VLOOKUP(G3973,All_Teams!$A$2:$B$365,2,FALSE)</f>
        <v>Vanderbilt</v>
      </c>
    </row>
    <row r="3974" spans="2:8" x14ac:dyDescent="0.4">
      <c r="B3974" s="11">
        <v>3971</v>
      </c>
      <c r="C3974" s="52">
        <v>1452</v>
      </c>
      <c r="D3974" s="13">
        <v>1452</v>
      </c>
      <c r="G3974" s="13">
        <v>1452</v>
      </c>
      <c r="H3974" t="str">
        <f>VLOOKUP(G3974,All_Teams!$A$2:$B$365,2,FALSE)</f>
        <v>West Virginia</v>
      </c>
    </row>
    <row r="3975" spans="2:8" x14ac:dyDescent="0.4">
      <c r="B3975" s="11">
        <v>3972</v>
      </c>
      <c r="C3975" s="52">
        <v>1435</v>
      </c>
      <c r="D3975" s="13">
        <v>1435</v>
      </c>
      <c r="G3975" s="13">
        <v>1435</v>
      </c>
      <c r="H3975" t="str">
        <f>VLOOKUP(G3975,All_Teams!$A$2:$B$365,2,FALSE)</f>
        <v>Vanderbilt</v>
      </c>
    </row>
    <row r="3976" spans="2:8" x14ac:dyDescent="0.4">
      <c r="B3976" s="11">
        <v>3973</v>
      </c>
      <c r="C3976" s="52">
        <v>1242</v>
      </c>
      <c r="D3976" s="13">
        <v>1242</v>
      </c>
      <c r="G3976" s="13">
        <v>1242</v>
      </c>
      <c r="H3976" t="str">
        <f>VLOOKUP(G3976,All_Teams!$A$2:$B$365,2,FALSE)</f>
        <v>Kansas</v>
      </c>
    </row>
    <row r="3977" spans="2:8" x14ac:dyDescent="0.4">
      <c r="B3977" s="11">
        <v>3974</v>
      </c>
      <c r="C3977" s="52">
        <v>1452</v>
      </c>
      <c r="D3977" s="13">
        <v>1452</v>
      </c>
      <c r="G3977" s="13">
        <v>1452</v>
      </c>
      <c r="H3977" t="str">
        <f>VLOOKUP(G3977,All_Teams!$A$2:$B$365,2,FALSE)</f>
        <v>West Virginia</v>
      </c>
    </row>
    <row r="3978" spans="2:8" x14ac:dyDescent="0.4">
      <c r="B3978" s="11">
        <v>3975</v>
      </c>
      <c r="C3978" s="52">
        <v>1278</v>
      </c>
      <c r="D3978" s="13">
        <v>1278</v>
      </c>
      <c r="G3978" s="13">
        <v>1278</v>
      </c>
      <c r="H3978" t="str">
        <f>VLOOKUP(G3978,All_Teams!$A$2:$B$365,2,FALSE)</f>
        <v>Minnesota</v>
      </c>
    </row>
    <row r="3979" spans="2:8" x14ac:dyDescent="0.4">
      <c r="B3979" s="11">
        <v>3976</v>
      </c>
      <c r="C3979" s="52">
        <v>1112</v>
      </c>
      <c r="D3979" s="13">
        <v>1112</v>
      </c>
      <c r="G3979" s="13">
        <v>1112</v>
      </c>
      <c r="H3979" t="str">
        <f>VLOOKUP(G3979,All_Teams!$A$2:$B$365,2,FALSE)</f>
        <v>Arizona</v>
      </c>
    </row>
    <row r="3980" spans="2:8" x14ac:dyDescent="0.4">
      <c r="B3980" s="11">
        <v>3977</v>
      </c>
      <c r="C3980" s="52">
        <v>1435</v>
      </c>
      <c r="D3980" s="13">
        <v>1435</v>
      </c>
      <c r="G3980" s="13">
        <v>1435</v>
      </c>
      <c r="H3980" t="str">
        <f>VLOOKUP(G3980,All_Teams!$A$2:$B$365,2,FALSE)</f>
        <v>Vanderbilt</v>
      </c>
    </row>
    <row r="3981" spans="2:8" x14ac:dyDescent="0.4">
      <c r="B3981" s="11">
        <v>3978</v>
      </c>
      <c r="C3981" s="52">
        <v>1274</v>
      </c>
      <c r="D3981" s="13">
        <v>1274</v>
      </c>
      <c r="G3981" s="13">
        <v>1274</v>
      </c>
      <c r="H3981" t="str">
        <f>VLOOKUP(G3981,All_Teams!$A$2:$B$365,2,FALSE)</f>
        <v>Miami (FL)</v>
      </c>
    </row>
    <row r="3982" spans="2:8" x14ac:dyDescent="0.4">
      <c r="B3982" s="11">
        <v>3979</v>
      </c>
      <c r="C3982" s="52">
        <v>1374</v>
      </c>
      <c r="D3982" s="13">
        <v>1374</v>
      </c>
      <c r="G3982" s="13">
        <v>1374</v>
      </c>
      <c r="H3982" t="str">
        <f>VLOOKUP(G3982,All_Teams!$A$2:$B$365,2,FALSE)</f>
        <v>Southern Methodist</v>
      </c>
    </row>
    <row r="3983" spans="2:8" x14ac:dyDescent="0.4">
      <c r="B3983" s="11">
        <v>3980</v>
      </c>
      <c r="C3983" s="52">
        <v>1371</v>
      </c>
      <c r="D3983" s="13">
        <v>1371</v>
      </c>
      <c r="G3983" s="13">
        <v>1371</v>
      </c>
      <c r="H3983" t="str">
        <f>VLOOKUP(G3983,All_Teams!$A$2:$B$365,2,FALSE)</f>
        <v>Seton Hall</v>
      </c>
    </row>
    <row r="3984" spans="2:8" x14ac:dyDescent="0.4">
      <c r="B3984" s="11">
        <v>3981</v>
      </c>
      <c r="C3984" s="52">
        <v>1166</v>
      </c>
      <c r="D3984" s="13">
        <v>1166</v>
      </c>
      <c r="G3984" s="13">
        <v>1166</v>
      </c>
      <c r="H3984" t="str">
        <f>VLOOKUP(G3984,All_Teams!$A$2:$B$365,2,FALSE)</f>
        <v>Creighton</v>
      </c>
    </row>
    <row r="3985" spans="2:8" x14ac:dyDescent="0.4">
      <c r="B3985" s="11">
        <v>3982</v>
      </c>
      <c r="C3985" s="52">
        <v>1246</v>
      </c>
      <c r="D3985" s="13">
        <v>1246</v>
      </c>
      <c r="G3985" s="13">
        <v>1246</v>
      </c>
      <c r="H3985" t="str">
        <f>VLOOKUP(G3985,All_Teams!$A$2:$B$365,2,FALSE)</f>
        <v>Kentucky</v>
      </c>
    </row>
    <row r="3986" spans="2:8" x14ac:dyDescent="0.4">
      <c r="B3986" s="11">
        <v>3983</v>
      </c>
      <c r="C3986" s="52">
        <v>1452</v>
      </c>
      <c r="D3986" s="13">
        <v>1452</v>
      </c>
      <c r="G3986" s="13">
        <v>1452</v>
      </c>
      <c r="H3986" t="str">
        <f>VLOOKUP(G3986,All_Teams!$A$2:$B$365,2,FALSE)</f>
        <v>West Virginia</v>
      </c>
    </row>
    <row r="3987" spans="2:8" x14ac:dyDescent="0.4">
      <c r="B3987" s="11">
        <v>3984</v>
      </c>
      <c r="C3987" s="52">
        <v>1242</v>
      </c>
      <c r="D3987" s="13">
        <v>1242</v>
      </c>
      <c r="G3987" s="13">
        <v>1242</v>
      </c>
      <c r="H3987" t="str">
        <f>VLOOKUP(G3987,All_Teams!$A$2:$B$365,2,FALSE)</f>
        <v>Kansas</v>
      </c>
    </row>
    <row r="3988" spans="2:8" x14ac:dyDescent="0.4">
      <c r="B3988" s="11">
        <v>3985</v>
      </c>
      <c r="C3988" s="52">
        <v>1257</v>
      </c>
      <c r="D3988" s="13">
        <v>1257</v>
      </c>
      <c r="G3988" s="13">
        <v>1257</v>
      </c>
      <c r="H3988" t="str">
        <f>VLOOKUP(G3988,All_Teams!$A$2:$B$365,2,FALSE)</f>
        <v>Louisville</v>
      </c>
    </row>
    <row r="3989" spans="2:8" x14ac:dyDescent="0.4">
      <c r="B3989" s="11">
        <v>3986</v>
      </c>
      <c r="C3989" s="52">
        <v>1452</v>
      </c>
      <c r="D3989" s="13">
        <v>1452</v>
      </c>
      <c r="G3989" s="13">
        <v>1452</v>
      </c>
      <c r="H3989" t="str">
        <f>VLOOKUP(G3989,All_Teams!$A$2:$B$365,2,FALSE)</f>
        <v>West Virginia</v>
      </c>
    </row>
    <row r="3990" spans="2:8" x14ac:dyDescent="0.4">
      <c r="B3990" s="11">
        <v>3987</v>
      </c>
      <c r="C3990" s="52">
        <v>1452</v>
      </c>
      <c r="D3990" s="13">
        <v>1452</v>
      </c>
      <c r="G3990" s="13">
        <v>1452</v>
      </c>
      <c r="H3990" t="str">
        <f>VLOOKUP(G3990,All_Teams!$A$2:$B$365,2,FALSE)</f>
        <v>West Virginia</v>
      </c>
    </row>
    <row r="3991" spans="2:8" x14ac:dyDescent="0.4">
      <c r="B3991" s="11">
        <v>3988</v>
      </c>
      <c r="C3991" s="52">
        <v>1374</v>
      </c>
      <c r="D3991" s="13">
        <v>1374</v>
      </c>
      <c r="G3991" s="13">
        <v>1374</v>
      </c>
      <c r="H3991" t="str">
        <f>VLOOKUP(G3991,All_Teams!$A$2:$B$365,2,FALSE)</f>
        <v>Southern Methodist</v>
      </c>
    </row>
    <row r="3992" spans="2:8" x14ac:dyDescent="0.4">
      <c r="B3992" s="11">
        <v>3989</v>
      </c>
      <c r="C3992" s="52">
        <v>1242</v>
      </c>
      <c r="D3992" s="13">
        <v>1242</v>
      </c>
      <c r="G3992" s="13">
        <v>1242</v>
      </c>
      <c r="H3992" t="str">
        <f>VLOOKUP(G3992,All_Teams!$A$2:$B$365,2,FALSE)</f>
        <v>Kansas</v>
      </c>
    </row>
    <row r="3993" spans="2:8" x14ac:dyDescent="0.4">
      <c r="B3993" s="11">
        <v>3990</v>
      </c>
      <c r="C3993" s="52">
        <v>1452</v>
      </c>
      <c r="D3993" s="13">
        <v>1452</v>
      </c>
      <c r="G3993" s="13">
        <v>1452</v>
      </c>
      <c r="H3993" t="str">
        <f>VLOOKUP(G3993,All_Teams!$A$2:$B$365,2,FALSE)</f>
        <v>West Virginia</v>
      </c>
    </row>
    <row r="3994" spans="2:8" x14ac:dyDescent="0.4">
      <c r="B3994" s="11">
        <v>3991</v>
      </c>
      <c r="C3994" s="52">
        <v>1242</v>
      </c>
      <c r="D3994" s="13">
        <v>1242</v>
      </c>
      <c r="G3994" s="13">
        <v>1242</v>
      </c>
      <c r="H3994" t="str">
        <f>VLOOKUP(G3994,All_Teams!$A$2:$B$365,2,FALSE)</f>
        <v>Kansas</v>
      </c>
    </row>
    <row r="3995" spans="2:8" x14ac:dyDescent="0.4">
      <c r="B3995" s="11">
        <v>3992</v>
      </c>
      <c r="C3995" s="52">
        <v>1452</v>
      </c>
      <c r="D3995" s="13">
        <v>1452</v>
      </c>
      <c r="G3995" s="13">
        <v>1452</v>
      </c>
      <c r="H3995" t="str">
        <f>VLOOKUP(G3995,All_Teams!$A$2:$B$365,2,FALSE)</f>
        <v>West Virginia</v>
      </c>
    </row>
    <row r="3996" spans="2:8" x14ac:dyDescent="0.4">
      <c r="B3996" s="11">
        <v>3993</v>
      </c>
      <c r="C3996" s="52">
        <v>1124</v>
      </c>
      <c r="D3996" s="13">
        <v>1124</v>
      </c>
      <c r="G3996" s="13">
        <v>1124</v>
      </c>
      <c r="H3996" t="str">
        <f>VLOOKUP(G3996,All_Teams!$A$2:$B$365,2,FALSE)</f>
        <v>Baylor</v>
      </c>
    </row>
    <row r="3997" spans="2:8" x14ac:dyDescent="0.4">
      <c r="B3997" s="11">
        <v>3994</v>
      </c>
      <c r="C3997" s="52">
        <v>1314</v>
      </c>
      <c r="D3997" s="13">
        <v>1314</v>
      </c>
      <c r="G3997" s="13">
        <v>1314</v>
      </c>
      <c r="H3997" t="str">
        <f>VLOOKUP(G3997,All_Teams!$A$2:$B$365,2,FALSE)</f>
        <v>North Carolina</v>
      </c>
    </row>
    <row r="3998" spans="2:8" x14ac:dyDescent="0.4">
      <c r="B3998" s="11">
        <v>3995</v>
      </c>
      <c r="C3998" s="52">
        <v>1452</v>
      </c>
      <c r="D3998" s="13">
        <v>1452</v>
      </c>
      <c r="G3998" s="13">
        <v>1452</v>
      </c>
      <c r="H3998" t="str">
        <f>VLOOKUP(G3998,All_Teams!$A$2:$B$365,2,FALSE)</f>
        <v>West Virginia</v>
      </c>
    </row>
    <row r="3999" spans="2:8" x14ac:dyDescent="0.4">
      <c r="B3999" s="11">
        <v>3996</v>
      </c>
      <c r="C3999" s="52">
        <v>1274</v>
      </c>
      <c r="D3999" s="13">
        <v>1274</v>
      </c>
      <c r="G3999" s="13">
        <v>1274</v>
      </c>
      <c r="H3999" t="str">
        <f>VLOOKUP(G3999,All_Teams!$A$2:$B$365,2,FALSE)</f>
        <v>Miami (FL)</v>
      </c>
    </row>
    <row r="4000" spans="2:8" x14ac:dyDescent="0.4">
      <c r="B4000" s="11">
        <v>3997</v>
      </c>
      <c r="C4000" s="52">
        <v>1452</v>
      </c>
      <c r="D4000" s="13">
        <v>1452</v>
      </c>
      <c r="G4000" s="13">
        <v>1452</v>
      </c>
      <c r="H4000" t="str">
        <f>VLOOKUP(G4000,All_Teams!$A$2:$B$365,2,FALSE)</f>
        <v>West Virginia</v>
      </c>
    </row>
    <row r="4001" spans="2:8" x14ac:dyDescent="0.4">
      <c r="B4001" s="11">
        <v>3998</v>
      </c>
      <c r="C4001" s="52">
        <v>1452</v>
      </c>
      <c r="D4001" s="13">
        <v>1452</v>
      </c>
      <c r="G4001" s="13">
        <v>1452</v>
      </c>
      <c r="H4001" t="str">
        <f>VLOOKUP(G4001,All_Teams!$A$2:$B$365,2,FALSE)</f>
        <v>West Virginia</v>
      </c>
    </row>
    <row r="4002" spans="2:8" x14ac:dyDescent="0.4">
      <c r="B4002" s="11">
        <v>3999</v>
      </c>
      <c r="C4002" s="52">
        <v>1452</v>
      </c>
      <c r="D4002" s="13">
        <v>1452</v>
      </c>
      <c r="G4002" s="13">
        <v>1452</v>
      </c>
      <c r="H4002" t="str">
        <f>VLOOKUP(G4002,All_Teams!$A$2:$B$365,2,FALSE)</f>
        <v>West Virginia</v>
      </c>
    </row>
    <row r="4003" spans="2:8" x14ac:dyDescent="0.4">
      <c r="B4003" s="11">
        <v>4000</v>
      </c>
      <c r="C4003" s="52">
        <v>1452</v>
      </c>
      <c r="D4003" s="13">
        <v>1452</v>
      </c>
      <c r="G4003" s="13">
        <v>1452</v>
      </c>
      <c r="H4003" t="str">
        <f>VLOOKUP(G4003,All_Teams!$A$2:$B$365,2,FALSE)</f>
        <v>West Virginia</v>
      </c>
    </row>
    <row r="4004" spans="2:8" x14ac:dyDescent="0.4">
      <c r="B4004" s="11">
        <v>4001</v>
      </c>
      <c r="C4004" s="52">
        <v>1257</v>
      </c>
      <c r="D4004" s="13">
        <v>1257</v>
      </c>
      <c r="G4004" s="13">
        <v>1257</v>
      </c>
      <c r="H4004" t="str">
        <f>VLOOKUP(G4004,All_Teams!$A$2:$B$365,2,FALSE)</f>
        <v>Louisville</v>
      </c>
    </row>
    <row r="4005" spans="2:8" x14ac:dyDescent="0.4">
      <c r="B4005" s="11">
        <v>4002</v>
      </c>
      <c r="C4005" s="52">
        <v>1166</v>
      </c>
      <c r="D4005" s="13">
        <v>1166</v>
      </c>
      <c r="G4005" s="13">
        <v>1166</v>
      </c>
      <c r="H4005" t="str">
        <f>VLOOKUP(G4005,All_Teams!$A$2:$B$365,2,FALSE)</f>
        <v>Creighton</v>
      </c>
    </row>
    <row r="4006" spans="2:8" x14ac:dyDescent="0.4">
      <c r="B4006" s="11">
        <v>4003</v>
      </c>
      <c r="C4006" s="52">
        <v>1139</v>
      </c>
      <c r="D4006" s="13">
        <v>1139</v>
      </c>
      <c r="G4006" s="13">
        <v>1139</v>
      </c>
      <c r="H4006" t="str">
        <f>VLOOKUP(G4006,All_Teams!$A$2:$B$365,2,FALSE)</f>
        <v>Butler</v>
      </c>
    </row>
    <row r="4007" spans="2:8" x14ac:dyDescent="0.4">
      <c r="B4007" s="11">
        <v>4004</v>
      </c>
      <c r="C4007" s="52">
        <v>1314</v>
      </c>
      <c r="D4007" s="13">
        <v>1314</v>
      </c>
      <c r="G4007" s="13">
        <v>1314</v>
      </c>
      <c r="H4007" t="str">
        <f>VLOOKUP(G4007,All_Teams!$A$2:$B$365,2,FALSE)</f>
        <v>North Carolina</v>
      </c>
    </row>
    <row r="4008" spans="2:8" x14ac:dyDescent="0.4">
      <c r="B4008" s="11">
        <v>4005</v>
      </c>
      <c r="C4008" s="52">
        <v>1314</v>
      </c>
      <c r="D4008" s="13">
        <v>1314</v>
      </c>
      <c r="G4008" s="13">
        <v>1314</v>
      </c>
      <c r="H4008" t="str">
        <f>VLOOKUP(G4008,All_Teams!$A$2:$B$365,2,FALSE)</f>
        <v>North Carolina</v>
      </c>
    </row>
    <row r="4009" spans="2:8" x14ac:dyDescent="0.4">
      <c r="B4009" s="11">
        <v>4006</v>
      </c>
      <c r="C4009" s="52">
        <v>1452</v>
      </c>
      <c r="D4009" s="13">
        <v>1452</v>
      </c>
      <c r="G4009" s="13">
        <v>1452</v>
      </c>
      <c r="H4009" t="str">
        <f>VLOOKUP(G4009,All_Teams!$A$2:$B$365,2,FALSE)</f>
        <v>West Virginia</v>
      </c>
    </row>
    <row r="4010" spans="2:8" x14ac:dyDescent="0.4">
      <c r="B4010" s="11">
        <v>4007</v>
      </c>
      <c r="C4010" s="52">
        <v>1452</v>
      </c>
      <c r="D4010" s="13">
        <v>1452</v>
      </c>
      <c r="G4010" s="13">
        <v>1452</v>
      </c>
      <c r="H4010" t="str">
        <f>VLOOKUP(G4010,All_Teams!$A$2:$B$365,2,FALSE)</f>
        <v>West Virginia</v>
      </c>
    </row>
    <row r="4011" spans="2:8" x14ac:dyDescent="0.4">
      <c r="B4011" s="11">
        <v>4008</v>
      </c>
      <c r="C4011" s="52">
        <v>1124</v>
      </c>
      <c r="D4011" s="13">
        <v>1124</v>
      </c>
      <c r="G4011" s="13">
        <v>1124</v>
      </c>
      <c r="H4011" t="str">
        <f>VLOOKUP(G4011,All_Teams!$A$2:$B$365,2,FALSE)</f>
        <v>Baylor</v>
      </c>
    </row>
    <row r="4012" spans="2:8" x14ac:dyDescent="0.4">
      <c r="B4012" s="11">
        <v>4009</v>
      </c>
      <c r="C4012" s="52">
        <v>1153</v>
      </c>
      <c r="D4012" s="13">
        <v>1153</v>
      </c>
      <c r="G4012" s="13">
        <v>1153</v>
      </c>
      <c r="H4012" t="str">
        <f>VLOOKUP(G4012,All_Teams!$A$2:$B$365,2,FALSE)</f>
        <v>Cincinnati</v>
      </c>
    </row>
    <row r="4013" spans="2:8" x14ac:dyDescent="0.4">
      <c r="B4013" s="11">
        <v>4010</v>
      </c>
      <c r="C4013" s="52">
        <v>1257</v>
      </c>
      <c r="D4013" s="13">
        <v>1257</v>
      </c>
      <c r="G4013" s="13">
        <v>1257</v>
      </c>
      <c r="H4013" t="str">
        <f>VLOOKUP(G4013,All_Teams!$A$2:$B$365,2,FALSE)</f>
        <v>Louisville</v>
      </c>
    </row>
    <row r="4014" spans="2:8" x14ac:dyDescent="0.4">
      <c r="B4014" s="11">
        <v>4011</v>
      </c>
      <c r="C4014" s="52">
        <v>1314</v>
      </c>
      <c r="D4014" s="13">
        <v>1314</v>
      </c>
      <c r="G4014" s="13">
        <v>1314</v>
      </c>
      <c r="H4014" t="str">
        <f>VLOOKUP(G4014,All_Teams!$A$2:$B$365,2,FALSE)</f>
        <v>North Carolina</v>
      </c>
    </row>
    <row r="4015" spans="2:8" x14ac:dyDescent="0.4">
      <c r="B4015" s="11">
        <v>4012</v>
      </c>
      <c r="C4015" s="52">
        <v>1452</v>
      </c>
      <c r="D4015" s="13">
        <v>1452</v>
      </c>
      <c r="G4015" s="13">
        <v>1452</v>
      </c>
      <c r="H4015" t="str">
        <f>VLOOKUP(G4015,All_Teams!$A$2:$B$365,2,FALSE)</f>
        <v>West Virginia</v>
      </c>
    </row>
    <row r="4016" spans="2:8" x14ac:dyDescent="0.4">
      <c r="B4016" s="11">
        <v>4013</v>
      </c>
      <c r="C4016" s="52">
        <v>1274</v>
      </c>
      <c r="D4016" s="13">
        <v>1274</v>
      </c>
      <c r="G4016" s="13">
        <v>1274</v>
      </c>
      <c r="H4016" t="str">
        <f>VLOOKUP(G4016,All_Teams!$A$2:$B$365,2,FALSE)</f>
        <v>Miami (FL)</v>
      </c>
    </row>
    <row r="4017" spans="2:8" x14ac:dyDescent="0.4">
      <c r="B4017" s="11">
        <v>4014</v>
      </c>
      <c r="C4017" s="52">
        <v>1274</v>
      </c>
      <c r="D4017" s="13">
        <v>1274</v>
      </c>
      <c r="G4017" s="13">
        <v>1274</v>
      </c>
      <c r="H4017" t="str">
        <f>VLOOKUP(G4017,All_Teams!$A$2:$B$365,2,FALSE)</f>
        <v>Miami (FL)</v>
      </c>
    </row>
    <row r="4018" spans="2:8" x14ac:dyDescent="0.4">
      <c r="B4018" s="11">
        <v>4015</v>
      </c>
      <c r="C4018" s="52">
        <v>1452</v>
      </c>
      <c r="D4018" s="13">
        <v>1452</v>
      </c>
      <c r="G4018" s="13">
        <v>1452</v>
      </c>
      <c r="H4018" t="str">
        <f>VLOOKUP(G4018,All_Teams!$A$2:$B$365,2,FALSE)</f>
        <v>West Virginia</v>
      </c>
    </row>
    <row r="4019" spans="2:8" x14ac:dyDescent="0.4">
      <c r="B4019" s="11">
        <v>4016</v>
      </c>
      <c r="C4019" s="52">
        <v>1314</v>
      </c>
      <c r="D4019" s="13">
        <v>1314</v>
      </c>
      <c r="G4019" s="13">
        <v>1314</v>
      </c>
      <c r="H4019" t="str">
        <f>VLOOKUP(G4019,All_Teams!$A$2:$B$365,2,FALSE)</f>
        <v>North Carolina</v>
      </c>
    </row>
    <row r="4020" spans="2:8" x14ac:dyDescent="0.4">
      <c r="B4020" s="11">
        <v>4017</v>
      </c>
      <c r="C4020" s="52">
        <v>1452</v>
      </c>
      <c r="D4020" s="13">
        <v>1452</v>
      </c>
      <c r="G4020" s="13">
        <v>1452</v>
      </c>
      <c r="H4020" t="str">
        <f>VLOOKUP(G4020,All_Teams!$A$2:$B$365,2,FALSE)</f>
        <v>West Virginia</v>
      </c>
    </row>
    <row r="4021" spans="2:8" x14ac:dyDescent="0.4">
      <c r="B4021" s="11">
        <v>4018</v>
      </c>
      <c r="C4021" s="52">
        <v>1436</v>
      </c>
      <c r="D4021" s="13">
        <v>1436</v>
      </c>
      <c r="G4021" s="13">
        <v>1436</v>
      </c>
      <c r="H4021" t="str">
        <f>VLOOKUP(G4021,All_Teams!$A$2:$B$365,2,FALSE)</f>
        <v>Vermont</v>
      </c>
    </row>
    <row r="4022" spans="2:8" x14ac:dyDescent="0.4">
      <c r="B4022" s="11">
        <v>4019</v>
      </c>
      <c r="C4022" s="52">
        <v>1257</v>
      </c>
      <c r="D4022" s="13">
        <v>1257</v>
      </c>
      <c r="G4022" s="13">
        <v>1257</v>
      </c>
      <c r="H4022" t="str">
        <f>VLOOKUP(G4022,All_Teams!$A$2:$B$365,2,FALSE)</f>
        <v>Louisville</v>
      </c>
    </row>
    <row r="4023" spans="2:8" x14ac:dyDescent="0.4">
      <c r="B4023" s="11">
        <v>4020</v>
      </c>
      <c r="C4023" s="52">
        <v>1452</v>
      </c>
      <c r="D4023" s="13">
        <v>1452</v>
      </c>
      <c r="G4023" s="13">
        <v>1452</v>
      </c>
      <c r="H4023" t="str">
        <f>VLOOKUP(G4023,All_Teams!$A$2:$B$365,2,FALSE)</f>
        <v>West Virginia</v>
      </c>
    </row>
    <row r="4024" spans="2:8" x14ac:dyDescent="0.4">
      <c r="B4024" s="11">
        <v>4021</v>
      </c>
      <c r="C4024" s="52">
        <v>1196</v>
      </c>
      <c r="D4024" s="13">
        <v>1196</v>
      </c>
      <c r="G4024" s="13">
        <v>1196</v>
      </c>
      <c r="H4024" t="str">
        <f>VLOOKUP(G4024,All_Teams!$A$2:$B$365,2,FALSE)</f>
        <v>Florida</v>
      </c>
    </row>
    <row r="4025" spans="2:8" x14ac:dyDescent="0.4">
      <c r="B4025" s="11">
        <v>4022</v>
      </c>
      <c r="C4025" s="52">
        <v>1242</v>
      </c>
      <c r="D4025" s="13">
        <v>1242</v>
      </c>
      <c r="G4025" s="13">
        <v>1242</v>
      </c>
      <c r="H4025" t="str">
        <f>VLOOKUP(G4025,All_Teams!$A$2:$B$365,2,FALSE)</f>
        <v>Kansas</v>
      </c>
    </row>
    <row r="4026" spans="2:8" x14ac:dyDescent="0.4">
      <c r="B4026" s="11">
        <v>4023</v>
      </c>
      <c r="C4026" s="52">
        <v>1124</v>
      </c>
      <c r="D4026" s="13">
        <v>1124</v>
      </c>
      <c r="G4026" s="13">
        <v>1124</v>
      </c>
      <c r="H4026" t="str">
        <f>VLOOKUP(G4026,All_Teams!$A$2:$B$365,2,FALSE)</f>
        <v>Baylor</v>
      </c>
    </row>
    <row r="4027" spans="2:8" x14ac:dyDescent="0.4">
      <c r="B4027" s="11">
        <v>4024</v>
      </c>
      <c r="C4027" s="52">
        <v>1437</v>
      </c>
      <c r="D4027" s="13">
        <v>1437</v>
      </c>
      <c r="G4027" s="13">
        <v>1437</v>
      </c>
      <c r="H4027" t="str">
        <f>VLOOKUP(G4027,All_Teams!$A$2:$B$365,2,FALSE)</f>
        <v>Villanova</v>
      </c>
    </row>
    <row r="4028" spans="2:8" x14ac:dyDescent="0.4">
      <c r="B4028" s="11">
        <v>4025</v>
      </c>
      <c r="C4028" s="52">
        <v>1112</v>
      </c>
      <c r="D4028" s="13">
        <v>1112</v>
      </c>
      <c r="G4028" s="13">
        <v>1112</v>
      </c>
      <c r="H4028" t="str">
        <f>VLOOKUP(G4028,All_Teams!$A$2:$B$365,2,FALSE)</f>
        <v>Arizona</v>
      </c>
    </row>
    <row r="4029" spans="2:8" x14ac:dyDescent="0.4">
      <c r="B4029" s="11">
        <v>4026</v>
      </c>
      <c r="C4029" s="52">
        <v>1246</v>
      </c>
      <c r="D4029" s="13">
        <v>1246</v>
      </c>
      <c r="G4029" s="13">
        <v>1246</v>
      </c>
      <c r="H4029" t="str">
        <f>VLOOKUP(G4029,All_Teams!$A$2:$B$365,2,FALSE)</f>
        <v>Kentucky</v>
      </c>
    </row>
    <row r="4030" spans="2:8" x14ac:dyDescent="0.4">
      <c r="B4030" s="11">
        <v>4027</v>
      </c>
      <c r="C4030" s="52">
        <v>1374</v>
      </c>
      <c r="D4030" s="13">
        <v>1374</v>
      </c>
      <c r="G4030" s="13">
        <v>1374</v>
      </c>
      <c r="H4030" t="str">
        <f>VLOOKUP(G4030,All_Teams!$A$2:$B$365,2,FALSE)</f>
        <v>Southern Methodist</v>
      </c>
    </row>
    <row r="4031" spans="2:8" x14ac:dyDescent="0.4">
      <c r="B4031" s="11">
        <v>4028</v>
      </c>
      <c r="C4031" s="52">
        <v>1314</v>
      </c>
      <c r="D4031" s="13">
        <v>1314</v>
      </c>
      <c r="G4031" s="13">
        <v>1314</v>
      </c>
      <c r="H4031" t="str">
        <f>VLOOKUP(G4031,All_Teams!$A$2:$B$365,2,FALSE)</f>
        <v>North Carolina</v>
      </c>
    </row>
    <row r="4032" spans="2:8" x14ac:dyDescent="0.4">
      <c r="B4032" s="11">
        <v>4029</v>
      </c>
      <c r="C4032" s="52">
        <v>1374</v>
      </c>
      <c r="D4032" s="13">
        <v>1374</v>
      </c>
      <c r="G4032" s="13">
        <v>1374</v>
      </c>
      <c r="H4032" t="str">
        <f>VLOOKUP(G4032,All_Teams!$A$2:$B$365,2,FALSE)</f>
        <v>Southern Methodist</v>
      </c>
    </row>
    <row r="4033" spans="2:8" x14ac:dyDescent="0.4">
      <c r="B4033" s="11">
        <v>4030</v>
      </c>
      <c r="C4033" s="52">
        <v>1435</v>
      </c>
      <c r="D4033" s="13">
        <v>1435</v>
      </c>
      <c r="G4033" s="13">
        <v>1435</v>
      </c>
      <c r="H4033" t="str">
        <f>VLOOKUP(G4033,All_Teams!$A$2:$B$365,2,FALSE)</f>
        <v>Vanderbilt</v>
      </c>
    </row>
    <row r="4034" spans="2:8" x14ac:dyDescent="0.4">
      <c r="B4034" s="11">
        <v>4031</v>
      </c>
      <c r="C4034" s="52">
        <v>1274</v>
      </c>
      <c r="D4034" s="13">
        <v>1274</v>
      </c>
      <c r="G4034" s="13">
        <v>1274</v>
      </c>
      <c r="H4034" t="str">
        <f>VLOOKUP(G4034,All_Teams!$A$2:$B$365,2,FALSE)</f>
        <v>Miami (FL)</v>
      </c>
    </row>
    <row r="4035" spans="2:8" x14ac:dyDescent="0.4">
      <c r="B4035" s="11">
        <v>4032</v>
      </c>
      <c r="C4035" s="52">
        <v>1242</v>
      </c>
      <c r="D4035" s="13">
        <v>1242</v>
      </c>
      <c r="G4035" s="13">
        <v>1242</v>
      </c>
      <c r="H4035" t="str">
        <f>VLOOKUP(G4035,All_Teams!$A$2:$B$365,2,FALSE)</f>
        <v>Kansas</v>
      </c>
    </row>
    <row r="4036" spans="2:8" x14ac:dyDescent="0.4">
      <c r="B4036" s="11">
        <v>4033</v>
      </c>
      <c r="C4036" s="52">
        <v>1452</v>
      </c>
      <c r="D4036" s="13">
        <v>1452</v>
      </c>
      <c r="G4036" s="13">
        <v>1452</v>
      </c>
      <c r="H4036" t="str">
        <f>VLOOKUP(G4036,All_Teams!$A$2:$B$365,2,FALSE)</f>
        <v>West Virginia</v>
      </c>
    </row>
    <row r="4037" spans="2:8" x14ac:dyDescent="0.4">
      <c r="B4037" s="11">
        <v>4034</v>
      </c>
      <c r="C4037" s="52">
        <v>1452</v>
      </c>
      <c r="D4037" s="13">
        <v>1452</v>
      </c>
      <c r="G4037" s="13">
        <v>1452</v>
      </c>
      <c r="H4037" t="str">
        <f>VLOOKUP(G4037,All_Teams!$A$2:$B$365,2,FALSE)</f>
        <v>West Virginia</v>
      </c>
    </row>
    <row r="4038" spans="2:8" x14ac:dyDescent="0.4">
      <c r="B4038" s="11">
        <v>4035</v>
      </c>
      <c r="C4038" s="52">
        <v>1314</v>
      </c>
      <c r="D4038" s="13">
        <v>1314</v>
      </c>
      <c r="G4038" s="13">
        <v>1314</v>
      </c>
      <c r="H4038" t="str">
        <f>VLOOKUP(G4038,All_Teams!$A$2:$B$365,2,FALSE)</f>
        <v>North Carolina</v>
      </c>
    </row>
    <row r="4039" spans="2:8" x14ac:dyDescent="0.4">
      <c r="B4039" s="11">
        <v>4036</v>
      </c>
      <c r="C4039" s="52">
        <v>1452</v>
      </c>
      <c r="D4039" s="13">
        <v>1452</v>
      </c>
      <c r="G4039" s="13">
        <v>1452</v>
      </c>
      <c r="H4039" t="str">
        <f>VLOOKUP(G4039,All_Teams!$A$2:$B$365,2,FALSE)</f>
        <v>West Virginia</v>
      </c>
    </row>
    <row r="4040" spans="2:8" x14ac:dyDescent="0.4">
      <c r="B4040" s="11">
        <v>4037</v>
      </c>
      <c r="C4040" s="52">
        <v>1314</v>
      </c>
      <c r="D4040" s="13">
        <v>1314</v>
      </c>
      <c r="G4040" s="13">
        <v>1314</v>
      </c>
      <c r="H4040" t="str">
        <f>VLOOKUP(G4040,All_Teams!$A$2:$B$365,2,FALSE)</f>
        <v>North Carolina</v>
      </c>
    </row>
    <row r="4041" spans="2:8" x14ac:dyDescent="0.4">
      <c r="B4041" s="11">
        <v>4038</v>
      </c>
      <c r="C4041" s="52">
        <v>1242</v>
      </c>
      <c r="D4041" s="13">
        <v>1242</v>
      </c>
      <c r="G4041" s="13">
        <v>1242</v>
      </c>
      <c r="H4041" t="str">
        <f>VLOOKUP(G4041,All_Teams!$A$2:$B$365,2,FALSE)</f>
        <v>Kansas</v>
      </c>
    </row>
    <row r="4042" spans="2:8" x14ac:dyDescent="0.4">
      <c r="B4042" s="11">
        <v>4039</v>
      </c>
      <c r="C4042" s="52">
        <v>1153</v>
      </c>
      <c r="D4042" s="13">
        <v>1153</v>
      </c>
      <c r="G4042" s="13">
        <v>1153</v>
      </c>
      <c r="H4042" t="str">
        <f>VLOOKUP(G4042,All_Teams!$A$2:$B$365,2,FALSE)</f>
        <v>Cincinnati</v>
      </c>
    </row>
    <row r="4043" spans="2:8" x14ac:dyDescent="0.4">
      <c r="B4043" s="11">
        <v>4040</v>
      </c>
      <c r="C4043" s="52">
        <v>1242</v>
      </c>
      <c r="D4043" s="13">
        <v>1242</v>
      </c>
      <c r="G4043" s="13">
        <v>1242</v>
      </c>
      <c r="H4043" t="str">
        <f>VLOOKUP(G4043,All_Teams!$A$2:$B$365,2,FALSE)</f>
        <v>Kansas</v>
      </c>
    </row>
    <row r="4044" spans="2:8" x14ac:dyDescent="0.4">
      <c r="B4044" s="11">
        <v>4041</v>
      </c>
      <c r="C4044" s="52">
        <v>1274</v>
      </c>
      <c r="D4044" s="13">
        <v>1274</v>
      </c>
      <c r="G4044" s="13">
        <v>1274</v>
      </c>
      <c r="H4044" t="str">
        <f>VLOOKUP(G4044,All_Teams!$A$2:$B$365,2,FALSE)</f>
        <v>Miami (FL)</v>
      </c>
    </row>
    <row r="4045" spans="2:8" x14ac:dyDescent="0.4">
      <c r="B4045" s="11">
        <v>4042</v>
      </c>
      <c r="C4045" s="52">
        <v>1452</v>
      </c>
      <c r="D4045" s="13">
        <v>1452</v>
      </c>
      <c r="G4045" s="13">
        <v>1452</v>
      </c>
      <c r="H4045" t="str">
        <f>VLOOKUP(G4045,All_Teams!$A$2:$B$365,2,FALSE)</f>
        <v>West Virginia</v>
      </c>
    </row>
    <row r="4046" spans="2:8" x14ac:dyDescent="0.4">
      <c r="B4046" s="11">
        <v>4043</v>
      </c>
      <c r="C4046" s="52">
        <v>1242</v>
      </c>
      <c r="D4046" s="13">
        <v>1242</v>
      </c>
      <c r="G4046" s="13">
        <v>1242</v>
      </c>
      <c r="H4046" t="str">
        <f>VLOOKUP(G4046,All_Teams!$A$2:$B$365,2,FALSE)</f>
        <v>Kansas</v>
      </c>
    </row>
    <row r="4047" spans="2:8" x14ac:dyDescent="0.4">
      <c r="B4047" s="11">
        <v>4044</v>
      </c>
      <c r="C4047" s="52">
        <v>1435</v>
      </c>
      <c r="D4047" s="13">
        <v>1435</v>
      </c>
      <c r="G4047" s="13">
        <v>1435</v>
      </c>
      <c r="H4047" t="str">
        <f>VLOOKUP(G4047,All_Teams!$A$2:$B$365,2,FALSE)</f>
        <v>Vanderbilt</v>
      </c>
    </row>
    <row r="4048" spans="2:8" x14ac:dyDescent="0.4">
      <c r="B4048" s="11">
        <v>4045</v>
      </c>
      <c r="C4048" s="52">
        <v>1242</v>
      </c>
      <c r="D4048" s="13">
        <v>1242</v>
      </c>
      <c r="G4048" s="13">
        <v>1242</v>
      </c>
      <c r="H4048" t="str">
        <f>VLOOKUP(G4048,All_Teams!$A$2:$B$365,2,FALSE)</f>
        <v>Kansas</v>
      </c>
    </row>
    <row r="4049" spans="2:8" x14ac:dyDescent="0.4">
      <c r="B4049" s="11">
        <v>4046</v>
      </c>
      <c r="C4049" s="52">
        <v>1374</v>
      </c>
      <c r="D4049" s="13">
        <v>1374</v>
      </c>
      <c r="G4049" s="13">
        <v>1374</v>
      </c>
      <c r="H4049" t="str">
        <f>VLOOKUP(G4049,All_Teams!$A$2:$B$365,2,FALSE)</f>
        <v>Southern Methodist</v>
      </c>
    </row>
    <row r="4050" spans="2:8" x14ac:dyDescent="0.4">
      <c r="B4050" s="11">
        <v>4047</v>
      </c>
      <c r="C4050" s="52">
        <v>1274</v>
      </c>
      <c r="D4050" s="13">
        <v>1274</v>
      </c>
      <c r="G4050" s="13">
        <v>1274</v>
      </c>
      <c r="H4050" t="str">
        <f>VLOOKUP(G4050,All_Teams!$A$2:$B$365,2,FALSE)</f>
        <v>Miami (FL)</v>
      </c>
    </row>
    <row r="4051" spans="2:8" x14ac:dyDescent="0.4">
      <c r="B4051" s="11">
        <v>4048</v>
      </c>
      <c r="C4051" s="52">
        <v>1435</v>
      </c>
      <c r="D4051" s="13">
        <v>1435</v>
      </c>
      <c r="G4051" s="13">
        <v>1435</v>
      </c>
      <c r="H4051" t="str">
        <f>VLOOKUP(G4051,All_Teams!$A$2:$B$365,2,FALSE)</f>
        <v>Vanderbilt</v>
      </c>
    </row>
    <row r="4052" spans="2:8" x14ac:dyDescent="0.4">
      <c r="B4052" s="11">
        <v>4049</v>
      </c>
      <c r="C4052" s="52">
        <v>1371</v>
      </c>
      <c r="D4052" s="13">
        <v>1371</v>
      </c>
      <c r="G4052" s="13">
        <v>1371</v>
      </c>
      <c r="H4052" t="str">
        <f>VLOOKUP(G4052,All_Teams!$A$2:$B$365,2,FALSE)</f>
        <v>Seton Hall</v>
      </c>
    </row>
    <row r="4053" spans="2:8" x14ac:dyDescent="0.4">
      <c r="B4053" s="11">
        <v>4050</v>
      </c>
      <c r="C4053" s="52">
        <v>1242</v>
      </c>
      <c r="D4053" s="13">
        <v>1242</v>
      </c>
      <c r="G4053" s="13">
        <v>1242</v>
      </c>
      <c r="H4053" t="str">
        <f>VLOOKUP(G4053,All_Teams!$A$2:$B$365,2,FALSE)</f>
        <v>Kansas</v>
      </c>
    </row>
    <row r="4054" spans="2:8" x14ac:dyDescent="0.4">
      <c r="B4054" s="11">
        <v>4051</v>
      </c>
      <c r="C4054" s="52">
        <v>1435</v>
      </c>
      <c r="D4054" s="13">
        <v>1435</v>
      </c>
      <c r="G4054" s="13">
        <v>1435</v>
      </c>
      <c r="H4054" t="str">
        <f>VLOOKUP(G4054,All_Teams!$A$2:$B$365,2,FALSE)</f>
        <v>Vanderbilt</v>
      </c>
    </row>
    <row r="4055" spans="2:8" x14ac:dyDescent="0.4">
      <c r="B4055" s="11">
        <v>4052</v>
      </c>
      <c r="C4055" s="52">
        <v>1314</v>
      </c>
      <c r="D4055" s="13">
        <v>1314</v>
      </c>
      <c r="G4055" s="13">
        <v>1314</v>
      </c>
      <c r="H4055" t="str">
        <f>VLOOKUP(G4055,All_Teams!$A$2:$B$365,2,FALSE)</f>
        <v>North Carolina</v>
      </c>
    </row>
    <row r="4056" spans="2:8" x14ac:dyDescent="0.4">
      <c r="B4056" s="11">
        <v>4053</v>
      </c>
      <c r="C4056" s="52">
        <v>1452</v>
      </c>
      <c r="D4056" s="13">
        <v>1452</v>
      </c>
      <c r="G4056" s="13">
        <v>1452</v>
      </c>
      <c r="H4056" t="str">
        <f>VLOOKUP(G4056,All_Teams!$A$2:$B$365,2,FALSE)</f>
        <v>West Virginia</v>
      </c>
    </row>
    <row r="4057" spans="2:8" x14ac:dyDescent="0.4">
      <c r="B4057" s="11">
        <v>4054</v>
      </c>
      <c r="C4057" s="52">
        <v>1435</v>
      </c>
      <c r="D4057" s="13">
        <v>1435</v>
      </c>
      <c r="G4057" s="13">
        <v>1435</v>
      </c>
      <c r="H4057" t="str">
        <f>VLOOKUP(G4057,All_Teams!$A$2:$B$365,2,FALSE)</f>
        <v>Vanderbilt</v>
      </c>
    </row>
    <row r="4058" spans="2:8" x14ac:dyDescent="0.4">
      <c r="B4058" s="11">
        <v>4055</v>
      </c>
      <c r="C4058" s="52">
        <v>1235</v>
      </c>
      <c r="D4058" s="13">
        <v>1235</v>
      </c>
      <c r="G4058" s="13">
        <v>1235</v>
      </c>
      <c r="H4058" t="str">
        <f>VLOOKUP(G4058,All_Teams!$A$2:$B$365,2,FALSE)</f>
        <v>Iowa State</v>
      </c>
    </row>
    <row r="4059" spans="2:8" x14ac:dyDescent="0.4">
      <c r="B4059" s="11">
        <v>4056</v>
      </c>
      <c r="C4059" s="52">
        <v>1181</v>
      </c>
      <c r="D4059" s="13">
        <v>1181</v>
      </c>
      <c r="G4059" s="13">
        <v>1181</v>
      </c>
      <c r="H4059" t="str">
        <f>VLOOKUP(G4059,All_Teams!$A$2:$B$365,2,FALSE)</f>
        <v>Duke</v>
      </c>
    </row>
    <row r="4060" spans="2:8" x14ac:dyDescent="0.4">
      <c r="B4060" s="11">
        <v>4057</v>
      </c>
      <c r="C4060" s="52">
        <v>1314</v>
      </c>
      <c r="D4060" s="13">
        <v>1314</v>
      </c>
      <c r="G4060" s="13">
        <v>1314</v>
      </c>
      <c r="H4060" t="str">
        <f>VLOOKUP(G4060,All_Teams!$A$2:$B$365,2,FALSE)</f>
        <v>North Carolina</v>
      </c>
    </row>
    <row r="4061" spans="2:8" x14ac:dyDescent="0.4">
      <c r="B4061" s="11">
        <v>4058</v>
      </c>
      <c r="C4061" s="52">
        <v>1452</v>
      </c>
      <c r="D4061" s="13">
        <v>1452</v>
      </c>
      <c r="G4061" s="13">
        <v>1452</v>
      </c>
      <c r="H4061" t="str">
        <f>VLOOKUP(G4061,All_Teams!$A$2:$B$365,2,FALSE)</f>
        <v>West Virginia</v>
      </c>
    </row>
    <row r="4062" spans="2:8" x14ac:dyDescent="0.4">
      <c r="B4062" s="11">
        <v>4059</v>
      </c>
      <c r="C4062" s="52">
        <v>1314</v>
      </c>
      <c r="D4062" s="13">
        <v>1314</v>
      </c>
      <c r="G4062" s="13">
        <v>1314</v>
      </c>
      <c r="H4062" t="str">
        <f>VLOOKUP(G4062,All_Teams!$A$2:$B$365,2,FALSE)</f>
        <v>North Carolina</v>
      </c>
    </row>
    <row r="4063" spans="2:8" x14ac:dyDescent="0.4">
      <c r="B4063" s="11">
        <v>4060</v>
      </c>
      <c r="C4063" s="52">
        <v>1124</v>
      </c>
      <c r="D4063" s="13">
        <v>1124</v>
      </c>
      <c r="G4063" s="13">
        <v>1124</v>
      </c>
      <c r="H4063" t="str">
        <f>VLOOKUP(G4063,All_Teams!$A$2:$B$365,2,FALSE)</f>
        <v>Baylor</v>
      </c>
    </row>
    <row r="4064" spans="2:8" x14ac:dyDescent="0.4">
      <c r="B4064" s="11">
        <v>4061</v>
      </c>
      <c r="C4064" s="52">
        <v>1452</v>
      </c>
      <c r="D4064" s="13">
        <v>1452</v>
      </c>
      <c r="G4064" s="13">
        <v>1452</v>
      </c>
      <c r="H4064" t="str">
        <f>VLOOKUP(G4064,All_Teams!$A$2:$B$365,2,FALSE)</f>
        <v>West Virginia</v>
      </c>
    </row>
    <row r="4065" spans="2:8" x14ac:dyDescent="0.4">
      <c r="B4065" s="11">
        <v>4062</v>
      </c>
      <c r="C4065" s="52">
        <v>1246</v>
      </c>
      <c r="D4065" s="13">
        <v>1246</v>
      </c>
      <c r="G4065" s="13">
        <v>1246</v>
      </c>
      <c r="H4065" t="str">
        <f>VLOOKUP(G4065,All_Teams!$A$2:$B$365,2,FALSE)</f>
        <v>Kentucky</v>
      </c>
    </row>
    <row r="4066" spans="2:8" x14ac:dyDescent="0.4">
      <c r="B4066" s="11">
        <v>4063</v>
      </c>
      <c r="C4066" s="52">
        <v>1452</v>
      </c>
      <c r="D4066" s="13">
        <v>1452</v>
      </c>
      <c r="G4066" s="13">
        <v>1452</v>
      </c>
      <c r="H4066" t="str">
        <f>VLOOKUP(G4066,All_Teams!$A$2:$B$365,2,FALSE)</f>
        <v>West Virginia</v>
      </c>
    </row>
    <row r="4067" spans="2:8" x14ac:dyDescent="0.4">
      <c r="B4067" s="11">
        <v>4064</v>
      </c>
      <c r="C4067" s="52">
        <v>1274</v>
      </c>
      <c r="D4067" s="13">
        <v>1274</v>
      </c>
      <c r="G4067" s="13">
        <v>1274</v>
      </c>
      <c r="H4067" t="str">
        <f>VLOOKUP(G4067,All_Teams!$A$2:$B$365,2,FALSE)</f>
        <v>Miami (FL)</v>
      </c>
    </row>
    <row r="4068" spans="2:8" x14ac:dyDescent="0.4">
      <c r="B4068" s="11">
        <v>4065</v>
      </c>
      <c r="C4068" s="52">
        <v>1246</v>
      </c>
      <c r="D4068" s="13">
        <v>1246</v>
      </c>
      <c r="G4068" s="13">
        <v>1246</v>
      </c>
      <c r="H4068" t="str">
        <f>VLOOKUP(G4068,All_Teams!$A$2:$B$365,2,FALSE)</f>
        <v>Kentucky</v>
      </c>
    </row>
    <row r="4069" spans="2:8" x14ac:dyDescent="0.4">
      <c r="B4069" s="11">
        <v>4066</v>
      </c>
      <c r="C4069" s="52">
        <v>1452</v>
      </c>
      <c r="D4069" s="13">
        <v>1452</v>
      </c>
      <c r="G4069" s="13">
        <v>1452</v>
      </c>
      <c r="H4069" t="str">
        <f>VLOOKUP(G4069,All_Teams!$A$2:$B$365,2,FALSE)</f>
        <v>West Virginia</v>
      </c>
    </row>
    <row r="4070" spans="2:8" x14ac:dyDescent="0.4">
      <c r="B4070" s="11">
        <v>4067</v>
      </c>
      <c r="C4070" s="52">
        <v>1314</v>
      </c>
      <c r="D4070" s="13">
        <v>1314</v>
      </c>
      <c r="G4070" s="13">
        <v>1314</v>
      </c>
      <c r="H4070" t="str">
        <f>VLOOKUP(G4070,All_Teams!$A$2:$B$365,2,FALSE)</f>
        <v>North Carolina</v>
      </c>
    </row>
    <row r="4071" spans="2:8" x14ac:dyDescent="0.4">
      <c r="B4071" s="11">
        <v>4068</v>
      </c>
      <c r="C4071" s="52">
        <v>1242</v>
      </c>
      <c r="D4071" s="13">
        <v>1242</v>
      </c>
      <c r="G4071" s="13">
        <v>1242</v>
      </c>
      <c r="H4071" t="str">
        <f>VLOOKUP(G4071,All_Teams!$A$2:$B$365,2,FALSE)</f>
        <v>Kansas</v>
      </c>
    </row>
    <row r="4072" spans="2:8" x14ac:dyDescent="0.4">
      <c r="B4072" s="11">
        <v>4069</v>
      </c>
      <c r="C4072" s="52">
        <v>1246</v>
      </c>
      <c r="D4072" s="13">
        <v>1246</v>
      </c>
      <c r="G4072" s="13">
        <v>1246</v>
      </c>
      <c r="H4072" t="str">
        <f>VLOOKUP(G4072,All_Teams!$A$2:$B$365,2,FALSE)</f>
        <v>Kentucky</v>
      </c>
    </row>
    <row r="4073" spans="2:8" x14ac:dyDescent="0.4">
      <c r="B4073" s="11">
        <v>4070</v>
      </c>
      <c r="C4073" s="52">
        <v>1452</v>
      </c>
      <c r="D4073" s="13">
        <v>1452</v>
      </c>
      <c r="G4073" s="13">
        <v>1452</v>
      </c>
      <c r="H4073" t="str">
        <f>VLOOKUP(G4073,All_Teams!$A$2:$B$365,2,FALSE)</f>
        <v>West Virginia</v>
      </c>
    </row>
    <row r="4074" spans="2:8" x14ac:dyDescent="0.4">
      <c r="B4074" s="11">
        <v>4071</v>
      </c>
      <c r="C4074" s="52">
        <v>1452</v>
      </c>
      <c r="D4074" s="13">
        <v>1452</v>
      </c>
      <c r="G4074" s="13">
        <v>1452</v>
      </c>
      <c r="H4074" t="str">
        <f>VLOOKUP(G4074,All_Teams!$A$2:$B$365,2,FALSE)</f>
        <v>West Virginia</v>
      </c>
    </row>
    <row r="4075" spans="2:8" x14ac:dyDescent="0.4">
      <c r="B4075" s="11">
        <v>4072</v>
      </c>
      <c r="C4075" s="52">
        <v>1374</v>
      </c>
      <c r="D4075" s="13">
        <v>1374</v>
      </c>
      <c r="G4075" s="13">
        <v>1374</v>
      </c>
      <c r="H4075" t="str">
        <f>VLOOKUP(G4075,All_Teams!$A$2:$B$365,2,FALSE)</f>
        <v>Southern Methodist</v>
      </c>
    </row>
    <row r="4076" spans="2:8" x14ac:dyDescent="0.4">
      <c r="B4076" s="11">
        <v>4073</v>
      </c>
      <c r="C4076" s="52">
        <v>1314</v>
      </c>
      <c r="D4076" s="13">
        <v>1314</v>
      </c>
      <c r="G4076" s="13">
        <v>1314</v>
      </c>
      <c r="H4076" t="str">
        <f>VLOOKUP(G4076,All_Teams!$A$2:$B$365,2,FALSE)</f>
        <v>North Carolina</v>
      </c>
    </row>
    <row r="4077" spans="2:8" x14ac:dyDescent="0.4">
      <c r="B4077" s="11">
        <v>4074</v>
      </c>
      <c r="C4077" s="52">
        <v>1246</v>
      </c>
      <c r="D4077" s="13">
        <v>1246</v>
      </c>
      <c r="G4077" s="13">
        <v>1246</v>
      </c>
      <c r="H4077" t="str">
        <f>VLOOKUP(G4077,All_Teams!$A$2:$B$365,2,FALSE)</f>
        <v>Kentucky</v>
      </c>
    </row>
    <row r="4078" spans="2:8" x14ac:dyDescent="0.4">
      <c r="B4078" s="11">
        <v>4075</v>
      </c>
      <c r="C4078" s="52">
        <v>1314</v>
      </c>
      <c r="D4078" s="13">
        <v>1314</v>
      </c>
      <c r="G4078" s="13">
        <v>1314</v>
      </c>
      <c r="H4078" t="str">
        <f>VLOOKUP(G4078,All_Teams!$A$2:$B$365,2,FALSE)</f>
        <v>North Carolina</v>
      </c>
    </row>
    <row r="4079" spans="2:8" x14ac:dyDescent="0.4">
      <c r="B4079" s="11">
        <v>4076</v>
      </c>
      <c r="C4079" s="52">
        <v>1246</v>
      </c>
      <c r="D4079" s="13">
        <v>1246</v>
      </c>
      <c r="G4079" s="13">
        <v>1246</v>
      </c>
      <c r="H4079" t="str">
        <f>VLOOKUP(G4079,All_Teams!$A$2:$B$365,2,FALSE)</f>
        <v>Kentucky</v>
      </c>
    </row>
    <row r="4080" spans="2:8" x14ac:dyDescent="0.4">
      <c r="B4080" s="11">
        <v>4077</v>
      </c>
      <c r="C4080" s="52">
        <v>1452</v>
      </c>
      <c r="D4080" s="13">
        <v>1452</v>
      </c>
      <c r="G4080" s="13">
        <v>1452</v>
      </c>
      <c r="H4080" t="str">
        <f>VLOOKUP(G4080,All_Teams!$A$2:$B$365,2,FALSE)</f>
        <v>West Virginia</v>
      </c>
    </row>
    <row r="4081" spans="2:8" x14ac:dyDescent="0.4">
      <c r="B4081" s="11">
        <v>4078</v>
      </c>
      <c r="C4081" s="52">
        <v>1235</v>
      </c>
      <c r="D4081" s="13">
        <v>1235</v>
      </c>
      <c r="G4081" s="13">
        <v>1235</v>
      </c>
      <c r="H4081" t="str">
        <f>VLOOKUP(G4081,All_Teams!$A$2:$B$365,2,FALSE)</f>
        <v>Iowa State</v>
      </c>
    </row>
    <row r="4082" spans="2:8" x14ac:dyDescent="0.4">
      <c r="B4082" s="11">
        <v>4079</v>
      </c>
      <c r="C4082" s="52">
        <v>1242</v>
      </c>
      <c r="D4082" s="13">
        <v>1242</v>
      </c>
      <c r="G4082" s="13">
        <v>1242</v>
      </c>
      <c r="H4082" t="str">
        <f>VLOOKUP(G4082,All_Teams!$A$2:$B$365,2,FALSE)</f>
        <v>Kansas</v>
      </c>
    </row>
    <row r="4083" spans="2:8" x14ac:dyDescent="0.4">
      <c r="B4083" s="11">
        <v>4080</v>
      </c>
      <c r="C4083" s="52">
        <v>1153</v>
      </c>
      <c r="D4083" s="13">
        <v>1153</v>
      </c>
      <c r="G4083" s="13">
        <v>1153</v>
      </c>
      <c r="H4083" t="str">
        <f>VLOOKUP(G4083,All_Teams!$A$2:$B$365,2,FALSE)</f>
        <v>Cincinnati</v>
      </c>
    </row>
    <row r="4084" spans="2:8" x14ac:dyDescent="0.4">
      <c r="B4084" s="11">
        <v>4081</v>
      </c>
      <c r="C4084" s="52">
        <v>1437</v>
      </c>
      <c r="D4084" s="13">
        <v>1437</v>
      </c>
      <c r="G4084" s="13">
        <v>1437</v>
      </c>
      <c r="H4084" t="str">
        <f>VLOOKUP(G4084,All_Teams!$A$2:$B$365,2,FALSE)</f>
        <v>Villanova</v>
      </c>
    </row>
    <row r="4085" spans="2:8" x14ac:dyDescent="0.4">
      <c r="B4085" s="11">
        <v>4082</v>
      </c>
      <c r="C4085" s="52">
        <v>1181</v>
      </c>
      <c r="D4085" s="13">
        <v>1181</v>
      </c>
      <c r="G4085" s="13">
        <v>1181</v>
      </c>
      <c r="H4085" t="str">
        <f>VLOOKUP(G4085,All_Teams!$A$2:$B$365,2,FALSE)</f>
        <v>Duke</v>
      </c>
    </row>
    <row r="4086" spans="2:8" x14ac:dyDescent="0.4">
      <c r="B4086" s="11">
        <v>4083</v>
      </c>
      <c r="C4086" s="52">
        <v>1374</v>
      </c>
      <c r="D4086" s="13">
        <v>1374</v>
      </c>
      <c r="G4086" s="13">
        <v>1374</v>
      </c>
      <c r="H4086" t="str">
        <f>VLOOKUP(G4086,All_Teams!$A$2:$B$365,2,FALSE)</f>
        <v>Southern Methodist</v>
      </c>
    </row>
    <row r="4087" spans="2:8" x14ac:dyDescent="0.4">
      <c r="B4087" s="11">
        <v>4084</v>
      </c>
      <c r="C4087" s="52">
        <v>1314</v>
      </c>
      <c r="D4087" s="13">
        <v>1314</v>
      </c>
      <c r="G4087" s="13">
        <v>1314</v>
      </c>
      <c r="H4087" t="str">
        <f>VLOOKUP(G4087,All_Teams!$A$2:$B$365,2,FALSE)</f>
        <v>North Carolina</v>
      </c>
    </row>
    <row r="4088" spans="2:8" x14ac:dyDescent="0.4">
      <c r="B4088" s="11">
        <v>4085</v>
      </c>
      <c r="C4088" s="52">
        <v>1452</v>
      </c>
      <c r="D4088" s="13">
        <v>1452</v>
      </c>
      <c r="G4088" s="13">
        <v>1452</v>
      </c>
      <c r="H4088" t="str">
        <f>VLOOKUP(G4088,All_Teams!$A$2:$B$365,2,FALSE)</f>
        <v>West Virginia</v>
      </c>
    </row>
    <row r="4089" spans="2:8" x14ac:dyDescent="0.4">
      <c r="B4089" s="11">
        <v>4086</v>
      </c>
      <c r="C4089" s="52">
        <v>1268</v>
      </c>
      <c r="D4089" s="13">
        <v>1268</v>
      </c>
      <c r="G4089" s="13">
        <v>1268</v>
      </c>
      <c r="H4089" t="str">
        <f>VLOOKUP(G4089,All_Teams!$A$2:$B$365,2,FALSE)</f>
        <v>Maryland</v>
      </c>
    </row>
    <row r="4090" spans="2:8" x14ac:dyDescent="0.4">
      <c r="B4090" s="11">
        <v>4087</v>
      </c>
      <c r="C4090" s="52">
        <v>1452</v>
      </c>
      <c r="D4090" s="13">
        <v>1452</v>
      </c>
      <c r="G4090" s="13">
        <v>1452</v>
      </c>
      <c r="H4090" t="str">
        <f>VLOOKUP(G4090,All_Teams!$A$2:$B$365,2,FALSE)</f>
        <v>West Virginia</v>
      </c>
    </row>
    <row r="4091" spans="2:8" x14ac:dyDescent="0.4">
      <c r="B4091" s="11">
        <v>4088</v>
      </c>
      <c r="C4091" s="52">
        <v>1278</v>
      </c>
      <c r="D4091" s="13">
        <v>1278</v>
      </c>
      <c r="G4091" s="13">
        <v>1278</v>
      </c>
      <c r="H4091" t="str">
        <f>VLOOKUP(G4091,All_Teams!$A$2:$B$365,2,FALSE)</f>
        <v>Minnesota</v>
      </c>
    </row>
    <row r="4092" spans="2:8" x14ac:dyDescent="0.4">
      <c r="B4092" s="11">
        <v>4089</v>
      </c>
      <c r="C4092" s="52">
        <v>1257</v>
      </c>
      <c r="D4092" s="13">
        <v>1257</v>
      </c>
      <c r="G4092" s="13">
        <v>1257</v>
      </c>
      <c r="H4092" t="str">
        <f>VLOOKUP(G4092,All_Teams!$A$2:$B$365,2,FALSE)</f>
        <v>Louisville</v>
      </c>
    </row>
    <row r="4093" spans="2:8" x14ac:dyDescent="0.4">
      <c r="B4093" s="11">
        <v>4090</v>
      </c>
      <c r="C4093" s="52">
        <v>1452</v>
      </c>
      <c r="D4093" s="13">
        <v>1452</v>
      </c>
      <c r="G4093" s="13">
        <v>1452</v>
      </c>
      <c r="H4093" t="str">
        <f>VLOOKUP(G4093,All_Teams!$A$2:$B$365,2,FALSE)</f>
        <v>West Virginia</v>
      </c>
    </row>
    <row r="4094" spans="2:8" x14ac:dyDescent="0.4">
      <c r="B4094" s="11">
        <v>4091</v>
      </c>
      <c r="C4094" s="52">
        <v>1455</v>
      </c>
      <c r="D4094" s="13">
        <v>1455</v>
      </c>
      <c r="G4094" s="13">
        <v>1455</v>
      </c>
      <c r="H4094" t="str">
        <f>VLOOKUP(G4094,All_Teams!$A$2:$B$365,2,FALSE)</f>
        <v>Wichita State</v>
      </c>
    </row>
    <row r="4095" spans="2:8" x14ac:dyDescent="0.4">
      <c r="B4095" s="11">
        <v>4092</v>
      </c>
      <c r="C4095" s="52">
        <v>1452</v>
      </c>
      <c r="D4095" s="13">
        <v>1452</v>
      </c>
      <c r="G4095" s="13">
        <v>1452</v>
      </c>
      <c r="H4095" t="str">
        <f>VLOOKUP(G4095,All_Teams!$A$2:$B$365,2,FALSE)</f>
        <v>West Virginia</v>
      </c>
    </row>
    <row r="4096" spans="2:8" x14ac:dyDescent="0.4">
      <c r="B4096" s="11">
        <v>4093</v>
      </c>
      <c r="C4096" s="52">
        <v>1452</v>
      </c>
      <c r="D4096" s="13">
        <v>1452</v>
      </c>
      <c r="G4096" s="13">
        <v>1452</v>
      </c>
      <c r="H4096" t="str">
        <f>VLOOKUP(G4096,All_Teams!$A$2:$B$365,2,FALSE)</f>
        <v>West Virginia</v>
      </c>
    </row>
    <row r="4097" spans="2:8" x14ac:dyDescent="0.4">
      <c r="B4097" s="11">
        <v>4094</v>
      </c>
      <c r="C4097" s="52">
        <v>1452</v>
      </c>
      <c r="D4097" s="13">
        <v>1452</v>
      </c>
      <c r="G4097" s="13">
        <v>1452</v>
      </c>
      <c r="H4097" t="str">
        <f>VLOOKUP(G4097,All_Teams!$A$2:$B$365,2,FALSE)</f>
        <v>West Virginia</v>
      </c>
    </row>
    <row r="4098" spans="2:8" x14ac:dyDescent="0.4">
      <c r="B4098" s="11">
        <v>4095</v>
      </c>
      <c r="C4098" s="52">
        <v>1452</v>
      </c>
      <c r="D4098" s="13">
        <v>1452</v>
      </c>
      <c r="G4098" s="13">
        <v>1452</v>
      </c>
      <c r="H4098" t="str">
        <f>VLOOKUP(G4098,All_Teams!$A$2:$B$365,2,FALSE)</f>
        <v>West Virginia</v>
      </c>
    </row>
    <row r="4099" spans="2:8" x14ac:dyDescent="0.4">
      <c r="B4099" s="11">
        <v>4096</v>
      </c>
      <c r="C4099" s="52">
        <v>1435</v>
      </c>
      <c r="D4099" s="13">
        <v>1435</v>
      </c>
      <c r="G4099" s="13">
        <v>1435</v>
      </c>
      <c r="H4099" t="str">
        <f>VLOOKUP(G4099,All_Teams!$A$2:$B$365,2,FALSE)</f>
        <v>Vanderbilt</v>
      </c>
    </row>
    <row r="4100" spans="2:8" x14ac:dyDescent="0.4">
      <c r="B4100" s="11">
        <v>4097</v>
      </c>
      <c r="C4100" s="52">
        <v>1112</v>
      </c>
      <c r="D4100" s="13">
        <v>1112</v>
      </c>
      <c r="G4100" s="13">
        <v>1112</v>
      </c>
      <c r="H4100" t="str">
        <f>VLOOKUP(G4100,All_Teams!$A$2:$B$365,2,FALSE)</f>
        <v>Arizona</v>
      </c>
    </row>
    <row r="4101" spans="2:8" x14ac:dyDescent="0.4">
      <c r="B4101" s="11">
        <v>4098</v>
      </c>
      <c r="C4101" s="52">
        <v>1124</v>
      </c>
      <c r="D4101" s="13">
        <v>1124</v>
      </c>
      <c r="G4101" s="13">
        <v>1124</v>
      </c>
      <c r="H4101" t="str">
        <f>VLOOKUP(G4101,All_Teams!$A$2:$B$365,2,FALSE)</f>
        <v>Baylor</v>
      </c>
    </row>
    <row r="4102" spans="2:8" x14ac:dyDescent="0.4">
      <c r="B4102" s="11">
        <v>4099</v>
      </c>
      <c r="C4102" s="52">
        <v>1374</v>
      </c>
      <c r="D4102" s="13">
        <v>1374</v>
      </c>
      <c r="G4102" s="13">
        <v>1374</v>
      </c>
      <c r="H4102" t="str">
        <f>VLOOKUP(G4102,All_Teams!$A$2:$B$365,2,FALSE)</f>
        <v>Southern Methodist</v>
      </c>
    </row>
    <row r="4103" spans="2:8" x14ac:dyDescent="0.4">
      <c r="B4103" s="11">
        <v>4100</v>
      </c>
      <c r="C4103" s="52">
        <v>1314</v>
      </c>
      <c r="D4103" s="13">
        <v>1314</v>
      </c>
      <c r="G4103" s="13">
        <v>1314</v>
      </c>
      <c r="H4103" t="str">
        <f>VLOOKUP(G4103,All_Teams!$A$2:$B$365,2,FALSE)</f>
        <v>North Carolina</v>
      </c>
    </row>
    <row r="4104" spans="2:8" x14ac:dyDescent="0.4">
      <c r="B4104" s="11">
        <v>4101</v>
      </c>
      <c r="C4104" s="52">
        <v>1242</v>
      </c>
      <c r="D4104" s="13">
        <v>1242</v>
      </c>
      <c r="G4104" s="13">
        <v>1242</v>
      </c>
      <c r="H4104" t="str">
        <f>VLOOKUP(G4104,All_Teams!$A$2:$B$365,2,FALSE)</f>
        <v>Kansas</v>
      </c>
    </row>
    <row r="4105" spans="2:8" x14ac:dyDescent="0.4">
      <c r="B4105" s="11">
        <v>4102</v>
      </c>
      <c r="C4105" s="52">
        <v>1242</v>
      </c>
      <c r="D4105" s="13">
        <v>1242</v>
      </c>
      <c r="G4105" s="13">
        <v>1242</v>
      </c>
      <c r="H4105" t="str">
        <f>VLOOKUP(G4105,All_Teams!$A$2:$B$365,2,FALSE)</f>
        <v>Kansas</v>
      </c>
    </row>
    <row r="4106" spans="2:8" x14ac:dyDescent="0.4">
      <c r="B4106" s="11">
        <v>4103</v>
      </c>
      <c r="C4106" s="52">
        <v>1274</v>
      </c>
      <c r="D4106" s="13">
        <v>1274</v>
      </c>
      <c r="G4106" s="13">
        <v>1274</v>
      </c>
      <c r="H4106" t="str">
        <f>VLOOKUP(G4106,All_Teams!$A$2:$B$365,2,FALSE)</f>
        <v>Miami (FL)</v>
      </c>
    </row>
    <row r="4107" spans="2:8" x14ac:dyDescent="0.4">
      <c r="B4107" s="11">
        <v>4104</v>
      </c>
      <c r="C4107" s="52">
        <v>1314</v>
      </c>
      <c r="D4107" s="13">
        <v>1314</v>
      </c>
      <c r="G4107" s="13">
        <v>1314</v>
      </c>
      <c r="H4107" t="str">
        <f>VLOOKUP(G4107,All_Teams!$A$2:$B$365,2,FALSE)</f>
        <v>North Carolina</v>
      </c>
    </row>
    <row r="4108" spans="2:8" x14ac:dyDescent="0.4">
      <c r="B4108" s="11">
        <v>4105</v>
      </c>
      <c r="C4108" s="52">
        <v>1435</v>
      </c>
      <c r="D4108" s="13">
        <v>1435</v>
      </c>
      <c r="G4108" s="13">
        <v>1435</v>
      </c>
      <c r="H4108" t="str">
        <f>VLOOKUP(G4108,All_Teams!$A$2:$B$365,2,FALSE)</f>
        <v>Vanderbilt</v>
      </c>
    </row>
    <row r="4109" spans="2:8" x14ac:dyDescent="0.4">
      <c r="B4109" s="11">
        <v>4106</v>
      </c>
      <c r="C4109" s="52">
        <v>1452</v>
      </c>
      <c r="D4109" s="13">
        <v>1452</v>
      </c>
      <c r="G4109" s="13">
        <v>1452</v>
      </c>
      <c r="H4109" t="str">
        <f>VLOOKUP(G4109,All_Teams!$A$2:$B$365,2,FALSE)</f>
        <v>West Virginia</v>
      </c>
    </row>
    <row r="4110" spans="2:8" x14ac:dyDescent="0.4">
      <c r="B4110" s="11">
        <v>4107</v>
      </c>
      <c r="C4110" s="52">
        <v>1242</v>
      </c>
      <c r="D4110" s="13">
        <v>1242</v>
      </c>
      <c r="G4110" s="13">
        <v>1242</v>
      </c>
      <c r="H4110" t="str">
        <f>VLOOKUP(G4110,All_Teams!$A$2:$B$365,2,FALSE)</f>
        <v>Kansas</v>
      </c>
    </row>
    <row r="4111" spans="2:8" x14ac:dyDescent="0.4">
      <c r="B4111" s="11">
        <v>4108</v>
      </c>
      <c r="C4111" s="52">
        <v>1242</v>
      </c>
      <c r="D4111" s="13">
        <v>1242</v>
      </c>
      <c r="G4111" s="13">
        <v>1242</v>
      </c>
      <c r="H4111" t="str">
        <f>VLOOKUP(G4111,All_Teams!$A$2:$B$365,2,FALSE)</f>
        <v>Kansas</v>
      </c>
    </row>
    <row r="4112" spans="2:8" x14ac:dyDescent="0.4">
      <c r="B4112" s="11">
        <v>4109</v>
      </c>
      <c r="C4112" s="52">
        <v>1246</v>
      </c>
      <c r="D4112" s="13">
        <v>1246</v>
      </c>
      <c r="G4112" s="13">
        <v>1246</v>
      </c>
      <c r="H4112" t="str">
        <f>VLOOKUP(G4112,All_Teams!$A$2:$B$365,2,FALSE)</f>
        <v>Kentucky</v>
      </c>
    </row>
    <row r="4113" spans="2:8" x14ac:dyDescent="0.4">
      <c r="B4113" s="11">
        <v>4110</v>
      </c>
      <c r="C4113" s="52">
        <v>1452</v>
      </c>
      <c r="D4113" s="13">
        <v>1452</v>
      </c>
      <c r="G4113" s="13">
        <v>1452</v>
      </c>
      <c r="H4113" t="str">
        <f>VLOOKUP(G4113,All_Teams!$A$2:$B$365,2,FALSE)</f>
        <v>West Virginia</v>
      </c>
    </row>
    <row r="4114" spans="2:8" x14ac:dyDescent="0.4">
      <c r="B4114" s="11">
        <v>4111</v>
      </c>
      <c r="C4114" s="52">
        <v>1435</v>
      </c>
      <c r="D4114" s="13">
        <v>1435</v>
      </c>
      <c r="G4114" s="13">
        <v>1435</v>
      </c>
      <c r="H4114" t="str">
        <f>VLOOKUP(G4114,All_Teams!$A$2:$B$365,2,FALSE)</f>
        <v>Vanderbilt</v>
      </c>
    </row>
    <row r="4115" spans="2:8" x14ac:dyDescent="0.4">
      <c r="B4115" s="11">
        <v>4112</v>
      </c>
      <c r="C4115" s="52">
        <v>1452</v>
      </c>
      <c r="D4115" s="13">
        <v>1452</v>
      </c>
      <c r="G4115" s="13">
        <v>1452</v>
      </c>
      <c r="H4115" t="str">
        <f>VLOOKUP(G4115,All_Teams!$A$2:$B$365,2,FALSE)</f>
        <v>West Virginia</v>
      </c>
    </row>
    <row r="4116" spans="2:8" x14ac:dyDescent="0.4">
      <c r="B4116" s="11">
        <v>4113</v>
      </c>
      <c r="C4116" s="52">
        <v>1314</v>
      </c>
      <c r="D4116" s="13">
        <v>1314</v>
      </c>
      <c r="G4116" s="13">
        <v>1314</v>
      </c>
      <c r="H4116" t="str">
        <f>VLOOKUP(G4116,All_Teams!$A$2:$B$365,2,FALSE)</f>
        <v>North Carolina</v>
      </c>
    </row>
    <row r="4117" spans="2:8" x14ac:dyDescent="0.4">
      <c r="B4117" s="11">
        <v>4114</v>
      </c>
      <c r="C4117" s="52">
        <v>1314</v>
      </c>
      <c r="D4117" s="13">
        <v>1314</v>
      </c>
      <c r="G4117" s="13">
        <v>1314</v>
      </c>
      <c r="H4117" t="str">
        <f>VLOOKUP(G4117,All_Teams!$A$2:$B$365,2,FALSE)</f>
        <v>North Carolina</v>
      </c>
    </row>
    <row r="4118" spans="2:8" x14ac:dyDescent="0.4">
      <c r="B4118" s="11">
        <v>4115</v>
      </c>
      <c r="C4118" s="52">
        <v>1242</v>
      </c>
      <c r="D4118" s="13">
        <v>1242</v>
      </c>
      <c r="G4118" s="13">
        <v>1242</v>
      </c>
      <c r="H4118" t="str">
        <f>VLOOKUP(G4118,All_Teams!$A$2:$B$365,2,FALSE)</f>
        <v>Kansas</v>
      </c>
    </row>
    <row r="4119" spans="2:8" x14ac:dyDescent="0.4">
      <c r="B4119" s="11">
        <v>4116</v>
      </c>
      <c r="C4119" s="52">
        <v>1257</v>
      </c>
      <c r="D4119" s="13">
        <v>1257</v>
      </c>
      <c r="G4119" s="13">
        <v>1257</v>
      </c>
      <c r="H4119" t="str">
        <f>VLOOKUP(G4119,All_Teams!$A$2:$B$365,2,FALSE)</f>
        <v>Louisville</v>
      </c>
    </row>
    <row r="4120" spans="2:8" x14ac:dyDescent="0.4">
      <c r="B4120" s="11">
        <v>4117</v>
      </c>
      <c r="C4120" s="52">
        <v>1452</v>
      </c>
      <c r="D4120" s="13">
        <v>1452</v>
      </c>
      <c r="G4120" s="13">
        <v>1452</v>
      </c>
      <c r="H4120" t="str">
        <f>VLOOKUP(G4120,All_Teams!$A$2:$B$365,2,FALSE)</f>
        <v>West Virginia</v>
      </c>
    </row>
    <row r="4121" spans="2:8" x14ac:dyDescent="0.4">
      <c r="B4121" s="11">
        <v>4118</v>
      </c>
      <c r="C4121" s="52">
        <v>1246</v>
      </c>
      <c r="D4121" s="13">
        <v>1246</v>
      </c>
      <c r="G4121" s="13">
        <v>1246</v>
      </c>
      <c r="H4121" t="str">
        <f>VLOOKUP(G4121,All_Teams!$A$2:$B$365,2,FALSE)</f>
        <v>Kentucky</v>
      </c>
    </row>
    <row r="4122" spans="2:8" x14ac:dyDescent="0.4">
      <c r="B4122" s="11">
        <v>4119</v>
      </c>
      <c r="C4122" s="52">
        <v>1314</v>
      </c>
      <c r="D4122" s="13">
        <v>1314</v>
      </c>
      <c r="G4122" s="13">
        <v>1314</v>
      </c>
      <c r="H4122" t="str">
        <f>VLOOKUP(G4122,All_Teams!$A$2:$B$365,2,FALSE)</f>
        <v>North Carolina</v>
      </c>
    </row>
    <row r="4123" spans="2:8" x14ac:dyDescent="0.4">
      <c r="B4123" s="11">
        <v>4120</v>
      </c>
      <c r="C4123" s="52">
        <v>1246</v>
      </c>
      <c r="D4123" s="13">
        <v>1246</v>
      </c>
      <c r="G4123" s="13">
        <v>1246</v>
      </c>
      <c r="H4123" t="str">
        <f>VLOOKUP(G4123,All_Teams!$A$2:$B$365,2,FALSE)</f>
        <v>Kentucky</v>
      </c>
    </row>
    <row r="4124" spans="2:8" x14ac:dyDescent="0.4">
      <c r="B4124" s="11">
        <v>4121</v>
      </c>
      <c r="C4124" s="52">
        <v>1452</v>
      </c>
      <c r="D4124" s="13">
        <v>1452</v>
      </c>
      <c r="G4124" s="13">
        <v>1452</v>
      </c>
      <c r="H4124" t="str">
        <f>VLOOKUP(G4124,All_Teams!$A$2:$B$365,2,FALSE)</f>
        <v>West Virginia</v>
      </c>
    </row>
    <row r="4125" spans="2:8" x14ac:dyDescent="0.4">
      <c r="B4125" s="11">
        <v>4122</v>
      </c>
      <c r="C4125" s="52">
        <v>1374</v>
      </c>
      <c r="D4125" s="13">
        <v>1374</v>
      </c>
      <c r="G4125" s="13">
        <v>1374</v>
      </c>
      <c r="H4125" t="str">
        <f>VLOOKUP(G4125,All_Teams!$A$2:$B$365,2,FALSE)</f>
        <v>Southern Methodist</v>
      </c>
    </row>
    <row r="4126" spans="2:8" x14ac:dyDescent="0.4">
      <c r="B4126" s="11">
        <v>4123</v>
      </c>
      <c r="C4126" s="52">
        <v>1314</v>
      </c>
      <c r="D4126" s="13">
        <v>1314</v>
      </c>
      <c r="G4126" s="13">
        <v>1314</v>
      </c>
      <c r="H4126" t="str">
        <f>VLOOKUP(G4126,All_Teams!$A$2:$B$365,2,FALSE)</f>
        <v>North Carolina</v>
      </c>
    </row>
    <row r="4127" spans="2:8" x14ac:dyDescent="0.4">
      <c r="B4127" s="11">
        <v>4124</v>
      </c>
      <c r="C4127" s="52">
        <v>1452</v>
      </c>
      <c r="D4127" s="13">
        <v>1452</v>
      </c>
      <c r="G4127" s="13">
        <v>1452</v>
      </c>
      <c r="H4127" t="str">
        <f>VLOOKUP(G4127,All_Teams!$A$2:$B$365,2,FALSE)</f>
        <v>West Virginia</v>
      </c>
    </row>
    <row r="4128" spans="2:8" x14ac:dyDescent="0.4">
      <c r="B4128" s="11">
        <v>4125</v>
      </c>
      <c r="C4128" s="52">
        <v>1452</v>
      </c>
      <c r="D4128" s="13">
        <v>1452</v>
      </c>
      <c r="G4128" s="13">
        <v>1452</v>
      </c>
      <c r="H4128" t="str">
        <f>VLOOKUP(G4128,All_Teams!$A$2:$B$365,2,FALSE)</f>
        <v>West Virginia</v>
      </c>
    </row>
    <row r="4129" spans="2:8" x14ac:dyDescent="0.4">
      <c r="B4129" s="11">
        <v>4126</v>
      </c>
      <c r="C4129" s="52">
        <v>1242</v>
      </c>
      <c r="D4129" s="13">
        <v>1242</v>
      </c>
      <c r="G4129" s="13">
        <v>1242</v>
      </c>
      <c r="H4129" t="str">
        <f>VLOOKUP(G4129,All_Teams!$A$2:$B$365,2,FALSE)</f>
        <v>Kansas</v>
      </c>
    </row>
    <row r="4130" spans="2:8" x14ac:dyDescent="0.4">
      <c r="B4130" s="11">
        <v>4127</v>
      </c>
      <c r="C4130" s="52">
        <v>1435</v>
      </c>
      <c r="D4130" s="13">
        <v>1435</v>
      </c>
      <c r="G4130" s="13">
        <v>1435</v>
      </c>
      <c r="H4130" t="str">
        <f>VLOOKUP(G4130,All_Teams!$A$2:$B$365,2,FALSE)</f>
        <v>Vanderbilt</v>
      </c>
    </row>
    <row r="4131" spans="2:8" x14ac:dyDescent="0.4">
      <c r="B4131" s="11">
        <v>4128</v>
      </c>
      <c r="C4131" s="52">
        <v>1437</v>
      </c>
      <c r="D4131" s="13">
        <v>1437</v>
      </c>
      <c r="G4131" s="13">
        <v>1437</v>
      </c>
      <c r="H4131" t="str">
        <f>VLOOKUP(G4131,All_Teams!$A$2:$B$365,2,FALSE)</f>
        <v>Villanova</v>
      </c>
    </row>
    <row r="4132" spans="2:8" x14ac:dyDescent="0.4">
      <c r="B4132" s="11">
        <v>4129</v>
      </c>
      <c r="C4132" s="52">
        <v>1274</v>
      </c>
      <c r="D4132" s="13">
        <v>1274</v>
      </c>
      <c r="G4132" s="13">
        <v>1274</v>
      </c>
      <c r="H4132" t="str">
        <f>VLOOKUP(G4132,All_Teams!$A$2:$B$365,2,FALSE)</f>
        <v>Miami (FL)</v>
      </c>
    </row>
    <row r="4133" spans="2:8" x14ac:dyDescent="0.4">
      <c r="B4133" s="11">
        <v>4130</v>
      </c>
      <c r="C4133" s="52">
        <v>1112</v>
      </c>
      <c r="D4133" s="13">
        <v>1112</v>
      </c>
      <c r="G4133" s="13">
        <v>1112</v>
      </c>
      <c r="H4133" t="str">
        <f>VLOOKUP(G4133,All_Teams!$A$2:$B$365,2,FALSE)</f>
        <v>Arizona</v>
      </c>
    </row>
    <row r="4134" spans="2:8" x14ac:dyDescent="0.4">
      <c r="B4134" s="11">
        <v>4131</v>
      </c>
      <c r="C4134" s="52">
        <v>1452</v>
      </c>
      <c r="D4134" s="13">
        <v>1452</v>
      </c>
      <c r="G4134" s="13">
        <v>1452</v>
      </c>
      <c r="H4134" t="str">
        <f>VLOOKUP(G4134,All_Teams!$A$2:$B$365,2,FALSE)</f>
        <v>West Virginia</v>
      </c>
    </row>
    <row r="4135" spans="2:8" x14ac:dyDescent="0.4">
      <c r="B4135" s="11">
        <v>4132</v>
      </c>
      <c r="C4135" s="52">
        <v>1452</v>
      </c>
      <c r="D4135" s="13">
        <v>1452</v>
      </c>
      <c r="G4135" s="13">
        <v>1452</v>
      </c>
      <c r="H4135" t="str">
        <f>VLOOKUP(G4135,All_Teams!$A$2:$B$365,2,FALSE)</f>
        <v>West Virginia</v>
      </c>
    </row>
    <row r="4136" spans="2:8" x14ac:dyDescent="0.4">
      <c r="B4136" s="11">
        <v>4133</v>
      </c>
      <c r="C4136" s="52">
        <v>1246</v>
      </c>
      <c r="D4136" s="13">
        <v>1246</v>
      </c>
      <c r="G4136" s="13">
        <v>1246</v>
      </c>
      <c r="H4136" t="str">
        <f>VLOOKUP(G4136,All_Teams!$A$2:$B$365,2,FALSE)</f>
        <v>Kentucky</v>
      </c>
    </row>
    <row r="4137" spans="2:8" x14ac:dyDescent="0.4">
      <c r="B4137" s="11">
        <v>4134</v>
      </c>
      <c r="C4137" s="52">
        <v>1242</v>
      </c>
      <c r="D4137" s="13">
        <v>1242</v>
      </c>
      <c r="G4137" s="13">
        <v>1242</v>
      </c>
      <c r="H4137" t="str">
        <f>VLOOKUP(G4137,All_Teams!$A$2:$B$365,2,FALSE)</f>
        <v>Kansas</v>
      </c>
    </row>
    <row r="4138" spans="2:8" x14ac:dyDescent="0.4">
      <c r="B4138" s="11">
        <v>4135</v>
      </c>
      <c r="C4138" s="52">
        <v>1242</v>
      </c>
      <c r="D4138" s="13">
        <v>1242</v>
      </c>
      <c r="G4138" s="13">
        <v>1242</v>
      </c>
      <c r="H4138" t="str">
        <f>VLOOKUP(G4138,All_Teams!$A$2:$B$365,2,FALSE)</f>
        <v>Kansas</v>
      </c>
    </row>
    <row r="4139" spans="2:8" x14ac:dyDescent="0.4">
      <c r="B4139" s="11">
        <v>4136</v>
      </c>
      <c r="C4139" s="52">
        <v>1278</v>
      </c>
      <c r="D4139" s="13">
        <v>1278</v>
      </c>
      <c r="G4139" s="13">
        <v>1278</v>
      </c>
      <c r="H4139" t="str">
        <f>VLOOKUP(G4139,All_Teams!$A$2:$B$365,2,FALSE)</f>
        <v>Minnesota</v>
      </c>
    </row>
    <row r="4140" spans="2:8" x14ac:dyDescent="0.4">
      <c r="B4140" s="11">
        <v>4137</v>
      </c>
      <c r="C4140" s="52">
        <v>1435</v>
      </c>
      <c r="D4140" s="13">
        <v>1435</v>
      </c>
      <c r="G4140" s="13">
        <v>1435</v>
      </c>
      <c r="H4140" t="str">
        <f>VLOOKUP(G4140,All_Teams!$A$2:$B$365,2,FALSE)</f>
        <v>Vanderbilt</v>
      </c>
    </row>
    <row r="4141" spans="2:8" x14ac:dyDescent="0.4">
      <c r="B4141" s="11">
        <v>4138</v>
      </c>
      <c r="C4141" s="52">
        <v>1437</v>
      </c>
      <c r="D4141" s="13">
        <v>1437</v>
      </c>
      <c r="G4141" s="13">
        <v>1437</v>
      </c>
      <c r="H4141" t="str">
        <f>VLOOKUP(G4141,All_Teams!$A$2:$B$365,2,FALSE)</f>
        <v>Villanova</v>
      </c>
    </row>
    <row r="4142" spans="2:8" x14ac:dyDescent="0.4">
      <c r="B4142" s="11">
        <v>4139</v>
      </c>
      <c r="C4142" s="52">
        <v>1452</v>
      </c>
      <c r="D4142" s="13">
        <v>1452</v>
      </c>
      <c r="G4142" s="13">
        <v>1452</v>
      </c>
      <c r="H4142" t="str">
        <f>VLOOKUP(G4142,All_Teams!$A$2:$B$365,2,FALSE)</f>
        <v>West Virginia</v>
      </c>
    </row>
    <row r="4143" spans="2:8" x14ac:dyDescent="0.4">
      <c r="B4143" s="11">
        <v>4140</v>
      </c>
      <c r="C4143" s="52">
        <v>1314</v>
      </c>
      <c r="D4143" s="13">
        <v>1314</v>
      </c>
      <c r="G4143" s="13">
        <v>1314</v>
      </c>
      <c r="H4143" t="str">
        <f>VLOOKUP(G4143,All_Teams!$A$2:$B$365,2,FALSE)</f>
        <v>North Carolina</v>
      </c>
    </row>
    <row r="4144" spans="2:8" x14ac:dyDescent="0.4">
      <c r="B4144" s="11">
        <v>4141</v>
      </c>
      <c r="C4144" s="52">
        <v>1435</v>
      </c>
      <c r="D4144" s="13">
        <v>1435</v>
      </c>
      <c r="G4144" s="13">
        <v>1435</v>
      </c>
      <c r="H4144" t="str">
        <f>VLOOKUP(G4144,All_Teams!$A$2:$B$365,2,FALSE)</f>
        <v>Vanderbilt</v>
      </c>
    </row>
    <row r="4145" spans="2:8" x14ac:dyDescent="0.4">
      <c r="B4145" s="11">
        <v>4142</v>
      </c>
      <c r="C4145" s="52">
        <v>1452</v>
      </c>
      <c r="D4145" s="13">
        <v>1452</v>
      </c>
      <c r="G4145" s="13">
        <v>1452</v>
      </c>
      <c r="H4145" t="str">
        <f>VLOOKUP(G4145,All_Teams!$A$2:$B$365,2,FALSE)</f>
        <v>West Virginia</v>
      </c>
    </row>
    <row r="4146" spans="2:8" x14ac:dyDescent="0.4">
      <c r="B4146" s="11">
        <v>4143</v>
      </c>
      <c r="C4146" s="52">
        <v>1314</v>
      </c>
      <c r="D4146" s="13">
        <v>1314</v>
      </c>
      <c r="G4146" s="13">
        <v>1314</v>
      </c>
      <c r="H4146" t="str">
        <f>VLOOKUP(G4146,All_Teams!$A$2:$B$365,2,FALSE)</f>
        <v>North Carolina</v>
      </c>
    </row>
    <row r="4147" spans="2:8" x14ac:dyDescent="0.4">
      <c r="B4147" s="11">
        <v>4144</v>
      </c>
      <c r="C4147" s="52">
        <v>1257</v>
      </c>
      <c r="D4147" s="13">
        <v>1257</v>
      </c>
      <c r="G4147" s="13">
        <v>1257</v>
      </c>
      <c r="H4147" t="str">
        <f>VLOOKUP(G4147,All_Teams!$A$2:$B$365,2,FALSE)</f>
        <v>Louisville</v>
      </c>
    </row>
    <row r="4148" spans="2:8" x14ac:dyDescent="0.4">
      <c r="B4148" s="11">
        <v>4145</v>
      </c>
      <c r="C4148" s="52">
        <v>1314</v>
      </c>
      <c r="D4148" s="13">
        <v>1314</v>
      </c>
      <c r="G4148" s="13">
        <v>1314</v>
      </c>
      <c r="H4148" t="str">
        <f>VLOOKUP(G4148,All_Teams!$A$2:$B$365,2,FALSE)</f>
        <v>North Carolina</v>
      </c>
    </row>
    <row r="4149" spans="2:8" x14ac:dyDescent="0.4">
      <c r="B4149" s="11">
        <v>4146</v>
      </c>
      <c r="C4149" s="52">
        <v>1112</v>
      </c>
      <c r="D4149" s="13">
        <v>1112</v>
      </c>
      <c r="G4149" s="13">
        <v>1112</v>
      </c>
      <c r="H4149" t="str">
        <f>VLOOKUP(G4149,All_Teams!$A$2:$B$365,2,FALSE)</f>
        <v>Arizona</v>
      </c>
    </row>
    <row r="4150" spans="2:8" x14ac:dyDescent="0.4">
      <c r="B4150" s="11">
        <v>4147</v>
      </c>
      <c r="C4150" s="52">
        <v>1452</v>
      </c>
      <c r="D4150" s="13">
        <v>1452</v>
      </c>
      <c r="G4150" s="13">
        <v>1452</v>
      </c>
      <c r="H4150" t="str">
        <f>VLOOKUP(G4150,All_Teams!$A$2:$B$365,2,FALSE)</f>
        <v>West Virginia</v>
      </c>
    </row>
    <row r="4151" spans="2:8" x14ac:dyDescent="0.4">
      <c r="B4151" s="11">
        <v>4148</v>
      </c>
      <c r="C4151" s="52">
        <v>1452</v>
      </c>
      <c r="D4151" s="13">
        <v>1452</v>
      </c>
      <c r="G4151" s="13">
        <v>1452</v>
      </c>
      <c r="H4151" t="str">
        <f>VLOOKUP(G4151,All_Teams!$A$2:$B$365,2,FALSE)</f>
        <v>West Virginia</v>
      </c>
    </row>
    <row r="4152" spans="2:8" x14ac:dyDescent="0.4">
      <c r="B4152" s="11">
        <v>4149</v>
      </c>
      <c r="C4152" s="52">
        <v>1242</v>
      </c>
      <c r="D4152" s="13">
        <v>1242</v>
      </c>
      <c r="G4152" s="13">
        <v>1242</v>
      </c>
      <c r="H4152" t="str">
        <f>VLOOKUP(G4152,All_Teams!$A$2:$B$365,2,FALSE)</f>
        <v>Kansas</v>
      </c>
    </row>
    <row r="4153" spans="2:8" x14ac:dyDescent="0.4">
      <c r="B4153" s="11">
        <v>4150</v>
      </c>
      <c r="C4153" s="52">
        <v>1246</v>
      </c>
      <c r="D4153" s="13">
        <v>1246</v>
      </c>
      <c r="G4153" s="13">
        <v>1246</v>
      </c>
      <c r="H4153" t="str">
        <f>VLOOKUP(G4153,All_Teams!$A$2:$B$365,2,FALSE)</f>
        <v>Kentucky</v>
      </c>
    </row>
    <row r="4154" spans="2:8" x14ac:dyDescent="0.4">
      <c r="B4154" s="11">
        <v>4151</v>
      </c>
      <c r="C4154" s="52">
        <v>1452</v>
      </c>
      <c r="D4154" s="13">
        <v>1452</v>
      </c>
      <c r="G4154" s="13">
        <v>1452</v>
      </c>
      <c r="H4154" t="str">
        <f>VLOOKUP(G4154,All_Teams!$A$2:$B$365,2,FALSE)</f>
        <v>West Virginia</v>
      </c>
    </row>
    <row r="4155" spans="2:8" x14ac:dyDescent="0.4">
      <c r="B4155" s="11">
        <v>4152</v>
      </c>
      <c r="C4155" s="52">
        <v>1243</v>
      </c>
      <c r="D4155" s="13">
        <v>1243</v>
      </c>
      <c r="G4155" s="13">
        <v>1243</v>
      </c>
      <c r="H4155" t="str">
        <f>VLOOKUP(G4155,All_Teams!$A$2:$B$365,2,FALSE)</f>
        <v>Kansas State</v>
      </c>
    </row>
    <row r="4156" spans="2:8" x14ac:dyDescent="0.4">
      <c r="B4156" s="11">
        <v>4153</v>
      </c>
      <c r="C4156" s="52">
        <v>1242</v>
      </c>
      <c r="D4156" s="13">
        <v>1242</v>
      </c>
      <c r="G4156" s="13">
        <v>1242</v>
      </c>
      <c r="H4156" t="str">
        <f>VLOOKUP(G4156,All_Teams!$A$2:$B$365,2,FALSE)</f>
        <v>Kansas</v>
      </c>
    </row>
    <row r="4157" spans="2:8" x14ac:dyDescent="0.4">
      <c r="B4157" s="11">
        <v>4154</v>
      </c>
      <c r="C4157" s="52">
        <v>1452</v>
      </c>
      <c r="D4157" s="13">
        <v>1452</v>
      </c>
      <c r="G4157" s="13">
        <v>1452</v>
      </c>
      <c r="H4157" t="str">
        <f>VLOOKUP(G4157,All_Teams!$A$2:$B$365,2,FALSE)</f>
        <v>West Virginia</v>
      </c>
    </row>
    <row r="4158" spans="2:8" x14ac:dyDescent="0.4">
      <c r="B4158" s="11">
        <v>4155</v>
      </c>
      <c r="C4158" s="52">
        <v>1435</v>
      </c>
      <c r="D4158" s="13">
        <v>1435</v>
      </c>
      <c r="G4158" s="13">
        <v>1435</v>
      </c>
      <c r="H4158" t="str">
        <f>VLOOKUP(G4158,All_Teams!$A$2:$B$365,2,FALSE)</f>
        <v>Vanderbilt</v>
      </c>
    </row>
    <row r="4159" spans="2:8" x14ac:dyDescent="0.4">
      <c r="B4159" s="11">
        <v>4156</v>
      </c>
      <c r="C4159" s="52">
        <v>1452</v>
      </c>
      <c r="D4159" s="13">
        <v>1452</v>
      </c>
      <c r="G4159" s="13">
        <v>1452</v>
      </c>
      <c r="H4159" t="str">
        <f>VLOOKUP(G4159,All_Teams!$A$2:$B$365,2,FALSE)</f>
        <v>West Virginia</v>
      </c>
    </row>
    <row r="4160" spans="2:8" x14ac:dyDescent="0.4">
      <c r="B4160" s="11">
        <v>4157</v>
      </c>
      <c r="C4160" s="52">
        <v>1452</v>
      </c>
      <c r="D4160" s="13">
        <v>1452</v>
      </c>
      <c r="G4160" s="13">
        <v>1452</v>
      </c>
      <c r="H4160" t="str">
        <f>VLOOKUP(G4160,All_Teams!$A$2:$B$365,2,FALSE)</f>
        <v>West Virginia</v>
      </c>
    </row>
    <row r="4161" spans="2:8" x14ac:dyDescent="0.4">
      <c r="B4161" s="11">
        <v>4158</v>
      </c>
      <c r="C4161" s="52">
        <v>1274</v>
      </c>
      <c r="D4161" s="13">
        <v>1274</v>
      </c>
      <c r="G4161" s="13">
        <v>1274</v>
      </c>
      <c r="H4161" t="str">
        <f>VLOOKUP(G4161,All_Teams!$A$2:$B$365,2,FALSE)</f>
        <v>Miami (FL)</v>
      </c>
    </row>
    <row r="4162" spans="2:8" x14ac:dyDescent="0.4">
      <c r="B4162" s="11">
        <v>4159</v>
      </c>
      <c r="C4162" s="52">
        <v>1242</v>
      </c>
      <c r="D4162" s="13">
        <v>1242</v>
      </c>
      <c r="G4162" s="13">
        <v>1242</v>
      </c>
      <c r="H4162" t="str">
        <f>VLOOKUP(G4162,All_Teams!$A$2:$B$365,2,FALSE)</f>
        <v>Kansas</v>
      </c>
    </row>
    <row r="4163" spans="2:8" x14ac:dyDescent="0.4">
      <c r="B4163" s="11">
        <v>4160</v>
      </c>
      <c r="C4163" s="52">
        <v>1112</v>
      </c>
      <c r="D4163" s="13">
        <v>1112</v>
      </c>
      <c r="G4163" s="13">
        <v>1112</v>
      </c>
      <c r="H4163" t="str">
        <f>VLOOKUP(G4163,All_Teams!$A$2:$B$365,2,FALSE)</f>
        <v>Arizona</v>
      </c>
    </row>
    <row r="4164" spans="2:8" x14ac:dyDescent="0.4">
      <c r="B4164" s="11">
        <v>4161</v>
      </c>
      <c r="C4164" s="52">
        <v>1452</v>
      </c>
      <c r="D4164" s="13">
        <v>1452</v>
      </c>
      <c r="G4164" s="13">
        <v>1452</v>
      </c>
      <c r="H4164" t="str">
        <f>VLOOKUP(G4164,All_Teams!$A$2:$B$365,2,FALSE)</f>
        <v>West Virginia</v>
      </c>
    </row>
    <row r="4165" spans="2:8" x14ac:dyDescent="0.4">
      <c r="B4165" s="11">
        <v>4162</v>
      </c>
      <c r="C4165" s="52">
        <v>1124</v>
      </c>
      <c r="D4165" s="13">
        <v>1124</v>
      </c>
      <c r="G4165" s="13">
        <v>1124</v>
      </c>
      <c r="H4165" t="str">
        <f>VLOOKUP(G4165,All_Teams!$A$2:$B$365,2,FALSE)</f>
        <v>Baylor</v>
      </c>
    </row>
    <row r="4166" spans="2:8" x14ac:dyDescent="0.4">
      <c r="B4166" s="11">
        <v>4163</v>
      </c>
      <c r="C4166" s="52">
        <v>1242</v>
      </c>
      <c r="D4166" s="13">
        <v>1242</v>
      </c>
      <c r="G4166" s="13">
        <v>1242</v>
      </c>
      <c r="H4166" t="str">
        <f>VLOOKUP(G4166,All_Teams!$A$2:$B$365,2,FALSE)</f>
        <v>Kansas</v>
      </c>
    </row>
    <row r="4167" spans="2:8" x14ac:dyDescent="0.4">
      <c r="B4167" s="11">
        <v>4164</v>
      </c>
      <c r="C4167" s="52">
        <v>1374</v>
      </c>
      <c r="D4167" s="13">
        <v>1374</v>
      </c>
      <c r="G4167" s="13">
        <v>1374</v>
      </c>
      <c r="H4167" t="str">
        <f>VLOOKUP(G4167,All_Teams!$A$2:$B$365,2,FALSE)</f>
        <v>Southern Methodist</v>
      </c>
    </row>
    <row r="4168" spans="2:8" x14ac:dyDescent="0.4">
      <c r="B4168" s="11">
        <v>4165</v>
      </c>
      <c r="C4168" s="52">
        <v>1139</v>
      </c>
      <c r="D4168" s="13">
        <v>1139</v>
      </c>
      <c r="G4168" s="13">
        <v>1139</v>
      </c>
      <c r="H4168" t="str">
        <f>VLOOKUP(G4168,All_Teams!$A$2:$B$365,2,FALSE)</f>
        <v>Butler</v>
      </c>
    </row>
    <row r="4169" spans="2:8" x14ac:dyDescent="0.4">
      <c r="B4169" s="11">
        <v>4166</v>
      </c>
      <c r="C4169" s="52">
        <v>1452</v>
      </c>
      <c r="D4169" s="13">
        <v>1452</v>
      </c>
      <c r="G4169" s="13">
        <v>1452</v>
      </c>
      <c r="H4169" t="str">
        <f>VLOOKUP(G4169,All_Teams!$A$2:$B$365,2,FALSE)</f>
        <v>West Virginia</v>
      </c>
    </row>
    <row r="4170" spans="2:8" x14ac:dyDescent="0.4">
      <c r="B4170" s="11">
        <v>4167</v>
      </c>
      <c r="C4170" s="52">
        <v>1452</v>
      </c>
      <c r="D4170" s="13">
        <v>1452</v>
      </c>
      <c r="G4170" s="13">
        <v>1452</v>
      </c>
      <c r="H4170" t="str">
        <f>VLOOKUP(G4170,All_Teams!$A$2:$B$365,2,FALSE)</f>
        <v>West Virginia</v>
      </c>
    </row>
    <row r="4171" spans="2:8" x14ac:dyDescent="0.4">
      <c r="B4171" s="11">
        <v>4168</v>
      </c>
      <c r="C4171" s="52">
        <v>1246</v>
      </c>
      <c r="D4171" s="13">
        <v>1246</v>
      </c>
      <c r="G4171" s="13">
        <v>1246</v>
      </c>
      <c r="H4171" t="str">
        <f>VLOOKUP(G4171,All_Teams!$A$2:$B$365,2,FALSE)</f>
        <v>Kentucky</v>
      </c>
    </row>
    <row r="4172" spans="2:8" x14ac:dyDescent="0.4">
      <c r="B4172" s="11">
        <v>4169</v>
      </c>
      <c r="C4172" s="52">
        <v>1452</v>
      </c>
      <c r="D4172" s="13">
        <v>1452</v>
      </c>
      <c r="G4172" s="13">
        <v>1452</v>
      </c>
      <c r="H4172" t="str">
        <f>VLOOKUP(G4172,All_Teams!$A$2:$B$365,2,FALSE)</f>
        <v>West Virginia</v>
      </c>
    </row>
    <row r="4173" spans="2:8" x14ac:dyDescent="0.4">
      <c r="B4173" s="11">
        <v>4170</v>
      </c>
      <c r="C4173" s="52">
        <v>1452</v>
      </c>
      <c r="D4173" s="13">
        <v>1452</v>
      </c>
      <c r="G4173" s="13">
        <v>1452</v>
      </c>
      <c r="H4173" t="str">
        <f>VLOOKUP(G4173,All_Teams!$A$2:$B$365,2,FALSE)</f>
        <v>West Virginia</v>
      </c>
    </row>
    <row r="4174" spans="2:8" x14ac:dyDescent="0.4">
      <c r="B4174" s="11">
        <v>4171</v>
      </c>
      <c r="C4174" s="52">
        <v>1246</v>
      </c>
      <c r="D4174" s="13">
        <v>1246</v>
      </c>
      <c r="G4174" s="13">
        <v>1246</v>
      </c>
      <c r="H4174" t="str">
        <f>VLOOKUP(G4174,All_Teams!$A$2:$B$365,2,FALSE)</f>
        <v>Kentucky</v>
      </c>
    </row>
    <row r="4175" spans="2:8" x14ac:dyDescent="0.4">
      <c r="B4175" s="11">
        <v>4172</v>
      </c>
      <c r="C4175" s="52">
        <v>1452</v>
      </c>
      <c r="D4175" s="13">
        <v>1452</v>
      </c>
      <c r="G4175" s="13">
        <v>1452</v>
      </c>
      <c r="H4175" t="str">
        <f>VLOOKUP(G4175,All_Teams!$A$2:$B$365,2,FALSE)</f>
        <v>West Virginia</v>
      </c>
    </row>
    <row r="4176" spans="2:8" x14ac:dyDescent="0.4">
      <c r="B4176" s="11">
        <v>4173</v>
      </c>
      <c r="C4176" s="52">
        <v>1246</v>
      </c>
      <c r="D4176" s="13">
        <v>1246</v>
      </c>
      <c r="G4176" s="13">
        <v>1246</v>
      </c>
      <c r="H4176" t="str">
        <f>VLOOKUP(G4176,All_Teams!$A$2:$B$365,2,FALSE)</f>
        <v>Kentucky</v>
      </c>
    </row>
    <row r="4177" spans="2:8" x14ac:dyDescent="0.4">
      <c r="B4177" s="11">
        <v>4174</v>
      </c>
      <c r="C4177" s="52">
        <v>1181</v>
      </c>
      <c r="D4177" s="13">
        <v>1181</v>
      </c>
      <c r="G4177" s="13">
        <v>1181</v>
      </c>
      <c r="H4177" t="str">
        <f>VLOOKUP(G4177,All_Teams!$A$2:$B$365,2,FALSE)</f>
        <v>Duke</v>
      </c>
    </row>
    <row r="4178" spans="2:8" x14ac:dyDescent="0.4">
      <c r="B4178" s="11">
        <v>4175</v>
      </c>
      <c r="C4178" s="52">
        <v>1314</v>
      </c>
      <c r="D4178" s="13">
        <v>1314</v>
      </c>
      <c r="G4178" s="13">
        <v>1314</v>
      </c>
      <c r="H4178" t="str">
        <f>VLOOKUP(G4178,All_Teams!$A$2:$B$365,2,FALSE)</f>
        <v>North Carolina</v>
      </c>
    </row>
    <row r="4179" spans="2:8" x14ac:dyDescent="0.4">
      <c r="B4179" s="11">
        <v>4176</v>
      </c>
      <c r="C4179" s="52">
        <v>1374</v>
      </c>
      <c r="D4179" s="13">
        <v>1374</v>
      </c>
      <c r="G4179" s="13">
        <v>1374</v>
      </c>
      <c r="H4179" t="str">
        <f>VLOOKUP(G4179,All_Teams!$A$2:$B$365,2,FALSE)</f>
        <v>Southern Methodist</v>
      </c>
    </row>
    <row r="4180" spans="2:8" x14ac:dyDescent="0.4">
      <c r="B4180" s="11">
        <v>4177</v>
      </c>
      <c r="C4180" s="52">
        <v>1374</v>
      </c>
      <c r="D4180" s="13">
        <v>1374</v>
      </c>
      <c r="G4180" s="13">
        <v>1374</v>
      </c>
      <c r="H4180" t="str">
        <f>VLOOKUP(G4180,All_Teams!$A$2:$B$365,2,FALSE)</f>
        <v>Southern Methodist</v>
      </c>
    </row>
    <row r="4181" spans="2:8" x14ac:dyDescent="0.4">
      <c r="B4181" s="11">
        <v>4178</v>
      </c>
      <c r="C4181" s="52">
        <v>1314</v>
      </c>
      <c r="D4181" s="13">
        <v>1314</v>
      </c>
      <c r="G4181" s="13">
        <v>1314</v>
      </c>
      <c r="H4181" t="str">
        <f>VLOOKUP(G4181,All_Teams!$A$2:$B$365,2,FALSE)</f>
        <v>North Carolina</v>
      </c>
    </row>
    <row r="4182" spans="2:8" x14ac:dyDescent="0.4">
      <c r="B4182" s="11">
        <v>4179</v>
      </c>
      <c r="C4182" s="52">
        <v>1257</v>
      </c>
      <c r="D4182" s="13">
        <v>1257</v>
      </c>
      <c r="G4182" s="13">
        <v>1257</v>
      </c>
      <c r="H4182" t="str">
        <f>VLOOKUP(G4182,All_Teams!$A$2:$B$365,2,FALSE)</f>
        <v>Louisville</v>
      </c>
    </row>
    <row r="4183" spans="2:8" x14ac:dyDescent="0.4">
      <c r="B4183" s="11">
        <v>4180</v>
      </c>
      <c r="C4183" s="52">
        <v>1452</v>
      </c>
      <c r="D4183" s="13">
        <v>1452</v>
      </c>
      <c r="G4183" s="13">
        <v>1452</v>
      </c>
      <c r="H4183" t="str">
        <f>VLOOKUP(G4183,All_Teams!$A$2:$B$365,2,FALSE)</f>
        <v>West Virginia</v>
      </c>
    </row>
    <row r="4184" spans="2:8" x14ac:dyDescent="0.4">
      <c r="B4184" s="11">
        <v>4181</v>
      </c>
      <c r="C4184" s="52">
        <v>1246</v>
      </c>
      <c r="D4184" s="13">
        <v>1246</v>
      </c>
      <c r="G4184" s="13">
        <v>1246</v>
      </c>
      <c r="H4184" t="str">
        <f>VLOOKUP(G4184,All_Teams!$A$2:$B$365,2,FALSE)</f>
        <v>Kentucky</v>
      </c>
    </row>
    <row r="4185" spans="2:8" x14ac:dyDescent="0.4">
      <c r="B4185" s="11">
        <v>4182</v>
      </c>
      <c r="C4185" s="52">
        <v>1257</v>
      </c>
      <c r="D4185" s="13">
        <v>1257</v>
      </c>
      <c r="G4185" s="13">
        <v>1257</v>
      </c>
      <c r="H4185" t="str">
        <f>VLOOKUP(G4185,All_Teams!$A$2:$B$365,2,FALSE)</f>
        <v>Louisville</v>
      </c>
    </row>
    <row r="4186" spans="2:8" x14ac:dyDescent="0.4">
      <c r="B4186" s="11">
        <v>4183</v>
      </c>
      <c r="C4186" s="52">
        <v>1242</v>
      </c>
      <c r="D4186" s="13">
        <v>1242</v>
      </c>
      <c r="G4186" s="13">
        <v>1242</v>
      </c>
      <c r="H4186" t="str">
        <f>VLOOKUP(G4186,All_Teams!$A$2:$B$365,2,FALSE)</f>
        <v>Kansas</v>
      </c>
    </row>
    <row r="4187" spans="2:8" x14ac:dyDescent="0.4">
      <c r="B4187" s="11">
        <v>4184</v>
      </c>
      <c r="C4187" s="52">
        <v>1452</v>
      </c>
      <c r="D4187" s="13">
        <v>1452</v>
      </c>
      <c r="G4187" s="13">
        <v>1452</v>
      </c>
      <c r="H4187" t="str">
        <f>VLOOKUP(G4187,All_Teams!$A$2:$B$365,2,FALSE)</f>
        <v>West Virginia</v>
      </c>
    </row>
    <row r="4188" spans="2:8" x14ac:dyDescent="0.4">
      <c r="B4188" s="11">
        <v>4185</v>
      </c>
      <c r="C4188" s="52">
        <v>1435</v>
      </c>
      <c r="D4188" s="13">
        <v>1435</v>
      </c>
      <c r="G4188" s="13">
        <v>1435</v>
      </c>
      <c r="H4188" t="str">
        <f>VLOOKUP(G4188,All_Teams!$A$2:$B$365,2,FALSE)</f>
        <v>Vanderbilt</v>
      </c>
    </row>
    <row r="4189" spans="2:8" x14ac:dyDescent="0.4">
      <c r="B4189" s="11">
        <v>4186</v>
      </c>
      <c r="C4189" s="52">
        <v>1314</v>
      </c>
      <c r="D4189" s="13">
        <v>1314</v>
      </c>
      <c r="G4189" s="13">
        <v>1314</v>
      </c>
      <c r="H4189" t="str">
        <f>VLOOKUP(G4189,All_Teams!$A$2:$B$365,2,FALSE)</f>
        <v>North Carolina</v>
      </c>
    </row>
    <row r="4190" spans="2:8" x14ac:dyDescent="0.4">
      <c r="B4190" s="11">
        <v>4187</v>
      </c>
      <c r="C4190" s="52">
        <v>1314</v>
      </c>
      <c r="D4190" s="13">
        <v>1314</v>
      </c>
      <c r="G4190" s="13">
        <v>1314</v>
      </c>
      <c r="H4190" t="str">
        <f>VLOOKUP(G4190,All_Teams!$A$2:$B$365,2,FALSE)</f>
        <v>North Carolina</v>
      </c>
    </row>
    <row r="4191" spans="2:8" x14ac:dyDescent="0.4">
      <c r="B4191" s="11">
        <v>4188</v>
      </c>
      <c r="C4191" s="52">
        <v>1371</v>
      </c>
      <c r="D4191" s="13">
        <v>1371</v>
      </c>
      <c r="G4191" s="13">
        <v>1371</v>
      </c>
      <c r="H4191" t="str">
        <f>VLOOKUP(G4191,All_Teams!$A$2:$B$365,2,FALSE)</f>
        <v>Seton Hall</v>
      </c>
    </row>
    <row r="4192" spans="2:8" x14ac:dyDescent="0.4">
      <c r="B4192" s="11">
        <v>4189</v>
      </c>
      <c r="C4192" s="52">
        <v>1452</v>
      </c>
      <c r="D4192" s="13">
        <v>1452</v>
      </c>
      <c r="G4192" s="13">
        <v>1452</v>
      </c>
      <c r="H4192" t="str">
        <f>VLOOKUP(G4192,All_Teams!$A$2:$B$365,2,FALSE)</f>
        <v>West Virginia</v>
      </c>
    </row>
    <row r="4193" spans="2:8" x14ac:dyDescent="0.4">
      <c r="B4193" s="11">
        <v>4190</v>
      </c>
      <c r="C4193" s="52">
        <v>1455</v>
      </c>
      <c r="D4193" s="13">
        <v>1455</v>
      </c>
      <c r="G4193" s="13">
        <v>1455</v>
      </c>
      <c r="H4193" t="str">
        <f>VLOOKUP(G4193,All_Teams!$A$2:$B$365,2,FALSE)</f>
        <v>Wichita State</v>
      </c>
    </row>
    <row r="4194" spans="2:8" x14ac:dyDescent="0.4">
      <c r="B4194" s="11">
        <v>4191</v>
      </c>
      <c r="C4194" s="52">
        <v>1246</v>
      </c>
      <c r="D4194" s="13">
        <v>1246</v>
      </c>
      <c r="G4194" s="13">
        <v>1246</v>
      </c>
      <c r="H4194" t="str">
        <f>VLOOKUP(G4194,All_Teams!$A$2:$B$365,2,FALSE)</f>
        <v>Kentucky</v>
      </c>
    </row>
    <row r="4195" spans="2:8" x14ac:dyDescent="0.4">
      <c r="B4195" s="11">
        <v>4192</v>
      </c>
      <c r="C4195" s="52">
        <v>1257</v>
      </c>
      <c r="D4195" s="13">
        <v>1257</v>
      </c>
      <c r="G4195" s="13">
        <v>1257</v>
      </c>
      <c r="H4195" t="str">
        <f>VLOOKUP(G4195,All_Teams!$A$2:$B$365,2,FALSE)</f>
        <v>Louisville</v>
      </c>
    </row>
    <row r="4196" spans="2:8" x14ac:dyDescent="0.4">
      <c r="B4196" s="11">
        <v>4193</v>
      </c>
      <c r="C4196" s="52">
        <v>1274</v>
      </c>
      <c r="D4196" s="13">
        <v>1274</v>
      </c>
      <c r="G4196" s="13">
        <v>1274</v>
      </c>
      <c r="H4196" t="str">
        <f>VLOOKUP(G4196,All_Teams!$A$2:$B$365,2,FALSE)</f>
        <v>Miami (FL)</v>
      </c>
    </row>
    <row r="4197" spans="2:8" x14ac:dyDescent="0.4">
      <c r="B4197" s="11">
        <v>4194</v>
      </c>
      <c r="C4197" s="52">
        <v>1246</v>
      </c>
      <c r="D4197" s="13">
        <v>1246</v>
      </c>
      <c r="G4197" s="13">
        <v>1246</v>
      </c>
      <c r="H4197" t="str">
        <f>VLOOKUP(G4197,All_Teams!$A$2:$B$365,2,FALSE)</f>
        <v>Kentucky</v>
      </c>
    </row>
    <row r="4198" spans="2:8" x14ac:dyDescent="0.4">
      <c r="B4198" s="11">
        <v>4195</v>
      </c>
      <c r="C4198" s="52">
        <v>1257</v>
      </c>
      <c r="D4198" s="13">
        <v>1257</v>
      </c>
      <c r="G4198" s="13">
        <v>1257</v>
      </c>
      <c r="H4198" t="str">
        <f>VLOOKUP(G4198,All_Teams!$A$2:$B$365,2,FALSE)</f>
        <v>Louisville</v>
      </c>
    </row>
    <row r="4199" spans="2:8" x14ac:dyDescent="0.4">
      <c r="B4199" s="11">
        <v>4196</v>
      </c>
      <c r="C4199" s="52">
        <v>1314</v>
      </c>
      <c r="D4199" s="13">
        <v>1314</v>
      </c>
      <c r="G4199" s="13">
        <v>1314</v>
      </c>
      <c r="H4199" t="str">
        <f>VLOOKUP(G4199,All_Teams!$A$2:$B$365,2,FALSE)</f>
        <v>North Carolina</v>
      </c>
    </row>
    <row r="4200" spans="2:8" x14ac:dyDescent="0.4">
      <c r="B4200" s="11">
        <v>4197</v>
      </c>
      <c r="C4200" s="52">
        <v>1196</v>
      </c>
      <c r="D4200" s="13">
        <v>1196</v>
      </c>
      <c r="G4200" s="13">
        <v>1196</v>
      </c>
      <c r="H4200" t="str">
        <f>VLOOKUP(G4200,All_Teams!$A$2:$B$365,2,FALSE)</f>
        <v>Florida</v>
      </c>
    </row>
    <row r="4201" spans="2:8" x14ac:dyDescent="0.4">
      <c r="B4201" s="11">
        <v>4198</v>
      </c>
      <c r="C4201" s="52">
        <v>1181</v>
      </c>
      <c r="D4201" s="13">
        <v>1181</v>
      </c>
      <c r="G4201" s="13">
        <v>1181</v>
      </c>
      <c r="H4201" t="str">
        <f>VLOOKUP(G4201,All_Teams!$A$2:$B$365,2,FALSE)</f>
        <v>Duke</v>
      </c>
    </row>
    <row r="4202" spans="2:8" x14ac:dyDescent="0.4">
      <c r="B4202" s="11">
        <v>4199</v>
      </c>
      <c r="C4202" s="52">
        <v>1242</v>
      </c>
      <c r="D4202" s="13">
        <v>1242</v>
      </c>
      <c r="G4202" s="13">
        <v>1242</v>
      </c>
      <c r="H4202" t="str">
        <f>VLOOKUP(G4202,All_Teams!$A$2:$B$365,2,FALSE)</f>
        <v>Kansas</v>
      </c>
    </row>
    <row r="4203" spans="2:8" x14ac:dyDescent="0.4">
      <c r="B4203" s="11">
        <v>4200</v>
      </c>
      <c r="C4203" s="52">
        <v>1246</v>
      </c>
      <c r="D4203" s="13">
        <v>1246</v>
      </c>
      <c r="G4203" s="13">
        <v>1246</v>
      </c>
      <c r="H4203" t="str">
        <f>VLOOKUP(G4203,All_Teams!$A$2:$B$365,2,FALSE)</f>
        <v>Kentucky</v>
      </c>
    </row>
    <row r="4204" spans="2:8" x14ac:dyDescent="0.4">
      <c r="B4204" s="11">
        <v>4201</v>
      </c>
      <c r="C4204" s="52">
        <v>1257</v>
      </c>
      <c r="D4204" s="13">
        <v>1257</v>
      </c>
      <c r="G4204" s="13">
        <v>1257</v>
      </c>
      <c r="H4204" t="str">
        <f>VLOOKUP(G4204,All_Teams!$A$2:$B$365,2,FALSE)</f>
        <v>Louisville</v>
      </c>
    </row>
    <row r="4205" spans="2:8" x14ac:dyDescent="0.4">
      <c r="B4205" s="11">
        <v>4202</v>
      </c>
      <c r="C4205" s="52">
        <v>1124</v>
      </c>
      <c r="D4205" s="13">
        <v>1124</v>
      </c>
      <c r="G4205" s="13">
        <v>1124</v>
      </c>
      <c r="H4205" t="str">
        <f>VLOOKUP(G4205,All_Teams!$A$2:$B$365,2,FALSE)</f>
        <v>Baylor</v>
      </c>
    </row>
    <row r="4206" spans="2:8" x14ac:dyDescent="0.4">
      <c r="B4206" s="11">
        <v>4203</v>
      </c>
      <c r="C4206" s="52">
        <v>1242</v>
      </c>
      <c r="D4206" s="13">
        <v>1242</v>
      </c>
      <c r="G4206" s="13">
        <v>1242</v>
      </c>
      <c r="H4206" t="str">
        <f>VLOOKUP(G4206,All_Teams!$A$2:$B$365,2,FALSE)</f>
        <v>Kansas</v>
      </c>
    </row>
    <row r="4207" spans="2:8" x14ac:dyDescent="0.4">
      <c r="B4207" s="11">
        <v>4204</v>
      </c>
      <c r="C4207" s="52">
        <v>1274</v>
      </c>
      <c r="D4207" s="13">
        <v>1274</v>
      </c>
      <c r="G4207" s="13">
        <v>1274</v>
      </c>
      <c r="H4207" t="str">
        <f>VLOOKUP(G4207,All_Teams!$A$2:$B$365,2,FALSE)</f>
        <v>Miami (FL)</v>
      </c>
    </row>
    <row r="4208" spans="2:8" x14ac:dyDescent="0.4">
      <c r="B4208" s="11">
        <v>4205</v>
      </c>
      <c r="C4208" s="52">
        <v>1314</v>
      </c>
      <c r="D4208" s="13">
        <v>1314</v>
      </c>
      <c r="G4208" s="13">
        <v>1314</v>
      </c>
      <c r="H4208" t="str">
        <f>VLOOKUP(G4208,All_Teams!$A$2:$B$365,2,FALSE)</f>
        <v>North Carolina</v>
      </c>
    </row>
    <row r="4209" spans="2:8" x14ac:dyDescent="0.4">
      <c r="B4209" s="11">
        <v>4206</v>
      </c>
      <c r="C4209" s="52">
        <v>1242</v>
      </c>
      <c r="D4209" s="13">
        <v>1242</v>
      </c>
      <c r="G4209" s="13">
        <v>1242</v>
      </c>
      <c r="H4209" t="str">
        <f>VLOOKUP(G4209,All_Teams!$A$2:$B$365,2,FALSE)</f>
        <v>Kansas</v>
      </c>
    </row>
    <row r="4210" spans="2:8" x14ac:dyDescent="0.4">
      <c r="B4210" s="11">
        <v>4207</v>
      </c>
      <c r="C4210" s="52">
        <v>1417</v>
      </c>
      <c r="D4210" s="13">
        <v>1417</v>
      </c>
      <c r="G4210" s="13">
        <v>1417</v>
      </c>
      <c r="H4210" t="str">
        <f>VLOOKUP(G4210,All_Teams!$A$2:$B$365,2,FALSE)</f>
        <v>UCLA</v>
      </c>
    </row>
    <row r="4211" spans="2:8" x14ac:dyDescent="0.4">
      <c r="B4211" s="11">
        <v>4208</v>
      </c>
      <c r="C4211" s="52">
        <v>1242</v>
      </c>
      <c r="D4211" s="13">
        <v>1242</v>
      </c>
      <c r="G4211" s="13">
        <v>1242</v>
      </c>
      <c r="H4211" t="str">
        <f>VLOOKUP(G4211,All_Teams!$A$2:$B$365,2,FALSE)</f>
        <v>Kansas</v>
      </c>
    </row>
    <row r="4212" spans="2:8" x14ac:dyDescent="0.4">
      <c r="B4212" s="11">
        <v>4209</v>
      </c>
      <c r="C4212" s="52">
        <v>1374</v>
      </c>
      <c r="D4212" s="13">
        <v>1374</v>
      </c>
      <c r="G4212" s="13">
        <v>1374</v>
      </c>
      <c r="H4212" t="str">
        <f>VLOOKUP(G4212,All_Teams!$A$2:$B$365,2,FALSE)</f>
        <v>Southern Methodist</v>
      </c>
    </row>
    <row r="4213" spans="2:8" x14ac:dyDescent="0.4">
      <c r="B4213" s="11">
        <v>4210</v>
      </c>
      <c r="C4213" s="52">
        <v>1374</v>
      </c>
      <c r="D4213" s="13">
        <v>1374</v>
      </c>
      <c r="G4213" s="13">
        <v>1374</v>
      </c>
      <c r="H4213" t="str">
        <f>VLOOKUP(G4213,All_Teams!$A$2:$B$365,2,FALSE)</f>
        <v>Southern Methodist</v>
      </c>
    </row>
    <row r="4214" spans="2:8" x14ac:dyDescent="0.4">
      <c r="B4214" s="11">
        <v>4211</v>
      </c>
      <c r="C4214" s="52">
        <v>1452</v>
      </c>
      <c r="D4214" s="13">
        <v>1452</v>
      </c>
      <c r="G4214" s="13">
        <v>1452</v>
      </c>
      <c r="H4214" t="str">
        <f>VLOOKUP(G4214,All_Teams!$A$2:$B$365,2,FALSE)</f>
        <v>West Virginia</v>
      </c>
    </row>
    <row r="4215" spans="2:8" x14ac:dyDescent="0.4">
      <c r="B4215" s="11">
        <v>4212</v>
      </c>
      <c r="C4215" s="52">
        <v>1153</v>
      </c>
      <c r="D4215" s="13">
        <v>1153</v>
      </c>
      <c r="G4215" s="13">
        <v>1153</v>
      </c>
      <c r="H4215" t="str">
        <f>VLOOKUP(G4215,All_Teams!$A$2:$B$365,2,FALSE)</f>
        <v>Cincinnati</v>
      </c>
    </row>
    <row r="4216" spans="2:8" x14ac:dyDescent="0.4">
      <c r="B4216" s="11">
        <v>4213</v>
      </c>
      <c r="C4216" s="52">
        <v>1257</v>
      </c>
      <c r="D4216" s="13">
        <v>1257</v>
      </c>
      <c r="G4216" s="13">
        <v>1257</v>
      </c>
      <c r="H4216" t="str">
        <f>VLOOKUP(G4216,All_Teams!$A$2:$B$365,2,FALSE)</f>
        <v>Louisville</v>
      </c>
    </row>
    <row r="4217" spans="2:8" x14ac:dyDescent="0.4">
      <c r="B4217" s="11">
        <v>4214</v>
      </c>
      <c r="C4217" s="52">
        <v>1314</v>
      </c>
      <c r="D4217" s="13">
        <v>1314</v>
      </c>
      <c r="G4217" s="13">
        <v>1314</v>
      </c>
      <c r="H4217" t="str">
        <f>VLOOKUP(G4217,All_Teams!$A$2:$B$365,2,FALSE)</f>
        <v>North Carolina</v>
      </c>
    </row>
    <row r="4218" spans="2:8" x14ac:dyDescent="0.4">
      <c r="B4218" s="11">
        <v>4215</v>
      </c>
      <c r="C4218" s="52">
        <v>1257</v>
      </c>
      <c r="D4218" s="13">
        <v>1257</v>
      </c>
      <c r="G4218" s="13">
        <v>1257</v>
      </c>
      <c r="H4218" t="str">
        <f>VLOOKUP(G4218,All_Teams!$A$2:$B$365,2,FALSE)</f>
        <v>Louisville</v>
      </c>
    </row>
    <row r="4219" spans="2:8" x14ac:dyDescent="0.4">
      <c r="B4219" s="11">
        <v>4216</v>
      </c>
      <c r="C4219" s="52">
        <v>1314</v>
      </c>
      <c r="D4219" s="13">
        <v>1314</v>
      </c>
      <c r="G4219" s="13">
        <v>1314</v>
      </c>
      <c r="H4219" t="str">
        <f>VLOOKUP(G4219,All_Teams!$A$2:$B$365,2,FALSE)</f>
        <v>North Carolina</v>
      </c>
    </row>
    <row r="4220" spans="2:8" x14ac:dyDescent="0.4">
      <c r="B4220" s="11">
        <v>4217</v>
      </c>
      <c r="C4220" s="52">
        <v>1435</v>
      </c>
      <c r="D4220" s="13">
        <v>1435</v>
      </c>
      <c r="G4220" s="13">
        <v>1435</v>
      </c>
      <c r="H4220" t="str">
        <f>VLOOKUP(G4220,All_Teams!$A$2:$B$365,2,FALSE)</f>
        <v>Vanderbilt</v>
      </c>
    </row>
    <row r="4221" spans="2:8" x14ac:dyDescent="0.4">
      <c r="B4221" s="11">
        <v>4218</v>
      </c>
      <c r="C4221" s="52">
        <v>1374</v>
      </c>
      <c r="D4221" s="13">
        <v>1374</v>
      </c>
      <c r="G4221" s="13">
        <v>1374</v>
      </c>
      <c r="H4221" t="str">
        <f>VLOOKUP(G4221,All_Teams!$A$2:$B$365,2,FALSE)</f>
        <v>Southern Methodist</v>
      </c>
    </row>
    <row r="4222" spans="2:8" x14ac:dyDescent="0.4">
      <c r="B4222" s="11">
        <v>4219</v>
      </c>
      <c r="C4222" s="52">
        <v>1458</v>
      </c>
      <c r="D4222" s="13">
        <v>1458</v>
      </c>
      <c r="G4222" s="13">
        <v>1458</v>
      </c>
      <c r="H4222" t="str">
        <f>VLOOKUP(G4222,All_Teams!$A$2:$B$365,2,FALSE)</f>
        <v>Wisconsin</v>
      </c>
    </row>
    <row r="4223" spans="2:8" x14ac:dyDescent="0.4">
      <c r="B4223" s="11">
        <v>4220</v>
      </c>
      <c r="C4223" s="52">
        <v>1374</v>
      </c>
      <c r="D4223" s="13">
        <v>1374</v>
      </c>
      <c r="G4223" s="13">
        <v>1374</v>
      </c>
      <c r="H4223" t="str">
        <f>VLOOKUP(G4223,All_Teams!$A$2:$B$365,2,FALSE)</f>
        <v>Southern Methodist</v>
      </c>
    </row>
    <row r="4224" spans="2:8" x14ac:dyDescent="0.4">
      <c r="B4224" s="11">
        <v>4221</v>
      </c>
      <c r="C4224" s="52">
        <v>1314</v>
      </c>
      <c r="D4224" s="13">
        <v>1314</v>
      </c>
      <c r="G4224" s="13">
        <v>1314</v>
      </c>
      <c r="H4224" t="str">
        <f>VLOOKUP(G4224,All_Teams!$A$2:$B$365,2,FALSE)</f>
        <v>North Carolina</v>
      </c>
    </row>
    <row r="4225" spans="2:8" x14ac:dyDescent="0.4">
      <c r="B4225" s="11">
        <v>4222</v>
      </c>
      <c r="C4225" s="52">
        <v>1274</v>
      </c>
      <c r="D4225" s="13">
        <v>1274</v>
      </c>
      <c r="G4225" s="13">
        <v>1274</v>
      </c>
      <c r="H4225" t="str">
        <f>VLOOKUP(G4225,All_Teams!$A$2:$B$365,2,FALSE)</f>
        <v>Miami (FL)</v>
      </c>
    </row>
    <row r="4226" spans="2:8" x14ac:dyDescent="0.4">
      <c r="B4226" s="11">
        <v>4223</v>
      </c>
      <c r="C4226" s="52">
        <v>1374</v>
      </c>
      <c r="D4226" s="13">
        <v>1374</v>
      </c>
      <c r="G4226" s="13">
        <v>1374</v>
      </c>
      <c r="H4226" t="str">
        <f>VLOOKUP(G4226,All_Teams!$A$2:$B$365,2,FALSE)</f>
        <v>Southern Methodist</v>
      </c>
    </row>
    <row r="4227" spans="2:8" x14ac:dyDescent="0.4">
      <c r="B4227" s="11">
        <v>4224</v>
      </c>
      <c r="C4227" s="52">
        <v>1374</v>
      </c>
      <c r="D4227" s="13">
        <v>1374</v>
      </c>
      <c r="G4227" s="13">
        <v>1374</v>
      </c>
      <c r="H4227" t="str">
        <f>VLOOKUP(G4227,All_Teams!$A$2:$B$365,2,FALSE)</f>
        <v>Southern Methodist</v>
      </c>
    </row>
    <row r="4228" spans="2:8" x14ac:dyDescent="0.4">
      <c r="B4228" s="11">
        <v>4225</v>
      </c>
      <c r="C4228" s="52">
        <v>1257</v>
      </c>
      <c r="D4228" s="13">
        <v>1257</v>
      </c>
      <c r="G4228" s="13">
        <v>1257</v>
      </c>
      <c r="H4228" t="str">
        <f>VLOOKUP(G4228,All_Teams!$A$2:$B$365,2,FALSE)</f>
        <v>Louisville</v>
      </c>
    </row>
    <row r="4229" spans="2:8" x14ac:dyDescent="0.4">
      <c r="B4229" s="11">
        <v>4226</v>
      </c>
      <c r="C4229" s="52">
        <v>1458</v>
      </c>
      <c r="D4229" s="13">
        <v>1458</v>
      </c>
      <c r="G4229" s="13">
        <v>1458</v>
      </c>
      <c r="H4229" t="str">
        <f>VLOOKUP(G4229,All_Teams!$A$2:$B$365,2,FALSE)</f>
        <v>Wisconsin</v>
      </c>
    </row>
    <row r="4230" spans="2:8" x14ac:dyDescent="0.4">
      <c r="B4230" s="11">
        <v>4227</v>
      </c>
      <c r="C4230" s="52">
        <v>1278</v>
      </c>
      <c r="D4230" s="13">
        <v>1278</v>
      </c>
      <c r="G4230" s="13">
        <v>1278</v>
      </c>
      <c r="H4230" t="str">
        <f>VLOOKUP(G4230,All_Teams!$A$2:$B$365,2,FALSE)</f>
        <v>Minnesota</v>
      </c>
    </row>
    <row r="4231" spans="2:8" x14ac:dyDescent="0.4">
      <c r="B4231" s="11">
        <v>4228</v>
      </c>
      <c r="C4231" s="52">
        <v>1153</v>
      </c>
      <c r="D4231" s="13">
        <v>1153</v>
      </c>
      <c r="G4231" s="13">
        <v>1153</v>
      </c>
      <c r="H4231" t="str">
        <f>VLOOKUP(G4231,All_Teams!$A$2:$B$365,2,FALSE)</f>
        <v>Cincinnati</v>
      </c>
    </row>
    <row r="4232" spans="2:8" x14ac:dyDescent="0.4">
      <c r="B4232" s="11">
        <v>4229</v>
      </c>
      <c r="C4232" s="52">
        <v>1455</v>
      </c>
      <c r="D4232" s="13">
        <v>1455</v>
      </c>
      <c r="G4232" s="13">
        <v>1455</v>
      </c>
      <c r="H4232" t="str">
        <f>VLOOKUP(G4232,All_Teams!$A$2:$B$365,2,FALSE)</f>
        <v>Wichita State</v>
      </c>
    </row>
    <row r="4233" spans="2:8" x14ac:dyDescent="0.4">
      <c r="B4233" s="11">
        <v>4230</v>
      </c>
      <c r="C4233" s="52">
        <v>1452</v>
      </c>
      <c r="D4233" s="13">
        <v>1452</v>
      </c>
      <c r="G4233" s="13">
        <v>1452</v>
      </c>
      <c r="H4233" t="str">
        <f>VLOOKUP(G4233,All_Teams!$A$2:$B$365,2,FALSE)</f>
        <v>West Virginia</v>
      </c>
    </row>
    <row r="4234" spans="2:8" x14ac:dyDescent="0.4">
      <c r="B4234" s="11">
        <v>4231</v>
      </c>
      <c r="C4234" s="52">
        <v>1246</v>
      </c>
      <c r="D4234" s="13">
        <v>1246</v>
      </c>
      <c r="G4234" s="13">
        <v>1246</v>
      </c>
      <c r="H4234" t="str">
        <f>VLOOKUP(G4234,All_Teams!$A$2:$B$365,2,FALSE)</f>
        <v>Kentucky</v>
      </c>
    </row>
    <row r="4235" spans="2:8" x14ac:dyDescent="0.4">
      <c r="B4235" s="11">
        <v>4232</v>
      </c>
      <c r="C4235" s="52">
        <v>1452</v>
      </c>
      <c r="D4235" s="13">
        <v>1452</v>
      </c>
      <c r="G4235" s="13">
        <v>1452</v>
      </c>
      <c r="H4235" t="str">
        <f>VLOOKUP(G4235,All_Teams!$A$2:$B$365,2,FALSE)</f>
        <v>West Virginia</v>
      </c>
    </row>
    <row r="4236" spans="2:8" x14ac:dyDescent="0.4">
      <c r="B4236" s="11">
        <v>4233</v>
      </c>
      <c r="C4236" s="52">
        <v>1173</v>
      </c>
      <c r="D4236" s="13">
        <v>1173</v>
      </c>
      <c r="G4236" s="13">
        <v>1173</v>
      </c>
      <c r="H4236" t="str">
        <f>VLOOKUP(G4236,All_Teams!$A$2:$B$365,2,FALSE)</f>
        <v>Dayton</v>
      </c>
    </row>
    <row r="4237" spans="2:8" x14ac:dyDescent="0.4">
      <c r="B4237" s="11">
        <v>4234</v>
      </c>
      <c r="C4237" s="52">
        <v>1257</v>
      </c>
      <c r="D4237" s="13">
        <v>1257</v>
      </c>
      <c r="G4237" s="13">
        <v>1257</v>
      </c>
      <c r="H4237" t="str">
        <f>VLOOKUP(G4237,All_Teams!$A$2:$B$365,2,FALSE)</f>
        <v>Louisville</v>
      </c>
    </row>
    <row r="4238" spans="2:8" x14ac:dyDescent="0.4">
      <c r="B4238" s="11">
        <v>4235</v>
      </c>
      <c r="C4238" s="52">
        <v>1452</v>
      </c>
      <c r="D4238" s="13">
        <v>1452</v>
      </c>
      <c r="G4238" s="13">
        <v>1452</v>
      </c>
      <c r="H4238" t="str">
        <f>VLOOKUP(G4238,All_Teams!$A$2:$B$365,2,FALSE)</f>
        <v>West Virginia</v>
      </c>
    </row>
    <row r="4239" spans="2:8" x14ac:dyDescent="0.4">
      <c r="B4239" s="11">
        <v>4236</v>
      </c>
      <c r="C4239" s="52">
        <v>1452</v>
      </c>
      <c r="D4239" s="13">
        <v>1452</v>
      </c>
      <c r="G4239" s="13">
        <v>1452</v>
      </c>
      <c r="H4239" t="str">
        <f>VLOOKUP(G4239,All_Teams!$A$2:$B$365,2,FALSE)</f>
        <v>West Virginia</v>
      </c>
    </row>
    <row r="4240" spans="2:8" x14ac:dyDescent="0.4">
      <c r="B4240" s="11">
        <v>4237</v>
      </c>
      <c r="C4240" s="52">
        <v>1452</v>
      </c>
      <c r="D4240" s="13">
        <v>1452</v>
      </c>
      <c r="G4240" s="13">
        <v>1452</v>
      </c>
      <c r="H4240" t="str">
        <f>VLOOKUP(G4240,All_Teams!$A$2:$B$365,2,FALSE)</f>
        <v>West Virginia</v>
      </c>
    </row>
    <row r="4241" spans="2:8" x14ac:dyDescent="0.4">
      <c r="B4241" s="11">
        <v>4238</v>
      </c>
      <c r="C4241" s="52">
        <v>1458</v>
      </c>
      <c r="D4241" s="13">
        <v>1458</v>
      </c>
      <c r="G4241" s="13">
        <v>1458</v>
      </c>
      <c r="H4241" t="str">
        <f>VLOOKUP(G4241,All_Teams!$A$2:$B$365,2,FALSE)</f>
        <v>Wisconsin</v>
      </c>
    </row>
    <row r="4242" spans="2:8" x14ac:dyDescent="0.4">
      <c r="B4242" s="11">
        <v>4239</v>
      </c>
      <c r="C4242" s="52">
        <v>1452</v>
      </c>
      <c r="D4242" s="13">
        <v>1452</v>
      </c>
      <c r="G4242" s="13">
        <v>1452</v>
      </c>
      <c r="H4242" t="str">
        <f>VLOOKUP(G4242,All_Teams!$A$2:$B$365,2,FALSE)</f>
        <v>West Virginia</v>
      </c>
    </row>
    <row r="4243" spans="2:8" x14ac:dyDescent="0.4">
      <c r="B4243" s="11">
        <v>4240</v>
      </c>
      <c r="C4243" s="52">
        <v>1314</v>
      </c>
      <c r="D4243" s="13">
        <v>1314</v>
      </c>
      <c r="G4243" s="13">
        <v>1314</v>
      </c>
      <c r="H4243" t="str">
        <f>VLOOKUP(G4243,All_Teams!$A$2:$B$365,2,FALSE)</f>
        <v>North Carolina</v>
      </c>
    </row>
    <row r="4244" spans="2:8" x14ac:dyDescent="0.4">
      <c r="B4244" s="11">
        <v>4241</v>
      </c>
      <c r="C4244" s="52">
        <v>1455</v>
      </c>
      <c r="D4244" s="13">
        <v>1455</v>
      </c>
      <c r="G4244" s="13">
        <v>1455</v>
      </c>
      <c r="H4244" t="str">
        <f>VLOOKUP(G4244,All_Teams!$A$2:$B$365,2,FALSE)</f>
        <v>Wichita State</v>
      </c>
    </row>
    <row r="4245" spans="2:8" x14ac:dyDescent="0.4">
      <c r="B4245" s="11">
        <v>4242</v>
      </c>
      <c r="C4245" s="52">
        <v>1268</v>
      </c>
      <c r="D4245" s="13">
        <v>1268</v>
      </c>
      <c r="G4245" s="13">
        <v>1268</v>
      </c>
      <c r="H4245" t="str">
        <f>VLOOKUP(G4245,All_Teams!$A$2:$B$365,2,FALSE)</f>
        <v>Maryland</v>
      </c>
    </row>
    <row r="4246" spans="2:8" x14ac:dyDescent="0.4">
      <c r="B4246" s="11">
        <v>4243</v>
      </c>
      <c r="C4246" s="52">
        <v>1452</v>
      </c>
      <c r="D4246" s="13">
        <v>1452</v>
      </c>
      <c r="G4246" s="13">
        <v>1452</v>
      </c>
      <c r="H4246" t="str">
        <f>VLOOKUP(G4246,All_Teams!$A$2:$B$365,2,FALSE)</f>
        <v>West Virginia</v>
      </c>
    </row>
    <row r="4247" spans="2:8" x14ac:dyDescent="0.4">
      <c r="B4247" s="11">
        <v>4244</v>
      </c>
      <c r="C4247" s="52">
        <v>1314</v>
      </c>
      <c r="D4247" s="13">
        <v>1314</v>
      </c>
      <c r="G4247" s="13">
        <v>1314</v>
      </c>
      <c r="H4247" t="str">
        <f>VLOOKUP(G4247,All_Teams!$A$2:$B$365,2,FALSE)</f>
        <v>North Carolina</v>
      </c>
    </row>
    <row r="4248" spans="2:8" x14ac:dyDescent="0.4">
      <c r="B4248" s="11">
        <v>4245</v>
      </c>
      <c r="C4248" s="52">
        <v>1437</v>
      </c>
      <c r="D4248" s="13">
        <v>1437</v>
      </c>
      <c r="G4248" s="13">
        <v>1437</v>
      </c>
      <c r="H4248" t="str">
        <f>VLOOKUP(G4248,All_Teams!$A$2:$B$365,2,FALSE)</f>
        <v>Villanova</v>
      </c>
    </row>
    <row r="4249" spans="2:8" x14ac:dyDescent="0.4">
      <c r="B4249" s="11">
        <v>4246</v>
      </c>
      <c r="C4249" s="52">
        <v>1374</v>
      </c>
      <c r="D4249" s="13">
        <v>1374</v>
      </c>
      <c r="G4249" s="13">
        <v>1374</v>
      </c>
      <c r="H4249" t="str">
        <f>VLOOKUP(G4249,All_Teams!$A$2:$B$365,2,FALSE)</f>
        <v>Southern Methodist</v>
      </c>
    </row>
    <row r="4250" spans="2:8" x14ac:dyDescent="0.4">
      <c r="B4250" s="11">
        <v>4247</v>
      </c>
      <c r="C4250" s="52">
        <v>1452</v>
      </c>
      <c r="D4250" s="13">
        <v>1452</v>
      </c>
      <c r="G4250" s="13">
        <v>1452</v>
      </c>
      <c r="H4250" t="str">
        <f>VLOOKUP(G4250,All_Teams!$A$2:$B$365,2,FALSE)</f>
        <v>West Virginia</v>
      </c>
    </row>
    <row r="4251" spans="2:8" x14ac:dyDescent="0.4">
      <c r="B4251" s="11">
        <v>4248</v>
      </c>
      <c r="C4251" s="52">
        <v>1452</v>
      </c>
      <c r="D4251" s="13">
        <v>1452</v>
      </c>
      <c r="G4251" s="13">
        <v>1452</v>
      </c>
      <c r="H4251" t="str">
        <f>VLOOKUP(G4251,All_Teams!$A$2:$B$365,2,FALSE)</f>
        <v>West Virginia</v>
      </c>
    </row>
    <row r="4252" spans="2:8" x14ac:dyDescent="0.4">
      <c r="B4252" s="11">
        <v>4249</v>
      </c>
      <c r="C4252" s="52">
        <v>1246</v>
      </c>
      <c r="D4252" s="13">
        <v>1246</v>
      </c>
      <c r="G4252" s="13">
        <v>1246</v>
      </c>
      <c r="H4252" t="str">
        <f>VLOOKUP(G4252,All_Teams!$A$2:$B$365,2,FALSE)</f>
        <v>Kentucky</v>
      </c>
    </row>
    <row r="4253" spans="2:8" x14ac:dyDescent="0.4">
      <c r="B4253" s="11">
        <v>4250</v>
      </c>
      <c r="C4253" s="52">
        <v>1246</v>
      </c>
      <c r="D4253" s="13">
        <v>1246</v>
      </c>
      <c r="G4253" s="13">
        <v>1246</v>
      </c>
      <c r="H4253" t="str">
        <f>VLOOKUP(G4253,All_Teams!$A$2:$B$365,2,FALSE)</f>
        <v>Kentucky</v>
      </c>
    </row>
    <row r="4254" spans="2:8" x14ac:dyDescent="0.4">
      <c r="B4254" s="11">
        <v>4251</v>
      </c>
      <c r="C4254" s="52">
        <v>1257</v>
      </c>
      <c r="D4254" s="13">
        <v>1257</v>
      </c>
      <c r="G4254" s="13">
        <v>1257</v>
      </c>
      <c r="H4254" t="str">
        <f>VLOOKUP(G4254,All_Teams!$A$2:$B$365,2,FALSE)</f>
        <v>Louisville</v>
      </c>
    </row>
    <row r="4255" spans="2:8" x14ac:dyDescent="0.4">
      <c r="B4255" s="11">
        <v>4252</v>
      </c>
      <c r="C4255" s="52">
        <v>1314</v>
      </c>
      <c r="D4255" s="13">
        <v>1314</v>
      </c>
      <c r="G4255" s="13">
        <v>1314</v>
      </c>
      <c r="H4255" t="str">
        <f>VLOOKUP(G4255,All_Teams!$A$2:$B$365,2,FALSE)</f>
        <v>North Carolina</v>
      </c>
    </row>
    <row r="4256" spans="2:8" x14ac:dyDescent="0.4">
      <c r="B4256" s="11">
        <v>4253</v>
      </c>
      <c r="C4256" s="52">
        <v>1314</v>
      </c>
      <c r="D4256" s="13">
        <v>1314</v>
      </c>
      <c r="G4256" s="13">
        <v>1314</v>
      </c>
      <c r="H4256" t="str">
        <f>VLOOKUP(G4256,All_Teams!$A$2:$B$365,2,FALSE)</f>
        <v>North Carolina</v>
      </c>
    </row>
    <row r="4257" spans="2:8" x14ac:dyDescent="0.4">
      <c r="B4257" s="11">
        <v>4254</v>
      </c>
      <c r="C4257" s="52">
        <v>1242</v>
      </c>
      <c r="D4257" s="13">
        <v>1242</v>
      </c>
      <c r="G4257" s="13">
        <v>1242</v>
      </c>
      <c r="H4257" t="str">
        <f>VLOOKUP(G4257,All_Teams!$A$2:$B$365,2,FALSE)</f>
        <v>Kansas</v>
      </c>
    </row>
    <row r="4258" spans="2:8" x14ac:dyDescent="0.4">
      <c r="B4258" s="11">
        <v>4255</v>
      </c>
      <c r="C4258" s="52">
        <v>1112</v>
      </c>
      <c r="D4258" s="13">
        <v>1112</v>
      </c>
      <c r="G4258" s="13">
        <v>1112</v>
      </c>
      <c r="H4258" t="str">
        <f>VLOOKUP(G4258,All_Teams!$A$2:$B$365,2,FALSE)</f>
        <v>Arizona</v>
      </c>
    </row>
    <row r="4259" spans="2:8" x14ac:dyDescent="0.4">
      <c r="B4259" s="11">
        <v>4256</v>
      </c>
      <c r="C4259" s="52">
        <v>1452</v>
      </c>
      <c r="D4259" s="13">
        <v>1452</v>
      </c>
      <c r="G4259" s="13">
        <v>1452</v>
      </c>
      <c r="H4259" t="str">
        <f>VLOOKUP(G4259,All_Teams!$A$2:$B$365,2,FALSE)</f>
        <v>West Virginia</v>
      </c>
    </row>
    <row r="4260" spans="2:8" x14ac:dyDescent="0.4">
      <c r="B4260" s="11">
        <v>4257</v>
      </c>
      <c r="C4260" s="52">
        <v>1242</v>
      </c>
      <c r="D4260" s="13">
        <v>1242</v>
      </c>
      <c r="G4260" s="13">
        <v>1242</v>
      </c>
      <c r="H4260" t="str">
        <f>VLOOKUP(G4260,All_Teams!$A$2:$B$365,2,FALSE)</f>
        <v>Kansas</v>
      </c>
    </row>
    <row r="4261" spans="2:8" x14ac:dyDescent="0.4">
      <c r="B4261" s="11">
        <v>4258</v>
      </c>
      <c r="C4261" s="52">
        <v>1166</v>
      </c>
      <c r="D4261" s="13">
        <v>1166</v>
      </c>
      <c r="G4261" s="13">
        <v>1166</v>
      </c>
      <c r="H4261" t="str">
        <f>VLOOKUP(G4261,All_Teams!$A$2:$B$365,2,FALSE)</f>
        <v>Creighton</v>
      </c>
    </row>
    <row r="4262" spans="2:8" x14ac:dyDescent="0.4">
      <c r="B4262" s="11">
        <v>4259</v>
      </c>
      <c r="C4262" s="52">
        <v>1452</v>
      </c>
      <c r="D4262" s="13">
        <v>1452</v>
      </c>
      <c r="G4262" s="13">
        <v>1452</v>
      </c>
      <c r="H4262" t="str">
        <f>VLOOKUP(G4262,All_Teams!$A$2:$B$365,2,FALSE)</f>
        <v>West Virginia</v>
      </c>
    </row>
    <row r="4263" spans="2:8" x14ac:dyDescent="0.4">
      <c r="B4263" s="11">
        <v>4260</v>
      </c>
      <c r="C4263" s="52">
        <v>1112</v>
      </c>
      <c r="D4263" s="13">
        <v>1112</v>
      </c>
      <c r="G4263" s="13">
        <v>1112</v>
      </c>
      <c r="H4263" t="str">
        <f>VLOOKUP(G4263,All_Teams!$A$2:$B$365,2,FALSE)</f>
        <v>Arizona</v>
      </c>
    </row>
    <row r="4264" spans="2:8" x14ac:dyDescent="0.4">
      <c r="B4264" s="11">
        <v>4261</v>
      </c>
      <c r="C4264" s="52">
        <v>1153</v>
      </c>
      <c r="D4264" s="13">
        <v>1153</v>
      </c>
      <c r="G4264" s="13">
        <v>1153</v>
      </c>
      <c r="H4264" t="str">
        <f>VLOOKUP(G4264,All_Teams!$A$2:$B$365,2,FALSE)</f>
        <v>Cincinnati</v>
      </c>
    </row>
    <row r="4265" spans="2:8" x14ac:dyDescent="0.4">
      <c r="B4265" s="11">
        <v>4262</v>
      </c>
      <c r="C4265" s="52">
        <v>1314</v>
      </c>
      <c r="D4265" s="13">
        <v>1314</v>
      </c>
      <c r="G4265" s="13">
        <v>1314</v>
      </c>
      <c r="H4265" t="str">
        <f>VLOOKUP(G4265,All_Teams!$A$2:$B$365,2,FALSE)</f>
        <v>North Carolina</v>
      </c>
    </row>
    <row r="4266" spans="2:8" x14ac:dyDescent="0.4">
      <c r="B4266" s="11">
        <v>4263</v>
      </c>
      <c r="C4266" s="52">
        <v>1246</v>
      </c>
      <c r="D4266" s="13">
        <v>1246</v>
      </c>
      <c r="G4266" s="13">
        <v>1246</v>
      </c>
      <c r="H4266" t="str">
        <f>VLOOKUP(G4266,All_Teams!$A$2:$B$365,2,FALSE)</f>
        <v>Kentucky</v>
      </c>
    </row>
    <row r="4267" spans="2:8" x14ac:dyDescent="0.4">
      <c r="B4267" s="11">
        <v>4264</v>
      </c>
      <c r="C4267" s="52">
        <v>1452</v>
      </c>
      <c r="D4267" s="13">
        <v>1452</v>
      </c>
      <c r="G4267" s="13">
        <v>1452</v>
      </c>
      <c r="H4267" t="str">
        <f>VLOOKUP(G4267,All_Teams!$A$2:$B$365,2,FALSE)</f>
        <v>West Virginia</v>
      </c>
    </row>
    <row r="4268" spans="2:8" x14ac:dyDescent="0.4">
      <c r="B4268" s="11">
        <v>4265</v>
      </c>
      <c r="C4268" s="52">
        <v>1452</v>
      </c>
      <c r="D4268" s="13">
        <v>1452</v>
      </c>
      <c r="G4268" s="13">
        <v>1452</v>
      </c>
      <c r="H4268" t="str">
        <f>VLOOKUP(G4268,All_Teams!$A$2:$B$365,2,FALSE)</f>
        <v>West Virginia</v>
      </c>
    </row>
    <row r="4269" spans="2:8" x14ac:dyDescent="0.4">
      <c r="B4269" s="11">
        <v>4266</v>
      </c>
      <c r="C4269" s="52">
        <v>1314</v>
      </c>
      <c r="D4269" s="13">
        <v>1314</v>
      </c>
      <c r="G4269" s="13">
        <v>1314</v>
      </c>
      <c r="H4269" t="str">
        <f>VLOOKUP(G4269,All_Teams!$A$2:$B$365,2,FALSE)</f>
        <v>North Carolina</v>
      </c>
    </row>
    <row r="4270" spans="2:8" x14ac:dyDescent="0.4">
      <c r="B4270" s="11">
        <v>4267</v>
      </c>
      <c r="C4270" s="52">
        <v>1246</v>
      </c>
      <c r="D4270" s="13">
        <v>1246</v>
      </c>
      <c r="G4270" s="13">
        <v>1246</v>
      </c>
      <c r="H4270" t="str">
        <f>VLOOKUP(G4270,All_Teams!$A$2:$B$365,2,FALSE)</f>
        <v>Kentucky</v>
      </c>
    </row>
    <row r="4271" spans="2:8" x14ac:dyDescent="0.4">
      <c r="B4271" s="11">
        <v>4268</v>
      </c>
      <c r="C4271" s="52">
        <v>1242</v>
      </c>
      <c r="D4271" s="13">
        <v>1242</v>
      </c>
      <c r="G4271" s="13">
        <v>1242</v>
      </c>
      <c r="H4271" t="str">
        <f>VLOOKUP(G4271,All_Teams!$A$2:$B$365,2,FALSE)</f>
        <v>Kansas</v>
      </c>
    </row>
    <row r="4272" spans="2:8" x14ac:dyDescent="0.4">
      <c r="B4272" s="11">
        <v>4269</v>
      </c>
      <c r="C4272" s="52">
        <v>1242</v>
      </c>
      <c r="D4272" s="13">
        <v>1242</v>
      </c>
      <c r="G4272" s="13">
        <v>1242</v>
      </c>
      <c r="H4272" t="str">
        <f>VLOOKUP(G4272,All_Teams!$A$2:$B$365,2,FALSE)</f>
        <v>Kansas</v>
      </c>
    </row>
    <row r="4273" spans="2:8" x14ac:dyDescent="0.4">
      <c r="B4273" s="11">
        <v>4270</v>
      </c>
      <c r="C4273" s="52">
        <v>1274</v>
      </c>
      <c r="D4273" s="13">
        <v>1274</v>
      </c>
      <c r="G4273" s="13">
        <v>1274</v>
      </c>
      <c r="H4273" t="str">
        <f>VLOOKUP(G4273,All_Teams!$A$2:$B$365,2,FALSE)</f>
        <v>Miami (FL)</v>
      </c>
    </row>
    <row r="4274" spans="2:8" x14ac:dyDescent="0.4">
      <c r="B4274" s="11">
        <v>4271</v>
      </c>
      <c r="C4274" s="52">
        <v>1314</v>
      </c>
      <c r="D4274" s="13">
        <v>1314</v>
      </c>
      <c r="G4274" s="13">
        <v>1314</v>
      </c>
      <c r="H4274" t="str">
        <f>VLOOKUP(G4274,All_Teams!$A$2:$B$365,2,FALSE)</f>
        <v>North Carolina</v>
      </c>
    </row>
    <row r="4275" spans="2:8" x14ac:dyDescent="0.4">
      <c r="B4275" s="11">
        <v>4272</v>
      </c>
      <c r="C4275" s="52">
        <v>1314</v>
      </c>
      <c r="D4275" s="13">
        <v>1314</v>
      </c>
      <c r="G4275" s="13">
        <v>1314</v>
      </c>
      <c r="H4275" t="str">
        <f>VLOOKUP(G4275,All_Teams!$A$2:$B$365,2,FALSE)</f>
        <v>North Carolina</v>
      </c>
    </row>
    <row r="4276" spans="2:8" x14ac:dyDescent="0.4">
      <c r="B4276" s="11">
        <v>4273</v>
      </c>
      <c r="C4276" s="52">
        <v>1181</v>
      </c>
      <c r="D4276" s="13">
        <v>1181</v>
      </c>
      <c r="G4276" s="13">
        <v>1181</v>
      </c>
      <c r="H4276" t="str">
        <f>VLOOKUP(G4276,All_Teams!$A$2:$B$365,2,FALSE)</f>
        <v>Duke</v>
      </c>
    </row>
    <row r="4277" spans="2:8" x14ac:dyDescent="0.4">
      <c r="B4277" s="11">
        <v>4274</v>
      </c>
      <c r="C4277" s="52">
        <v>1435</v>
      </c>
      <c r="D4277" s="13">
        <v>1435</v>
      </c>
      <c r="G4277" s="13">
        <v>1435</v>
      </c>
      <c r="H4277" t="str">
        <f>VLOOKUP(G4277,All_Teams!$A$2:$B$365,2,FALSE)</f>
        <v>Vanderbilt</v>
      </c>
    </row>
    <row r="4278" spans="2:8" x14ac:dyDescent="0.4">
      <c r="B4278" s="11">
        <v>4275</v>
      </c>
      <c r="C4278" s="52">
        <v>1435</v>
      </c>
      <c r="D4278" s="13">
        <v>1435</v>
      </c>
      <c r="G4278" s="13">
        <v>1435</v>
      </c>
      <c r="H4278" t="str">
        <f>VLOOKUP(G4278,All_Teams!$A$2:$B$365,2,FALSE)</f>
        <v>Vanderbilt</v>
      </c>
    </row>
    <row r="4279" spans="2:8" x14ac:dyDescent="0.4">
      <c r="B4279" s="11">
        <v>4276</v>
      </c>
      <c r="C4279" s="52">
        <v>1257</v>
      </c>
      <c r="D4279" s="13">
        <v>1257</v>
      </c>
      <c r="G4279" s="13">
        <v>1257</v>
      </c>
      <c r="H4279" t="str">
        <f>VLOOKUP(G4279,All_Teams!$A$2:$B$365,2,FALSE)</f>
        <v>Louisville</v>
      </c>
    </row>
    <row r="4280" spans="2:8" x14ac:dyDescent="0.4">
      <c r="B4280" s="11">
        <v>4277</v>
      </c>
      <c r="C4280" s="52">
        <v>1452</v>
      </c>
      <c r="D4280" s="13">
        <v>1452</v>
      </c>
      <c r="G4280" s="13">
        <v>1452</v>
      </c>
      <c r="H4280" t="str">
        <f>VLOOKUP(G4280,All_Teams!$A$2:$B$365,2,FALSE)</f>
        <v>West Virginia</v>
      </c>
    </row>
    <row r="4281" spans="2:8" x14ac:dyDescent="0.4">
      <c r="B4281" s="11">
        <v>4278</v>
      </c>
      <c r="C4281" s="52">
        <v>1374</v>
      </c>
      <c r="D4281" s="13">
        <v>1374</v>
      </c>
      <c r="G4281" s="13">
        <v>1374</v>
      </c>
      <c r="H4281" t="str">
        <f>VLOOKUP(G4281,All_Teams!$A$2:$B$365,2,FALSE)</f>
        <v>Southern Methodist</v>
      </c>
    </row>
    <row r="4282" spans="2:8" x14ac:dyDescent="0.4">
      <c r="B4282" s="11">
        <v>4279</v>
      </c>
      <c r="C4282" s="52">
        <v>1242</v>
      </c>
      <c r="D4282" s="13">
        <v>1242</v>
      </c>
      <c r="G4282" s="13">
        <v>1242</v>
      </c>
      <c r="H4282" t="str">
        <f>VLOOKUP(G4282,All_Teams!$A$2:$B$365,2,FALSE)</f>
        <v>Kansas</v>
      </c>
    </row>
    <row r="4283" spans="2:8" x14ac:dyDescent="0.4">
      <c r="B4283" s="11">
        <v>4280</v>
      </c>
      <c r="C4283" s="52">
        <v>1242</v>
      </c>
      <c r="D4283" s="13">
        <v>1242</v>
      </c>
      <c r="G4283" s="13">
        <v>1242</v>
      </c>
      <c r="H4283" t="str">
        <f>VLOOKUP(G4283,All_Teams!$A$2:$B$365,2,FALSE)</f>
        <v>Kansas</v>
      </c>
    </row>
    <row r="4284" spans="2:8" x14ac:dyDescent="0.4">
      <c r="B4284" s="11">
        <v>4281</v>
      </c>
      <c r="C4284" s="52">
        <v>1374</v>
      </c>
      <c r="D4284" s="13">
        <v>1374</v>
      </c>
      <c r="G4284" s="13">
        <v>1374</v>
      </c>
      <c r="H4284" t="str">
        <f>VLOOKUP(G4284,All_Teams!$A$2:$B$365,2,FALSE)</f>
        <v>Southern Methodist</v>
      </c>
    </row>
    <row r="4285" spans="2:8" x14ac:dyDescent="0.4">
      <c r="B4285" s="11">
        <v>4282</v>
      </c>
      <c r="C4285" s="52">
        <v>1436</v>
      </c>
      <c r="D4285" s="13">
        <v>1436</v>
      </c>
      <c r="G4285" s="13">
        <v>1436</v>
      </c>
      <c r="H4285" t="str">
        <f>VLOOKUP(G4285,All_Teams!$A$2:$B$365,2,FALSE)</f>
        <v>Vermont</v>
      </c>
    </row>
    <row r="4286" spans="2:8" x14ac:dyDescent="0.4">
      <c r="B4286" s="11">
        <v>4283</v>
      </c>
      <c r="C4286" s="52">
        <v>1452</v>
      </c>
      <c r="D4286" s="13">
        <v>1452</v>
      </c>
      <c r="G4286" s="13">
        <v>1452</v>
      </c>
      <c r="H4286" t="str">
        <f>VLOOKUP(G4286,All_Teams!$A$2:$B$365,2,FALSE)</f>
        <v>West Virginia</v>
      </c>
    </row>
    <row r="4287" spans="2:8" x14ac:dyDescent="0.4">
      <c r="B4287" s="11">
        <v>4284</v>
      </c>
      <c r="C4287" s="52">
        <v>1452</v>
      </c>
      <c r="D4287" s="13">
        <v>1452</v>
      </c>
      <c r="G4287" s="13">
        <v>1452</v>
      </c>
      <c r="H4287" t="str">
        <f>VLOOKUP(G4287,All_Teams!$A$2:$B$365,2,FALSE)</f>
        <v>West Virginia</v>
      </c>
    </row>
    <row r="4288" spans="2:8" x14ac:dyDescent="0.4">
      <c r="B4288" s="11">
        <v>4285</v>
      </c>
      <c r="C4288" s="52">
        <v>1452</v>
      </c>
      <c r="D4288" s="13">
        <v>1452</v>
      </c>
      <c r="G4288" s="13">
        <v>1452</v>
      </c>
      <c r="H4288" t="str">
        <f>VLOOKUP(G4288,All_Teams!$A$2:$B$365,2,FALSE)</f>
        <v>West Virginia</v>
      </c>
    </row>
    <row r="4289" spans="2:8" x14ac:dyDescent="0.4">
      <c r="B4289" s="11">
        <v>4286</v>
      </c>
      <c r="C4289" s="52">
        <v>1242</v>
      </c>
      <c r="D4289" s="13">
        <v>1242</v>
      </c>
      <c r="G4289" s="13">
        <v>1242</v>
      </c>
      <c r="H4289" t="str">
        <f>VLOOKUP(G4289,All_Teams!$A$2:$B$365,2,FALSE)</f>
        <v>Kansas</v>
      </c>
    </row>
    <row r="4290" spans="2:8" x14ac:dyDescent="0.4">
      <c r="B4290" s="11">
        <v>4287</v>
      </c>
      <c r="C4290" s="52">
        <v>1371</v>
      </c>
      <c r="D4290" s="13">
        <v>1371</v>
      </c>
      <c r="G4290" s="13">
        <v>1371</v>
      </c>
      <c r="H4290" t="str">
        <f>VLOOKUP(G4290,All_Teams!$A$2:$B$365,2,FALSE)</f>
        <v>Seton Hall</v>
      </c>
    </row>
    <row r="4291" spans="2:8" x14ac:dyDescent="0.4">
      <c r="B4291" s="11">
        <v>4288</v>
      </c>
      <c r="C4291" s="52">
        <v>1314</v>
      </c>
      <c r="D4291" s="13">
        <v>1314</v>
      </c>
      <c r="G4291" s="13">
        <v>1314</v>
      </c>
      <c r="H4291" t="str">
        <f>VLOOKUP(G4291,All_Teams!$A$2:$B$365,2,FALSE)</f>
        <v>North Carolina</v>
      </c>
    </row>
    <row r="4292" spans="2:8" x14ac:dyDescent="0.4">
      <c r="B4292" s="11">
        <v>4289</v>
      </c>
      <c r="C4292" s="52">
        <v>1452</v>
      </c>
      <c r="D4292" s="13">
        <v>1452</v>
      </c>
      <c r="G4292" s="13">
        <v>1452</v>
      </c>
      <c r="H4292" t="str">
        <f>VLOOKUP(G4292,All_Teams!$A$2:$B$365,2,FALSE)</f>
        <v>West Virginia</v>
      </c>
    </row>
    <row r="4293" spans="2:8" x14ac:dyDescent="0.4">
      <c r="B4293" s="11">
        <v>4290</v>
      </c>
      <c r="C4293" s="52">
        <v>1452</v>
      </c>
      <c r="D4293" s="13">
        <v>1452</v>
      </c>
      <c r="G4293" s="13">
        <v>1452</v>
      </c>
      <c r="H4293" t="str">
        <f>VLOOKUP(G4293,All_Teams!$A$2:$B$365,2,FALSE)</f>
        <v>West Virginia</v>
      </c>
    </row>
    <row r="4294" spans="2:8" x14ac:dyDescent="0.4">
      <c r="B4294" s="11">
        <v>4291</v>
      </c>
      <c r="C4294" s="52">
        <v>1452</v>
      </c>
      <c r="D4294" s="13">
        <v>1452</v>
      </c>
      <c r="G4294" s="13">
        <v>1452</v>
      </c>
      <c r="H4294" t="str">
        <f>VLOOKUP(G4294,All_Teams!$A$2:$B$365,2,FALSE)</f>
        <v>West Virginia</v>
      </c>
    </row>
    <row r="4295" spans="2:8" x14ac:dyDescent="0.4">
      <c r="B4295" s="11">
        <v>4292</v>
      </c>
      <c r="C4295" s="52">
        <v>1112</v>
      </c>
      <c r="D4295" s="13">
        <v>1112</v>
      </c>
      <c r="G4295" s="13">
        <v>1112</v>
      </c>
      <c r="H4295" t="str">
        <f>VLOOKUP(G4295,All_Teams!$A$2:$B$365,2,FALSE)</f>
        <v>Arizona</v>
      </c>
    </row>
    <row r="4296" spans="2:8" x14ac:dyDescent="0.4">
      <c r="B4296" s="11">
        <v>4293</v>
      </c>
      <c r="C4296" s="52">
        <v>1278</v>
      </c>
      <c r="D4296" s="13">
        <v>1278</v>
      </c>
      <c r="G4296" s="13">
        <v>1278</v>
      </c>
      <c r="H4296" t="str">
        <f>VLOOKUP(G4296,All_Teams!$A$2:$B$365,2,FALSE)</f>
        <v>Minnesota</v>
      </c>
    </row>
    <row r="4297" spans="2:8" x14ac:dyDescent="0.4">
      <c r="B4297" s="11">
        <v>4294</v>
      </c>
      <c r="C4297" s="52">
        <v>1274</v>
      </c>
      <c r="D4297" s="13">
        <v>1274</v>
      </c>
      <c r="G4297" s="13">
        <v>1274</v>
      </c>
      <c r="H4297" t="str">
        <f>VLOOKUP(G4297,All_Teams!$A$2:$B$365,2,FALSE)</f>
        <v>Miami (FL)</v>
      </c>
    </row>
    <row r="4298" spans="2:8" x14ac:dyDescent="0.4">
      <c r="B4298" s="11">
        <v>4295</v>
      </c>
      <c r="C4298" s="52">
        <v>1173</v>
      </c>
      <c r="D4298" s="13">
        <v>1173</v>
      </c>
      <c r="G4298" s="13">
        <v>1173</v>
      </c>
      <c r="H4298" t="str">
        <f>VLOOKUP(G4298,All_Teams!$A$2:$B$365,2,FALSE)</f>
        <v>Dayton</v>
      </c>
    </row>
    <row r="4299" spans="2:8" x14ac:dyDescent="0.4">
      <c r="B4299" s="11">
        <v>4296</v>
      </c>
      <c r="C4299" s="52">
        <v>1242</v>
      </c>
      <c r="D4299" s="13">
        <v>1242</v>
      </c>
      <c r="G4299" s="13">
        <v>1242</v>
      </c>
      <c r="H4299" t="str">
        <f>VLOOKUP(G4299,All_Teams!$A$2:$B$365,2,FALSE)</f>
        <v>Kansas</v>
      </c>
    </row>
    <row r="4300" spans="2:8" x14ac:dyDescent="0.4">
      <c r="B4300" s="11">
        <v>4297</v>
      </c>
      <c r="C4300" s="52">
        <v>1246</v>
      </c>
      <c r="D4300" s="13">
        <v>1246</v>
      </c>
      <c r="G4300" s="13">
        <v>1246</v>
      </c>
      <c r="H4300" t="str">
        <f>VLOOKUP(G4300,All_Teams!$A$2:$B$365,2,FALSE)</f>
        <v>Kentucky</v>
      </c>
    </row>
    <row r="4301" spans="2:8" x14ac:dyDescent="0.4">
      <c r="B4301" s="11">
        <v>4298</v>
      </c>
      <c r="C4301" s="52">
        <v>1452</v>
      </c>
      <c r="D4301" s="13">
        <v>1452</v>
      </c>
      <c r="G4301" s="13">
        <v>1452</v>
      </c>
      <c r="H4301" t="str">
        <f>VLOOKUP(G4301,All_Teams!$A$2:$B$365,2,FALSE)</f>
        <v>West Virginia</v>
      </c>
    </row>
    <row r="4302" spans="2:8" x14ac:dyDescent="0.4">
      <c r="B4302" s="11">
        <v>4299</v>
      </c>
      <c r="C4302" s="52">
        <v>1452</v>
      </c>
      <c r="D4302" s="13">
        <v>1452</v>
      </c>
      <c r="G4302" s="13">
        <v>1452</v>
      </c>
      <c r="H4302" t="str">
        <f>VLOOKUP(G4302,All_Teams!$A$2:$B$365,2,FALSE)</f>
        <v>West Virginia</v>
      </c>
    </row>
    <row r="4303" spans="2:8" x14ac:dyDescent="0.4">
      <c r="B4303" s="11">
        <v>4300</v>
      </c>
      <c r="C4303" s="52">
        <v>1452</v>
      </c>
      <c r="D4303" s="13">
        <v>1452</v>
      </c>
      <c r="G4303" s="13">
        <v>1452</v>
      </c>
      <c r="H4303" t="str">
        <f>VLOOKUP(G4303,All_Teams!$A$2:$B$365,2,FALSE)</f>
        <v>West Virginia</v>
      </c>
    </row>
    <row r="4304" spans="2:8" x14ac:dyDescent="0.4">
      <c r="B4304" s="11">
        <v>4301</v>
      </c>
      <c r="C4304" s="52">
        <v>1257</v>
      </c>
      <c r="D4304" s="13">
        <v>1257</v>
      </c>
      <c r="G4304" s="13">
        <v>1257</v>
      </c>
      <c r="H4304" t="str">
        <f>VLOOKUP(G4304,All_Teams!$A$2:$B$365,2,FALSE)</f>
        <v>Louisville</v>
      </c>
    </row>
    <row r="4305" spans="2:8" x14ac:dyDescent="0.4">
      <c r="B4305" s="11">
        <v>4302</v>
      </c>
      <c r="C4305" s="52">
        <v>1435</v>
      </c>
      <c r="D4305" s="13">
        <v>1435</v>
      </c>
      <c r="G4305" s="13">
        <v>1435</v>
      </c>
      <c r="H4305" t="str">
        <f>VLOOKUP(G4305,All_Teams!$A$2:$B$365,2,FALSE)</f>
        <v>Vanderbilt</v>
      </c>
    </row>
    <row r="4306" spans="2:8" x14ac:dyDescent="0.4">
      <c r="B4306" s="11">
        <v>4303</v>
      </c>
      <c r="C4306" s="52">
        <v>1314</v>
      </c>
      <c r="D4306" s="13">
        <v>1314</v>
      </c>
      <c r="G4306" s="13">
        <v>1314</v>
      </c>
      <c r="H4306" t="str">
        <f>VLOOKUP(G4306,All_Teams!$A$2:$B$365,2,FALSE)</f>
        <v>North Carolina</v>
      </c>
    </row>
    <row r="4307" spans="2:8" x14ac:dyDescent="0.4">
      <c r="B4307" s="11">
        <v>4304</v>
      </c>
      <c r="C4307" s="52">
        <v>1274</v>
      </c>
      <c r="D4307" s="13">
        <v>1274</v>
      </c>
      <c r="G4307" s="13">
        <v>1274</v>
      </c>
      <c r="H4307" t="str">
        <f>VLOOKUP(G4307,All_Teams!$A$2:$B$365,2,FALSE)</f>
        <v>Miami (FL)</v>
      </c>
    </row>
    <row r="4308" spans="2:8" x14ac:dyDescent="0.4">
      <c r="B4308" s="11">
        <v>4305</v>
      </c>
      <c r="C4308" s="52">
        <v>1452</v>
      </c>
      <c r="D4308" s="13">
        <v>1452</v>
      </c>
      <c r="G4308" s="13">
        <v>1452</v>
      </c>
      <c r="H4308" t="str">
        <f>VLOOKUP(G4308,All_Teams!$A$2:$B$365,2,FALSE)</f>
        <v>West Virginia</v>
      </c>
    </row>
    <row r="4309" spans="2:8" x14ac:dyDescent="0.4">
      <c r="B4309" s="11">
        <v>4306</v>
      </c>
      <c r="C4309" s="52">
        <v>1435</v>
      </c>
      <c r="D4309" s="13">
        <v>1435</v>
      </c>
      <c r="G4309" s="13">
        <v>1435</v>
      </c>
      <c r="H4309" t="str">
        <f>VLOOKUP(G4309,All_Teams!$A$2:$B$365,2,FALSE)</f>
        <v>Vanderbilt</v>
      </c>
    </row>
    <row r="4310" spans="2:8" x14ac:dyDescent="0.4">
      <c r="B4310" s="11">
        <v>4307</v>
      </c>
      <c r="C4310" s="52">
        <v>1274</v>
      </c>
      <c r="D4310" s="13">
        <v>1274</v>
      </c>
      <c r="G4310" s="13">
        <v>1274</v>
      </c>
      <c r="H4310" t="str">
        <f>VLOOKUP(G4310,All_Teams!$A$2:$B$365,2,FALSE)</f>
        <v>Miami (FL)</v>
      </c>
    </row>
    <row r="4311" spans="2:8" x14ac:dyDescent="0.4">
      <c r="B4311" s="11">
        <v>4308</v>
      </c>
      <c r="C4311" s="52">
        <v>1276</v>
      </c>
      <c r="D4311" s="13">
        <v>1276</v>
      </c>
      <c r="G4311" s="13">
        <v>1276</v>
      </c>
      <c r="H4311" t="str">
        <f>VLOOKUP(G4311,All_Teams!$A$2:$B$365,2,FALSE)</f>
        <v>Michigan</v>
      </c>
    </row>
    <row r="4312" spans="2:8" x14ac:dyDescent="0.4">
      <c r="B4312" s="11">
        <v>4309</v>
      </c>
      <c r="C4312" s="52">
        <v>1452</v>
      </c>
      <c r="D4312" s="13">
        <v>1452</v>
      </c>
      <c r="G4312" s="13">
        <v>1452</v>
      </c>
      <c r="H4312" t="str">
        <f>VLOOKUP(G4312,All_Teams!$A$2:$B$365,2,FALSE)</f>
        <v>West Virginia</v>
      </c>
    </row>
    <row r="4313" spans="2:8" x14ac:dyDescent="0.4">
      <c r="B4313" s="11">
        <v>4310</v>
      </c>
      <c r="C4313" s="52">
        <v>1242</v>
      </c>
      <c r="D4313" s="13">
        <v>1242</v>
      </c>
      <c r="G4313" s="13">
        <v>1242</v>
      </c>
      <c r="H4313" t="str">
        <f>VLOOKUP(G4313,All_Teams!$A$2:$B$365,2,FALSE)</f>
        <v>Kansas</v>
      </c>
    </row>
    <row r="4314" spans="2:8" x14ac:dyDescent="0.4">
      <c r="B4314" s="11">
        <v>4311</v>
      </c>
      <c r="C4314" s="52">
        <v>1242</v>
      </c>
      <c r="D4314" s="13">
        <v>1242</v>
      </c>
      <c r="G4314" s="13">
        <v>1242</v>
      </c>
      <c r="H4314" t="str">
        <f>VLOOKUP(G4314,All_Teams!$A$2:$B$365,2,FALSE)</f>
        <v>Kansas</v>
      </c>
    </row>
    <row r="4315" spans="2:8" x14ac:dyDescent="0.4">
      <c r="B4315" s="11">
        <v>4312</v>
      </c>
      <c r="C4315" s="52">
        <v>1435</v>
      </c>
      <c r="D4315" s="13">
        <v>1435</v>
      </c>
      <c r="G4315" s="13">
        <v>1435</v>
      </c>
      <c r="H4315" t="str">
        <f>VLOOKUP(G4315,All_Teams!$A$2:$B$365,2,FALSE)</f>
        <v>Vanderbilt</v>
      </c>
    </row>
    <row r="4316" spans="2:8" x14ac:dyDescent="0.4">
      <c r="B4316" s="11">
        <v>4313</v>
      </c>
      <c r="C4316" s="52">
        <v>1435</v>
      </c>
      <c r="D4316" s="13">
        <v>1435</v>
      </c>
      <c r="G4316" s="13">
        <v>1435</v>
      </c>
      <c r="H4316" t="str">
        <f>VLOOKUP(G4316,All_Teams!$A$2:$B$365,2,FALSE)</f>
        <v>Vanderbilt</v>
      </c>
    </row>
    <row r="4317" spans="2:8" x14ac:dyDescent="0.4">
      <c r="B4317" s="11">
        <v>4314</v>
      </c>
      <c r="C4317" s="52">
        <v>1374</v>
      </c>
      <c r="D4317" s="13">
        <v>1374</v>
      </c>
      <c r="G4317" s="13">
        <v>1374</v>
      </c>
      <c r="H4317" t="str">
        <f>VLOOKUP(G4317,All_Teams!$A$2:$B$365,2,FALSE)</f>
        <v>Southern Methodist</v>
      </c>
    </row>
    <row r="4318" spans="2:8" x14ac:dyDescent="0.4">
      <c r="B4318" s="11">
        <v>4315</v>
      </c>
      <c r="C4318" s="52">
        <v>1452</v>
      </c>
      <c r="D4318" s="13">
        <v>1452</v>
      </c>
      <c r="G4318" s="13">
        <v>1452</v>
      </c>
      <c r="H4318" t="str">
        <f>VLOOKUP(G4318,All_Teams!$A$2:$B$365,2,FALSE)</f>
        <v>West Virginia</v>
      </c>
    </row>
    <row r="4319" spans="2:8" x14ac:dyDescent="0.4">
      <c r="B4319" s="11">
        <v>4316</v>
      </c>
      <c r="C4319" s="52">
        <v>1374</v>
      </c>
      <c r="D4319" s="13">
        <v>1374</v>
      </c>
      <c r="G4319" s="13">
        <v>1374</v>
      </c>
      <c r="H4319" t="str">
        <f>VLOOKUP(G4319,All_Teams!$A$2:$B$365,2,FALSE)</f>
        <v>Southern Methodist</v>
      </c>
    </row>
    <row r="4320" spans="2:8" x14ac:dyDescent="0.4">
      <c r="B4320" s="11">
        <v>4317</v>
      </c>
      <c r="C4320" s="52">
        <v>1437</v>
      </c>
      <c r="D4320" s="13">
        <v>1437</v>
      </c>
      <c r="G4320" s="13">
        <v>1437</v>
      </c>
      <c r="H4320" t="str">
        <f>VLOOKUP(G4320,All_Teams!$A$2:$B$365,2,FALSE)</f>
        <v>Villanova</v>
      </c>
    </row>
    <row r="4321" spans="2:8" x14ac:dyDescent="0.4">
      <c r="B4321" s="11">
        <v>4318</v>
      </c>
      <c r="C4321" s="52">
        <v>1246</v>
      </c>
      <c r="D4321" s="13">
        <v>1246</v>
      </c>
      <c r="G4321" s="13">
        <v>1246</v>
      </c>
      <c r="H4321" t="str">
        <f>VLOOKUP(G4321,All_Teams!$A$2:$B$365,2,FALSE)</f>
        <v>Kentucky</v>
      </c>
    </row>
    <row r="4322" spans="2:8" x14ac:dyDescent="0.4">
      <c r="B4322" s="11">
        <v>4319</v>
      </c>
      <c r="C4322" s="52">
        <v>1112</v>
      </c>
      <c r="D4322" s="13">
        <v>1112</v>
      </c>
      <c r="G4322" s="13">
        <v>1112</v>
      </c>
      <c r="H4322" t="str">
        <f>VLOOKUP(G4322,All_Teams!$A$2:$B$365,2,FALSE)</f>
        <v>Arizona</v>
      </c>
    </row>
    <row r="4323" spans="2:8" x14ac:dyDescent="0.4">
      <c r="B4323" s="11">
        <v>4320</v>
      </c>
      <c r="C4323" s="52">
        <v>1374</v>
      </c>
      <c r="D4323" s="13">
        <v>1374</v>
      </c>
      <c r="G4323" s="13">
        <v>1374</v>
      </c>
      <c r="H4323" t="str">
        <f>VLOOKUP(G4323,All_Teams!$A$2:$B$365,2,FALSE)</f>
        <v>Southern Methodist</v>
      </c>
    </row>
    <row r="4324" spans="2:8" x14ac:dyDescent="0.4">
      <c r="B4324" s="11">
        <v>4321</v>
      </c>
      <c r="C4324" s="52">
        <v>1274</v>
      </c>
      <c r="D4324" s="13">
        <v>1274</v>
      </c>
      <c r="G4324" s="13">
        <v>1274</v>
      </c>
      <c r="H4324" t="str">
        <f>VLOOKUP(G4324,All_Teams!$A$2:$B$365,2,FALSE)</f>
        <v>Miami (FL)</v>
      </c>
    </row>
    <row r="4325" spans="2:8" x14ac:dyDescent="0.4">
      <c r="B4325" s="11">
        <v>4322</v>
      </c>
      <c r="C4325" s="52">
        <v>1332</v>
      </c>
      <c r="D4325" s="13">
        <v>1332</v>
      </c>
      <c r="G4325" s="13">
        <v>1332</v>
      </c>
      <c r="H4325" t="str">
        <f>VLOOKUP(G4325,All_Teams!$A$2:$B$365,2,FALSE)</f>
        <v>Oregon</v>
      </c>
    </row>
    <row r="4326" spans="2:8" x14ac:dyDescent="0.4">
      <c r="B4326" s="11">
        <v>4323</v>
      </c>
      <c r="C4326" s="52">
        <v>1452</v>
      </c>
      <c r="D4326" s="13">
        <v>1452</v>
      </c>
      <c r="G4326" s="13">
        <v>1452</v>
      </c>
      <c r="H4326" t="str">
        <f>VLOOKUP(G4326,All_Teams!$A$2:$B$365,2,FALSE)</f>
        <v>West Virginia</v>
      </c>
    </row>
    <row r="4327" spans="2:8" x14ac:dyDescent="0.4">
      <c r="B4327" s="11">
        <v>4324</v>
      </c>
      <c r="C4327" s="52">
        <v>1452</v>
      </c>
      <c r="D4327" s="13">
        <v>1452</v>
      </c>
      <c r="G4327" s="13">
        <v>1452</v>
      </c>
      <c r="H4327" t="str">
        <f>VLOOKUP(G4327,All_Teams!$A$2:$B$365,2,FALSE)</f>
        <v>West Virginia</v>
      </c>
    </row>
    <row r="4328" spans="2:8" x14ac:dyDescent="0.4">
      <c r="B4328" s="11">
        <v>4325</v>
      </c>
      <c r="C4328" s="52">
        <v>1435</v>
      </c>
      <c r="D4328" s="13">
        <v>1435</v>
      </c>
      <c r="G4328" s="13">
        <v>1435</v>
      </c>
      <c r="H4328" t="str">
        <f>VLOOKUP(G4328,All_Teams!$A$2:$B$365,2,FALSE)</f>
        <v>Vanderbilt</v>
      </c>
    </row>
    <row r="4329" spans="2:8" x14ac:dyDescent="0.4">
      <c r="B4329" s="11">
        <v>4326</v>
      </c>
      <c r="C4329" s="52">
        <v>1242</v>
      </c>
      <c r="D4329" s="13">
        <v>1242</v>
      </c>
      <c r="G4329" s="13">
        <v>1242</v>
      </c>
      <c r="H4329" t="str">
        <f>VLOOKUP(G4329,All_Teams!$A$2:$B$365,2,FALSE)</f>
        <v>Kansas</v>
      </c>
    </row>
    <row r="4330" spans="2:8" x14ac:dyDescent="0.4">
      <c r="B4330" s="11">
        <v>4327</v>
      </c>
      <c r="C4330" s="52">
        <v>1246</v>
      </c>
      <c r="D4330" s="13">
        <v>1246</v>
      </c>
      <c r="G4330" s="13">
        <v>1246</v>
      </c>
      <c r="H4330" t="str">
        <f>VLOOKUP(G4330,All_Teams!$A$2:$B$365,2,FALSE)</f>
        <v>Kentucky</v>
      </c>
    </row>
    <row r="4331" spans="2:8" x14ac:dyDescent="0.4">
      <c r="B4331" s="11">
        <v>4328</v>
      </c>
      <c r="C4331" s="52">
        <v>1374</v>
      </c>
      <c r="D4331" s="13">
        <v>1374</v>
      </c>
      <c r="G4331" s="13">
        <v>1374</v>
      </c>
      <c r="H4331" t="str">
        <f>VLOOKUP(G4331,All_Teams!$A$2:$B$365,2,FALSE)</f>
        <v>Southern Methodist</v>
      </c>
    </row>
    <row r="4332" spans="2:8" x14ac:dyDescent="0.4">
      <c r="B4332" s="11">
        <v>4329</v>
      </c>
      <c r="C4332" s="52">
        <v>1374</v>
      </c>
      <c r="D4332" s="13">
        <v>1374</v>
      </c>
      <c r="G4332" s="13">
        <v>1374</v>
      </c>
      <c r="H4332" t="str">
        <f>VLOOKUP(G4332,All_Teams!$A$2:$B$365,2,FALSE)</f>
        <v>Southern Methodist</v>
      </c>
    </row>
    <row r="4333" spans="2:8" x14ac:dyDescent="0.4">
      <c r="B4333" s="11">
        <v>4330</v>
      </c>
      <c r="C4333" s="52">
        <v>1435</v>
      </c>
      <c r="D4333" s="13">
        <v>1435</v>
      </c>
      <c r="G4333" s="13">
        <v>1435</v>
      </c>
      <c r="H4333" t="str">
        <f>VLOOKUP(G4333,All_Teams!$A$2:$B$365,2,FALSE)</f>
        <v>Vanderbilt</v>
      </c>
    </row>
    <row r="4334" spans="2:8" x14ac:dyDescent="0.4">
      <c r="B4334" s="11">
        <v>4331</v>
      </c>
      <c r="C4334" s="52">
        <v>1242</v>
      </c>
      <c r="D4334" s="13">
        <v>1242</v>
      </c>
      <c r="G4334" s="13">
        <v>1242</v>
      </c>
      <c r="H4334" t="str">
        <f>VLOOKUP(G4334,All_Teams!$A$2:$B$365,2,FALSE)</f>
        <v>Kansas</v>
      </c>
    </row>
    <row r="4335" spans="2:8" x14ac:dyDescent="0.4">
      <c r="B4335" s="11">
        <v>4332</v>
      </c>
      <c r="C4335" s="52">
        <v>1374</v>
      </c>
      <c r="D4335" s="13">
        <v>1374</v>
      </c>
      <c r="G4335" s="13">
        <v>1374</v>
      </c>
      <c r="H4335" t="str">
        <f>VLOOKUP(G4335,All_Teams!$A$2:$B$365,2,FALSE)</f>
        <v>Southern Methodist</v>
      </c>
    </row>
    <row r="4336" spans="2:8" x14ac:dyDescent="0.4">
      <c r="B4336" s="11">
        <v>4333</v>
      </c>
      <c r="C4336" s="52">
        <v>1314</v>
      </c>
      <c r="D4336" s="13">
        <v>1314</v>
      </c>
      <c r="G4336" s="13">
        <v>1314</v>
      </c>
      <c r="H4336" t="str">
        <f>VLOOKUP(G4336,All_Teams!$A$2:$B$365,2,FALSE)</f>
        <v>North Carolina</v>
      </c>
    </row>
    <row r="4337" spans="2:8" x14ac:dyDescent="0.4">
      <c r="B4337" s="11">
        <v>4334</v>
      </c>
      <c r="C4337" s="52">
        <v>1374</v>
      </c>
      <c r="D4337" s="13">
        <v>1374</v>
      </c>
      <c r="G4337" s="13">
        <v>1374</v>
      </c>
      <c r="H4337" t="str">
        <f>VLOOKUP(G4337,All_Teams!$A$2:$B$365,2,FALSE)</f>
        <v>Southern Methodist</v>
      </c>
    </row>
    <row r="4338" spans="2:8" x14ac:dyDescent="0.4">
      <c r="B4338" s="11">
        <v>4335</v>
      </c>
      <c r="C4338" s="52">
        <v>1314</v>
      </c>
      <c r="D4338" s="13">
        <v>1314</v>
      </c>
      <c r="G4338" s="13">
        <v>1314</v>
      </c>
      <c r="H4338" t="str">
        <f>VLOOKUP(G4338,All_Teams!$A$2:$B$365,2,FALSE)</f>
        <v>North Carolina</v>
      </c>
    </row>
    <row r="4339" spans="2:8" x14ac:dyDescent="0.4">
      <c r="B4339" s="11">
        <v>4336</v>
      </c>
      <c r="C4339" s="52">
        <v>1314</v>
      </c>
      <c r="D4339" s="13">
        <v>1314</v>
      </c>
      <c r="G4339" s="13">
        <v>1314</v>
      </c>
      <c r="H4339" t="str">
        <f>VLOOKUP(G4339,All_Teams!$A$2:$B$365,2,FALSE)</f>
        <v>North Carolina</v>
      </c>
    </row>
    <row r="4340" spans="2:8" x14ac:dyDescent="0.4">
      <c r="B4340" s="11">
        <v>4337</v>
      </c>
      <c r="C4340" s="52">
        <v>1452</v>
      </c>
      <c r="D4340" s="13">
        <v>1452</v>
      </c>
      <c r="G4340" s="13">
        <v>1452</v>
      </c>
      <c r="H4340" t="str">
        <f>VLOOKUP(G4340,All_Teams!$A$2:$B$365,2,FALSE)</f>
        <v>West Virginia</v>
      </c>
    </row>
    <row r="4341" spans="2:8" x14ac:dyDescent="0.4">
      <c r="B4341" s="11">
        <v>4338</v>
      </c>
      <c r="C4341" s="52">
        <v>1452</v>
      </c>
      <c r="D4341" s="13">
        <v>1452</v>
      </c>
      <c r="G4341" s="13">
        <v>1452</v>
      </c>
      <c r="H4341" t="str">
        <f>VLOOKUP(G4341,All_Teams!$A$2:$B$365,2,FALSE)</f>
        <v>West Virginia</v>
      </c>
    </row>
    <row r="4342" spans="2:8" x14ac:dyDescent="0.4">
      <c r="B4342" s="11">
        <v>4339</v>
      </c>
      <c r="C4342" s="52">
        <v>1452</v>
      </c>
      <c r="D4342" s="13">
        <v>1452</v>
      </c>
      <c r="G4342" s="13">
        <v>1452</v>
      </c>
      <c r="H4342" t="str">
        <f>VLOOKUP(G4342,All_Teams!$A$2:$B$365,2,FALSE)</f>
        <v>West Virginia</v>
      </c>
    </row>
    <row r="4343" spans="2:8" x14ac:dyDescent="0.4">
      <c r="B4343" s="11">
        <v>4340</v>
      </c>
      <c r="C4343" s="52">
        <v>1452</v>
      </c>
      <c r="D4343" s="13">
        <v>1452</v>
      </c>
      <c r="G4343" s="13">
        <v>1452</v>
      </c>
      <c r="H4343" t="str">
        <f>VLOOKUP(G4343,All_Teams!$A$2:$B$365,2,FALSE)</f>
        <v>West Virginia</v>
      </c>
    </row>
    <row r="4344" spans="2:8" x14ac:dyDescent="0.4">
      <c r="B4344" s="11">
        <v>4341</v>
      </c>
      <c r="C4344" s="52">
        <v>1452</v>
      </c>
      <c r="D4344" s="13">
        <v>1452</v>
      </c>
      <c r="G4344" s="13">
        <v>1452</v>
      </c>
      <c r="H4344" t="str">
        <f>VLOOKUP(G4344,All_Teams!$A$2:$B$365,2,FALSE)</f>
        <v>West Virginia</v>
      </c>
    </row>
    <row r="4345" spans="2:8" x14ac:dyDescent="0.4">
      <c r="B4345" s="11">
        <v>4342</v>
      </c>
      <c r="C4345" s="52">
        <v>1246</v>
      </c>
      <c r="D4345" s="13">
        <v>1246</v>
      </c>
      <c r="G4345" s="13">
        <v>1246</v>
      </c>
      <c r="H4345" t="str">
        <f>VLOOKUP(G4345,All_Teams!$A$2:$B$365,2,FALSE)</f>
        <v>Kentucky</v>
      </c>
    </row>
    <row r="4346" spans="2:8" x14ac:dyDescent="0.4">
      <c r="B4346" s="11">
        <v>4343</v>
      </c>
      <c r="C4346" s="52">
        <v>1314</v>
      </c>
      <c r="D4346" s="13">
        <v>1314</v>
      </c>
      <c r="G4346" s="13">
        <v>1314</v>
      </c>
      <c r="H4346" t="str">
        <f>VLOOKUP(G4346,All_Teams!$A$2:$B$365,2,FALSE)</f>
        <v>North Carolina</v>
      </c>
    </row>
    <row r="4347" spans="2:8" x14ac:dyDescent="0.4">
      <c r="B4347" s="11">
        <v>4344</v>
      </c>
      <c r="C4347" s="52">
        <v>1452</v>
      </c>
      <c r="D4347" s="13">
        <v>1452</v>
      </c>
      <c r="G4347" s="13">
        <v>1452</v>
      </c>
      <c r="H4347" t="str">
        <f>VLOOKUP(G4347,All_Teams!$A$2:$B$365,2,FALSE)</f>
        <v>West Virginia</v>
      </c>
    </row>
    <row r="4348" spans="2:8" x14ac:dyDescent="0.4">
      <c r="B4348" s="11">
        <v>4345</v>
      </c>
      <c r="C4348" s="52">
        <v>1458</v>
      </c>
      <c r="D4348" s="13">
        <v>1458</v>
      </c>
      <c r="G4348" s="13">
        <v>1458</v>
      </c>
      <c r="H4348" t="str">
        <f>VLOOKUP(G4348,All_Teams!$A$2:$B$365,2,FALSE)</f>
        <v>Wisconsin</v>
      </c>
    </row>
    <row r="4349" spans="2:8" x14ac:dyDescent="0.4">
      <c r="B4349" s="11">
        <v>4346</v>
      </c>
      <c r="C4349" s="52">
        <v>1314</v>
      </c>
      <c r="D4349" s="13">
        <v>1314</v>
      </c>
      <c r="G4349" s="13">
        <v>1314</v>
      </c>
      <c r="H4349" t="str">
        <f>VLOOKUP(G4349,All_Teams!$A$2:$B$365,2,FALSE)</f>
        <v>North Carolina</v>
      </c>
    </row>
    <row r="4350" spans="2:8" x14ac:dyDescent="0.4">
      <c r="B4350" s="11">
        <v>4347</v>
      </c>
      <c r="C4350" s="52">
        <v>1124</v>
      </c>
      <c r="D4350" s="13">
        <v>1124</v>
      </c>
      <c r="G4350" s="13">
        <v>1124</v>
      </c>
      <c r="H4350" t="str">
        <f>VLOOKUP(G4350,All_Teams!$A$2:$B$365,2,FALSE)</f>
        <v>Baylor</v>
      </c>
    </row>
    <row r="4351" spans="2:8" x14ac:dyDescent="0.4">
      <c r="B4351" s="11">
        <v>4348</v>
      </c>
      <c r="C4351" s="52">
        <v>1452</v>
      </c>
      <c r="D4351" s="13">
        <v>1452</v>
      </c>
      <c r="G4351" s="13">
        <v>1452</v>
      </c>
      <c r="H4351" t="str">
        <f>VLOOKUP(G4351,All_Teams!$A$2:$B$365,2,FALSE)</f>
        <v>West Virginia</v>
      </c>
    </row>
    <row r="4352" spans="2:8" x14ac:dyDescent="0.4">
      <c r="B4352" s="11">
        <v>4349</v>
      </c>
      <c r="C4352" s="52">
        <v>1242</v>
      </c>
      <c r="D4352" s="13">
        <v>1242</v>
      </c>
      <c r="G4352" s="13">
        <v>1242</v>
      </c>
      <c r="H4352" t="str">
        <f>VLOOKUP(G4352,All_Teams!$A$2:$B$365,2,FALSE)</f>
        <v>Kansas</v>
      </c>
    </row>
    <row r="4353" spans="2:8" x14ac:dyDescent="0.4">
      <c r="B4353" s="11">
        <v>4350</v>
      </c>
      <c r="C4353" s="52">
        <v>1436</v>
      </c>
      <c r="D4353" s="13">
        <v>1436</v>
      </c>
      <c r="G4353" s="13">
        <v>1436</v>
      </c>
      <c r="H4353" t="str">
        <f>VLOOKUP(G4353,All_Teams!$A$2:$B$365,2,FALSE)</f>
        <v>Vermont</v>
      </c>
    </row>
    <row r="4354" spans="2:8" x14ac:dyDescent="0.4">
      <c r="B4354" s="11">
        <v>4351</v>
      </c>
      <c r="C4354" s="52">
        <v>1242</v>
      </c>
      <c r="D4354" s="13">
        <v>1242</v>
      </c>
      <c r="G4354" s="13">
        <v>1242</v>
      </c>
      <c r="H4354" t="str">
        <f>VLOOKUP(G4354,All_Teams!$A$2:$B$365,2,FALSE)</f>
        <v>Kansas</v>
      </c>
    </row>
    <row r="4355" spans="2:8" x14ac:dyDescent="0.4">
      <c r="B4355" s="11">
        <v>4352</v>
      </c>
      <c r="C4355" s="52">
        <v>1257</v>
      </c>
      <c r="D4355" s="13">
        <v>1257</v>
      </c>
      <c r="G4355" s="13">
        <v>1257</v>
      </c>
      <c r="H4355" t="str">
        <f>VLOOKUP(G4355,All_Teams!$A$2:$B$365,2,FALSE)</f>
        <v>Louisville</v>
      </c>
    </row>
    <row r="4356" spans="2:8" x14ac:dyDescent="0.4">
      <c r="B4356" s="11">
        <v>4353</v>
      </c>
      <c r="C4356" s="52">
        <v>1314</v>
      </c>
      <c r="D4356" s="13">
        <v>1314</v>
      </c>
      <c r="G4356" s="13">
        <v>1314</v>
      </c>
      <c r="H4356" t="str">
        <f>VLOOKUP(G4356,All_Teams!$A$2:$B$365,2,FALSE)</f>
        <v>North Carolina</v>
      </c>
    </row>
    <row r="4357" spans="2:8" x14ac:dyDescent="0.4">
      <c r="B4357" s="11">
        <v>4354</v>
      </c>
      <c r="C4357" s="52">
        <v>1181</v>
      </c>
      <c r="D4357" s="13">
        <v>1181</v>
      </c>
      <c r="G4357" s="13">
        <v>1181</v>
      </c>
      <c r="H4357" t="str">
        <f>VLOOKUP(G4357,All_Teams!$A$2:$B$365,2,FALSE)</f>
        <v>Duke</v>
      </c>
    </row>
    <row r="4358" spans="2:8" x14ac:dyDescent="0.4">
      <c r="B4358" s="11">
        <v>4355</v>
      </c>
      <c r="C4358" s="52">
        <v>1199</v>
      </c>
      <c r="D4358" s="13">
        <v>1199</v>
      </c>
      <c r="G4358" s="13">
        <v>1199</v>
      </c>
      <c r="H4358" t="str">
        <f>VLOOKUP(G4358,All_Teams!$A$2:$B$365,2,FALSE)</f>
        <v>Florida State</v>
      </c>
    </row>
    <row r="4359" spans="2:8" x14ac:dyDescent="0.4">
      <c r="B4359" s="11">
        <v>4356</v>
      </c>
      <c r="C4359" s="52">
        <v>1314</v>
      </c>
      <c r="D4359" s="13">
        <v>1314</v>
      </c>
      <c r="G4359" s="13">
        <v>1314</v>
      </c>
      <c r="H4359" t="str">
        <f>VLOOKUP(G4359,All_Teams!$A$2:$B$365,2,FALSE)</f>
        <v>North Carolina</v>
      </c>
    </row>
    <row r="4360" spans="2:8" x14ac:dyDescent="0.4">
      <c r="B4360" s="11">
        <v>4357</v>
      </c>
      <c r="C4360" s="52">
        <v>1235</v>
      </c>
      <c r="D4360" s="13">
        <v>1235</v>
      </c>
      <c r="G4360" s="13">
        <v>1235</v>
      </c>
      <c r="H4360" t="str">
        <f>VLOOKUP(G4360,All_Teams!$A$2:$B$365,2,FALSE)</f>
        <v>Iowa State</v>
      </c>
    </row>
    <row r="4361" spans="2:8" x14ac:dyDescent="0.4">
      <c r="B4361" s="11">
        <v>4358</v>
      </c>
      <c r="C4361" s="52">
        <v>1257</v>
      </c>
      <c r="D4361" s="13">
        <v>1257</v>
      </c>
      <c r="G4361" s="13">
        <v>1257</v>
      </c>
      <c r="H4361" t="str">
        <f>VLOOKUP(G4361,All_Teams!$A$2:$B$365,2,FALSE)</f>
        <v>Louisville</v>
      </c>
    </row>
    <row r="4362" spans="2:8" x14ac:dyDescent="0.4">
      <c r="B4362" s="11">
        <v>4359</v>
      </c>
      <c r="C4362" s="52">
        <v>1452</v>
      </c>
      <c r="D4362" s="13">
        <v>1452</v>
      </c>
      <c r="G4362" s="13">
        <v>1452</v>
      </c>
      <c r="H4362" t="str">
        <f>VLOOKUP(G4362,All_Teams!$A$2:$B$365,2,FALSE)</f>
        <v>West Virginia</v>
      </c>
    </row>
    <row r="4363" spans="2:8" x14ac:dyDescent="0.4">
      <c r="B4363" s="11">
        <v>4360</v>
      </c>
      <c r="C4363" s="52">
        <v>1452</v>
      </c>
      <c r="D4363" s="13">
        <v>1452</v>
      </c>
      <c r="G4363" s="13">
        <v>1452</v>
      </c>
      <c r="H4363" t="str">
        <f>VLOOKUP(G4363,All_Teams!$A$2:$B$365,2,FALSE)</f>
        <v>West Virginia</v>
      </c>
    </row>
    <row r="4364" spans="2:8" x14ac:dyDescent="0.4">
      <c r="B4364" s="11">
        <v>4361</v>
      </c>
      <c r="C4364" s="52">
        <v>1452</v>
      </c>
      <c r="D4364" s="13">
        <v>1452</v>
      </c>
      <c r="G4364" s="13">
        <v>1452</v>
      </c>
      <c r="H4364" t="str">
        <f>VLOOKUP(G4364,All_Teams!$A$2:$B$365,2,FALSE)</f>
        <v>West Virginia</v>
      </c>
    </row>
    <row r="4365" spans="2:8" x14ac:dyDescent="0.4">
      <c r="B4365" s="11">
        <v>4362</v>
      </c>
      <c r="C4365" s="52">
        <v>1257</v>
      </c>
      <c r="D4365" s="13">
        <v>1257</v>
      </c>
      <c r="G4365" s="13">
        <v>1257</v>
      </c>
      <c r="H4365" t="str">
        <f>VLOOKUP(G4365,All_Teams!$A$2:$B$365,2,FALSE)</f>
        <v>Louisville</v>
      </c>
    </row>
    <row r="4366" spans="2:8" x14ac:dyDescent="0.4">
      <c r="B4366" s="11">
        <v>4363</v>
      </c>
      <c r="C4366" s="52">
        <v>1166</v>
      </c>
      <c r="D4366" s="13">
        <v>1166</v>
      </c>
      <c r="G4366" s="13">
        <v>1166</v>
      </c>
      <c r="H4366" t="str">
        <f>VLOOKUP(G4366,All_Teams!$A$2:$B$365,2,FALSE)</f>
        <v>Creighton</v>
      </c>
    </row>
    <row r="4367" spans="2:8" x14ac:dyDescent="0.4">
      <c r="B4367" s="11">
        <v>4364</v>
      </c>
      <c r="C4367" s="52">
        <v>1452</v>
      </c>
      <c r="D4367" s="13">
        <v>1452</v>
      </c>
      <c r="G4367" s="13">
        <v>1452</v>
      </c>
      <c r="H4367" t="str">
        <f>VLOOKUP(G4367,All_Teams!$A$2:$B$365,2,FALSE)</f>
        <v>West Virginia</v>
      </c>
    </row>
    <row r="4368" spans="2:8" x14ac:dyDescent="0.4">
      <c r="B4368" s="11">
        <v>4365</v>
      </c>
      <c r="C4368" s="52">
        <v>1242</v>
      </c>
      <c r="D4368" s="13">
        <v>1242</v>
      </c>
      <c r="G4368" s="13">
        <v>1242</v>
      </c>
      <c r="H4368" t="str">
        <f>VLOOKUP(G4368,All_Teams!$A$2:$B$365,2,FALSE)</f>
        <v>Kansas</v>
      </c>
    </row>
    <row r="4369" spans="2:8" x14ac:dyDescent="0.4">
      <c r="B4369" s="11">
        <v>4366</v>
      </c>
      <c r="C4369" s="52">
        <v>1314</v>
      </c>
      <c r="D4369" s="13">
        <v>1314</v>
      </c>
      <c r="G4369" s="13">
        <v>1314</v>
      </c>
      <c r="H4369" t="str">
        <f>VLOOKUP(G4369,All_Teams!$A$2:$B$365,2,FALSE)</f>
        <v>North Carolina</v>
      </c>
    </row>
    <row r="4370" spans="2:8" x14ac:dyDescent="0.4">
      <c r="B4370" s="11">
        <v>4367</v>
      </c>
      <c r="C4370" s="52">
        <v>1246</v>
      </c>
      <c r="D4370" s="13">
        <v>1246</v>
      </c>
      <c r="G4370" s="13">
        <v>1246</v>
      </c>
      <c r="H4370" t="str">
        <f>VLOOKUP(G4370,All_Teams!$A$2:$B$365,2,FALSE)</f>
        <v>Kentucky</v>
      </c>
    </row>
    <row r="4371" spans="2:8" x14ac:dyDescent="0.4">
      <c r="B4371" s="11">
        <v>4368</v>
      </c>
      <c r="C4371" s="52">
        <v>1435</v>
      </c>
      <c r="D4371" s="13">
        <v>1435</v>
      </c>
      <c r="G4371" s="13">
        <v>1435</v>
      </c>
      <c r="H4371" t="str">
        <f>VLOOKUP(G4371,All_Teams!$A$2:$B$365,2,FALSE)</f>
        <v>Vanderbilt</v>
      </c>
    </row>
    <row r="4372" spans="2:8" x14ac:dyDescent="0.4">
      <c r="B4372" s="11">
        <v>4369</v>
      </c>
      <c r="C4372" s="52">
        <v>1435</v>
      </c>
      <c r="D4372" s="13">
        <v>1435</v>
      </c>
      <c r="G4372" s="13">
        <v>1435</v>
      </c>
      <c r="H4372" t="str">
        <f>VLOOKUP(G4372,All_Teams!$A$2:$B$365,2,FALSE)</f>
        <v>Vanderbilt</v>
      </c>
    </row>
    <row r="4373" spans="2:8" x14ac:dyDescent="0.4">
      <c r="B4373" s="11">
        <v>4370</v>
      </c>
      <c r="C4373" s="52">
        <v>1374</v>
      </c>
      <c r="D4373" s="13">
        <v>1374</v>
      </c>
      <c r="G4373" s="13">
        <v>1374</v>
      </c>
      <c r="H4373" t="str">
        <f>VLOOKUP(G4373,All_Teams!$A$2:$B$365,2,FALSE)</f>
        <v>Southern Methodist</v>
      </c>
    </row>
    <row r="4374" spans="2:8" x14ac:dyDescent="0.4">
      <c r="B4374" s="11">
        <v>4371</v>
      </c>
      <c r="C4374" s="52">
        <v>1452</v>
      </c>
      <c r="D4374" s="13">
        <v>1452</v>
      </c>
      <c r="G4374" s="13">
        <v>1452</v>
      </c>
      <c r="H4374" t="str">
        <f>VLOOKUP(G4374,All_Teams!$A$2:$B$365,2,FALSE)</f>
        <v>West Virginia</v>
      </c>
    </row>
    <row r="4375" spans="2:8" x14ac:dyDescent="0.4">
      <c r="B4375" s="11">
        <v>4372</v>
      </c>
      <c r="C4375" s="52">
        <v>1452</v>
      </c>
      <c r="D4375" s="13">
        <v>1452</v>
      </c>
      <c r="G4375" s="13">
        <v>1452</v>
      </c>
      <c r="H4375" t="str">
        <f>VLOOKUP(G4375,All_Teams!$A$2:$B$365,2,FALSE)</f>
        <v>West Virginia</v>
      </c>
    </row>
    <row r="4376" spans="2:8" x14ac:dyDescent="0.4">
      <c r="B4376" s="11">
        <v>4373</v>
      </c>
      <c r="C4376" s="52">
        <v>1435</v>
      </c>
      <c r="D4376" s="13">
        <v>1435</v>
      </c>
      <c r="G4376" s="13">
        <v>1435</v>
      </c>
      <c r="H4376" t="str">
        <f>VLOOKUP(G4376,All_Teams!$A$2:$B$365,2,FALSE)</f>
        <v>Vanderbilt</v>
      </c>
    </row>
    <row r="4377" spans="2:8" x14ac:dyDescent="0.4">
      <c r="B4377" s="11">
        <v>4374</v>
      </c>
      <c r="C4377" s="52">
        <v>1452</v>
      </c>
      <c r="D4377" s="13">
        <v>1452</v>
      </c>
      <c r="G4377" s="13">
        <v>1452</v>
      </c>
      <c r="H4377" t="str">
        <f>VLOOKUP(G4377,All_Teams!$A$2:$B$365,2,FALSE)</f>
        <v>West Virginia</v>
      </c>
    </row>
    <row r="4378" spans="2:8" x14ac:dyDescent="0.4">
      <c r="B4378" s="11">
        <v>4375</v>
      </c>
      <c r="C4378" s="52">
        <v>1246</v>
      </c>
      <c r="D4378" s="13">
        <v>1246</v>
      </c>
      <c r="G4378" s="13">
        <v>1246</v>
      </c>
      <c r="H4378" t="str">
        <f>VLOOKUP(G4378,All_Teams!$A$2:$B$365,2,FALSE)</f>
        <v>Kentucky</v>
      </c>
    </row>
    <row r="4379" spans="2:8" x14ac:dyDescent="0.4">
      <c r="B4379" s="11">
        <v>4376</v>
      </c>
      <c r="C4379" s="52">
        <v>1435</v>
      </c>
      <c r="D4379" s="13">
        <v>1435</v>
      </c>
      <c r="G4379" s="13">
        <v>1435</v>
      </c>
      <c r="H4379" t="str">
        <f>VLOOKUP(G4379,All_Teams!$A$2:$B$365,2,FALSE)</f>
        <v>Vanderbilt</v>
      </c>
    </row>
    <row r="4380" spans="2:8" x14ac:dyDescent="0.4">
      <c r="B4380" s="11">
        <v>4377</v>
      </c>
      <c r="C4380" s="52">
        <v>1452</v>
      </c>
      <c r="D4380" s="13">
        <v>1452</v>
      </c>
      <c r="G4380" s="13">
        <v>1452</v>
      </c>
      <c r="H4380" t="str">
        <f>VLOOKUP(G4380,All_Teams!$A$2:$B$365,2,FALSE)</f>
        <v>West Virginia</v>
      </c>
    </row>
    <row r="4381" spans="2:8" x14ac:dyDescent="0.4">
      <c r="B4381" s="11">
        <v>4378</v>
      </c>
      <c r="C4381" s="52">
        <v>1435</v>
      </c>
      <c r="D4381" s="13">
        <v>1435</v>
      </c>
      <c r="G4381" s="13">
        <v>1435</v>
      </c>
      <c r="H4381" t="str">
        <f>VLOOKUP(G4381,All_Teams!$A$2:$B$365,2,FALSE)</f>
        <v>Vanderbilt</v>
      </c>
    </row>
    <row r="4382" spans="2:8" x14ac:dyDescent="0.4">
      <c r="B4382" s="11">
        <v>4379</v>
      </c>
      <c r="C4382" s="52">
        <v>1314</v>
      </c>
      <c r="D4382" s="13">
        <v>1314</v>
      </c>
      <c r="G4382" s="13">
        <v>1314</v>
      </c>
      <c r="H4382" t="str">
        <f>VLOOKUP(G4382,All_Teams!$A$2:$B$365,2,FALSE)</f>
        <v>North Carolina</v>
      </c>
    </row>
    <row r="4383" spans="2:8" x14ac:dyDescent="0.4">
      <c r="B4383" s="11">
        <v>4380</v>
      </c>
      <c r="C4383" s="52">
        <v>1246</v>
      </c>
      <c r="D4383" s="13">
        <v>1246</v>
      </c>
      <c r="G4383" s="13">
        <v>1246</v>
      </c>
      <c r="H4383" t="str">
        <f>VLOOKUP(G4383,All_Teams!$A$2:$B$365,2,FALSE)</f>
        <v>Kentucky</v>
      </c>
    </row>
    <row r="4384" spans="2:8" x14ac:dyDescent="0.4">
      <c r="B4384" s="11">
        <v>4381</v>
      </c>
      <c r="C4384" s="52">
        <v>1246</v>
      </c>
      <c r="D4384" s="13">
        <v>1246</v>
      </c>
      <c r="G4384" s="13">
        <v>1246</v>
      </c>
      <c r="H4384" t="str">
        <f>VLOOKUP(G4384,All_Teams!$A$2:$B$365,2,FALSE)</f>
        <v>Kentucky</v>
      </c>
    </row>
    <row r="4385" spans="2:8" x14ac:dyDescent="0.4">
      <c r="B4385" s="11">
        <v>4382</v>
      </c>
      <c r="C4385" s="52">
        <v>1242</v>
      </c>
      <c r="D4385" s="13">
        <v>1242</v>
      </c>
      <c r="G4385" s="13">
        <v>1242</v>
      </c>
      <c r="H4385" t="str">
        <f>VLOOKUP(G4385,All_Teams!$A$2:$B$365,2,FALSE)</f>
        <v>Kansas</v>
      </c>
    </row>
    <row r="4386" spans="2:8" x14ac:dyDescent="0.4">
      <c r="B4386" s="11">
        <v>4383</v>
      </c>
      <c r="C4386" s="52">
        <v>1153</v>
      </c>
      <c r="D4386" s="13">
        <v>1153</v>
      </c>
      <c r="G4386" s="13">
        <v>1153</v>
      </c>
      <c r="H4386" t="str">
        <f>VLOOKUP(G4386,All_Teams!$A$2:$B$365,2,FALSE)</f>
        <v>Cincinnati</v>
      </c>
    </row>
    <row r="4387" spans="2:8" x14ac:dyDescent="0.4">
      <c r="B4387" s="11">
        <v>4384</v>
      </c>
      <c r="C4387" s="52">
        <v>1452</v>
      </c>
      <c r="D4387" s="13">
        <v>1452</v>
      </c>
      <c r="G4387" s="13">
        <v>1452</v>
      </c>
      <c r="H4387" t="str">
        <f>VLOOKUP(G4387,All_Teams!$A$2:$B$365,2,FALSE)</f>
        <v>West Virginia</v>
      </c>
    </row>
    <row r="4388" spans="2:8" x14ac:dyDescent="0.4">
      <c r="B4388" s="11">
        <v>4385</v>
      </c>
      <c r="C4388" s="52">
        <v>1257</v>
      </c>
      <c r="D4388" s="13">
        <v>1257</v>
      </c>
      <c r="G4388" s="13">
        <v>1257</v>
      </c>
      <c r="H4388" t="str">
        <f>VLOOKUP(G4388,All_Teams!$A$2:$B$365,2,FALSE)</f>
        <v>Louisville</v>
      </c>
    </row>
    <row r="4389" spans="2:8" x14ac:dyDescent="0.4">
      <c r="B4389" s="11">
        <v>4386</v>
      </c>
      <c r="C4389" s="52">
        <v>1257</v>
      </c>
      <c r="D4389" s="13">
        <v>1257</v>
      </c>
      <c r="G4389" s="13">
        <v>1257</v>
      </c>
      <c r="H4389" t="str">
        <f>VLOOKUP(G4389,All_Teams!$A$2:$B$365,2,FALSE)</f>
        <v>Louisville</v>
      </c>
    </row>
    <row r="4390" spans="2:8" x14ac:dyDescent="0.4">
      <c r="B4390" s="11">
        <v>4387</v>
      </c>
      <c r="C4390" s="52">
        <v>1314</v>
      </c>
      <c r="D4390" s="13">
        <v>1314</v>
      </c>
      <c r="G4390" s="13">
        <v>1314</v>
      </c>
      <c r="H4390" t="str">
        <f>VLOOKUP(G4390,All_Teams!$A$2:$B$365,2,FALSE)</f>
        <v>North Carolina</v>
      </c>
    </row>
    <row r="4391" spans="2:8" x14ac:dyDescent="0.4">
      <c r="B4391" s="11">
        <v>4388</v>
      </c>
      <c r="C4391" s="52">
        <v>1452</v>
      </c>
      <c r="D4391" s="13">
        <v>1452</v>
      </c>
      <c r="G4391" s="13">
        <v>1452</v>
      </c>
      <c r="H4391" t="str">
        <f>VLOOKUP(G4391,All_Teams!$A$2:$B$365,2,FALSE)</f>
        <v>West Virginia</v>
      </c>
    </row>
    <row r="4392" spans="2:8" x14ac:dyDescent="0.4">
      <c r="B4392" s="11">
        <v>4389</v>
      </c>
      <c r="C4392" s="52">
        <v>1246</v>
      </c>
      <c r="D4392" s="13">
        <v>1246</v>
      </c>
      <c r="G4392" s="13">
        <v>1246</v>
      </c>
      <c r="H4392" t="str">
        <f>VLOOKUP(G4392,All_Teams!$A$2:$B$365,2,FALSE)</f>
        <v>Kentucky</v>
      </c>
    </row>
    <row r="4393" spans="2:8" x14ac:dyDescent="0.4">
      <c r="B4393" s="11">
        <v>4390</v>
      </c>
      <c r="C4393" s="52">
        <v>1314</v>
      </c>
      <c r="D4393" s="13">
        <v>1314</v>
      </c>
      <c r="G4393" s="13">
        <v>1314</v>
      </c>
      <c r="H4393" t="str">
        <f>VLOOKUP(G4393,All_Teams!$A$2:$B$365,2,FALSE)</f>
        <v>North Carolina</v>
      </c>
    </row>
    <row r="4394" spans="2:8" x14ac:dyDescent="0.4">
      <c r="B4394" s="11">
        <v>4391</v>
      </c>
      <c r="C4394" s="52">
        <v>1246</v>
      </c>
      <c r="D4394" s="13">
        <v>1246</v>
      </c>
      <c r="G4394" s="13">
        <v>1246</v>
      </c>
      <c r="H4394" t="str">
        <f>VLOOKUP(G4394,All_Teams!$A$2:$B$365,2,FALSE)</f>
        <v>Kentucky</v>
      </c>
    </row>
    <row r="4395" spans="2:8" x14ac:dyDescent="0.4">
      <c r="B4395" s="11">
        <v>4392</v>
      </c>
      <c r="C4395" s="52">
        <v>1246</v>
      </c>
      <c r="D4395" s="13">
        <v>1246</v>
      </c>
      <c r="G4395" s="13">
        <v>1246</v>
      </c>
      <c r="H4395" t="str">
        <f>VLOOKUP(G4395,All_Teams!$A$2:$B$365,2,FALSE)</f>
        <v>Kentucky</v>
      </c>
    </row>
    <row r="4396" spans="2:8" x14ac:dyDescent="0.4">
      <c r="B4396" s="11">
        <v>4393</v>
      </c>
      <c r="C4396" s="52">
        <v>1452</v>
      </c>
      <c r="D4396" s="13">
        <v>1452</v>
      </c>
      <c r="G4396" s="13">
        <v>1452</v>
      </c>
      <c r="H4396" t="str">
        <f>VLOOKUP(G4396,All_Teams!$A$2:$B$365,2,FALSE)</f>
        <v>West Virginia</v>
      </c>
    </row>
    <row r="4397" spans="2:8" x14ac:dyDescent="0.4">
      <c r="B4397" s="11">
        <v>4394</v>
      </c>
      <c r="C4397" s="52">
        <v>1274</v>
      </c>
      <c r="D4397" s="13">
        <v>1274</v>
      </c>
      <c r="G4397" s="13">
        <v>1274</v>
      </c>
      <c r="H4397" t="str">
        <f>VLOOKUP(G4397,All_Teams!$A$2:$B$365,2,FALSE)</f>
        <v>Miami (FL)</v>
      </c>
    </row>
    <row r="4398" spans="2:8" x14ac:dyDescent="0.4">
      <c r="B4398" s="11">
        <v>4395</v>
      </c>
      <c r="C4398" s="52">
        <v>1452</v>
      </c>
      <c r="D4398" s="13">
        <v>1452</v>
      </c>
      <c r="G4398" s="13">
        <v>1452</v>
      </c>
      <c r="H4398" t="str">
        <f>VLOOKUP(G4398,All_Teams!$A$2:$B$365,2,FALSE)</f>
        <v>West Virginia</v>
      </c>
    </row>
    <row r="4399" spans="2:8" x14ac:dyDescent="0.4">
      <c r="B4399" s="11">
        <v>4396</v>
      </c>
      <c r="C4399" s="52">
        <v>1452</v>
      </c>
      <c r="D4399" s="13">
        <v>1452</v>
      </c>
      <c r="G4399" s="13">
        <v>1452</v>
      </c>
      <c r="H4399" t="str">
        <f>VLOOKUP(G4399,All_Teams!$A$2:$B$365,2,FALSE)</f>
        <v>West Virginia</v>
      </c>
    </row>
    <row r="4400" spans="2:8" x14ac:dyDescent="0.4">
      <c r="B4400" s="11">
        <v>4397</v>
      </c>
      <c r="C4400" s="52">
        <v>1246</v>
      </c>
      <c r="D4400" s="13">
        <v>1246</v>
      </c>
      <c r="G4400" s="13">
        <v>1246</v>
      </c>
      <c r="H4400" t="str">
        <f>VLOOKUP(G4400,All_Teams!$A$2:$B$365,2,FALSE)</f>
        <v>Kentucky</v>
      </c>
    </row>
    <row r="4401" spans="2:8" x14ac:dyDescent="0.4">
      <c r="B4401" s="11">
        <v>4398</v>
      </c>
      <c r="C4401" s="52">
        <v>1452</v>
      </c>
      <c r="D4401" s="13">
        <v>1452</v>
      </c>
      <c r="G4401" s="13">
        <v>1452</v>
      </c>
      <c r="H4401" t="str">
        <f>VLOOKUP(G4401,All_Teams!$A$2:$B$365,2,FALSE)</f>
        <v>West Virginia</v>
      </c>
    </row>
    <row r="4402" spans="2:8" x14ac:dyDescent="0.4">
      <c r="B4402" s="11">
        <v>4399</v>
      </c>
      <c r="C4402" s="52">
        <v>1181</v>
      </c>
      <c r="D4402" s="13">
        <v>1181</v>
      </c>
      <c r="G4402" s="13">
        <v>1181</v>
      </c>
      <c r="H4402" t="str">
        <f>VLOOKUP(G4402,All_Teams!$A$2:$B$365,2,FALSE)</f>
        <v>Duke</v>
      </c>
    </row>
    <row r="4403" spans="2:8" x14ac:dyDescent="0.4">
      <c r="B4403" s="11">
        <v>4400</v>
      </c>
      <c r="C4403" s="52">
        <v>1452</v>
      </c>
      <c r="D4403" s="13">
        <v>1452</v>
      </c>
      <c r="G4403" s="13">
        <v>1452</v>
      </c>
      <c r="H4403" t="str">
        <f>VLOOKUP(G4403,All_Teams!$A$2:$B$365,2,FALSE)</f>
        <v>West Virginia</v>
      </c>
    </row>
    <row r="4404" spans="2:8" x14ac:dyDescent="0.4">
      <c r="B4404" s="11">
        <v>4401</v>
      </c>
      <c r="C4404" s="52">
        <v>1374</v>
      </c>
      <c r="D4404" s="13">
        <v>1374</v>
      </c>
      <c r="G4404" s="13">
        <v>1374</v>
      </c>
      <c r="H4404" t="str">
        <f>VLOOKUP(G4404,All_Teams!$A$2:$B$365,2,FALSE)</f>
        <v>Southern Methodist</v>
      </c>
    </row>
    <row r="4405" spans="2:8" x14ac:dyDescent="0.4">
      <c r="B4405" s="11">
        <v>4402</v>
      </c>
      <c r="C4405" s="52">
        <v>1257</v>
      </c>
      <c r="D4405" s="13">
        <v>1257</v>
      </c>
      <c r="G4405" s="13">
        <v>1257</v>
      </c>
      <c r="H4405" t="str">
        <f>VLOOKUP(G4405,All_Teams!$A$2:$B$365,2,FALSE)</f>
        <v>Louisville</v>
      </c>
    </row>
    <row r="4406" spans="2:8" x14ac:dyDescent="0.4">
      <c r="B4406" s="11">
        <v>4403</v>
      </c>
      <c r="C4406" s="52">
        <v>1314</v>
      </c>
      <c r="D4406" s="13">
        <v>1314</v>
      </c>
      <c r="G4406" s="13">
        <v>1314</v>
      </c>
      <c r="H4406" t="str">
        <f>VLOOKUP(G4406,All_Teams!$A$2:$B$365,2,FALSE)</f>
        <v>North Carolina</v>
      </c>
    </row>
    <row r="4407" spans="2:8" x14ac:dyDescent="0.4">
      <c r="B4407" s="11">
        <v>4404</v>
      </c>
      <c r="C4407" s="52">
        <v>1242</v>
      </c>
      <c r="D4407" s="13">
        <v>1242</v>
      </c>
      <c r="G4407" s="13">
        <v>1242</v>
      </c>
      <c r="H4407" t="str">
        <f>VLOOKUP(G4407,All_Teams!$A$2:$B$365,2,FALSE)</f>
        <v>Kansas</v>
      </c>
    </row>
    <row r="4408" spans="2:8" x14ac:dyDescent="0.4">
      <c r="B4408" s="11">
        <v>4405</v>
      </c>
      <c r="C4408" s="52">
        <v>1314</v>
      </c>
      <c r="D4408" s="13">
        <v>1314</v>
      </c>
      <c r="G4408" s="13">
        <v>1314</v>
      </c>
      <c r="H4408" t="str">
        <f>VLOOKUP(G4408,All_Teams!$A$2:$B$365,2,FALSE)</f>
        <v>North Carolina</v>
      </c>
    </row>
    <row r="4409" spans="2:8" x14ac:dyDescent="0.4">
      <c r="B4409" s="11">
        <v>4406</v>
      </c>
      <c r="C4409" s="52">
        <v>1181</v>
      </c>
      <c r="D4409" s="13">
        <v>1181</v>
      </c>
      <c r="G4409" s="13">
        <v>1181</v>
      </c>
      <c r="H4409" t="str">
        <f>VLOOKUP(G4409,All_Teams!$A$2:$B$365,2,FALSE)</f>
        <v>Duke</v>
      </c>
    </row>
    <row r="4410" spans="2:8" x14ac:dyDescent="0.4">
      <c r="B4410" s="11">
        <v>4407</v>
      </c>
      <c r="C4410" s="52">
        <v>1274</v>
      </c>
      <c r="D4410" s="13">
        <v>1274</v>
      </c>
      <c r="G4410" s="13">
        <v>1274</v>
      </c>
      <c r="H4410" t="str">
        <f>VLOOKUP(G4410,All_Teams!$A$2:$B$365,2,FALSE)</f>
        <v>Miami (FL)</v>
      </c>
    </row>
    <row r="4411" spans="2:8" x14ac:dyDescent="0.4">
      <c r="B4411" s="11">
        <v>4408</v>
      </c>
      <c r="C4411" s="52">
        <v>1452</v>
      </c>
      <c r="D4411" s="13">
        <v>1452</v>
      </c>
      <c r="G4411" s="13">
        <v>1452</v>
      </c>
      <c r="H4411" t="str">
        <f>VLOOKUP(G4411,All_Teams!$A$2:$B$365,2,FALSE)</f>
        <v>West Virginia</v>
      </c>
    </row>
    <row r="4412" spans="2:8" x14ac:dyDescent="0.4">
      <c r="B4412" s="11">
        <v>4409</v>
      </c>
      <c r="C4412" s="52">
        <v>1242</v>
      </c>
      <c r="D4412" s="13">
        <v>1242</v>
      </c>
      <c r="G4412" s="13">
        <v>1242</v>
      </c>
      <c r="H4412" t="str">
        <f>VLOOKUP(G4412,All_Teams!$A$2:$B$365,2,FALSE)</f>
        <v>Kansas</v>
      </c>
    </row>
    <row r="4413" spans="2:8" x14ac:dyDescent="0.4">
      <c r="B4413" s="11">
        <v>4410</v>
      </c>
      <c r="C4413" s="52">
        <v>1314</v>
      </c>
      <c r="D4413" s="13">
        <v>1314</v>
      </c>
      <c r="G4413" s="13">
        <v>1314</v>
      </c>
      <c r="H4413" t="str">
        <f>VLOOKUP(G4413,All_Teams!$A$2:$B$365,2,FALSE)</f>
        <v>North Carolina</v>
      </c>
    </row>
    <row r="4414" spans="2:8" x14ac:dyDescent="0.4">
      <c r="B4414" s="11">
        <v>4411</v>
      </c>
      <c r="C4414" s="52">
        <v>1452</v>
      </c>
      <c r="D4414" s="13">
        <v>1452</v>
      </c>
      <c r="G4414" s="13">
        <v>1452</v>
      </c>
      <c r="H4414" t="str">
        <f>VLOOKUP(G4414,All_Teams!$A$2:$B$365,2,FALSE)</f>
        <v>West Virginia</v>
      </c>
    </row>
    <row r="4415" spans="2:8" x14ac:dyDescent="0.4">
      <c r="B4415" s="11">
        <v>4412</v>
      </c>
      <c r="C4415" s="52">
        <v>1314</v>
      </c>
      <c r="D4415" s="13">
        <v>1314</v>
      </c>
      <c r="G4415" s="13">
        <v>1314</v>
      </c>
      <c r="H4415" t="str">
        <f>VLOOKUP(G4415,All_Teams!$A$2:$B$365,2,FALSE)</f>
        <v>North Carolina</v>
      </c>
    </row>
    <row r="4416" spans="2:8" x14ac:dyDescent="0.4">
      <c r="B4416" s="11">
        <v>4413</v>
      </c>
      <c r="C4416" s="52">
        <v>1314</v>
      </c>
      <c r="D4416" s="13">
        <v>1314</v>
      </c>
      <c r="G4416" s="13">
        <v>1314</v>
      </c>
      <c r="H4416" t="str">
        <f>VLOOKUP(G4416,All_Teams!$A$2:$B$365,2,FALSE)</f>
        <v>North Carolina</v>
      </c>
    </row>
    <row r="4417" spans="2:8" x14ac:dyDescent="0.4">
      <c r="B4417" s="11">
        <v>4414</v>
      </c>
      <c r="C4417" s="52">
        <v>1452</v>
      </c>
      <c r="D4417" s="13">
        <v>1452</v>
      </c>
      <c r="G4417" s="13">
        <v>1452</v>
      </c>
      <c r="H4417" t="str">
        <f>VLOOKUP(G4417,All_Teams!$A$2:$B$365,2,FALSE)</f>
        <v>West Virginia</v>
      </c>
    </row>
    <row r="4418" spans="2:8" x14ac:dyDescent="0.4">
      <c r="B4418" s="11">
        <v>4415</v>
      </c>
      <c r="C4418" s="52">
        <v>1314</v>
      </c>
      <c r="D4418" s="13">
        <v>1314</v>
      </c>
      <c r="G4418" s="13">
        <v>1314</v>
      </c>
      <c r="H4418" t="str">
        <f>VLOOKUP(G4418,All_Teams!$A$2:$B$365,2,FALSE)</f>
        <v>North Carolina</v>
      </c>
    </row>
    <row r="4419" spans="2:8" x14ac:dyDescent="0.4">
      <c r="B4419" s="11">
        <v>4416</v>
      </c>
      <c r="C4419" s="52">
        <v>1374</v>
      </c>
      <c r="D4419" s="13">
        <v>1374</v>
      </c>
      <c r="G4419" s="13">
        <v>1374</v>
      </c>
      <c r="H4419" t="str">
        <f>VLOOKUP(G4419,All_Teams!$A$2:$B$365,2,FALSE)</f>
        <v>Southern Methodist</v>
      </c>
    </row>
    <row r="4420" spans="2:8" x14ac:dyDescent="0.4">
      <c r="B4420" s="11">
        <v>4417</v>
      </c>
      <c r="C4420" s="52">
        <v>1242</v>
      </c>
      <c r="D4420" s="13">
        <v>1242</v>
      </c>
      <c r="G4420" s="13">
        <v>1242</v>
      </c>
      <c r="H4420" t="str">
        <f>VLOOKUP(G4420,All_Teams!$A$2:$B$365,2,FALSE)</f>
        <v>Kansas</v>
      </c>
    </row>
    <row r="4421" spans="2:8" x14ac:dyDescent="0.4">
      <c r="B4421" s="11">
        <v>4418</v>
      </c>
      <c r="C4421" s="52">
        <v>1452</v>
      </c>
      <c r="D4421" s="13">
        <v>1452</v>
      </c>
      <c r="G4421" s="13">
        <v>1452</v>
      </c>
      <c r="H4421" t="str">
        <f>VLOOKUP(G4421,All_Teams!$A$2:$B$365,2,FALSE)</f>
        <v>West Virginia</v>
      </c>
    </row>
    <row r="4422" spans="2:8" x14ac:dyDescent="0.4">
      <c r="B4422" s="11">
        <v>4419</v>
      </c>
      <c r="C4422" s="52">
        <v>1439</v>
      </c>
      <c r="D4422" s="13">
        <v>1439</v>
      </c>
      <c r="G4422" s="13">
        <v>1439</v>
      </c>
      <c r="H4422" t="str">
        <f>VLOOKUP(G4422,All_Teams!$A$2:$B$365,2,FALSE)</f>
        <v>Virginia Tech</v>
      </c>
    </row>
    <row r="4423" spans="2:8" x14ac:dyDescent="0.4">
      <c r="B4423" s="11">
        <v>4420</v>
      </c>
      <c r="C4423" s="52">
        <v>1452</v>
      </c>
      <c r="D4423" s="13">
        <v>1452</v>
      </c>
      <c r="G4423" s="13">
        <v>1452</v>
      </c>
      <c r="H4423" t="str">
        <f>VLOOKUP(G4423,All_Teams!$A$2:$B$365,2,FALSE)</f>
        <v>West Virginia</v>
      </c>
    </row>
    <row r="4424" spans="2:8" x14ac:dyDescent="0.4">
      <c r="B4424" s="11">
        <v>4421</v>
      </c>
      <c r="C4424" s="52">
        <v>1455</v>
      </c>
      <c r="D4424" s="13">
        <v>1455</v>
      </c>
      <c r="G4424" s="13">
        <v>1455</v>
      </c>
      <c r="H4424" t="str">
        <f>VLOOKUP(G4424,All_Teams!$A$2:$B$365,2,FALSE)</f>
        <v>Wichita State</v>
      </c>
    </row>
    <row r="4425" spans="2:8" x14ac:dyDescent="0.4">
      <c r="B4425" s="11">
        <v>4422</v>
      </c>
      <c r="C4425" s="52">
        <v>1314</v>
      </c>
      <c r="D4425" s="13">
        <v>1314</v>
      </c>
      <c r="G4425" s="13">
        <v>1314</v>
      </c>
      <c r="H4425" t="str">
        <f>VLOOKUP(G4425,All_Teams!$A$2:$B$365,2,FALSE)</f>
        <v>North Carolina</v>
      </c>
    </row>
    <row r="4426" spans="2:8" x14ac:dyDescent="0.4">
      <c r="B4426" s="11">
        <v>4423</v>
      </c>
      <c r="C4426" s="52">
        <v>1435</v>
      </c>
      <c r="D4426" s="13">
        <v>1435</v>
      </c>
      <c r="G4426" s="13">
        <v>1435</v>
      </c>
      <c r="H4426" t="str">
        <f>VLOOKUP(G4426,All_Teams!$A$2:$B$365,2,FALSE)</f>
        <v>Vanderbilt</v>
      </c>
    </row>
    <row r="4427" spans="2:8" x14ac:dyDescent="0.4">
      <c r="B4427" s="11">
        <v>4424</v>
      </c>
      <c r="C4427" s="52">
        <v>1235</v>
      </c>
      <c r="D4427" s="13">
        <v>1235</v>
      </c>
      <c r="G4427" s="13">
        <v>1235</v>
      </c>
      <c r="H4427" t="str">
        <f>VLOOKUP(G4427,All_Teams!$A$2:$B$365,2,FALSE)</f>
        <v>Iowa State</v>
      </c>
    </row>
    <row r="4428" spans="2:8" x14ac:dyDescent="0.4">
      <c r="B4428" s="11">
        <v>4425</v>
      </c>
      <c r="C4428" s="52">
        <v>1314</v>
      </c>
      <c r="D4428" s="13">
        <v>1314</v>
      </c>
      <c r="G4428" s="13">
        <v>1314</v>
      </c>
      <c r="H4428" t="str">
        <f>VLOOKUP(G4428,All_Teams!$A$2:$B$365,2,FALSE)</f>
        <v>North Carolina</v>
      </c>
    </row>
    <row r="4429" spans="2:8" x14ac:dyDescent="0.4">
      <c r="B4429" s="11">
        <v>4426</v>
      </c>
      <c r="C4429" s="52">
        <v>1278</v>
      </c>
      <c r="D4429" s="13">
        <v>1278</v>
      </c>
      <c r="G4429" s="13">
        <v>1278</v>
      </c>
      <c r="H4429" t="str">
        <f>VLOOKUP(G4429,All_Teams!$A$2:$B$365,2,FALSE)</f>
        <v>Minnesota</v>
      </c>
    </row>
    <row r="4430" spans="2:8" x14ac:dyDescent="0.4">
      <c r="B4430" s="11">
        <v>4427</v>
      </c>
      <c r="C4430" s="52">
        <v>1374</v>
      </c>
      <c r="D4430" s="13">
        <v>1374</v>
      </c>
      <c r="G4430" s="13">
        <v>1374</v>
      </c>
      <c r="H4430" t="str">
        <f>VLOOKUP(G4430,All_Teams!$A$2:$B$365,2,FALSE)</f>
        <v>Southern Methodist</v>
      </c>
    </row>
    <row r="4431" spans="2:8" x14ac:dyDescent="0.4">
      <c r="B4431" s="11">
        <v>4428</v>
      </c>
      <c r="C4431" s="52">
        <v>1452</v>
      </c>
      <c r="D4431" s="13">
        <v>1452</v>
      </c>
      <c r="G4431" s="13">
        <v>1452</v>
      </c>
      <c r="H4431" t="str">
        <f>VLOOKUP(G4431,All_Teams!$A$2:$B$365,2,FALSE)</f>
        <v>West Virginia</v>
      </c>
    </row>
    <row r="4432" spans="2:8" x14ac:dyDescent="0.4">
      <c r="B4432" s="11">
        <v>4429</v>
      </c>
      <c r="C4432" s="52">
        <v>1458</v>
      </c>
      <c r="D4432" s="13">
        <v>1458</v>
      </c>
      <c r="G4432" s="13">
        <v>1458</v>
      </c>
      <c r="H4432" t="str">
        <f>VLOOKUP(G4432,All_Teams!$A$2:$B$365,2,FALSE)</f>
        <v>Wisconsin</v>
      </c>
    </row>
    <row r="4433" spans="2:8" x14ac:dyDescent="0.4">
      <c r="B4433" s="11">
        <v>4430</v>
      </c>
      <c r="C4433" s="52">
        <v>1452</v>
      </c>
      <c r="D4433" s="13">
        <v>1452</v>
      </c>
      <c r="G4433" s="13">
        <v>1452</v>
      </c>
      <c r="H4433" t="str">
        <f>VLOOKUP(G4433,All_Teams!$A$2:$B$365,2,FALSE)</f>
        <v>West Virginia</v>
      </c>
    </row>
    <row r="4434" spans="2:8" x14ac:dyDescent="0.4">
      <c r="B4434" s="11">
        <v>4431</v>
      </c>
      <c r="C4434" s="52">
        <v>1314</v>
      </c>
      <c r="D4434" s="13">
        <v>1314</v>
      </c>
      <c r="G4434" s="13">
        <v>1314</v>
      </c>
      <c r="H4434" t="str">
        <f>VLOOKUP(G4434,All_Teams!$A$2:$B$365,2,FALSE)</f>
        <v>North Carolina</v>
      </c>
    </row>
    <row r="4435" spans="2:8" x14ac:dyDescent="0.4">
      <c r="B4435" s="11">
        <v>4432</v>
      </c>
      <c r="C4435" s="52">
        <v>1153</v>
      </c>
      <c r="D4435" s="13">
        <v>1153</v>
      </c>
      <c r="G4435" s="13">
        <v>1153</v>
      </c>
      <c r="H4435" t="str">
        <f>VLOOKUP(G4435,All_Teams!$A$2:$B$365,2,FALSE)</f>
        <v>Cincinnati</v>
      </c>
    </row>
    <row r="4436" spans="2:8" x14ac:dyDescent="0.4">
      <c r="B4436" s="11">
        <v>4433</v>
      </c>
      <c r="C4436" s="52">
        <v>1452</v>
      </c>
      <c r="D4436" s="13">
        <v>1452</v>
      </c>
      <c r="G4436" s="13">
        <v>1452</v>
      </c>
      <c r="H4436" t="str">
        <f>VLOOKUP(G4436,All_Teams!$A$2:$B$365,2,FALSE)</f>
        <v>West Virginia</v>
      </c>
    </row>
    <row r="4437" spans="2:8" x14ac:dyDescent="0.4">
      <c r="B4437" s="11">
        <v>4434</v>
      </c>
      <c r="C4437" s="52">
        <v>1452</v>
      </c>
      <c r="D4437" s="13">
        <v>1452</v>
      </c>
      <c r="G4437" s="13">
        <v>1452</v>
      </c>
      <c r="H4437" t="str">
        <f>VLOOKUP(G4437,All_Teams!$A$2:$B$365,2,FALSE)</f>
        <v>West Virginia</v>
      </c>
    </row>
    <row r="4438" spans="2:8" x14ac:dyDescent="0.4">
      <c r="B4438" s="11">
        <v>4435</v>
      </c>
      <c r="C4438" s="52">
        <v>1452</v>
      </c>
      <c r="D4438" s="13">
        <v>1452</v>
      </c>
      <c r="G4438" s="13">
        <v>1452</v>
      </c>
      <c r="H4438" t="str">
        <f>VLOOKUP(G4438,All_Teams!$A$2:$B$365,2,FALSE)</f>
        <v>West Virginia</v>
      </c>
    </row>
    <row r="4439" spans="2:8" x14ac:dyDescent="0.4">
      <c r="B4439" s="11">
        <v>4436</v>
      </c>
      <c r="C4439" s="52">
        <v>1452</v>
      </c>
      <c r="D4439" s="13">
        <v>1452</v>
      </c>
      <c r="G4439" s="13">
        <v>1452</v>
      </c>
      <c r="H4439" t="str">
        <f>VLOOKUP(G4439,All_Teams!$A$2:$B$365,2,FALSE)</f>
        <v>West Virginia</v>
      </c>
    </row>
    <row r="4440" spans="2:8" x14ac:dyDescent="0.4">
      <c r="B4440" s="11">
        <v>4437</v>
      </c>
      <c r="C4440" s="52">
        <v>1242</v>
      </c>
      <c r="D4440" s="13">
        <v>1242</v>
      </c>
      <c r="G4440" s="13">
        <v>1242</v>
      </c>
      <c r="H4440" t="str">
        <f>VLOOKUP(G4440,All_Teams!$A$2:$B$365,2,FALSE)</f>
        <v>Kansas</v>
      </c>
    </row>
    <row r="4441" spans="2:8" x14ac:dyDescent="0.4">
      <c r="B4441" s="11">
        <v>4438</v>
      </c>
      <c r="C4441" s="52">
        <v>1242</v>
      </c>
      <c r="D4441" s="13">
        <v>1242</v>
      </c>
      <c r="G4441" s="13">
        <v>1242</v>
      </c>
      <c r="H4441" t="str">
        <f>VLOOKUP(G4441,All_Teams!$A$2:$B$365,2,FALSE)</f>
        <v>Kansas</v>
      </c>
    </row>
    <row r="4442" spans="2:8" x14ac:dyDescent="0.4">
      <c r="B4442" s="11">
        <v>4439</v>
      </c>
      <c r="C4442" s="52">
        <v>1452</v>
      </c>
      <c r="D4442" s="13">
        <v>1452</v>
      </c>
      <c r="G4442" s="13">
        <v>1452</v>
      </c>
      <c r="H4442" t="str">
        <f>VLOOKUP(G4442,All_Teams!$A$2:$B$365,2,FALSE)</f>
        <v>West Virginia</v>
      </c>
    </row>
    <row r="4443" spans="2:8" x14ac:dyDescent="0.4">
      <c r="B4443" s="11">
        <v>4440</v>
      </c>
      <c r="C4443" s="52">
        <v>1371</v>
      </c>
      <c r="D4443" s="13">
        <v>1371</v>
      </c>
      <c r="G4443" s="13">
        <v>1371</v>
      </c>
      <c r="H4443" t="str">
        <f>VLOOKUP(G4443,All_Teams!$A$2:$B$365,2,FALSE)</f>
        <v>Seton Hall</v>
      </c>
    </row>
    <row r="4444" spans="2:8" x14ac:dyDescent="0.4">
      <c r="B4444" s="11">
        <v>4441</v>
      </c>
      <c r="C4444" s="52">
        <v>1314</v>
      </c>
      <c r="D4444" s="13">
        <v>1314</v>
      </c>
      <c r="G4444" s="13">
        <v>1314</v>
      </c>
      <c r="H4444" t="str">
        <f>VLOOKUP(G4444,All_Teams!$A$2:$B$365,2,FALSE)</f>
        <v>North Carolina</v>
      </c>
    </row>
    <row r="4445" spans="2:8" x14ac:dyDescent="0.4">
      <c r="B4445" s="11">
        <v>4442</v>
      </c>
      <c r="C4445" s="52">
        <v>1124</v>
      </c>
      <c r="D4445" s="13">
        <v>1124</v>
      </c>
      <c r="G4445" s="13">
        <v>1124</v>
      </c>
      <c r="H4445" t="str">
        <f>VLOOKUP(G4445,All_Teams!$A$2:$B$365,2,FALSE)</f>
        <v>Baylor</v>
      </c>
    </row>
    <row r="4446" spans="2:8" x14ac:dyDescent="0.4">
      <c r="B4446" s="11">
        <v>4443</v>
      </c>
      <c r="C4446" s="52">
        <v>1452</v>
      </c>
      <c r="D4446" s="13">
        <v>1452</v>
      </c>
      <c r="G4446" s="13">
        <v>1452</v>
      </c>
      <c r="H4446" t="str">
        <f>VLOOKUP(G4446,All_Teams!$A$2:$B$365,2,FALSE)</f>
        <v>West Virginia</v>
      </c>
    </row>
    <row r="4447" spans="2:8" x14ac:dyDescent="0.4">
      <c r="B4447" s="11">
        <v>4444</v>
      </c>
      <c r="C4447" s="52">
        <v>1452</v>
      </c>
      <c r="D4447" s="13">
        <v>1452</v>
      </c>
      <c r="G4447" s="13">
        <v>1452</v>
      </c>
      <c r="H4447" t="str">
        <f>VLOOKUP(G4447,All_Teams!$A$2:$B$365,2,FALSE)</f>
        <v>West Virginia</v>
      </c>
    </row>
    <row r="4448" spans="2:8" x14ac:dyDescent="0.4">
      <c r="B4448" s="11">
        <v>4445</v>
      </c>
      <c r="C4448" s="52">
        <v>1199</v>
      </c>
      <c r="D4448" s="13">
        <v>1199</v>
      </c>
      <c r="G4448" s="13">
        <v>1199</v>
      </c>
      <c r="H4448" t="str">
        <f>VLOOKUP(G4448,All_Teams!$A$2:$B$365,2,FALSE)</f>
        <v>Florida State</v>
      </c>
    </row>
    <row r="4449" spans="2:8" x14ac:dyDescent="0.4">
      <c r="B4449" s="11">
        <v>4446</v>
      </c>
      <c r="C4449" s="52">
        <v>1452</v>
      </c>
      <c r="D4449" s="13">
        <v>1452</v>
      </c>
      <c r="G4449" s="13">
        <v>1452</v>
      </c>
      <c r="H4449" t="str">
        <f>VLOOKUP(G4449,All_Teams!$A$2:$B$365,2,FALSE)</f>
        <v>West Virginia</v>
      </c>
    </row>
    <row r="4450" spans="2:8" x14ac:dyDescent="0.4">
      <c r="B4450" s="11">
        <v>4447</v>
      </c>
      <c r="C4450" s="52">
        <v>1242</v>
      </c>
      <c r="D4450" s="13">
        <v>1242</v>
      </c>
      <c r="G4450" s="13">
        <v>1242</v>
      </c>
      <c r="H4450" t="str">
        <f>VLOOKUP(G4450,All_Teams!$A$2:$B$365,2,FALSE)</f>
        <v>Kansas</v>
      </c>
    </row>
    <row r="4451" spans="2:8" x14ac:dyDescent="0.4">
      <c r="B4451" s="11">
        <v>4448</v>
      </c>
      <c r="C4451" s="52">
        <v>1124</v>
      </c>
      <c r="D4451" s="13">
        <v>1124</v>
      </c>
      <c r="G4451" s="13">
        <v>1124</v>
      </c>
      <c r="H4451" t="str">
        <f>VLOOKUP(G4451,All_Teams!$A$2:$B$365,2,FALSE)</f>
        <v>Baylor</v>
      </c>
    </row>
    <row r="4452" spans="2:8" x14ac:dyDescent="0.4">
      <c r="B4452" s="11">
        <v>4449</v>
      </c>
      <c r="C4452" s="52">
        <v>1314</v>
      </c>
      <c r="D4452" s="13">
        <v>1314</v>
      </c>
      <c r="G4452" s="13">
        <v>1314</v>
      </c>
      <c r="H4452" t="str">
        <f>VLOOKUP(G4452,All_Teams!$A$2:$B$365,2,FALSE)</f>
        <v>North Carolina</v>
      </c>
    </row>
    <row r="4453" spans="2:8" x14ac:dyDescent="0.4">
      <c r="B4453" s="11">
        <v>4450</v>
      </c>
      <c r="C4453" s="52">
        <v>1173</v>
      </c>
      <c r="D4453" s="13">
        <v>1173</v>
      </c>
      <c r="G4453" s="13">
        <v>1173</v>
      </c>
      <c r="H4453" t="str">
        <f>VLOOKUP(G4453,All_Teams!$A$2:$B$365,2,FALSE)</f>
        <v>Dayton</v>
      </c>
    </row>
    <row r="4454" spans="2:8" x14ac:dyDescent="0.4">
      <c r="B4454" s="11">
        <v>4451</v>
      </c>
      <c r="C4454" s="52">
        <v>1452</v>
      </c>
      <c r="D4454" s="13">
        <v>1452</v>
      </c>
      <c r="G4454" s="13">
        <v>1452</v>
      </c>
      <c r="H4454" t="str">
        <f>VLOOKUP(G4454,All_Teams!$A$2:$B$365,2,FALSE)</f>
        <v>West Virginia</v>
      </c>
    </row>
    <row r="4455" spans="2:8" x14ac:dyDescent="0.4">
      <c r="B4455" s="11">
        <v>4452</v>
      </c>
      <c r="C4455" s="52">
        <v>1139</v>
      </c>
      <c r="D4455" s="13">
        <v>1139</v>
      </c>
      <c r="G4455" s="13">
        <v>1139</v>
      </c>
      <c r="H4455" t="str">
        <f>VLOOKUP(G4455,All_Teams!$A$2:$B$365,2,FALSE)</f>
        <v>Butler</v>
      </c>
    </row>
    <row r="4456" spans="2:8" x14ac:dyDescent="0.4">
      <c r="B4456" s="11">
        <v>4453</v>
      </c>
      <c r="C4456" s="52">
        <v>1452</v>
      </c>
      <c r="D4456" s="13">
        <v>1452</v>
      </c>
      <c r="G4456" s="13">
        <v>1452</v>
      </c>
      <c r="H4456" t="str">
        <f>VLOOKUP(G4456,All_Teams!$A$2:$B$365,2,FALSE)</f>
        <v>West Virginia</v>
      </c>
    </row>
    <row r="4457" spans="2:8" x14ac:dyDescent="0.4">
      <c r="B4457" s="11">
        <v>4454</v>
      </c>
      <c r="C4457" s="52">
        <v>1181</v>
      </c>
      <c r="D4457" s="13">
        <v>1181</v>
      </c>
      <c r="G4457" s="13">
        <v>1181</v>
      </c>
      <c r="H4457" t="str">
        <f>VLOOKUP(G4457,All_Teams!$A$2:$B$365,2,FALSE)</f>
        <v>Duke</v>
      </c>
    </row>
    <row r="4458" spans="2:8" x14ac:dyDescent="0.4">
      <c r="B4458" s="11">
        <v>4455</v>
      </c>
      <c r="C4458" s="52">
        <v>1181</v>
      </c>
      <c r="D4458" s="13">
        <v>1181</v>
      </c>
      <c r="G4458" s="13">
        <v>1181</v>
      </c>
      <c r="H4458" t="str">
        <f>VLOOKUP(G4458,All_Teams!$A$2:$B$365,2,FALSE)</f>
        <v>Duke</v>
      </c>
    </row>
    <row r="4459" spans="2:8" x14ac:dyDescent="0.4">
      <c r="B4459" s="11">
        <v>4456</v>
      </c>
      <c r="C4459" s="52">
        <v>1452</v>
      </c>
      <c r="D4459" s="13">
        <v>1452</v>
      </c>
      <c r="G4459" s="13">
        <v>1452</v>
      </c>
      <c r="H4459" t="str">
        <f>VLOOKUP(G4459,All_Teams!$A$2:$B$365,2,FALSE)</f>
        <v>West Virginia</v>
      </c>
    </row>
    <row r="4460" spans="2:8" x14ac:dyDescent="0.4">
      <c r="B4460" s="11">
        <v>4457</v>
      </c>
      <c r="C4460" s="52">
        <v>1452</v>
      </c>
      <c r="D4460" s="13">
        <v>1452</v>
      </c>
      <c r="G4460" s="13">
        <v>1452</v>
      </c>
      <c r="H4460" t="str">
        <f>VLOOKUP(G4460,All_Teams!$A$2:$B$365,2,FALSE)</f>
        <v>West Virginia</v>
      </c>
    </row>
    <row r="4461" spans="2:8" x14ac:dyDescent="0.4">
      <c r="B4461" s="11">
        <v>4458</v>
      </c>
      <c r="C4461" s="52">
        <v>1452</v>
      </c>
      <c r="D4461" s="13">
        <v>1452</v>
      </c>
      <c r="G4461" s="13">
        <v>1452</v>
      </c>
      <c r="H4461" t="str">
        <f>VLOOKUP(G4461,All_Teams!$A$2:$B$365,2,FALSE)</f>
        <v>West Virginia</v>
      </c>
    </row>
    <row r="4462" spans="2:8" x14ac:dyDescent="0.4">
      <c r="B4462" s="11">
        <v>4459</v>
      </c>
      <c r="C4462" s="52">
        <v>1276</v>
      </c>
      <c r="D4462" s="13">
        <v>1276</v>
      </c>
      <c r="G4462" s="13">
        <v>1276</v>
      </c>
      <c r="H4462" t="str">
        <f>VLOOKUP(G4462,All_Teams!$A$2:$B$365,2,FALSE)</f>
        <v>Michigan</v>
      </c>
    </row>
    <row r="4463" spans="2:8" x14ac:dyDescent="0.4">
      <c r="B4463" s="11">
        <v>4460</v>
      </c>
      <c r="C4463" s="52">
        <v>1314</v>
      </c>
      <c r="D4463" s="13">
        <v>1314</v>
      </c>
      <c r="G4463" s="13">
        <v>1314</v>
      </c>
      <c r="H4463" t="str">
        <f>VLOOKUP(G4463,All_Teams!$A$2:$B$365,2,FALSE)</f>
        <v>North Carolina</v>
      </c>
    </row>
    <row r="4464" spans="2:8" x14ac:dyDescent="0.4">
      <c r="B4464" s="11">
        <v>4461</v>
      </c>
      <c r="C4464" s="52">
        <v>1452</v>
      </c>
      <c r="D4464" s="13">
        <v>1452</v>
      </c>
      <c r="G4464" s="13">
        <v>1452</v>
      </c>
      <c r="H4464" t="str">
        <f>VLOOKUP(G4464,All_Teams!$A$2:$B$365,2,FALSE)</f>
        <v>West Virginia</v>
      </c>
    </row>
    <row r="4465" spans="2:8" x14ac:dyDescent="0.4">
      <c r="B4465" s="11">
        <v>4462</v>
      </c>
      <c r="C4465" s="52">
        <v>1435</v>
      </c>
      <c r="D4465" s="13">
        <v>1435</v>
      </c>
      <c r="G4465" s="13">
        <v>1435</v>
      </c>
      <c r="H4465" t="str">
        <f>VLOOKUP(G4465,All_Teams!$A$2:$B$365,2,FALSE)</f>
        <v>Vanderbilt</v>
      </c>
    </row>
    <row r="4466" spans="2:8" x14ac:dyDescent="0.4">
      <c r="B4466" s="11">
        <v>4463</v>
      </c>
      <c r="C4466" s="52">
        <v>1242</v>
      </c>
      <c r="D4466" s="13">
        <v>1242</v>
      </c>
      <c r="G4466" s="13">
        <v>1242</v>
      </c>
      <c r="H4466" t="str">
        <f>VLOOKUP(G4466,All_Teams!$A$2:$B$365,2,FALSE)</f>
        <v>Kansas</v>
      </c>
    </row>
    <row r="4467" spans="2:8" x14ac:dyDescent="0.4">
      <c r="B4467" s="11">
        <v>4464</v>
      </c>
      <c r="C4467" s="52">
        <v>1242</v>
      </c>
      <c r="D4467" s="13">
        <v>1242</v>
      </c>
      <c r="G4467" s="13">
        <v>1242</v>
      </c>
      <c r="H4467" t="str">
        <f>VLOOKUP(G4467,All_Teams!$A$2:$B$365,2,FALSE)</f>
        <v>Kansas</v>
      </c>
    </row>
    <row r="4468" spans="2:8" x14ac:dyDescent="0.4">
      <c r="B4468" s="11">
        <v>4465</v>
      </c>
      <c r="C4468" s="52">
        <v>1452</v>
      </c>
      <c r="D4468" s="13">
        <v>1452</v>
      </c>
      <c r="G4468" s="13">
        <v>1452</v>
      </c>
      <c r="H4468" t="str">
        <f>VLOOKUP(G4468,All_Teams!$A$2:$B$365,2,FALSE)</f>
        <v>West Virginia</v>
      </c>
    </row>
    <row r="4469" spans="2:8" x14ac:dyDescent="0.4">
      <c r="B4469" s="11">
        <v>4466</v>
      </c>
      <c r="C4469" s="52">
        <v>1374</v>
      </c>
      <c r="D4469" s="13">
        <v>1374</v>
      </c>
      <c r="G4469" s="13">
        <v>1374</v>
      </c>
      <c r="H4469" t="str">
        <f>VLOOKUP(G4469,All_Teams!$A$2:$B$365,2,FALSE)</f>
        <v>Southern Methodist</v>
      </c>
    </row>
    <row r="4470" spans="2:8" x14ac:dyDescent="0.4">
      <c r="B4470" s="11">
        <v>4467</v>
      </c>
      <c r="C4470" s="52">
        <v>1452</v>
      </c>
      <c r="D4470" s="13">
        <v>1452</v>
      </c>
      <c r="G4470" s="13">
        <v>1452</v>
      </c>
      <c r="H4470" t="str">
        <f>VLOOKUP(G4470,All_Teams!$A$2:$B$365,2,FALSE)</f>
        <v>West Virginia</v>
      </c>
    </row>
    <row r="4471" spans="2:8" x14ac:dyDescent="0.4">
      <c r="B4471" s="11">
        <v>4468</v>
      </c>
      <c r="C4471" s="52">
        <v>1452</v>
      </c>
      <c r="D4471" s="13">
        <v>1452</v>
      </c>
      <c r="G4471" s="13">
        <v>1452</v>
      </c>
      <c r="H4471" t="str">
        <f>VLOOKUP(G4471,All_Teams!$A$2:$B$365,2,FALSE)</f>
        <v>West Virginia</v>
      </c>
    </row>
    <row r="4472" spans="2:8" x14ac:dyDescent="0.4">
      <c r="B4472" s="11">
        <v>4469</v>
      </c>
      <c r="C4472" s="52">
        <v>1452</v>
      </c>
      <c r="D4472" s="13">
        <v>1452</v>
      </c>
      <c r="G4472" s="13">
        <v>1452</v>
      </c>
      <c r="H4472" t="str">
        <f>VLOOKUP(G4472,All_Teams!$A$2:$B$365,2,FALSE)</f>
        <v>West Virginia</v>
      </c>
    </row>
    <row r="4473" spans="2:8" x14ac:dyDescent="0.4">
      <c r="B4473" s="11">
        <v>4470</v>
      </c>
      <c r="C4473" s="52">
        <v>1452</v>
      </c>
      <c r="D4473" s="13">
        <v>1452</v>
      </c>
      <c r="G4473" s="13">
        <v>1452</v>
      </c>
      <c r="H4473" t="str">
        <f>VLOOKUP(G4473,All_Teams!$A$2:$B$365,2,FALSE)</f>
        <v>West Virginia</v>
      </c>
    </row>
    <row r="4474" spans="2:8" x14ac:dyDescent="0.4">
      <c r="B4474" s="11">
        <v>4471</v>
      </c>
      <c r="C4474" s="52">
        <v>1278</v>
      </c>
      <c r="D4474" s="13">
        <v>1278</v>
      </c>
      <c r="G4474" s="13">
        <v>1278</v>
      </c>
      <c r="H4474" t="str">
        <f>VLOOKUP(G4474,All_Teams!$A$2:$B$365,2,FALSE)</f>
        <v>Minnesota</v>
      </c>
    </row>
    <row r="4475" spans="2:8" x14ac:dyDescent="0.4">
      <c r="B4475" s="11">
        <v>4472</v>
      </c>
      <c r="C4475" s="52">
        <v>1452</v>
      </c>
      <c r="D4475" s="13">
        <v>1452</v>
      </c>
      <c r="G4475" s="13">
        <v>1452</v>
      </c>
      <c r="H4475" t="str">
        <f>VLOOKUP(G4475,All_Teams!$A$2:$B$365,2,FALSE)</f>
        <v>West Virginia</v>
      </c>
    </row>
    <row r="4476" spans="2:8" x14ac:dyDescent="0.4">
      <c r="B4476" s="11">
        <v>4473</v>
      </c>
      <c r="C4476" s="52">
        <v>1435</v>
      </c>
      <c r="D4476" s="13">
        <v>1435</v>
      </c>
      <c r="G4476" s="13">
        <v>1435</v>
      </c>
      <c r="H4476" t="str">
        <f>VLOOKUP(G4476,All_Teams!$A$2:$B$365,2,FALSE)</f>
        <v>Vanderbilt</v>
      </c>
    </row>
    <row r="4477" spans="2:8" x14ac:dyDescent="0.4">
      <c r="B4477" s="11">
        <v>4474</v>
      </c>
      <c r="C4477" s="52">
        <v>1314</v>
      </c>
      <c r="D4477" s="13">
        <v>1314</v>
      </c>
      <c r="G4477" s="13">
        <v>1314</v>
      </c>
      <c r="H4477" t="str">
        <f>VLOOKUP(G4477,All_Teams!$A$2:$B$365,2,FALSE)</f>
        <v>North Carolina</v>
      </c>
    </row>
    <row r="4478" spans="2:8" x14ac:dyDescent="0.4">
      <c r="B4478" s="11">
        <v>4475</v>
      </c>
      <c r="C4478" s="52">
        <v>1452</v>
      </c>
      <c r="D4478" s="13">
        <v>1452</v>
      </c>
      <c r="G4478" s="13">
        <v>1452</v>
      </c>
      <c r="H4478" t="str">
        <f>VLOOKUP(G4478,All_Teams!$A$2:$B$365,2,FALSE)</f>
        <v>West Virginia</v>
      </c>
    </row>
    <row r="4479" spans="2:8" x14ac:dyDescent="0.4">
      <c r="B4479" s="11">
        <v>4476</v>
      </c>
      <c r="C4479" s="52">
        <v>1242</v>
      </c>
      <c r="D4479" s="13">
        <v>1242</v>
      </c>
      <c r="G4479" s="13">
        <v>1242</v>
      </c>
      <c r="H4479" t="str">
        <f>VLOOKUP(G4479,All_Teams!$A$2:$B$365,2,FALSE)</f>
        <v>Kansas</v>
      </c>
    </row>
    <row r="4480" spans="2:8" x14ac:dyDescent="0.4">
      <c r="B4480" s="11">
        <v>4477</v>
      </c>
      <c r="C4480" s="52">
        <v>1242</v>
      </c>
      <c r="D4480" s="13">
        <v>1242</v>
      </c>
      <c r="G4480" s="13">
        <v>1242</v>
      </c>
      <c r="H4480" t="str">
        <f>VLOOKUP(G4480,All_Teams!$A$2:$B$365,2,FALSE)</f>
        <v>Kansas</v>
      </c>
    </row>
    <row r="4481" spans="2:8" x14ac:dyDescent="0.4">
      <c r="B4481" s="11">
        <v>4478</v>
      </c>
      <c r="C4481" s="52">
        <v>1374</v>
      </c>
      <c r="D4481" s="13">
        <v>1374</v>
      </c>
      <c r="G4481" s="13">
        <v>1374</v>
      </c>
      <c r="H4481" t="str">
        <f>VLOOKUP(G4481,All_Teams!$A$2:$B$365,2,FALSE)</f>
        <v>Southern Methodist</v>
      </c>
    </row>
    <row r="4482" spans="2:8" x14ac:dyDescent="0.4">
      <c r="B4482" s="11">
        <v>4479</v>
      </c>
      <c r="C4482" s="52">
        <v>1199</v>
      </c>
      <c r="D4482" s="13">
        <v>1199</v>
      </c>
      <c r="G4482" s="13">
        <v>1199</v>
      </c>
      <c r="H4482" t="str">
        <f>VLOOKUP(G4482,All_Teams!$A$2:$B$365,2,FALSE)</f>
        <v>Florida State</v>
      </c>
    </row>
    <row r="4483" spans="2:8" x14ac:dyDescent="0.4">
      <c r="B4483" s="11">
        <v>4480</v>
      </c>
      <c r="C4483" s="52">
        <v>1374</v>
      </c>
      <c r="D4483" s="13">
        <v>1374</v>
      </c>
      <c r="G4483" s="13">
        <v>1374</v>
      </c>
      <c r="H4483" t="str">
        <f>VLOOKUP(G4483,All_Teams!$A$2:$B$365,2,FALSE)</f>
        <v>Southern Methodist</v>
      </c>
    </row>
    <row r="4484" spans="2:8" x14ac:dyDescent="0.4">
      <c r="B4484" s="11">
        <v>4481</v>
      </c>
      <c r="C4484" s="52">
        <v>1268</v>
      </c>
      <c r="D4484" s="13">
        <v>1268</v>
      </c>
      <c r="G4484" s="13">
        <v>1268</v>
      </c>
      <c r="H4484" t="str">
        <f>VLOOKUP(G4484,All_Teams!$A$2:$B$365,2,FALSE)</f>
        <v>Maryland</v>
      </c>
    </row>
    <row r="4485" spans="2:8" x14ac:dyDescent="0.4">
      <c r="B4485" s="11">
        <v>4482</v>
      </c>
      <c r="C4485" s="52">
        <v>1246</v>
      </c>
      <c r="D4485" s="13">
        <v>1246</v>
      </c>
      <c r="G4485" s="13">
        <v>1246</v>
      </c>
      <c r="H4485" t="str">
        <f>VLOOKUP(G4485,All_Teams!$A$2:$B$365,2,FALSE)</f>
        <v>Kentucky</v>
      </c>
    </row>
    <row r="4486" spans="2:8" x14ac:dyDescent="0.4">
      <c r="B4486" s="11">
        <v>4483</v>
      </c>
      <c r="C4486" s="52">
        <v>1314</v>
      </c>
      <c r="D4486" s="13">
        <v>1314</v>
      </c>
      <c r="G4486" s="13">
        <v>1314</v>
      </c>
      <c r="H4486" t="str">
        <f>VLOOKUP(G4486,All_Teams!$A$2:$B$365,2,FALSE)</f>
        <v>North Carolina</v>
      </c>
    </row>
    <row r="4487" spans="2:8" x14ac:dyDescent="0.4">
      <c r="B4487" s="11">
        <v>4484</v>
      </c>
      <c r="C4487" s="52">
        <v>1246</v>
      </c>
      <c r="D4487" s="13">
        <v>1246</v>
      </c>
      <c r="G4487" s="13">
        <v>1246</v>
      </c>
      <c r="H4487" t="str">
        <f>VLOOKUP(G4487,All_Teams!$A$2:$B$365,2,FALSE)</f>
        <v>Kentucky</v>
      </c>
    </row>
    <row r="4488" spans="2:8" x14ac:dyDescent="0.4">
      <c r="B4488" s="11">
        <v>4485</v>
      </c>
      <c r="C4488" s="52">
        <v>1452</v>
      </c>
      <c r="D4488" s="13">
        <v>1452</v>
      </c>
      <c r="G4488" s="13">
        <v>1452</v>
      </c>
      <c r="H4488" t="str">
        <f>VLOOKUP(G4488,All_Teams!$A$2:$B$365,2,FALSE)</f>
        <v>West Virginia</v>
      </c>
    </row>
    <row r="4489" spans="2:8" x14ac:dyDescent="0.4">
      <c r="B4489" s="11">
        <v>4486</v>
      </c>
      <c r="C4489" s="52">
        <v>1374</v>
      </c>
      <c r="D4489" s="13">
        <v>1374</v>
      </c>
      <c r="G4489" s="13">
        <v>1374</v>
      </c>
      <c r="H4489" t="str">
        <f>VLOOKUP(G4489,All_Teams!$A$2:$B$365,2,FALSE)</f>
        <v>Southern Methodist</v>
      </c>
    </row>
    <row r="4490" spans="2:8" x14ac:dyDescent="0.4">
      <c r="B4490" s="11">
        <v>4487</v>
      </c>
      <c r="C4490" s="52">
        <v>1246</v>
      </c>
      <c r="D4490" s="13">
        <v>1246</v>
      </c>
      <c r="G4490" s="13">
        <v>1246</v>
      </c>
      <c r="H4490" t="str">
        <f>VLOOKUP(G4490,All_Teams!$A$2:$B$365,2,FALSE)</f>
        <v>Kentucky</v>
      </c>
    </row>
    <row r="4491" spans="2:8" x14ac:dyDescent="0.4">
      <c r="B4491" s="11">
        <v>4488</v>
      </c>
      <c r="C4491" s="52">
        <v>1452</v>
      </c>
      <c r="D4491" s="13">
        <v>1452</v>
      </c>
      <c r="G4491" s="13">
        <v>1452</v>
      </c>
      <c r="H4491" t="str">
        <f>VLOOKUP(G4491,All_Teams!$A$2:$B$365,2,FALSE)</f>
        <v>West Virginia</v>
      </c>
    </row>
    <row r="4492" spans="2:8" x14ac:dyDescent="0.4">
      <c r="B4492" s="11">
        <v>4489</v>
      </c>
      <c r="C4492" s="52">
        <v>1452</v>
      </c>
      <c r="D4492" s="13">
        <v>1452</v>
      </c>
      <c r="G4492" s="13">
        <v>1452</v>
      </c>
      <c r="H4492" t="str">
        <f>VLOOKUP(G4492,All_Teams!$A$2:$B$365,2,FALSE)</f>
        <v>West Virginia</v>
      </c>
    </row>
    <row r="4493" spans="2:8" x14ac:dyDescent="0.4">
      <c r="B4493" s="11">
        <v>4490</v>
      </c>
      <c r="C4493" s="52">
        <v>1314</v>
      </c>
      <c r="D4493" s="13">
        <v>1314</v>
      </c>
      <c r="G4493" s="13">
        <v>1314</v>
      </c>
      <c r="H4493" t="str">
        <f>VLOOKUP(G4493,All_Teams!$A$2:$B$365,2,FALSE)</f>
        <v>North Carolina</v>
      </c>
    </row>
    <row r="4494" spans="2:8" x14ac:dyDescent="0.4">
      <c r="B4494" s="11">
        <v>4491</v>
      </c>
      <c r="C4494" s="52">
        <v>1452</v>
      </c>
      <c r="D4494" s="13">
        <v>1452</v>
      </c>
      <c r="G4494" s="13">
        <v>1452</v>
      </c>
      <c r="H4494" t="str">
        <f>VLOOKUP(G4494,All_Teams!$A$2:$B$365,2,FALSE)</f>
        <v>West Virginia</v>
      </c>
    </row>
    <row r="4495" spans="2:8" x14ac:dyDescent="0.4">
      <c r="B4495" s="11">
        <v>4492</v>
      </c>
      <c r="C4495" s="52">
        <v>1452</v>
      </c>
      <c r="D4495" s="13">
        <v>1452</v>
      </c>
      <c r="G4495" s="13">
        <v>1452</v>
      </c>
      <c r="H4495" t="str">
        <f>VLOOKUP(G4495,All_Teams!$A$2:$B$365,2,FALSE)</f>
        <v>West Virginia</v>
      </c>
    </row>
    <row r="4496" spans="2:8" x14ac:dyDescent="0.4">
      <c r="B4496" s="11">
        <v>4493</v>
      </c>
      <c r="C4496" s="52">
        <v>1246</v>
      </c>
      <c r="D4496" s="13">
        <v>1246</v>
      </c>
      <c r="G4496" s="13">
        <v>1246</v>
      </c>
      <c r="H4496" t="str">
        <f>VLOOKUP(G4496,All_Teams!$A$2:$B$365,2,FALSE)</f>
        <v>Kentucky</v>
      </c>
    </row>
    <row r="4497" spans="2:8" x14ac:dyDescent="0.4">
      <c r="B4497" s="11">
        <v>4494</v>
      </c>
      <c r="C4497" s="52">
        <v>1276</v>
      </c>
      <c r="D4497" s="13">
        <v>1276</v>
      </c>
      <c r="G4497" s="13">
        <v>1276</v>
      </c>
      <c r="H4497" t="str">
        <f>VLOOKUP(G4497,All_Teams!$A$2:$B$365,2,FALSE)</f>
        <v>Michigan</v>
      </c>
    </row>
    <row r="4498" spans="2:8" x14ac:dyDescent="0.4">
      <c r="B4498" s="11">
        <v>4495</v>
      </c>
      <c r="C4498" s="52">
        <v>1452</v>
      </c>
      <c r="D4498" s="13">
        <v>1452</v>
      </c>
      <c r="G4498" s="13">
        <v>1452</v>
      </c>
      <c r="H4498" t="str">
        <f>VLOOKUP(G4498,All_Teams!$A$2:$B$365,2,FALSE)</f>
        <v>West Virginia</v>
      </c>
    </row>
    <row r="4499" spans="2:8" x14ac:dyDescent="0.4">
      <c r="B4499" s="11">
        <v>4496</v>
      </c>
      <c r="C4499" s="52">
        <v>1452</v>
      </c>
      <c r="D4499" s="13">
        <v>1452</v>
      </c>
      <c r="G4499" s="13">
        <v>1452</v>
      </c>
      <c r="H4499" t="str">
        <f>VLOOKUP(G4499,All_Teams!$A$2:$B$365,2,FALSE)</f>
        <v>West Virginia</v>
      </c>
    </row>
    <row r="4500" spans="2:8" x14ac:dyDescent="0.4">
      <c r="B4500" s="11">
        <v>4497</v>
      </c>
      <c r="C4500" s="52">
        <v>1452</v>
      </c>
      <c r="D4500" s="13">
        <v>1452</v>
      </c>
      <c r="G4500" s="13">
        <v>1452</v>
      </c>
      <c r="H4500" t="str">
        <f>VLOOKUP(G4500,All_Teams!$A$2:$B$365,2,FALSE)</f>
        <v>West Virginia</v>
      </c>
    </row>
    <row r="4501" spans="2:8" x14ac:dyDescent="0.4">
      <c r="B4501" s="11">
        <v>4498</v>
      </c>
      <c r="C4501" s="52">
        <v>1452</v>
      </c>
      <c r="D4501" s="13">
        <v>1452</v>
      </c>
      <c r="G4501" s="13">
        <v>1452</v>
      </c>
      <c r="H4501" t="str">
        <f>VLOOKUP(G4501,All_Teams!$A$2:$B$365,2,FALSE)</f>
        <v>West Virginia</v>
      </c>
    </row>
    <row r="4502" spans="2:8" x14ac:dyDescent="0.4">
      <c r="B4502" s="11">
        <v>4499</v>
      </c>
      <c r="C4502" s="52">
        <v>1242</v>
      </c>
      <c r="D4502" s="13">
        <v>1242</v>
      </c>
      <c r="G4502" s="13">
        <v>1242</v>
      </c>
      <c r="H4502" t="str">
        <f>VLOOKUP(G4502,All_Teams!$A$2:$B$365,2,FALSE)</f>
        <v>Kansas</v>
      </c>
    </row>
    <row r="4503" spans="2:8" x14ac:dyDescent="0.4">
      <c r="B4503" s="11">
        <v>4500</v>
      </c>
      <c r="C4503" s="52">
        <v>1452</v>
      </c>
      <c r="D4503" s="13">
        <v>1452</v>
      </c>
      <c r="G4503" s="13">
        <v>1452</v>
      </c>
      <c r="H4503" t="str">
        <f>VLOOKUP(G4503,All_Teams!$A$2:$B$365,2,FALSE)</f>
        <v>West Virginia</v>
      </c>
    </row>
    <row r="4504" spans="2:8" x14ac:dyDescent="0.4">
      <c r="B4504" s="11">
        <v>4501</v>
      </c>
      <c r="C4504" s="52">
        <v>1314</v>
      </c>
      <c r="D4504" s="13">
        <v>1314</v>
      </c>
      <c r="G4504" s="13">
        <v>1314</v>
      </c>
      <c r="H4504" t="str">
        <f>VLOOKUP(G4504,All_Teams!$A$2:$B$365,2,FALSE)</f>
        <v>North Carolina</v>
      </c>
    </row>
    <row r="4505" spans="2:8" x14ac:dyDescent="0.4">
      <c r="B4505" s="11">
        <v>4502</v>
      </c>
      <c r="C4505" s="52">
        <v>1452</v>
      </c>
      <c r="D4505" s="13">
        <v>1452</v>
      </c>
      <c r="G4505" s="13">
        <v>1452</v>
      </c>
      <c r="H4505" t="str">
        <f>VLOOKUP(G4505,All_Teams!$A$2:$B$365,2,FALSE)</f>
        <v>West Virginia</v>
      </c>
    </row>
    <row r="4506" spans="2:8" x14ac:dyDescent="0.4">
      <c r="B4506" s="11">
        <v>4503</v>
      </c>
      <c r="C4506" s="52">
        <v>1452</v>
      </c>
      <c r="D4506" s="13">
        <v>1452</v>
      </c>
      <c r="G4506" s="13">
        <v>1452</v>
      </c>
      <c r="H4506" t="str">
        <f>VLOOKUP(G4506,All_Teams!$A$2:$B$365,2,FALSE)</f>
        <v>West Virginia</v>
      </c>
    </row>
    <row r="4507" spans="2:8" x14ac:dyDescent="0.4">
      <c r="B4507" s="11">
        <v>4504</v>
      </c>
      <c r="C4507" s="52">
        <v>1181</v>
      </c>
      <c r="D4507" s="13">
        <v>1181</v>
      </c>
      <c r="G4507" s="13">
        <v>1181</v>
      </c>
      <c r="H4507" t="str">
        <f>VLOOKUP(G4507,All_Teams!$A$2:$B$365,2,FALSE)</f>
        <v>Duke</v>
      </c>
    </row>
    <row r="4508" spans="2:8" x14ac:dyDescent="0.4">
      <c r="B4508" s="11">
        <v>4505</v>
      </c>
      <c r="C4508" s="52">
        <v>1433</v>
      </c>
      <c r="D4508" s="13">
        <v>1433</v>
      </c>
      <c r="G4508" s="13">
        <v>1433</v>
      </c>
      <c r="H4508" t="str">
        <f>VLOOKUP(G4508,All_Teams!$A$2:$B$365,2,FALSE)</f>
        <v>Virginia Commonwealth</v>
      </c>
    </row>
    <row r="4509" spans="2:8" x14ac:dyDescent="0.4">
      <c r="B4509" s="11">
        <v>4506</v>
      </c>
      <c r="C4509" s="52">
        <v>1452</v>
      </c>
      <c r="D4509" s="13">
        <v>1452</v>
      </c>
      <c r="G4509" s="13">
        <v>1452</v>
      </c>
      <c r="H4509" t="str">
        <f>VLOOKUP(G4509,All_Teams!$A$2:$B$365,2,FALSE)</f>
        <v>West Virginia</v>
      </c>
    </row>
    <row r="4510" spans="2:8" x14ac:dyDescent="0.4">
      <c r="B4510" s="11">
        <v>4507</v>
      </c>
      <c r="C4510" s="52">
        <v>1314</v>
      </c>
      <c r="D4510" s="13">
        <v>1314</v>
      </c>
      <c r="G4510" s="13">
        <v>1314</v>
      </c>
      <c r="H4510" t="str">
        <f>VLOOKUP(G4510,All_Teams!$A$2:$B$365,2,FALSE)</f>
        <v>North Carolina</v>
      </c>
    </row>
    <row r="4511" spans="2:8" x14ac:dyDescent="0.4">
      <c r="B4511" s="11">
        <v>4508</v>
      </c>
      <c r="C4511" s="52">
        <v>1314</v>
      </c>
      <c r="D4511" s="13">
        <v>1314</v>
      </c>
      <c r="G4511" s="13">
        <v>1314</v>
      </c>
      <c r="H4511" t="str">
        <f>VLOOKUP(G4511,All_Teams!$A$2:$B$365,2,FALSE)</f>
        <v>North Carolina</v>
      </c>
    </row>
    <row r="4512" spans="2:8" x14ac:dyDescent="0.4">
      <c r="B4512" s="11">
        <v>4509</v>
      </c>
      <c r="C4512" s="52">
        <v>1452</v>
      </c>
      <c r="D4512" s="13">
        <v>1452</v>
      </c>
      <c r="G4512" s="13">
        <v>1452</v>
      </c>
      <c r="H4512" t="str">
        <f>VLOOKUP(G4512,All_Teams!$A$2:$B$365,2,FALSE)</f>
        <v>West Virginia</v>
      </c>
    </row>
    <row r="4513" spans="2:8" x14ac:dyDescent="0.4">
      <c r="B4513" s="11">
        <v>4510</v>
      </c>
      <c r="C4513" s="52">
        <v>1314</v>
      </c>
      <c r="D4513" s="13">
        <v>1314</v>
      </c>
      <c r="G4513" s="13">
        <v>1314</v>
      </c>
      <c r="H4513" t="str">
        <f>VLOOKUP(G4513,All_Teams!$A$2:$B$365,2,FALSE)</f>
        <v>North Carolina</v>
      </c>
    </row>
    <row r="4514" spans="2:8" x14ac:dyDescent="0.4">
      <c r="B4514" s="11">
        <v>4511</v>
      </c>
      <c r="C4514" s="52">
        <v>1274</v>
      </c>
      <c r="D4514" s="13">
        <v>1274</v>
      </c>
      <c r="G4514" s="13">
        <v>1274</v>
      </c>
      <c r="H4514" t="str">
        <f>VLOOKUP(G4514,All_Teams!$A$2:$B$365,2,FALSE)</f>
        <v>Miami (FL)</v>
      </c>
    </row>
    <row r="4515" spans="2:8" x14ac:dyDescent="0.4">
      <c r="B4515" s="11">
        <v>4512</v>
      </c>
      <c r="C4515" s="52">
        <v>1246</v>
      </c>
      <c r="D4515" s="13">
        <v>1246</v>
      </c>
      <c r="G4515" s="13">
        <v>1246</v>
      </c>
      <c r="H4515" t="str">
        <f>VLOOKUP(G4515,All_Teams!$A$2:$B$365,2,FALSE)</f>
        <v>Kentucky</v>
      </c>
    </row>
    <row r="4516" spans="2:8" x14ac:dyDescent="0.4">
      <c r="B4516" s="11">
        <v>4513</v>
      </c>
      <c r="C4516" s="52">
        <v>1246</v>
      </c>
      <c r="D4516" s="13">
        <v>1246</v>
      </c>
      <c r="G4516" s="13">
        <v>1246</v>
      </c>
      <c r="H4516" t="str">
        <f>VLOOKUP(G4516,All_Teams!$A$2:$B$365,2,FALSE)</f>
        <v>Kentucky</v>
      </c>
    </row>
    <row r="4517" spans="2:8" x14ac:dyDescent="0.4">
      <c r="B4517" s="11">
        <v>4514</v>
      </c>
      <c r="C4517" s="52">
        <v>1246</v>
      </c>
      <c r="D4517" s="13">
        <v>1246</v>
      </c>
      <c r="G4517" s="13">
        <v>1246</v>
      </c>
      <c r="H4517" t="str">
        <f>VLOOKUP(G4517,All_Teams!$A$2:$B$365,2,FALSE)</f>
        <v>Kentucky</v>
      </c>
    </row>
    <row r="4518" spans="2:8" x14ac:dyDescent="0.4">
      <c r="B4518" s="11">
        <v>4515</v>
      </c>
      <c r="C4518" s="52">
        <v>1435</v>
      </c>
      <c r="D4518" s="13">
        <v>1435</v>
      </c>
      <c r="G4518" s="13">
        <v>1435</v>
      </c>
      <c r="H4518" t="str">
        <f>VLOOKUP(G4518,All_Teams!$A$2:$B$365,2,FALSE)</f>
        <v>Vanderbilt</v>
      </c>
    </row>
    <row r="4519" spans="2:8" x14ac:dyDescent="0.4">
      <c r="B4519" s="11">
        <v>4516</v>
      </c>
      <c r="C4519" s="52">
        <v>1435</v>
      </c>
      <c r="D4519" s="13">
        <v>1435</v>
      </c>
      <c r="G4519" s="13">
        <v>1435</v>
      </c>
      <c r="H4519" t="str">
        <f>VLOOKUP(G4519,All_Teams!$A$2:$B$365,2,FALSE)</f>
        <v>Vanderbilt</v>
      </c>
    </row>
    <row r="4520" spans="2:8" x14ac:dyDescent="0.4">
      <c r="B4520" s="11">
        <v>4517</v>
      </c>
      <c r="C4520" s="52">
        <v>1314</v>
      </c>
      <c r="D4520" s="13">
        <v>1314</v>
      </c>
      <c r="G4520" s="13">
        <v>1314</v>
      </c>
      <c r="H4520" t="str">
        <f>VLOOKUP(G4520,All_Teams!$A$2:$B$365,2,FALSE)</f>
        <v>North Carolina</v>
      </c>
    </row>
    <row r="4521" spans="2:8" x14ac:dyDescent="0.4">
      <c r="B4521" s="11">
        <v>4518</v>
      </c>
      <c r="C4521" s="52">
        <v>1452</v>
      </c>
      <c r="D4521" s="13">
        <v>1452</v>
      </c>
      <c r="G4521" s="13">
        <v>1452</v>
      </c>
      <c r="H4521" t="str">
        <f>VLOOKUP(G4521,All_Teams!$A$2:$B$365,2,FALSE)</f>
        <v>West Virginia</v>
      </c>
    </row>
    <row r="4522" spans="2:8" x14ac:dyDescent="0.4">
      <c r="B4522" s="11">
        <v>4519</v>
      </c>
      <c r="C4522" s="52">
        <v>1314</v>
      </c>
      <c r="D4522" s="13">
        <v>1314</v>
      </c>
      <c r="G4522" s="13">
        <v>1314</v>
      </c>
      <c r="H4522" t="str">
        <f>VLOOKUP(G4522,All_Teams!$A$2:$B$365,2,FALSE)</f>
        <v>North Carolina</v>
      </c>
    </row>
    <row r="4523" spans="2:8" x14ac:dyDescent="0.4">
      <c r="B4523" s="11">
        <v>4520</v>
      </c>
      <c r="C4523" s="52">
        <v>1314</v>
      </c>
      <c r="D4523" s="13">
        <v>1314</v>
      </c>
      <c r="G4523" s="13">
        <v>1314</v>
      </c>
      <c r="H4523" t="str">
        <f>VLOOKUP(G4523,All_Teams!$A$2:$B$365,2,FALSE)</f>
        <v>North Carolina</v>
      </c>
    </row>
    <row r="4524" spans="2:8" x14ac:dyDescent="0.4">
      <c r="B4524" s="11">
        <v>4521</v>
      </c>
      <c r="C4524" s="52">
        <v>1374</v>
      </c>
      <c r="D4524" s="13">
        <v>1374</v>
      </c>
      <c r="G4524" s="13">
        <v>1374</v>
      </c>
      <c r="H4524" t="str">
        <f>VLOOKUP(G4524,All_Teams!$A$2:$B$365,2,FALSE)</f>
        <v>Southern Methodist</v>
      </c>
    </row>
    <row r="4525" spans="2:8" x14ac:dyDescent="0.4">
      <c r="B4525" s="11">
        <v>4522</v>
      </c>
      <c r="C4525" s="52">
        <v>1314</v>
      </c>
      <c r="D4525" s="13">
        <v>1314</v>
      </c>
      <c r="G4525" s="13">
        <v>1314</v>
      </c>
      <c r="H4525" t="str">
        <f>VLOOKUP(G4525,All_Teams!$A$2:$B$365,2,FALSE)</f>
        <v>North Carolina</v>
      </c>
    </row>
    <row r="4526" spans="2:8" x14ac:dyDescent="0.4">
      <c r="B4526" s="11">
        <v>4523</v>
      </c>
      <c r="C4526" s="52">
        <v>1314</v>
      </c>
      <c r="D4526" s="13">
        <v>1314</v>
      </c>
      <c r="G4526" s="13">
        <v>1314</v>
      </c>
      <c r="H4526" t="str">
        <f>VLOOKUP(G4526,All_Teams!$A$2:$B$365,2,FALSE)</f>
        <v>North Carolina</v>
      </c>
    </row>
    <row r="4527" spans="2:8" x14ac:dyDescent="0.4">
      <c r="B4527" s="11">
        <v>4524</v>
      </c>
      <c r="C4527" s="52">
        <v>1314</v>
      </c>
      <c r="D4527" s="13">
        <v>1314</v>
      </c>
      <c r="G4527" s="13">
        <v>1314</v>
      </c>
      <c r="H4527" t="str">
        <f>VLOOKUP(G4527,All_Teams!$A$2:$B$365,2,FALSE)</f>
        <v>North Carolina</v>
      </c>
    </row>
    <row r="4528" spans="2:8" x14ac:dyDescent="0.4">
      <c r="B4528" s="11">
        <v>4525</v>
      </c>
      <c r="C4528" s="52">
        <v>1153</v>
      </c>
      <c r="D4528" s="13">
        <v>1153</v>
      </c>
      <c r="G4528" s="13">
        <v>1153</v>
      </c>
      <c r="H4528" t="str">
        <f>VLOOKUP(G4528,All_Teams!$A$2:$B$365,2,FALSE)</f>
        <v>Cincinnati</v>
      </c>
    </row>
    <row r="4529" spans="2:8" x14ac:dyDescent="0.4">
      <c r="B4529" s="11">
        <v>4526</v>
      </c>
      <c r="C4529" s="52">
        <v>1314</v>
      </c>
      <c r="D4529" s="13">
        <v>1314</v>
      </c>
      <c r="G4529" s="13">
        <v>1314</v>
      </c>
      <c r="H4529" t="str">
        <f>VLOOKUP(G4529,All_Teams!$A$2:$B$365,2,FALSE)</f>
        <v>North Carolina</v>
      </c>
    </row>
    <row r="4530" spans="2:8" x14ac:dyDescent="0.4">
      <c r="B4530" s="11">
        <v>4527</v>
      </c>
      <c r="C4530" s="52">
        <v>1452</v>
      </c>
      <c r="D4530" s="13">
        <v>1452</v>
      </c>
      <c r="G4530" s="13">
        <v>1452</v>
      </c>
      <c r="H4530" t="str">
        <f>VLOOKUP(G4530,All_Teams!$A$2:$B$365,2,FALSE)</f>
        <v>West Virginia</v>
      </c>
    </row>
    <row r="4531" spans="2:8" x14ac:dyDescent="0.4">
      <c r="B4531" s="11">
        <v>4528</v>
      </c>
      <c r="C4531" s="52">
        <v>1452</v>
      </c>
      <c r="D4531" s="13">
        <v>1452</v>
      </c>
      <c r="G4531" s="13">
        <v>1452</v>
      </c>
      <c r="H4531" t="str">
        <f>VLOOKUP(G4531,All_Teams!$A$2:$B$365,2,FALSE)</f>
        <v>West Virginia</v>
      </c>
    </row>
    <row r="4532" spans="2:8" x14ac:dyDescent="0.4">
      <c r="B4532" s="11">
        <v>4529</v>
      </c>
      <c r="C4532" s="52">
        <v>1452</v>
      </c>
      <c r="D4532" s="13">
        <v>1452</v>
      </c>
      <c r="G4532" s="13">
        <v>1452</v>
      </c>
      <c r="H4532" t="str">
        <f>VLOOKUP(G4532,All_Teams!$A$2:$B$365,2,FALSE)</f>
        <v>West Virginia</v>
      </c>
    </row>
    <row r="4533" spans="2:8" x14ac:dyDescent="0.4">
      <c r="B4533" s="11">
        <v>4530</v>
      </c>
      <c r="C4533" s="52">
        <v>1452</v>
      </c>
      <c r="D4533" s="13">
        <v>1452</v>
      </c>
      <c r="G4533" s="13">
        <v>1452</v>
      </c>
      <c r="H4533" t="str">
        <f>VLOOKUP(G4533,All_Teams!$A$2:$B$365,2,FALSE)</f>
        <v>West Virginia</v>
      </c>
    </row>
    <row r="4534" spans="2:8" x14ac:dyDescent="0.4">
      <c r="B4534" s="11">
        <v>4531</v>
      </c>
      <c r="C4534" s="52">
        <v>1181</v>
      </c>
      <c r="D4534" s="13">
        <v>1181</v>
      </c>
      <c r="G4534" s="13">
        <v>1181</v>
      </c>
      <c r="H4534" t="str">
        <f>VLOOKUP(G4534,All_Teams!$A$2:$B$365,2,FALSE)</f>
        <v>Duke</v>
      </c>
    </row>
    <row r="4535" spans="2:8" x14ac:dyDescent="0.4">
      <c r="B4535" s="11">
        <v>4532</v>
      </c>
      <c r="C4535" s="52">
        <v>1314</v>
      </c>
      <c r="D4535" s="13">
        <v>1314</v>
      </c>
      <c r="G4535" s="13">
        <v>1314</v>
      </c>
      <c r="H4535" t="str">
        <f>VLOOKUP(G4535,All_Teams!$A$2:$B$365,2,FALSE)</f>
        <v>North Carolina</v>
      </c>
    </row>
    <row r="4536" spans="2:8" x14ac:dyDescent="0.4">
      <c r="B4536" s="11">
        <v>4533</v>
      </c>
      <c r="C4536" s="52">
        <v>1452</v>
      </c>
      <c r="D4536" s="13">
        <v>1452</v>
      </c>
      <c r="G4536" s="13">
        <v>1452</v>
      </c>
      <c r="H4536" t="str">
        <f>VLOOKUP(G4536,All_Teams!$A$2:$B$365,2,FALSE)</f>
        <v>West Virginia</v>
      </c>
    </row>
    <row r="4537" spans="2:8" x14ac:dyDescent="0.4">
      <c r="B4537" s="11">
        <v>4534</v>
      </c>
      <c r="C4537" s="52">
        <v>1452</v>
      </c>
      <c r="D4537" s="13">
        <v>1452</v>
      </c>
      <c r="G4537" s="13">
        <v>1452</v>
      </c>
      <c r="H4537" t="str">
        <f>VLOOKUP(G4537,All_Teams!$A$2:$B$365,2,FALSE)</f>
        <v>West Virginia</v>
      </c>
    </row>
    <row r="4538" spans="2:8" x14ac:dyDescent="0.4">
      <c r="B4538" s="11">
        <v>4535</v>
      </c>
      <c r="C4538" s="52">
        <v>1437</v>
      </c>
      <c r="D4538" s="13">
        <v>1437</v>
      </c>
      <c r="G4538" s="13">
        <v>1437</v>
      </c>
      <c r="H4538" t="str">
        <f>VLOOKUP(G4538,All_Teams!$A$2:$B$365,2,FALSE)</f>
        <v>Villanova</v>
      </c>
    </row>
    <row r="4539" spans="2:8" x14ac:dyDescent="0.4">
      <c r="B4539" s="11">
        <v>4536</v>
      </c>
      <c r="C4539" s="52">
        <v>1452</v>
      </c>
      <c r="D4539" s="13">
        <v>1452</v>
      </c>
      <c r="G4539" s="13">
        <v>1452</v>
      </c>
      <c r="H4539" t="str">
        <f>VLOOKUP(G4539,All_Teams!$A$2:$B$365,2,FALSE)</f>
        <v>West Virginia</v>
      </c>
    </row>
    <row r="4540" spans="2:8" x14ac:dyDescent="0.4">
      <c r="B4540" s="11">
        <v>4537</v>
      </c>
      <c r="C4540" s="52">
        <v>1314</v>
      </c>
      <c r="D4540" s="13">
        <v>1314</v>
      </c>
      <c r="G4540" s="13">
        <v>1314</v>
      </c>
      <c r="H4540" t="str">
        <f>VLOOKUP(G4540,All_Teams!$A$2:$B$365,2,FALSE)</f>
        <v>North Carolina</v>
      </c>
    </row>
    <row r="4541" spans="2:8" x14ac:dyDescent="0.4">
      <c r="B4541" s="11">
        <v>4538</v>
      </c>
      <c r="C4541" s="52">
        <v>1314</v>
      </c>
      <c r="D4541" s="13">
        <v>1314</v>
      </c>
      <c r="G4541" s="13">
        <v>1314</v>
      </c>
      <c r="H4541" t="str">
        <f>VLOOKUP(G4541,All_Teams!$A$2:$B$365,2,FALSE)</f>
        <v>North Carolina</v>
      </c>
    </row>
    <row r="4542" spans="2:8" x14ac:dyDescent="0.4">
      <c r="B4542" s="11">
        <v>4539</v>
      </c>
      <c r="C4542" s="52">
        <v>1246</v>
      </c>
      <c r="D4542" s="13">
        <v>1246</v>
      </c>
      <c r="G4542" s="13">
        <v>1246</v>
      </c>
      <c r="H4542" t="str">
        <f>VLOOKUP(G4542,All_Teams!$A$2:$B$365,2,FALSE)</f>
        <v>Kentucky</v>
      </c>
    </row>
    <row r="4543" spans="2:8" x14ac:dyDescent="0.4">
      <c r="B4543" s="11">
        <v>4540</v>
      </c>
      <c r="C4543" s="52">
        <v>1452</v>
      </c>
      <c r="D4543" s="13">
        <v>1452</v>
      </c>
      <c r="G4543" s="13">
        <v>1452</v>
      </c>
      <c r="H4543" t="str">
        <f>VLOOKUP(G4543,All_Teams!$A$2:$B$365,2,FALSE)</f>
        <v>West Virginia</v>
      </c>
    </row>
    <row r="4544" spans="2:8" x14ac:dyDescent="0.4">
      <c r="B4544" s="11">
        <v>4541</v>
      </c>
      <c r="C4544" s="52">
        <v>1181</v>
      </c>
      <c r="D4544" s="13">
        <v>1181</v>
      </c>
      <c r="G4544" s="13">
        <v>1181</v>
      </c>
      <c r="H4544" t="str">
        <f>VLOOKUP(G4544,All_Teams!$A$2:$B$365,2,FALSE)</f>
        <v>Duke</v>
      </c>
    </row>
    <row r="4545" spans="2:8" x14ac:dyDescent="0.4">
      <c r="B4545" s="11">
        <v>4542</v>
      </c>
      <c r="C4545" s="52">
        <v>1257</v>
      </c>
      <c r="D4545" s="13">
        <v>1257</v>
      </c>
      <c r="G4545" s="13">
        <v>1257</v>
      </c>
      <c r="H4545" t="str">
        <f>VLOOKUP(G4545,All_Teams!$A$2:$B$365,2,FALSE)</f>
        <v>Louisville</v>
      </c>
    </row>
    <row r="4546" spans="2:8" x14ac:dyDescent="0.4">
      <c r="B4546" s="11">
        <v>4543</v>
      </c>
      <c r="C4546" s="52">
        <v>1257</v>
      </c>
      <c r="D4546" s="13">
        <v>1257</v>
      </c>
      <c r="G4546" s="13">
        <v>1257</v>
      </c>
      <c r="H4546" t="str">
        <f>VLOOKUP(G4546,All_Teams!$A$2:$B$365,2,FALSE)</f>
        <v>Louisville</v>
      </c>
    </row>
    <row r="4547" spans="2:8" x14ac:dyDescent="0.4">
      <c r="B4547" s="11">
        <v>4544</v>
      </c>
      <c r="C4547" s="52">
        <v>1452</v>
      </c>
      <c r="D4547" s="13">
        <v>1452</v>
      </c>
      <c r="G4547" s="13">
        <v>1452</v>
      </c>
      <c r="H4547" t="str">
        <f>VLOOKUP(G4547,All_Teams!$A$2:$B$365,2,FALSE)</f>
        <v>West Virginia</v>
      </c>
    </row>
    <row r="4548" spans="2:8" x14ac:dyDescent="0.4">
      <c r="B4548" s="11">
        <v>4545</v>
      </c>
      <c r="C4548" s="52">
        <v>1435</v>
      </c>
      <c r="D4548" s="13">
        <v>1435</v>
      </c>
      <c r="G4548" s="13">
        <v>1435</v>
      </c>
      <c r="H4548" t="str">
        <f>VLOOKUP(G4548,All_Teams!$A$2:$B$365,2,FALSE)</f>
        <v>Vanderbilt</v>
      </c>
    </row>
    <row r="4549" spans="2:8" x14ac:dyDescent="0.4">
      <c r="B4549" s="11">
        <v>4546</v>
      </c>
      <c r="C4549" s="52">
        <v>1268</v>
      </c>
      <c r="D4549" s="13">
        <v>1268</v>
      </c>
      <c r="G4549" s="13">
        <v>1268</v>
      </c>
      <c r="H4549" t="str">
        <f>VLOOKUP(G4549,All_Teams!$A$2:$B$365,2,FALSE)</f>
        <v>Maryland</v>
      </c>
    </row>
    <row r="4550" spans="2:8" x14ac:dyDescent="0.4">
      <c r="B4550" s="11">
        <v>4547</v>
      </c>
      <c r="C4550" s="52">
        <v>1257</v>
      </c>
      <c r="D4550" s="13">
        <v>1257</v>
      </c>
      <c r="G4550" s="13">
        <v>1257</v>
      </c>
      <c r="H4550" t="str">
        <f>VLOOKUP(G4550,All_Teams!$A$2:$B$365,2,FALSE)</f>
        <v>Louisville</v>
      </c>
    </row>
    <row r="4551" spans="2:8" x14ac:dyDescent="0.4">
      <c r="B4551" s="11">
        <v>4548</v>
      </c>
      <c r="C4551" s="52">
        <v>1452</v>
      </c>
      <c r="D4551" s="13">
        <v>1452</v>
      </c>
      <c r="G4551" s="13">
        <v>1452</v>
      </c>
      <c r="H4551" t="str">
        <f>VLOOKUP(G4551,All_Teams!$A$2:$B$365,2,FALSE)</f>
        <v>West Virginia</v>
      </c>
    </row>
    <row r="4552" spans="2:8" x14ac:dyDescent="0.4">
      <c r="B4552" s="11">
        <v>4549</v>
      </c>
      <c r="C4552" s="52">
        <v>1242</v>
      </c>
      <c r="D4552" s="13">
        <v>1242</v>
      </c>
      <c r="G4552" s="13">
        <v>1242</v>
      </c>
      <c r="H4552" t="str">
        <f>VLOOKUP(G4552,All_Teams!$A$2:$B$365,2,FALSE)</f>
        <v>Kansas</v>
      </c>
    </row>
    <row r="4553" spans="2:8" x14ac:dyDescent="0.4">
      <c r="B4553" s="11">
        <v>4550</v>
      </c>
      <c r="C4553" s="52">
        <v>1435</v>
      </c>
      <c r="D4553" s="13">
        <v>1435</v>
      </c>
      <c r="G4553" s="13">
        <v>1435</v>
      </c>
      <c r="H4553" t="str">
        <f>VLOOKUP(G4553,All_Teams!$A$2:$B$365,2,FALSE)</f>
        <v>Vanderbilt</v>
      </c>
    </row>
    <row r="4554" spans="2:8" x14ac:dyDescent="0.4">
      <c r="B4554" s="11">
        <v>4551</v>
      </c>
      <c r="C4554" s="52">
        <v>1314</v>
      </c>
      <c r="D4554" s="13">
        <v>1314</v>
      </c>
      <c r="G4554" s="13">
        <v>1314</v>
      </c>
      <c r="H4554" t="str">
        <f>VLOOKUP(G4554,All_Teams!$A$2:$B$365,2,FALSE)</f>
        <v>North Carolina</v>
      </c>
    </row>
    <row r="4555" spans="2:8" x14ac:dyDescent="0.4">
      <c r="B4555" s="11">
        <v>4552</v>
      </c>
      <c r="C4555" s="52">
        <v>1452</v>
      </c>
      <c r="D4555" s="13">
        <v>1452</v>
      </c>
      <c r="G4555" s="13">
        <v>1452</v>
      </c>
      <c r="H4555" t="str">
        <f>VLOOKUP(G4555,All_Teams!$A$2:$B$365,2,FALSE)</f>
        <v>West Virginia</v>
      </c>
    </row>
    <row r="4556" spans="2:8" x14ac:dyDescent="0.4">
      <c r="B4556" s="11">
        <v>4553</v>
      </c>
      <c r="C4556" s="52">
        <v>1181</v>
      </c>
      <c r="D4556" s="13">
        <v>1181</v>
      </c>
      <c r="G4556" s="13">
        <v>1181</v>
      </c>
      <c r="H4556" t="str">
        <f>VLOOKUP(G4556,All_Teams!$A$2:$B$365,2,FALSE)</f>
        <v>Duke</v>
      </c>
    </row>
    <row r="4557" spans="2:8" x14ac:dyDescent="0.4">
      <c r="B4557" s="11">
        <v>4554</v>
      </c>
      <c r="C4557" s="52">
        <v>1435</v>
      </c>
      <c r="D4557" s="13">
        <v>1435</v>
      </c>
      <c r="G4557" s="13">
        <v>1435</v>
      </c>
      <c r="H4557" t="str">
        <f>VLOOKUP(G4557,All_Teams!$A$2:$B$365,2,FALSE)</f>
        <v>Vanderbilt</v>
      </c>
    </row>
    <row r="4558" spans="2:8" x14ac:dyDescent="0.4">
      <c r="B4558" s="11">
        <v>4555</v>
      </c>
      <c r="C4558" s="52">
        <v>1314</v>
      </c>
      <c r="D4558" s="13">
        <v>1314</v>
      </c>
      <c r="G4558" s="13">
        <v>1314</v>
      </c>
      <c r="H4558" t="str">
        <f>VLOOKUP(G4558,All_Teams!$A$2:$B$365,2,FALSE)</f>
        <v>North Carolina</v>
      </c>
    </row>
    <row r="4559" spans="2:8" x14ac:dyDescent="0.4">
      <c r="B4559" s="11">
        <v>4556</v>
      </c>
      <c r="C4559" s="52">
        <v>1242</v>
      </c>
      <c r="D4559" s="13">
        <v>1242</v>
      </c>
      <c r="G4559" s="13">
        <v>1242</v>
      </c>
      <c r="H4559" t="str">
        <f>VLOOKUP(G4559,All_Teams!$A$2:$B$365,2,FALSE)</f>
        <v>Kansas</v>
      </c>
    </row>
    <row r="4560" spans="2:8" x14ac:dyDescent="0.4">
      <c r="B4560" s="11">
        <v>4557</v>
      </c>
      <c r="C4560" s="52">
        <v>1314</v>
      </c>
      <c r="D4560" s="13">
        <v>1314</v>
      </c>
      <c r="G4560" s="13">
        <v>1314</v>
      </c>
      <c r="H4560" t="str">
        <f>VLOOKUP(G4560,All_Teams!$A$2:$B$365,2,FALSE)</f>
        <v>North Carolina</v>
      </c>
    </row>
    <row r="4561" spans="2:8" x14ac:dyDescent="0.4">
      <c r="B4561" s="11">
        <v>4558</v>
      </c>
      <c r="C4561" s="52">
        <v>1314</v>
      </c>
      <c r="D4561" s="13">
        <v>1314</v>
      </c>
      <c r="G4561" s="13">
        <v>1314</v>
      </c>
      <c r="H4561" t="str">
        <f>VLOOKUP(G4561,All_Teams!$A$2:$B$365,2,FALSE)</f>
        <v>North Carolina</v>
      </c>
    </row>
    <row r="4562" spans="2:8" x14ac:dyDescent="0.4">
      <c r="B4562" s="11">
        <v>4559</v>
      </c>
      <c r="C4562" s="52">
        <v>1242</v>
      </c>
      <c r="D4562" s="13">
        <v>1242</v>
      </c>
      <c r="G4562" s="13">
        <v>1242</v>
      </c>
      <c r="H4562" t="str">
        <f>VLOOKUP(G4562,All_Teams!$A$2:$B$365,2,FALSE)</f>
        <v>Kansas</v>
      </c>
    </row>
    <row r="4563" spans="2:8" x14ac:dyDescent="0.4">
      <c r="B4563" s="11">
        <v>4560</v>
      </c>
      <c r="C4563" s="52">
        <v>1452</v>
      </c>
      <c r="D4563" s="13">
        <v>1452</v>
      </c>
      <c r="G4563" s="13">
        <v>1452</v>
      </c>
      <c r="H4563" t="str">
        <f>VLOOKUP(G4563,All_Teams!$A$2:$B$365,2,FALSE)</f>
        <v>West Virginia</v>
      </c>
    </row>
    <row r="4564" spans="2:8" x14ac:dyDescent="0.4">
      <c r="B4564" s="11">
        <v>4561</v>
      </c>
      <c r="C4564" s="52">
        <v>1314</v>
      </c>
      <c r="D4564" s="13">
        <v>1314</v>
      </c>
      <c r="G4564" s="13">
        <v>1314</v>
      </c>
      <c r="H4564" t="str">
        <f>VLOOKUP(G4564,All_Teams!$A$2:$B$365,2,FALSE)</f>
        <v>North Carolina</v>
      </c>
    </row>
    <row r="4565" spans="2:8" x14ac:dyDescent="0.4">
      <c r="B4565" s="11">
        <v>4562</v>
      </c>
      <c r="C4565" s="52">
        <v>1246</v>
      </c>
      <c r="D4565" s="13">
        <v>1246</v>
      </c>
      <c r="G4565" s="13">
        <v>1246</v>
      </c>
      <c r="H4565" t="str">
        <f>VLOOKUP(G4565,All_Teams!$A$2:$B$365,2,FALSE)</f>
        <v>Kentucky</v>
      </c>
    </row>
    <row r="4566" spans="2:8" x14ac:dyDescent="0.4">
      <c r="B4566" s="11">
        <v>4563</v>
      </c>
      <c r="C4566" s="52">
        <v>1274</v>
      </c>
      <c r="D4566" s="13">
        <v>1274</v>
      </c>
      <c r="G4566" s="13">
        <v>1274</v>
      </c>
      <c r="H4566" t="str">
        <f>VLOOKUP(G4566,All_Teams!$A$2:$B$365,2,FALSE)</f>
        <v>Miami (FL)</v>
      </c>
    </row>
    <row r="4567" spans="2:8" x14ac:dyDescent="0.4">
      <c r="B4567" s="11">
        <v>4564</v>
      </c>
      <c r="C4567" s="52">
        <v>1242</v>
      </c>
      <c r="D4567" s="13">
        <v>1242</v>
      </c>
      <c r="G4567" s="13">
        <v>1242</v>
      </c>
      <c r="H4567" t="str">
        <f>VLOOKUP(G4567,All_Teams!$A$2:$B$365,2,FALSE)</f>
        <v>Kansas</v>
      </c>
    </row>
    <row r="4568" spans="2:8" x14ac:dyDescent="0.4">
      <c r="B4568" s="11">
        <v>4565</v>
      </c>
      <c r="C4568" s="52">
        <v>1452</v>
      </c>
      <c r="D4568" s="13">
        <v>1452</v>
      </c>
      <c r="G4568" s="13">
        <v>1452</v>
      </c>
      <c r="H4568" t="str">
        <f>VLOOKUP(G4568,All_Teams!$A$2:$B$365,2,FALSE)</f>
        <v>West Virginia</v>
      </c>
    </row>
    <row r="4569" spans="2:8" x14ac:dyDescent="0.4">
      <c r="B4569" s="11">
        <v>4566</v>
      </c>
      <c r="C4569" s="52">
        <v>1257</v>
      </c>
      <c r="D4569" s="13">
        <v>1257</v>
      </c>
      <c r="G4569" s="13">
        <v>1257</v>
      </c>
      <c r="H4569" t="str">
        <f>VLOOKUP(G4569,All_Teams!$A$2:$B$365,2,FALSE)</f>
        <v>Louisville</v>
      </c>
    </row>
    <row r="4570" spans="2:8" x14ac:dyDescent="0.4">
      <c r="B4570" s="11">
        <v>4567</v>
      </c>
      <c r="C4570" s="52">
        <v>1246</v>
      </c>
      <c r="D4570" s="13">
        <v>1246</v>
      </c>
      <c r="G4570" s="13">
        <v>1246</v>
      </c>
      <c r="H4570" t="str">
        <f>VLOOKUP(G4570,All_Teams!$A$2:$B$365,2,FALSE)</f>
        <v>Kentucky</v>
      </c>
    </row>
    <row r="4571" spans="2:8" x14ac:dyDescent="0.4">
      <c r="B4571" s="11">
        <v>4568</v>
      </c>
      <c r="C4571" s="52">
        <v>1374</v>
      </c>
      <c r="D4571" s="13">
        <v>1374</v>
      </c>
      <c r="G4571" s="13">
        <v>1374</v>
      </c>
      <c r="H4571" t="str">
        <f>VLOOKUP(G4571,All_Teams!$A$2:$B$365,2,FALSE)</f>
        <v>Southern Methodist</v>
      </c>
    </row>
    <row r="4572" spans="2:8" x14ac:dyDescent="0.4">
      <c r="B4572" s="11">
        <v>4569</v>
      </c>
      <c r="C4572" s="52">
        <v>1257</v>
      </c>
      <c r="D4572" s="13">
        <v>1257</v>
      </c>
      <c r="G4572" s="13">
        <v>1257</v>
      </c>
      <c r="H4572" t="str">
        <f>VLOOKUP(G4572,All_Teams!$A$2:$B$365,2,FALSE)</f>
        <v>Louisville</v>
      </c>
    </row>
    <row r="4573" spans="2:8" x14ac:dyDescent="0.4">
      <c r="B4573" s="11">
        <v>4570</v>
      </c>
      <c r="C4573" s="52">
        <v>1246</v>
      </c>
      <c r="D4573" s="13">
        <v>1246</v>
      </c>
      <c r="G4573" s="13">
        <v>1246</v>
      </c>
      <c r="H4573" t="str">
        <f>VLOOKUP(G4573,All_Teams!$A$2:$B$365,2,FALSE)</f>
        <v>Kentucky</v>
      </c>
    </row>
    <row r="4574" spans="2:8" x14ac:dyDescent="0.4">
      <c r="B4574" s="11">
        <v>4571</v>
      </c>
      <c r="C4574" s="52">
        <v>1246</v>
      </c>
      <c r="D4574" s="13">
        <v>1246</v>
      </c>
      <c r="G4574" s="13">
        <v>1246</v>
      </c>
      <c r="H4574" t="str">
        <f>VLOOKUP(G4574,All_Teams!$A$2:$B$365,2,FALSE)</f>
        <v>Kentucky</v>
      </c>
    </row>
    <row r="4575" spans="2:8" x14ac:dyDescent="0.4">
      <c r="B4575" s="11">
        <v>4572</v>
      </c>
      <c r="C4575" s="52">
        <v>1314</v>
      </c>
      <c r="D4575" s="13">
        <v>1314</v>
      </c>
      <c r="G4575" s="13">
        <v>1314</v>
      </c>
      <c r="H4575" t="str">
        <f>VLOOKUP(G4575,All_Teams!$A$2:$B$365,2,FALSE)</f>
        <v>North Carolina</v>
      </c>
    </row>
    <row r="4576" spans="2:8" x14ac:dyDescent="0.4">
      <c r="B4576" s="11">
        <v>4573</v>
      </c>
      <c r="C4576" s="52">
        <v>1452</v>
      </c>
      <c r="D4576" s="13">
        <v>1452</v>
      </c>
      <c r="G4576" s="13">
        <v>1452</v>
      </c>
      <c r="H4576" t="str">
        <f>VLOOKUP(G4576,All_Teams!$A$2:$B$365,2,FALSE)</f>
        <v>West Virginia</v>
      </c>
    </row>
    <row r="4577" spans="2:8" x14ac:dyDescent="0.4">
      <c r="B4577" s="11">
        <v>4574</v>
      </c>
      <c r="C4577" s="52">
        <v>1452</v>
      </c>
      <c r="D4577" s="13">
        <v>1452</v>
      </c>
      <c r="G4577" s="13">
        <v>1452</v>
      </c>
      <c r="H4577" t="str">
        <f>VLOOKUP(G4577,All_Teams!$A$2:$B$365,2,FALSE)</f>
        <v>West Virginia</v>
      </c>
    </row>
    <row r="4578" spans="2:8" x14ac:dyDescent="0.4">
      <c r="B4578" s="11">
        <v>4575</v>
      </c>
      <c r="C4578" s="52">
        <v>1242</v>
      </c>
      <c r="D4578" s="13">
        <v>1242</v>
      </c>
      <c r="G4578" s="13">
        <v>1242</v>
      </c>
      <c r="H4578" t="str">
        <f>VLOOKUP(G4578,All_Teams!$A$2:$B$365,2,FALSE)</f>
        <v>Kansas</v>
      </c>
    </row>
    <row r="4579" spans="2:8" x14ac:dyDescent="0.4">
      <c r="B4579" s="11">
        <v>4576</v>
      </c>
      <c r="C4579" s="52">
        <v>1242</v>
      </c>
      <c r="D4579" s="13">
        <v>1242</v>
      </c>
      <c r="G4579" s="13">
        <v>1242</v>
      </c>
      <c r="H4579" t="str">
        <f>VLOOKUP(G4579,All_Teams!$A$2:$B$365,2,FALSE)</f>
        <v>Kansas</v>
      </c>
    </row>
    <row r="4580" spans="2:8" x14ac:dyDescent="0.4">
      <c r="B4580" s="11">
        <v>4577</v>
      </c>
      <c r="C4580" s="52">
        <v>1153</v>
      </c>
      <c r="D4580" s="13">
        <v>1153</v>
      </c>
      <c r="G4580" s="13">
        <v>1153</v>
      </c>
      <c r="H4580" t="str">
        <f>VLOOKUP(G4580,All_Teams!$A$2:$B$365,2,FALSE)</f>
        <v>Cincinnati</v>
      </c>
    </row>
    <row r="4581" spans="2:8" x14ac:dyDescent="0.4">
      <c r="B4581" s="11">
        <v>4578</v>
      </c>
      <c r="C4581" s="52">
        <v>1314</v>
      </c>
      <c r="D4581" s="13">
        <v>1314</v>
      </c>
      <c r="G4581" s="13">
        <v>1314</v>
      </c>
      <c r="H4581" t="str">
        <f>VLOOKUP(G4581,All_Teams!$A$2:$B$365,2,FALSE)</f>
        <v>North Carolina</v>
      </c>
    </row>
    <row r="4582" spans="2:8" x14ac:dyDescent="0.4">
      <c r="B4582" s="11">
        <v>4579</v>
      </c>
      <c r="C4582" s="52">
        <v>1314</v>
      </c>
      <c r="D4582" s="13">
        <v>1314</v>
      </c>
      <c r="G4582" s="13">
        <v>1314</v>
      </c>
      <c r="H4582" t="str">
        <f>VLOOKUP(G4582,All_Teams!$A$2:$B$365,2,FALSE)</f>
        <v>North Carolina</v>
      </c>
    </row>
    <row r="4583" spans="2:8" x14ac:dyDescent="0.4">
      <c r="B4583" s="11">
        <v>4580</v>
      </c>
      <c r="C4583" s="52">
        <v>1314</v>
      </c>
      <c r="D4583" s="13">
        <v>1314</v>
      </c>
      <c r="G4583" s="13">
        <v>1314</v>
      </c>
      <c r="H4583" t="str">
        <f>VLOOKUP(G4583,All_Teams!$A$2:$B$365,2,FALSE)</f>
        <v>North Carolina</v>
      </c>
    </row>
    <row r="4584" spans="2:8" x14ac:dyDescent="0.4">
      <c r="B4584" s="11">
        <v>4581</v>
      </c>
      <c r="C4584" s="52">
        <v>1452</v>
      </c>
      <c r="D4584" s="13">
        <v>1452</v>
      </c>
      <c r="G4584" s="13">
        <v>1452</v>
      </c>
      <c r="H4584" t="str">
        <f>VLOOKUP(G4584,All_Teams!$A$2:$B$365,2,FALSE)</f>
        <v>West Virginia</v>
      </c>
    </row>
    <row r="4585" spans="2:8" x14ac:dyDescent="0.4">
      <c r="B4585" s="11">
        <v>4582</v>
      </c>
      <c r="C4585" s="52">
        <v>1257</v>
      </c>
      <c r="D4585" s="13">
        <v>1257</v>
      </c>
      <c r="G4585" s="13">
        <v>1257</v>
      </c>
      <c r="H4585" t="str">
        <f>VLOOKUP(G4585,All_Teams!$A$2:$B$365,2,FALSE)</f>
        <v>Louisville</v>
      </c>
    </row>
    <row r="4586" spans="2:8" x14ac:dyDescent="0.4">
      <c r="B4586" s="11">
        <v>4583</v>
      </c>
      <c r="C4586" s="52">
        <v>1435</v>
      </c>
      <c r="D4586" s="13">
        <v>1435</v>
      </c>
      <c r="G4586" s="13">
        <v>1435</v>
      </c>
      <c r="H4586" t="str">
        <f>VLOOKUP(G4586,All_Teams!$A$2:$B$365,2,FALSE)</f>
        <v>Vanderbilt</v>
      </c>
    </row>
    <row r="4587" spans="2:8" x14ac:dyDescent="0.4">
      <c r="B4587" s="11">
        <v>4584</v>
      </c>
      <c r="C4587" s="52">
        <v>1242</v>
      </c>
      <c r="D4587" s="13">
        <v>1242</v>
      </c>
      <c r="G4587" s="13">
        <v>1242</v>
      </c>
      <c r="H4587" t="str">
        <f>VLOOKUP(G4587,All_Teams!$A$2:$B$365,2,FALSE)</f>
        <v>Kansas</v>
      </c>
    </row>
    <row r="4588" spans="2:8" x14ac:dyDescent="0.4">
      <c r="B4588" s="11">
        <v>4585</v>
      </c>
      <c r="C4588" s="52">
        <v>1278</v>
      </c>
      <c r="D4588" s="13">
        <v>1278</v>
      </c>
      <c r="G4588" s="13">
        <v>1278</v>
      </c>
      <c r="H4588" t="str">
        <f>VLOOKUP(G4588,All_Teams!$A$2:$B$365,2,FALSE)</f>
        <v>Minnesota</v>
      </c>
    </row>
    <row r="4589" spans="2:8" x14ac:dyDescent="0.4">
      <c r="B4589" s="11">
        <v>4586</v>
      </c>
      <c r="C4589" s="52">
        <v>1436</v>
      </c>
      <c r="D4589" s="13">
        <v>1436</v>
      </c>
      <c r="G4589" s="13">
        <v>1436</v>
      </c>
      <c r="H4589" t="str">
        <f>VLOOKUP(G4589,All_Teams!$A$2:$B$365,2,FALSE)</f>
        <v>Vermont</v>
      </c>
    </row>
    <row r="4590" spans="2:8" x14ac:dyDescent="0.4">
      <c r="B4590" s="11">
        <v>4587</v>
      </c>
      <c r="C4590" s="52">
        <v>1257</v>
      </c>
      <c r="D4590" s="13">
        <v>1257</v>
      </c>
      <c r="G4590" s="13">
        <v>1257</v>
      </c>
      <c r="H4590" t="str">
        <f>VLOOKUP(G4590,All_Teams!$A$2:$B$365,2,FALSE)</f>
        <v>Louisville</v>
      </c>
    </row>
    <row r="4591" spans="2:8" x14ac:dyDescent="0.4">
      <c r="B4591" s="11">
        <v>4588</v>
      </c>
      <c r="C4591" s="52">
        <v>1452</v>
      </c>
      <c r="D4591" s="13">
        <v>1452</v>
      </c>
      <c r="G4591" s="13">
        <v>1452</v>
      </c>
      <c r="H4591" t="str">
        <f>VLOOKUP(G4591,All_Teams!$A$2:$B$365,2,FALSE)</f>
        <v>West Virginia</v>
      </c>
    </row>
    <row r="4592" spans="2:8" x14ac:dyDescent="0.4">
      <c r="B4592" s="11">
        <v>4589</v>
      </c>
      <c r="C4592" s="52">
        <v>1452</v>
      </c>
      <c r="D4592" s="13">
        <v>1452</v>
      </c>
      <c r="G4592" s="13">
        <v>1452</v>
      </c>
      <c r="H4592" t="str">
        <f>VLOOKUP(G4592,All_Teams!$A$2:$B$365,2,FALSE)</f>
        <v>West Virginia</v>
      </c>
    </row>
    <row r="4593" spans="2:8" x14ac:dyDescent="0.4">
      <c r="B4593" s="11">
        <v>4590</v>
      </c>
      <c r="C4593" s="52">
        <v>1374</v>
      </c>
      <c r="D4593" s="13">
        <v>1374</v>
      </c>
      <c r="G4593" s="13">
        <v>1374</v>
      </c>
      <c r="H4593" t="str">
        <f>VLOOKUP(G4593,All_Teams!$A$2:$B$365,2,FALSE)</f>
        <v>Southern Methodist</v>
      </c>
    </row>
    <row r="4594" spans="2:8" x14ac:dyDescent="0.4">
      <c r="B4594" s="11">
        <v>4591</v>
      </c>
      <c r="C4594" s="52">
        <v>1452</v>
      </c>
      <c r="D4594" s="13">
        <v>1452</v>
      </c>
      <c r="G4594" s="13">
        <v>1452</v>
      </c>
      <c r="H4594" t="str">
        <f>VLOOKUP(G4594,All_Teams!$A$2:$B$365,2,FALSE)</f>
        <v>West Virginia</v>
      </c>
    </row>
    <row r="4595" spans="2:8" x14ac:dyDescent="0.4">
      <c r="B4595" s="11">
        <v>4592</v>
      </c>
      <c r="C4595" s="52">
        <v>1246</v>
      </c>
      <c r="D4595" s="13">
        <v>1246</v>
      </c>
      <c r="G4595" s="13">
        <v>1246</v>
      </c>
      <c r="H4595" t="str">
        <f>VLOOKUP(G4595,All_Teams!$A$2:$B$365,2,FALSE)</f>
        <v>Kentucky</v>
      </c>
    </row>
    <row r="4596" spans="2:8" x14ac:dyDescent="0.4">
      <c r="B4596" s="11">
        <v>4593</v>
      </c>
      <c r="C4596" s="52">
        <v>1452</v>
      </c>
      <c r="D4596" s="13">
        <v>1452</v>
      </c>
      <c r="G4596" s="13">
        <v>1452</v>
      </c>
      <c r="H4596" t="str">
        <f>VLOOKUP(G4596,All_Teams!$A$2:$B$365,2,FALSE)</f>
        <v>West Virginia</v>
      </c>
    </row>
    <row r="4597" spans="2:8" x14ac:dyDescent="0.4">
      <c r="B4597" s="11">
        <v>4594</v>
      </c>
      <c r="C4597" s="52">
        <v>1452</v>
      </c>
      <c r="D4597" s="13">
        <v>1452</v>
      </c>
      <c r="G4597" s="13">
        <v>1452</v>
      </c>
      <c r="H4597" t="str">
        <f>VLOOKUP(G4597,All_Teams!$A$2:$B$365,2,FALSE)</f>
        <v>West Virginia</v>
      </c>
    </row>
    <row r="4598" spans="2:8" x14ac:dyDescent="0.4">
      <c r="B4598" s="11">
        <v>4595</v>
      </c>
      <c r="C4598" s="52">
        <v>1246</v>
      </c>
      <c r="D4598" s="13">
        <v>1246</v>
      </c>
      <c r="G4598" s="13">
        <v>1246</v>
      </c>
      <c r="H4598" t="str">
        <f>VLOOKUP(G4598,All_Teams!$A$2:$B$365,2,FALSE)</f>
        <v>Kentucky</v>
      </c>
    </row>
    <row r="4599" spans="2:8" x14ac:dyDescent="0.4">
      <c r="B4599" s="11">
        <v>4596</v>
      </c>
      <c r="C4599" s="52">
        <v>1452</v>
      </c>
      <c r="D4599" s="13">
        <v>1452</v>
      </c>
      <c r="G4599" s="13">
        <v>1452</v>
      </c>
      <c r="H4599" t="str">
        <f>VLOOKUP(G4599,All_Teams!$A$2:$B$365,2,FALSE)</f>
        <v>West Virginia</v>
      </c>
    </row>
    <row r="4600" spans="2:8" x14ac:dyDescent="0.4">
      <c r="B4600" s="11">
        <v>4597</v>
      </c>
      <c r="C4600" s="52">
        <v>1452</v>
      </c>
      <c r="D4600" s="13">
        <v>1452</v>
      </c>
      <c r="G4600" s="13">
        <v>1452</v>
      </c>
      <c r="H4600" t="str">
        <f>VLOOKUP(G4600,All_Teams!$A$2:$B$365,2,FALSE)</f>
        <v>West Virginia</v>
      </c>
    </row>
    <row r="4601" spans="2:8" x14ac:dyDescent="0.4">
      <c r="B4601" s="11">
        <v>4598</v>
      </c>
      <c r="C4601" s="52">
        <v>1274</v>
      </c>
      <c r="D4601" s="13">
        <v>1274</v>
      </c>
      <c r="G4601" s="13">
        <v>1274</v>
      </c>
      <c r="H4601" t="str">
        <f>VLOOKUP(G4601,All_Teams!$A$2:$B$365,2,FALSE)</f>
        <v>Miami (FL)</v>
      </c>
    </row>
    <row r="4602" spans="2:8" x14ac:dyDescent="0.4">
      <c r="B4602" s="11">
        <v>4599</v>
      </c>
      <c r="C4602" s="52">
        <v>1314</v>
      </c>
      <c r="D4602" s="13">
        <v>1314</v>
      </c>
      <c r="G4602" s="13">
        <v>1314</v>
      </c>
      <c r="H4602" t="str">
        <f>VLOOKUP(G4602,All_Teams!$A$2:$B$365,2,FALSE)</f>
        <v>North Carolina</v>
      </c>
    </row>
    <row r="4603" spans="2:8" x14ac:dyDescent="0.4">
      <c r="B4603" s="11">
        <v>4600</v>
      </c>
      <c r="C4603" s="52">
        <v>1452</v>
      </c>
      <c r="D4603" s="13">
        <v>1452</v>
      </c>
      <c r="G4603" s="13">
        <v>1452</v>
      </c>
      <c r="H4603" t="str">
        <f>VLOOKUP(G4603,All_Teams!$A$2:$B$365,2,FALSE)</f>
        <v>West Virginia</v>
      </c>
    </row>
    <row r="4604" spans="2:8" x14ac:dyDescent="0.4">
      <c r="B4604" s="11">
        <v>4601</v>
      </c>
      <c r="C4604" s="52">
        <v>1124</v>
      </c>
      <c r="D4604" s="13">
        <v>1124</v>
      </c>
      <c r="G4604" s="13">
        <v>1124</v>
      </c>
      <c r="H4604" t="str">
        <f>VLOOKUP(G4604,All_Teams!$A$2:$B$365,2,FALSE)</f>
        <v>Baylor</v>
      </c>
    </row>
    <row r="4605" spans="2:8" x14ac:dyDescent="0.4">
      <c r="B4605" s="11">
        <v>4602</v>
      </c>
      <c r="C4605" s="52">
        <v>1458</v>
      </c>
      <c r="D4605" s="13">
        <v>1458</v>
      </c>
      <c r="G4605" s="13">
        <v>1458</v>
      </c>
      <c r="H4605" t="str">
        <f>VLOOKUP(G4605,All_Teams!$A$2:$B$365,2,FALSE)</f>
        <v>Wisconsin</v>
      </c>
    </row>
    <row r="4606" spans="2:8" x14ac:dyDescent="0.4">
      <c r="B4606" s="11">
        <v>4603</v>
      </c>
      <c r="C4606" s="52">
        <v>1124</v>
      </c>
      <c r="D4606" s="13">
        <v>1124</v>
      </c>
      <c r="G4606" s="13">
        <v>1124</v>
      </c>
      <c r="H4606" t="str">
        <f>VLOOKUP(G4606,All_Teams!$A$2:$B$365,2,FALSE)</f>
        <v>Baylor</v>
      </c>
    </row>
    <row r="4607" spans="2:8" x14ac:dyDescent="0.4">
      <c r="B4607" s="11">
        <v>4604</v>
      </c>
      <c r="C4607" s="52">
        <v>1112</v>
      </c>
      <c r="D4607" s="13">
        <v>1112</v>
      </c>
      <c r="G4607" s="13">
        <v>1112</v>
      </c>
      <c r="H4607" t="str">
        <f>VLOOKUP(G4607,All_Teams!$A$2:$B$365,2,FALSE)</f>
        <v>Arizona</v>
      </c>
    </row>
    <row r="4608" spans="2:8" x14ac:dyDescent="0.4">
      <c r="B4608" s="11">
        <v>4605</v>
      </c>
      <c r="C4608" s="52">
        <v>1374</v>
      </c>
      <c r="D4608" s="13">
        <v>1374</v>
      </c>
      <c r="G4608" s="13">
        <v>1374</v>
      </c>
      <c r="H4608" t="str">
        <f>VLOOKUP(G4608,All_Teams!$A$2:$B$365,2,FALSE)</f>
        <v>Southern Methodist</v>
      </c>
    </row>
    <row r="4609" spans="2:8" x14ac:dyDescent="0.4">
      <c r="B4609" s="11">
        <v>4606</v>
      </c>
      <c r="C4609" s="52">
        <v>1314</v>
      </c>
      <c r="D4609" s="13">
        <v>1314</v>
      </c>
      <c r="G4609" s="13">
        <v>1314</v>
      </c>
      <c r="H4609" t="str">
        <f>VLOOKUP(G4609,All_Teams!$A$2:$B$365,2,FALSE)</f>
        <v>North Carolina</v>
      </c>
    </row>
    <row r="4610" spans="2:8" x14ac:dyDescent="0.4">
      <c r="B4610" s="11">
        <v>4607</v>
      </c>
      <c r="C4610" s="52">
        <v>1314</v>
      </c>
      <c r="D4610" s="13">
        <v>1314</v>
      </c>
      <c r="G4610" s="13">
        <v>1314</v>
      </c>
      <c r="H4610" t="str">
        <f>VLOOKUP(G4610,All_Teams!$A$2:$B$365,2,FALSE)</f>
        <v>North Carolina</v>
      </c>
    </row>
    <row r="4611" spans="2:8" x14ac:dyDescent="0.4">
      <c r="B4611" s="11">
        <v>4608</v>
      </c>
      <c r="C4611" s="52">
        <v>1242</v>
      </c>
      <c r="D4611" s="13">
        <v>1242</v>
      </c>
      <c r="G4611" s="13">
        <v>1242</v>
      </c>
      <c r="H4611" t="str">
        <f>VLOOKUP(G4611,All_Teams!$A$2:$B$365,2,FALSE)</f>
        <v>Kansas</v>
      </c>
    </row>
    <row r="4612" spans="2:8" x14ac:dyDescent="0.4">
      <c r="B4612" s="11">
        <v>4609</v>
      </c>
      <c r="C4612" s="52">
        <v>1242</v>
      </c>
      <c r="D4612" s="13">
        <v>1242</v>
      </c>
      <c r="G4612" s="13">
        <v>1242</v>
      </c>
      <c r="H4612" t="str">
        <f>VLOOKUP(G4612,All_Teams!$A$2:$B$365,2,FALSE)</f>
        <v>Kansas</v>
      </c>
    </row>
    <row r="4613" spans="2:8" x14ac:dyDescent="0.4">
      <c r="B4613" s="11">
        <v>4610</v>
      </c>
      <c r="C4613" s="52">
        <v>1112</v>
      </c>
      <c r="D4613" s="13">
        <v>1112</v>
      </c>
      <c r="G4613" s="13">
        <v>1112</v>
      </c>
      <c r="H4613" t="str">
        <f>VLOOKUP(G4613,All_Teams!$A$2:$B$365,2,FALSE)</f>
        <v>Arizona</v>
      </c>
    </row>
    <row r="4614" spans="2:8" x14ac:dyDescent="0.4">
      <c r="B4614" s="11">
        <v>4611</v>
      </c>
      <c r="C4614" s="52">
        <v>1374</v>
      </c>
      <c r="D4614" s="13">
        <v>1374</v>
      </c>
      <c r="G4614" s="13">
        <v>1374</v>
      </c>
      <c r="H4614" t="str">
        <f>VLOOKUP(G4614,All_Teams!$A$2:$B$365,2,FALSE)</f>
        <v>Southern Methodist</v>
      </c>
    </row>
    <row r="4615" spans="2:8" x14ac:dyDescent="0.4">
      <c r="B4615" s="11">
        <v>4612</v>
      </c>
      <c r="C4615" s="52">
        <v>1314</v>
      </c>
      <c r="D4615" s="13">
        <v>1314</v>
      </c>
      <c r="G4615" s="13">
        <v>1314</v>
      </c>
      <c r="H4615" t="str">
        <f>VLOOKUP(G4615,All_Teams!$A$2:$B$365,2,FALSE)</f>
        <v>North Carolina</v>
      </c>
    </row>
    <row r="4616" spans="2:8" x14ac:dyDescent="0.4">
      <c r="B4616" s="11">
        <v>4613</v>
      </c>
      <c r="C4616" s="52">
        <v>1181</v>
      </c>
      <c r="D4616" s="13">
        <v>1181</v>
      </c>
      <c r="G4616" s="13">
        <v>1181</v>
      </c>
      <c r="H4616" t="str">
        <f>VLOOKUP(G4616,All_Teams!$A$2:$B$365,2,FALSE)</f>
        <v>Duke</v>
      </c>
    </row>
    <row r="4617" spans="2:8" x14ac:dyDescent="0.4">
      <c r="B4617" s="11">
        <v>4614</v>
      </c>
      <c r="C4617" s="52">
        <v>1242</v>
      </c>
      <c r="D4617" s="13">
        <v>1242</v>
      </c>
      <c r="G4617" s="13">
        <v>1242</v>
      </c>
      <c r="H4617" t="str">
        <f>VLOOKUP(G4617,All_Teams!$A$2:$B$365,2,FALSE)</f>
        <v>Kansas</v>
      </c>
    </row>
    <row r="4618" spans="2:8" x14ac:dyDescent="0.4">
      <c r="B4618" s="11">
        <v>4615</v>
      </c>
      <c r="C4618" s="52">
        <v>1196</v>
      </c>
      <c r="D4618" s="13">
        <v>1196</v>
      </c>
      <c r="G4618" s="13">
        <v>1196</v>
      </c>
      <c r="H4618" t="str">
        <f>VLOOKUP(G4618,All_Teams!$A$2:$B$365,2,FALSE)</f>
        <v>Florida</v>
      </c>
    </row>
    <row r="4619" spans="2:8" x14ac:dyDescent="0.4">
      <c r="B4619" s="11">
        <v>4616</v>
      </c>
      <c r="C4619" s="52">
        <v>1435</v>
      </c>
      <c r="D4619" s="13">
        <v>1435</v>
      </c>
      <c r="G4619" s="13">
        <v>1435</v>
      </c>
      <c r="H4619" t="str">
        <f>VLOOKUP(G4619,All_Teams!$A$2:$B$365,2,FALSE)</f>
        <v>Vanderbilt</v>
      </c>
    </row>
    <row r="4620" spans="2:8" x14ac:dyDescent="0.4">
      <c r="B4620" s="11">
        <v>4617</v>
      </c>
      <c r="C4620" s="52">
        <v>1329</v>
      </c>
      <c r="D4620" s="13">
        <v>1329</v>
      </c>
      <c r="G4620" s="13">
        <v>1329</v>
      </c>
      <c r="H4620" t="str">
        <f>VLOOKUP(G4620,All_Teams!$A$2:$B$365,2,FALSE)</f>
        <v>Oklahoma State</v>
      </c>
    </row>
    <row r="4621" spans="2:8" x14ac:dyDescent="0.4">
      <c r="B4621" s="11">
        <v>4618</v>
      </c>
      <c r="C4621" s="52">
        <v>1153</v>
      </c>
      <c r="D4621" s="13">
        <v>1153</v>
      </c>
      <c r="G4621" s="13">
        <v>1153</v>
      </c>
      <c r="H4621" t="str">
        <f>VLOOKUP(G4621,All_Teams!$A$2:$B$365,2,FALSE)</f>
        <v>Cincinnati</v>
      </c>
    </row>
    <row r="4622" spans="2:8" x14ac:dyDescent="0.4">
      <c r="B4622" s="11">
        <v>4619</v>
      </c>
      <c r="C4622" s="52">
        <v>1374</v>
      </c>
      <c r="D4622" s="13">
        <v>1374</v>
      </c>
      <c r="G4622" s="13">
        <v>1374</v>
      </c>
      <c r="H4622" t="str">
        <f>VLOOKUP(G4622,All_Teams!$A$2:$B$365,2,FALSE)</f>
        <v>Southern Methodist</v>
      </c>
    </row>
    <row r="4623" spans="2:8" x14ac:dyDescent="0.4">
      <c r="B4623" s="11">
        <v>4620</v>
      </c>
      <c r="C4623" s="52">
        <v>1452</v>
      </c>
      <c r="D4623" s="13">
        <v>1452</v>
      </c>
      <c r="G4623" s="13">
        <v>1452</v>
      </c>
      <c r="H4623" t="str">
        <f>VLOOKUP(G4623,All_Teams!$A$2:$B$365,2,FALSE)</f>
        <v>West Virginia</v>
      </c>
    </row>
    <row r="4624" spans="2:8" x14ac:dyDescent="0.4">
      <c r="B4624" s="11">
        <v>4621</v>
      </c>
      <c r="C4624" s="52">
        <v>1437</v>
      </c>
      <c r="D4624" s="13">
        <v>1437</v>
      </c>
      <c r="G4624" s="13">
        <v>1437</v>
      </c>
      <c r="H4624" t="str">
        <f>VLOOKUP(G4624,All_Teams!$A$2:$B$365,2,FALSE)</f>
        <v>Villanova</v>
      </c>
    </row>
    <row r="4625" spans="2:8" x14ac:dyDescent="0.4">
      <c r="B4625" s="11">
        <v>4622</v>
      </c>
      <c r="C4625" s="52">
        <v>1452</v>
      </c>
      <c r="D4625" s="13">
        <v>1452</v>
      </c>
      <c r="G4625" s="13">
        <v>1452</v>
      </c>
      <c r="H4625" t="str">
        <f>VLOOKUP(G4625,All_Teams!$A$2:$B$365,2,FALSE)</f>
        <v>West Virginia</v>
      </c>
    </row>
    <row r="4626" spans="2:8" x14ac:dyDescent="0.4">
      <c r="B4626" s="11">
        <v>4623</v>
      </c>
      <c r="C4626" s="52">
        <v>1181</v>
      </c>
      <c r="D4626" s="13">
        <v>1181</v>
      </c>
      <c r="G4626" s="13">
        <v>1181</v>
      </c>
      <c r="H4626" t="str">
        <f>VLOOKUP(G4626,All_Teams!$A$2:$B$365,2,FALSE)</f>
        <v>Duke</v>
      </c>
    </row>
    <row r="4627" spans="2:8" x14ac:dyDescent="0.4">
      <c r="B4627" s="11">
        <v>4624</v>
      </c>
      <c r="C4627" s="52">
        <v>1124</v>
      </c>
      <c r="D4627" s="13">
        <v>1124</v>
      </c>
      <c r="G4627" s="13">
        <v>1124</v>
      </c>
      <c r="H4627" t="str">
        <f>VLOOKUP(G4627,All_Teams!$A$2:$B$365,2,FALSE)</f>
        <v>Baylor</v>
      </c>
    </row>
    <row r="4628" spans="2:8" x14ac:dyDescent="0.4">
      <c r="B4628" s="11">
        <v>4625</v>
      </c>
      <c r="C4628" s="52">
        <v>1242</v>
      </c>
      <c r="D4628" s="13">
        <v>1242</v>
      </c>
      <c r="G4628" s="13">
        <v>1242</v>
      </c>
      <c r="H4628" t="str">
        <f>VLOOKUP(G4628,All_Teams!$A$2:$B$365,2,FALSE)</f>
        <v>Kansas</v>
      </c>
    </row>
    <row r="4629" spans="2:8" x14ac:dyDescent="0.4">
      <c r="B4629" s="11">
        <v>4626</v>
      </c>
      <c r="C4629" s="52">
        <v>1435</v>
      </c>
      <c r="D4629" s="13">
        <v>1435</v>
      </c>
      <c r="G4629" s="13">
        <v>1435</v>
      </c>
      <c r="H4629" t="str">
        <f>VLOOKUP(G4629,All_Teams!$A$2:$B$365,2,FALSE)</f>
        <v>Vanderbilt</v>
      </c>
    </row>
    <row r="4630" spans="2:8" x14ac:dyDescent="0.4">
      <c r="B4630" s="11">
        <v>4627</v>
      </c>
      <c r="C4630" s="52">
        <v>1173</v>
      </c>
      <c r="D4630" s="13">
        <v>1173</v>
      </c>
      <c r="G4630" s="13">
        <v>1173</v>
      </c>
      <c r="H4630" t="str">
        <f>VLOOKUP(G4630,All_Teams!$A$2:$B$365,2,FALSE)</f>
        <v>Dayton</v>
      </c>
    </row>
    <row r="4631" spans="2:8" x14ac:dyDescent="0.4">
      <c r="B4631" s="11">
        <v>4628</v>
      </c>
      <c r="C4631" s="52">
        <v>1371</v>
      </c>
      <c r="D4631" s="13">
        <v>1371</v>
      </c>
      <c r="G4631" s="13">
        <v>1371</v>
      </c>
      <c r="H4631" t="str">
        <f>VLOOKUP(G4631,All_Teams!$A$2:$B$365,2,FALSE)</f>
        <v>Seton Hall</v>
      </c>
    </row>
    <row r="4632" spans="2:8" x14ac:dyDescent="0.4">
      <c r="B4632" s="11">
        <v>4629</v>
      </c>
      <c r="C4632" s="52">
        <v>1435</v>
      </c>
      <c r="D4632" s="13">
        <v>1435</v>
      </c>
      <c r="G4632" s="13">
        <v>1435</v>
      </c>
      <c r="H4632" t="str">
        <f>VLOOKUP(G4632,All_Teams!$A$2:$B$365,2,FALSE)</f>
        <v>Vanderbilt</v>
      </c>
    </row>
    <row r="4633" spans="2:8" x14ac:dyDescent="0.4">
      <c r="B4633" s="11">
        <v>4630</v>
      </c>
      <c r="C4633" s="52">
        <v>1242</v>
      </c>
      <c r="D4633" s="13">
        <v>1242</v>
      </c>
      <c r="G4633" s="13">
        <v>1242</v>
      </c>
      <c r="H4633" t="str">
        <f>VLOOKUP(G4633,All_Teams!$A$2:$B$365,2,FALSE)</f>
        <v>Kansas</v>
      </c>
    </row>
    <row r="4634" spans="2:8" x14ac:dyDescent="0.4">
      <c r="B4634" s="11">
        <v>4631</v>
      </c>
      <c r="C4634" s="52">
        <v>1274</v>
      </c>
      <c r="D4634" s="13">
        <v>1274</v>
      </c>
      <c r="G4634" s="13">
        <v>1274</v>
      </c>
      <c r="H4634" t="str">
        <f>VLOOKUP(G4634,All_Teams!$A$2:$B$365,2,FALSE)</f>
        <v>Miami (FL)</v>
      </c>
    </row>
    <row r="4635" spans="2:8" x14ac:dyDescent="0.4">
      <c r="B4635" s="11">
        <v>4632</v>
      </c>
      <c r="C4635" s="52">
        <v>1452</v>
      </c>
      <c r="D4635" s="13">
        <v>1452</v>
      </c>
      <c r="G4635" s="13">
        <v>1452</v>
      </c>
      <c r="H4635" t="str">
        <f>VLOOKUP(G4635,All_Teams!$A$2:$B$365,2,FALSE)</f>
        <v>West Virginia</v>
      </c>
    </row>
    <row r="4636" spans="2:8" x14ac:dyDescent="0.4">
      <c r="B4636" s="11">
        <v>4633</v>
      </c>
      <c r="C4636" s="52">
        <v>1439</v>
      </c>
      <c r="D4636" s="13">
        <v>1439</v>
      </c>
      <c r="G4636" s="13">
        <v>1439</v>
      </c>
      <c r="H4636" t="str">
        <f>VLOOKUP(G4636,All_Teams!$A$2:$B$365,2,FALSE)</f>
        <v>Virginia Tech</v>
      </c>
    </row>
    <row r="4637" spans="2:8" x14ac:dyDescent="0.4">
      <c r="B4637" s="11">
        <v>4634</v>
      </c>
      <c r="C4637" s="52">
        <v>1314</v>
      </c>
      <c r="D4637" s="13">
        <v>1314</v>
      </c>
      <c r="G4637" s="13">
        <v>1314</v>
      </c>
      <c r="H4637" t="str">
        <f>VLOOKUP(G4637,All_Teams!$A$2:$B$365,2,FALSE)</f>
        <v>North Carolina</v>
      </c>
    </row>
    <row r="4638" spans="2:8" x14ac:dyDescent="0.4">
      <c r="B4638" s="11">
        <v>4635</v>
      </c>
      <c r="C4638" s="52">
        <v>1452</v>
      </c>
      <c r="D4638" s="13">
        <v>1452</v>
      </c>
      <c r="G4638" s="13">
        <v>1452</v>
      </c>
      <c r="H4638" t="str">
        <f>VLOOKUP(G4638,All_Teams!$A$2:$B$365,2,FALSE)</f>
        <v>West Virginia</v>
      </c>
    </row>
    <row r="4639" spans="2:8" x14ac:dyDescent="0.4">
      <c r="B4639" s="11">
        <v>4636</v>
      </c>
      <c r="C4639" s="52">
        <v>1173</v>
      </c>
      <c r="D4639" s="13">
        <v>1173</v>
      </c>
      <c r="G4639" s="13">
        <v>1173</v>
      </c>
      <c r="H4639" t="str">
        <f>VLOOKUP(G4639,All_Teams!$A$2:$B$365,2,FALSE)</f>
        <v>Dayton</v>
      </c>
    </row>
    <row r="4640" spans="2:8" x14ac:dyDescent="0.4">
      <c r="B4640" s="11">
        <v>4637</v>
      </c>
      <c r="C4640" s="52">
        <v>1374</v>
      </c>
      <c r="D4640" s="13">
        <v>1374</v>
      </c>
      <c r="G4640" s="13">
        <v>1374</v>
      </c>
      <c r="H4640" t="str">
        <f>VLOOKUP(G4640,All_Teams!$A$2:$B$365,2,FALSE)</f>
        <v>Southern Methodist</v>
      </c>
    </row>
    <row r="4641" spans="2:8" x14ac:dyDescent="0.4">
      <c r="B4641" s="11">
        <v>4638</v>
      </c>
      <c r="C4641" s="52">
        <v>1374</v>
      </c>
      <c r="D4641" s="13">
        <v>1374</v>
      </c>
      <c r="G4641" s="13">
        <v>1374</v>
      </c>
      <c r="H4641" t="str">
        <f>VLOOKUP(G4641,All_Teams!$A$2:$B$365,2,FALSE)</f>
        <v>Southern Methodist</v>
      </c>
    </row>
    <row r="4642" spans="2:8" x14ac:dyDescent="0.4">
      <c r="B4642" s="11">
        <v>4639</v>
      </c>
      <c r="C4642" s="52">
        <v>1452</v>
      </c>
      <c r="D4642" s="13">
        <v>1452</v>
      </c>
      <c r="G4642" s="13">
        <v>1452</v>
      </c>
      <c r="H4642" t="str">
        <f>VLOOKUP(G4642,All_Teams!$A$2:$B$365,2,FALSE)</f>
        <v>West Virginia</v>
      </c>
    </row>
    <row r="4643" spans="2:8" x14ac:dyDescent="0.4">
      <c r="B4643" s="11">
        <v>4640</v>
      </c>
      <c r="C4643" s="52">
        <v>1452</v>
      </c>
      <c r="D4643" s="13">
        <v>1452</v>
      </c>
      <c r="G4643" s="13">
        <v>1452</v>
      </c>
      <c r="H4643" t="str">
        <f>VLOOKUP(G4643,All_Teams!$A$2:$B$365,2,FALSE)</f>
        <v>West Virginia</v>
      </c>
    </row>
    <row r="4644" spans="2:8" x14ac:dyDescent="0.4">
      <c r="B4644" s="11">
        <v>4641</v>
      </c>
      <c r="C4644" s="52">
        <v>1374</v>
      </c>
      <c r="D4644" s="13">
        <v>1374</v>
      </c>
      <c r="G4644" s="13">
        <v>1374</v>
      </c>
      <c r="H4644" t="str">
        <f>VLOOKUP(G4644,All_Teams!$A$2:$B$365,2,FALSE)</f>
        <v>Southern Methodist</v>
      </c>
    </row>
    <row r="4645" spans="2:8" x14ac:dyDescent="0.4">
      <c r="B4645" s="11">
        <v>4642</v>
      </c>
      <c r="C4645" s="52">
        <v>1246</v>
      </c>
      <c r="D4645" s="13">
        <v>1246</v>
      </c>
      <c r="G4645" s="13">
        <v>1246</v>
      </c>
      <c r="H4645" t="str">
        <f>VLOOKUP(G4645,All_Teams!$A$2:$B$365,2,FALSE)</f>
        <v>Kentucky</v>
      </c>
    </row>
    <row r="4646" spans="2:8" x14ac:dyDescent="0.4">
      <c r="B4646" s="11">
        <v>4643</v>
      </c>
      <c r="C4646" s="52">
        <v>1374</v>
      </c>
      <c r="D4646" s="13">
        <v>1374</v>
      </c>
      <c r="G4646" s="13">
        <v>1374</v>
      </c>
      <c r="H4646" t="str">
        <f>VLOOKUP(G4646,All_Teams!$A$2:$B$365,2,FALSE)</f>
        <v>Southern Methodist</v>
      </c>
    </row>
    <row r="4647" spans="2:8" x14ac:dyDescent="0.4">
      <c r="B4647" s="11">
        <v>4644</v>
      </c>
      <c r="C4647" s="52">
        <v>1314</v>
      </c>
      <c r="D4647" s="13">
        <v>1314</v>
      </c>
      <c r="G4647" s="13">
        <v>1314</v>
      </c>
      <c r="H4647" t="str">
        <f>VLOOKUP(G4647,All_Teams!$A$2:$B$365,2,FALSE)</f>
        <v>North Carolina</v>
      </c>
    </row>
    <row r="4648" spans="2:8" x14ac:dyDescent="0.4">
      <c r="B4648" s="11">
        <v>4645</v>
      </c>
      <c r="C4648" s="52">
        <v>1246</v>
      </c>
      <c r="D4648" s="13">
        <v>1246</v>
      </c>
      <c r="G4648" s="13">
        <v>1246</v>
      </c>
      <c r="H4648" t="str">
        <f>VLOOKUP(G4648,All_Teams!$A$2:$B$365,2,FALSE)</f>
        <v>Kentucky</v>
      </c>
    </row>
    <row r="4649" spans="2:8" x14ac:dyDescent="0.4">
      <c r="B4649" s="11">
        <v>4646</v>
      </c>
      <c r="C4649" s="52">
        <v>1181</v>
      </c>
      <c r="D4649" s="13">
        <v>1181</v>
      </c>
      <c r="G4649" s="13">
        <v>1181</v>
      </c>
      <c r="H4649" t="str">
        <f>VLOOKUP(G4649,All_Teams!$A$2:$B$365,2,FALSE)</f>
        <v>Duke</v>
      </c>
    </row>
    <row r="4650" spans="2:8" x14ac:dyDescent="0.4">
      <c r="B4650" s="11">
        <v>4647</v>
      </c>
      <c r="C4650" s="52">
        <v>1314</v>
      </c>
      <c r="D4650" s="13">
        <v>1314</v>
      </c>
      <c r="G4650" s="13">
        <v>1314</v>
      </c>
      <c r="H4650" t="str">
        <f>VLOOKUP(G4650,All_Teams!$A$2:$B$365,2,FALSE)</f>
        <v>North Carolina</v>
      </c>
    </row>
    <row r="4651" spans="2:8" x14ac:dyDescent="0.4">
      <c r="B4651" s="11">
        <v>4648</v>
      </c>
      <c r="C4651" s="52">
        <v>1196</v>
      </c>
      <c r="D4651" s="13">
        <v>1196</v>
      </c>
      <c r="G4651" s="13">
        <v>1196</v>
      </c>
      <c r="H4651" t="str">
        <f>VLOOKUP(G4651,All_Teams!$A$2:$B$365,2,FALSE)</f>
        <v>Florida</v>
      </c>
    </row>
    <row r="4652" spans="2:8" x14ac:dyDescent="0.4">
      <c r="B4652" s="11">
        <v>4649</v>
      </c>
      <c r="C4652" s="52">
        <v>1452</v>
      </c>
      <c r="D4652" s="13">
        <v>1452</v>
      </c>
      <c r="G4652" s="13">
        <v>1452</v>
      </c>
      <c r="H4652" t="str">
        <f>VLOOKUP(G4652,All_Teams!$A$2:$B$365,2,FALSE)</f>
        <v>West Virginia</v>
      </c>
    </row>
    <row r="4653" spans="2:8" x14ac:dyDescent="0.4">
      <c r="B4653" s="11">
        <v>4650</v>
      </c>
      <c r="C4653" s="52">
        <v>1153</v>
      </c>
      <c r="D4653" s="13">
        <v>1153</v>
      </c>
      <c r="G4653" s="13">
        <v>1153</v>
      </c>
      <c r="H4653" t="str">
        <f>VLOOKUP(G4653,All_Teams!$A$2:$B$365,2,FALSE)</f>
        <v>Cincinnati</v>
      </c>
    </row>
    <row r="4654" spans="2:8" x14ac:dyDescent="0.4">
      <c r="B4654" s="11">
        <v>4651</v>
      </c>
      <c r="C4654" s="52">
        <v>1153</v>
      </c>
      <c r="D4654" s="13">
        <v>1153</v>
      </c>
      <c r="G4654" s="13">
        <v>1153</v>
      </c>
      <c r="H4654" t="str">
        <f>VLOOKUP(G4654,All_Teams!$A$2:$B$365,2,FALSE)</f>
        <v>Cincinnati</v>
      </c>
    </row>
    <row r="4655" spans="2:8" x14ac:dyDescent="0.4">
      <c r="B4655" s="11">
        <v>4652</v>
      </c>
      <c r="C4655" s="52">
        <v>1452</v>
      </c>
      <c r="D4655" s="13">
        <v>1452</v>
      </c>
      <c r="G4655" s="13">
        <v>1452</v>
      </c>
      <c r="H4655" t="str">
        <f>VLOOKUP(G4655,All_Teams!$A$2:$B$365,2,FALSE)</f>
        <v>West Virginia</v>
      </c>
    </row>
    <row r="4656" spans="2:8" x14ac:dyDescent="0.4">
      <c r="B4656" s="11">
        <v>4653</v>
      </c>
      <c r="C4656" s="52">
        <v>1452</v>
      </c>
      <c r="D4656" s="13">
        <v>1452</v>
      </c>
      <c r="G4656" s="13">
        <v>1452</v>
      </c>
      <c r="H4656" t="str">
        <f>VLOOKUP(G4656,All_Teams!$A$2:$B$365,2,FALSE)</f>
        <v>West Virginia</v>
      </c>
    </row>
    <row r="4657" spans="2:8" x14ac:dyDescent="0.4">
      <c r="B4657" s="11">
        <v>4654</v>
      </c>
      <c r="C4657" s="52">
        <v>1452</v>
      </c>
      <c r="D4657" s="13">
        <v>1452</v>
      </c>
      <c r="G4657" s="13">
        <v>1452</v>
      </c>
      <c r="H4657" t="str">
        <f>VLOOKUP(G4657,All_Teams!$A$2:$B$365,2,FALSE)</f>
        <v>West Virginia</v>
      </c>
    </row>
    <row r="4658" spans="2:8" x14ac:dyDescent="0.4">
      <c r="B4658" s="11">
        <v>4655</v>
      </c>
      <c r="C4658" s="52">
        <v>1452</v>
      </c>
      <c r="D4658" s="13">
        <v>1452</v>
      </c>
      <c r="G4658" s="13">
        <v>1452</v>
      </c>
      <c r="H4658" t="str">
        <f>VLOOKUP(G4658,All_Teams!$A$2:$B$365,2,FALSE)</f>
        <v>West Virginia</v>
      </c>
    </row>
    <row r="4659" spans="2:8" x14ac:dyDescent="0.4">
      <c r="B4659" s="11">
        <v>4656</v>
      </c>
      <c r="C4659" s="52">
        <v>1246</v>
      </c>
      <c r="D4659" s="13">
        <v>1246</v>
      </c>
      <c r="G4659" s="13">
        <v>1246</v>
      </c>
      <c r="H4659" t="str">
        <f>VLOOKUP(G4659,All_Teams!$A$2:$B$365,2,FALSE)</f>
        <v>Kentucky</v>
      </c>
    </row>
    <row r="4660" spans="2:8" x14ac:dyDescent="0.4">
      <c r="B4660" s="11">
        <v>4657</v>
      </c>
      <c r="C4660" s="52">
        <v>1435</v>
      </c>
      <c r="D4660" s="13">
        <v>1435</v>
      </c>
      <c r="G4660" s="13">
        <v>1435</v>
      </c>
      <c r="H4660" t="str">
        <f>VLOOKUP(G4660,All_Teams!$A$2:$B$365,2,FALSE)</f>
        <v>Vanderbilt</v>
      </c>
    </row>
    <row r="4661" spans="2:8" x14ac:dyDescent="0.4">
      <c r="B4661" s="11">
        <v>4658</v>
      </c>
      <c r="C4661" s="52">
        <v>1278</v>
      </c>
      <c r="D4661" s="13">
        <v>1278</v>
      </c>
      <c r="G4661" s="13">
        <v>1278</v>
      </c>
      <c r="H4661" t="str">
        <f>VLOOKUP(G4661,All_Teams!$A$2:$B$365,2,FALSE)</f>
        <v>Minnesota</v>
      </c>
    </row>
    <row r="4662" spans="2:8" x14ac:dyDescent="0.4">
      <c r="B4662" s="11">
        <v>4659</v>
      </c>
      <c r="C4662" s="52">
        <v>1314</v>
      </c>
      <c r="D4662" s="13">
        <v>1314</v>
      </c>
      <c r="G4662" s="13">
        <v>1314</v>
      </c>
      <c r="H4662" t="str">
        <f>VLOOKUP(G4662,All_Teams!$A$2:$B$365,2,FALSE)</f>
        <v>North Carolina</v>
      </c>
    </row>
    <row r="4663" spans="2:8" x14ac:dyDescent="0.4">
      <c r="B4663" s="11">
        <v>4660</v>
      </c>
      <c r="C4663" s="52">
        <v>1452</v>
      </c>
      <c r="D4663" s="13">
        <v>1452</v>
      </c>
      <c r="G4663" s="13">
        <v>1452</v>
      </c>
      <c r="H4663" t="str">
        <f>VLOOKUP(G4663,All_Teams!$A$2:$B$365,2,FALSE)</f>
        <v>West Virginia</v>
      </c>
    </row>
    <row r="4664" spans="2:8" x14ac:dyDescent="0.4">
      <c r="B4664" s="11">
        <v>4661</v>
      </c>
      <c r="C4664" s="52">
        <v>1433</v>
      </c>
      <c r="D4664" s="13">
        <v>1433</v>
      </c>
      <c r="G4664" s="13">
        <v>1433</v>
      </c>
      <c r="H4664" t="str">
        <f>VLOOKUP(G4664,All_Teams!$A$2:$B$365,2,FALSE)</f>
        <v>Virginia Commonwealth</v>
      </c>
    </row>
    <row r="4665" spans="2:8" x14ac:dyDescent="0.4">
      <c r="B4665" s="11">
        <v>4662</v>
      </c>
      <c r="C4665" s="52">
        <v>1181</v>
      </c>
      <c r="D4665" s="13">
        <v>1181</v>
      </c>
      <c r="G4665" s="13">
        <v>1181</v>
      </c>
      <c r="H4665" t="str">
        <f>VLOOKUP(G4665,All_Teams!$A$2:$B$365,2,FALSE)</f>
        <v>Duke</v>
      </c>
    </row>
    <row r="4666" spans="2:8" x14ac:dyDescent="0.4">
      <c r="B4666" s="11">
        <v>4663</v>
      </c>
      <c r="C4666" s="52">
        <v>1257</v>
      </c>
      <c r="D4666" s="13">
        <v>1257</v>
      </c>
      <c r="G4666" s="13">
        <v>1257</v>
      </c>
      <c r="H4666" t="str">
        <f>VLOOKUP(G4666,All_Teams!$A$2:$B$365,2,FALSE)</f>
        <v>Louisville</v>
      </c>
    </row>
    <row r="4667" spans="2:8" x14ac:dyDescent="0.4">
      <c r="B4667" s="11">
        <v>4664</v>
      </c>
      <c r="C4667" s="52">
        <v>1246</v>
      </c>
      <c r="D4667" s="13">
        <v>1246</v>
      </c>
      <c r="G4667" s="13">
        <v>1246</v>
      </c>
      <c r="H4667" t="str">
        <f>VLOOKUP(G4667,All_Teams!$A$2:$B$365,2,FALSE)</f>
        <v>Kentucky</v>
      </c>
    </row>
    <row r="4668" spans="2:8" x14ac:dyDescent="0.4">
      <c r="B4668" s="11">
        <v>4665</v>
      </c>
      <c r="C4668" s="52">
        <v>1314</v>
      </c>
      <c r="D4668" s="13">
        <v>1314</v>
      </c>
      <c r="G4668" s="13">
        <v>1314</v>
      </c>
      <c r="H4668" t="str">
        <f>VLOOKUP(G4668,All_Teams!$A$2:$B$365,2,FALSE)</f>
        <v>North Carolina</v>
      </c>
    </row>
    <row r="4669" spans="2:8" x14ac:dyDescent="0.4">
      <c r="B4669" s="11">
        <v>4666</v>
      </c>
      <c r="C4669" s="52">
        <v>1257</v>
      </c>
      <c r="D4669" s="13">
        <v>1257</v>
      </c>
      <c r="G4669" s="13">
        <v>1257</v>
      </c>
      <c r="H4669" t="str">
        <f>VLOOKUP(G4669,All_Teams!$A$2:$B$365,2,FALSE)</f>
        <v>Louisville</v>
      </c>
    </row>
    <row r="4670" spans="2:8" x14ac:dyDescent="0.4">
      <c r="B4670" s="11">
        <v>4667</v>
      </c>
      <c r="C4670" s="52">
        <v>1257</v>
      </c>
      <c r="D4670" s="13">
        <v>1257</v>
      </c>
      <c r="G4670" s="13">
        <v>1257</v>
      </c>
      <c r="H4670" t="str">
        <f>VLOOKUP(G4670,All_Teams!$A$2:$B$365,2,FALSE)</f>
        <v>Louisville</v>
      </c>
    </row>
    <row r="4671" spans="2:8" x14ac:dyDescent="0.4">
      <c r="B4671" s="11">
        <v>4668</v>
      </c>
      <c r="C4671" s="52">
        <v>1199</v>
      </c>
      <c r="D4671" s="13">
        <v>1199</v>
      </c>
      <c r="G4671" s="13">
        <v>1199</v>
      </c>
      <c r="H4671" t="str">
        <f>VLOOKUP(G4671,All_Teams!$A$2:$B$365,2,FALSE)</f>
        <v>Florida State</v>
      </c>
    </row>
    <row r="4672" spans="2:8" x14ac:dyDescent="0.4">
      <c r="B4672" s="11">
        <v>4669</v>
      </c>
      <c r="C4672" s="52">
        <v>1374</v>
      </c>
      <c r="D4672" s="13">
        <v>1374</v>
      </c>
      <c r="G4672" s="13">
        <v>1374</v>
      </c>
      <c r="H4672" t="str">
        <f>VLOOKUP(G4672,All_Teams!$A$2:$B$365,2,FALSE)</f>
        <v>Southern Methodist</v>
      </c>
    </row>
    <row r="4673" spans="2:8" x14ac:dyDescent="0.4">
      <c r="B4673" s="11">
        <v>4670</v>
      </c>
      <c r="C4673" s="52">
        <v>1452</v>
      </c>
      <c r="D4673" s="13">
        <v>1452</v>
      </c>
      <c r="G4673" s="13">
        <v>1452</v>
      </c>
      <c r="H4673" t="str">
        <f>VLOOKUP(G4673,All_Teams!$A$2:$B$365,2,FALSE)</f>
        <v>West Virginia</v>
      </c>
    </row>
    <row r="4674" spans="2:8" x14ac:dyDescent="0.4">
      <c r="B4674" s="11">
        <v>4671</v>
      </c>
      <c r="C4674" s="52">
        <v>1314</v>
      </c>
      <c r="D4674" s="13">
        <v>1314</v>
      </c>
      <c r="G4674" s="13">
        <v>1314</v>
      </c>
      <c r="H4674" t="str">
        <f>VLOOKUP(G4674,All_Teams!$A$2:$B$365,2,FALSE)</f>
        <v>North Carolina</v>
      </c>
    </row>
    <row r="4675" spans="2:8" x14ac:dyDescent="0.4">
      <c r="B4675" s="11">
        <v>4672</v>
      </c>
      <c r="C4675" s="52">
        <v>1374</v>
      </c>
      <c r="D4675" s="13">
        <v>1374</v>
      </c>
      <c r="G4675" s="13">
        <v>1374</v>
      </c>
      <c r="H4675" t="str">
        <f>VLOOKUP(G4675,All_Teams!$A$2:$B$365,2,FALSE)</f>
        <v>Southern Methodist</v>
      </c>
    </row>
    <row r="4676" spans="2:8" x14ac:dyDescent="0.4">
      <c r="B4676" s="11">
        <v>4673</v>
      </c>
      <c r="C4676" s="52">
        <v>1314</v>
      </c>
      <c r="D4676" s="13">
        <v>1314</v>
      </c>
      <c r="G4676" s="13">
        <v>1314</v>
      </c>
      <c r="H4676" t="str">
        <f>VLOOKUP(G4676,All_Teams!$A$2:$B$365,2,FALSE)</f>
        <v>North Carolina</v>
      </c>
    </row>
    <row r="4677" spans="2:8" x14ac:dyDescent="0.4">
      <c r="B4677" s="11">
        <v>4674</v>
      </c>
      <c r="C4677" s="52">
        <v>1153</v>
      </c>
      <c r="D4677" s="13">
        <v>1153</v>
      </c>
      <c r="G4677" s="13">
        <v>1153</v>
      </c>
      <c r="H4677" t="str">
        <f>VLOOKUP(G4677,All_Teams!$A$2:$B$365,2,FALSE)</f>
        <v>Cincinnati</v>
      </c>
    </row>
    <row r="4678" spans="2:8" x14ac:dyDescent="0.4">
      <c r="B4678" s="11">
        <v>4675</v>
      </c>
      <c r="C4678" s="52">
        <v>1452</v>
      </c>
      <c r="D4678" s="13">
        <v>1452</v>
      </c>
      <c r="G4678" s="13">
        <v>1452</v>
      </c>
      <c r="H4678" t="str">
        <f>VLOOKUP(G4678,All_Teams!$A$2:$B$365,2,FALSE)</f>
        <v>West Virginia</v>
      </c>
    </row>
    <row r="4679" spans="2:8" x14ac:dyDescent="0.4">
      <c r="B4679" s="11">
        <v>4676</v>
      </c>
      <c r="C4679" s="52">
        <v>1452</v>
      </c>
      <c r="D4679" s="13">
        <v>1452</v>
      </c>
      <c r="G4679" s="13">
        <v>1452</v>
      </c>
      <c r="H4679" t="str">
        <f>VLOOKUP(G4679,All_Teams!$A$2:$B$365,2,FALSE)</f>
        <v>West Virginia</v>
      </c>
    </row>
    <row r="4680" spans="2:8" x14ac:dyDescent="0.4">
      <c r="B4680" s="11">
        <v>4677</v>
      </c>
      <c r="C4680" s="52">
        <v>1242</v>
      </c>
      <c r="D4680" s="13">
        <v>1242</v>
      </c>
      <c r="G4680" s="13">
        <v>1242</v>
      </c>
      <c r="H4680" t="str">
        <f>VLOOKUP(G4680,All_Teams!$A$2:$B$365,2,FALSE)</f>
        <v>Kansas</v>
      </c>
    </row>
    <row r="4681" spans="2:8" x14ac:dyDescent="0.4">
      <c r="B4681" s="11">
        <v>4678</v>
      </c>
      <c r="C4681" s="52">
        <v>1452</v>
      </c>
      <c r="D4681" s="13">
        <v>1452</v>
      </c>
      <c r="G4681" s="13">
        <v>1452</v>
      </c>
      <c r="H4681" t="str">
        <f>VLOOKUP(G4681,All_Teams!$A$2:$B$365,2,FALSE)</f>
        <v>West Virginia</v>
      </c>
    </row>
    <row r="4682" spans="2:8" x14ac:dyDescent="0.4">
      <c r="B4682" s="11">
        <v>4679</v>
      </c>
      <c r="C4682" s="52">
        <v>1437</v>
      </c>
      <c r="D4682" s="13">
        <v>1437</v>
      </c>
      <c r="G4682" s="13">
        <v>1437</v>
      </c>
      <c r="H4682" t="str">
        <f>VLOOKUP(G4682,All_Teams!$A$2:$B$365,2,FALSE)</f>
        <v>Villanova</v>
      </c>
    </row>
    <row r="4683" spans="2:8" x14ac:dyDescent="0.4">
      <c r="B4683" s="11">
        <v>4680</v>
      </c>
      <c r="C4683" s="52">
        <v>1452</v>
      </c>
      <c r="D4683" s="13">
        <v>1452</v>
      </c>
      <c r="G4683" s="13">
        <v>1452</v>
      </c>
      <c r="H4683" t="str">
        <f>VLOOKUP(G4683,All_Teams!$A$2:$B$365,2,FALSE)</f>
        <v>West Virginia</v>
      </c>
    </row>
    <row r="4684" spans="2:8" x14ac:dyDescent="0.4">
      <c r="B4684" s="11">
        <v>4681</v>
      </c>
      <c r="C4684" s="52">
        <v>1314</v>
      </c>
      <c r="D4684" s="13">
        <v>1314</v>
      </c>
      <c r="G4684" s="13">
        <v>1314</v>
      </c>
      <c r="H4684" t="str">
        <f>VLOOKUP(G4684,All_Teams!$A$2:$B$365,2,FALSE)</f>
        <v>North Carolina</v>
      </c>
    </row>
    <row r="4685" spans="2:8" x14ac:dyDescent="0.4">
      <c r="B4685" s="11">
        <v>4682</v>
      </c>
      <c r="C4685" s="52">
        <v>1452</v>
      </c>
      <c r="D4685" s="13">
        <v>1452</v>
      </c>
      <c r="G4685" s="13">
        <v>1452</v>
      </c>
      <c r="H4685" t="str">
        <f>VLOOKUP(G4685,All_Teams!$A$2:$B$365,2,FALSE)</f>
        <v>West Virginia</v>
      </c>
    </row>
    <row r="4686" spans="2:8" x14ac:dyDescent="0.4">
      <c r="B4686" s="11">
        <v>4683</v>
      </c>
      <c r="C4686" s="52">
        <v>1246</v>
      </c>
      <c r="D4686" s="13">
        <v>1246</v>
      </c>
      <c r="G4686" s="13">
        <v>1246</v>
      </c>
      <c r="H4686" t="str">
        <f>VLOOKUP(G4686,All_Teams!$A$2:$B$365,2,FALSE)</f>
        <v>Kentucky</v>
      </c>
    </row>
    <row r="4687" spans="2:8" x14ac:dyDescent="0.4">
      <c r="B4687" s="11">
        <v>4684</v>
      </c>
      <c r="C4687" s="52">
        <v>1452</v>
      </c>
      <c r="D4687" s="13">
        <v>1452</v>
      </c>
      <c r="G4687" s="13">
        <v>1452</v>
      </c>
      <c r="H4687" t="str">
        <f>VLOOKUP(G4687,All_Teams!$A$2:$B$365,2,FALSE)</f>
        <v>West Virginia</v>
      </c>
    </row>
    <row r="4688" spans="2:8" x14ac:dyDescent="0.4">
      <c r="B4688" s="11">
        <v>4685</v>
      </c>
      <c r="C4688" s="52">
        <v>1452</v>
      </c>
      <c r="D4688" s="13">
        <v>1452</v>
      </c>
      <c r="G4688" s="13">
        <v>1452</v>
      </c>
      <c r="H4688" t="str">
        <f>VLOOKUP(G4688,All_Teams!$A$2:$B$365,2,FALSE)</f>
        <v>West Virginia</v>
      </c>
    </row>
    <row r="4689" spans="2:8" x14ac:dyDescent="0.4">
      <c r="B4689" s="11">
        <v>4686</v>
      </c>
      <c r="C4689" s="52">
        <v>1242</v>
      </c>
      <c r="D4689" s="13">
        <v>1242</v>
      </c>
      <c r="G4689" s="13">
        <v>1242</v>
      </c>
      <c r="H4689" t="str">
        <f>VLOOKUP(G4689,All_Teams!$A$2:$B$365,2,FALSE)</f>
        <v>Kansas</v>
      </c>
    </row>
    <row r="4690" spans="2:8" x14ac:dyDescent="0.4">
      <c r="B4690" s="11">
        <v>4687</v>
      </c>
      <c r="C4690" s="52">
        <v>1452</v>
      </c>
      <c r="D4690" s="13">
        <v>1452</v>
      </c>
      <c r="G4690" s="13">
        <v>1452</v>
      </c>
      <c r="H4690" t="str">
        <f>VLOOKUP(G4690,All_Teams!$A$2:$B$365,2,FALSE)</f>
        <v>West Virginia</v>
      </c>
    </row>
    <row r="4691" spans="2:8" x14ac:dyDescent="0.4">
      <c r="B4691" s="11">
        <v>4688</v>
      </c>
      <c r="C4691" s="52">
        <v>1452</v>
      </c>
      <c r="D4691" s="13">
        <v>1452</v>
      </c>
      <c r="G4691" s="13">
        <v>1452</v>
      </c>
      <c r="H4691" t="str">
        <f>VLOOKUP(G4691,All_Teams!$A$2:$B$365,2,FALSE)</f>
        <v>West Virginia</v>
      </c>
    </row>
    <row r="4692" spans="2:8" x14ac:dyDescent="0.4">
      <c r="B4692" s="11">
        <v>4689</v>
      </c>
      <c r="C4692" s="52">
        <v>1278</v>
      </c>
      <c r="D4692" s="13">
        <v>1278</v>
      </c>
      <c r="G4692" s="13">
        <v>1278</v>
      </c>
      <c r="H4692" t="str">
        <f>VLOOKUP(G4692,All_Teams!$A$2:$B$365,2,FALSE)</f>
        <v>Minnesota</v>
      </c>
    </row>
    <row r="4693" spans="2:8" x14ac:dyDescent="0.4">
      <c r="B4693" s="11">
        <v>4690</v>
      </c>
      <c r="C4693" s="52">
        <v>1274</v>
      </c>
      <c r="D4693" s="13">
        <v>1274</v>
      </c>
      <c r="G4693" s="13">
        <v>1274</v>
      </c>
      <c r="H4693" t="str">
        <f>VLOOKUP(G4693,All_Teams!$A$2:$B$365,2,FALSE)</f>
        <v>Miami (FL)</v>
      </c>
    </row>
    <row r="4694" spans="2:8" x14ac:dyDescent="0.4">
      <c r="B4694" s="11">
        <v>4691</v>
      </c>
      <c r="C4694" s="52">
        <v>1452</v>
      </c>
      <c r="D4694" s="13">
        <v>1452</v>
      </c>
      <c r="G4694" s="13">
        <v>1452</v>
      </c>
      <c r="H4694" t="str">
        <f>VLOOKUP(G4694,All_Teams!$A$2:$B$365,2,FALSE)</f>
        <v>West Virginia</v>
      </c>
    </row>
    <row r="4695" spans="2:8" x14ac:dyDescent="0.4">
      <c r="B4695" s="11">
        <v>4692</v>
      </c>
      <c r="C4695" s="52">
        <v>1314</v>
      </c>
      <c r="D4695" s="13">
        <v>1314</v>
      </c>
      <c r="G4695" s="13">
        <v>1314</v>
      </c>
      <c r="H4695" t="str">
        <f>VLOOKUP(G4695,All_Teams!$A$2:$B$365,2,FALSE)</f>
        <v>North Carolina</v>
      </c>
    </row>
    <row r="4696" spans="2:8" x14ac:dyDescent="0.4">
      <c r="B4696" s="11">
        <v>4693</v>
      </c>
      <c r="C4696" s="52">
        <v>1242</v>
      </c>
      <c r="D4696" s="13">
        <v>1242</v>
      </c>
      <c r="G4696" s="13">
        <v>1242</v>
      </c>
      <c r="H4696" t="str">
        <f>VLOOKUP(G4696,All_Teams!$A$2:$B$365,2,FALSE)</f>
        <v>Kansas</v>
      </c>
    </row>
    <row r="4697" spans="2:8" x14ac:dyDescent="0.4">
      <c r="B4697" s="11">
        <v>4694</v>
      </c>
      <c r="C4697" s="52">
        <v>1314</v>
      </c>
      <c r="D4697" s="13">
        <v>1314</v>
      </c>
      <c r="G4697" s="13">
        <v>1314</v>
      </c>
      <c r="H4697" t="str">
        <f>VLOOKUP(G4697,All_Teams!$A$2:$B$365,2,FALSE)</f>
        <v>North Carolina</v>
      </c>
    </row>
    <row r="4698" spans="2:8" x14ac:dyDescent="0.4">
      <c r="B4698" s="11">
        <v>4695</v>
      </c>
      <c r="C4698" s="52">
        <v>1112</v>
      </c>
      <c r="D4698" s="13">
        <v>1112</v>
      </c>
      <c r="G4698" s="13">
        <v>1112</v>
      </c>
      <c r="H4698" t="str">
        <f>VLOOKUP(G4698,All_Teams!$A$2:$B$365,2,FALSE)</f>
        <v>Arizona</v>
      </c>
    </row>
    <row r="4699" spans="2:8" x14ac:dyDescent="0.4">
      <c r="B4699" s="11">
        <v>4696</v>
      </c>
      <c r="C4699" s="52">
        <v>1242</v>
      </c>
      <c r="D4699" s="13">
        <v>1242</v>
      </c>
      <c r="G4699" s="13">
        <v>1242</v>
      </c>
      <c r="H4699" t="str">
        <f>VLOOKUP(G4699,All_Teams!$A$2:$B$365,2,FALSE)</f>
        <v>Kansas</v>
      </c>
    </row>
    <row r="4700" spans="2:8" x14ac:dyDescent="0.4">
      <c r="B4700" s="11">
        <v>4697</v>
      </c>
      <c r="C4700" s="52">
        <v>1452</v>
      </c>
      <c r="D4700" s="13">
        <v>1452</v>
      </c>
      <c r="G4700" s="13">
        <v>1452</v>
      </c>
      <c r="H4700" t="str">
        <f>VLOOKUP(G4700,All_Teams!$A$2:$B$365,2,FALSE)</f>
        <v>West Virginia</v>
      </c>
    </row>
    <row r="4701" spans="2:8" x14ac:dyDescent="0.4">
      <c r="B4701" s="11">
        <v>4698</v>
      </c>
      <c r="C4701" s="52">
        <v>1314</v>
      </c>
      <c r="D4701" s="13">
        <v>1314</v>
      </c>
      <c r="G4701" s="13">
        <v>1314</v>
      </c>
      <c r="H4701" t="str">
        <f>VLOOKUP(G4701,All_Teams!$A$2:$B$365,2,FALSE)</f>
        <v>North Carolina</v>
      </c>
    </row>
    <row r="4702" spans="2:8" x14ac:dyDescent="0.4">
      <c r="B4702" s="11">
        <v>4699</v>
      </c>
      <c r="C4702" s="52">
        <v>1181</v>
      </c>
      <c r="D4702" s="13">
        <v>1181</v>
      </c>
      <c r="G4702" s="13">
        <v>1181</v>
      </c>
      <c r="H4702" t="str">
        <f>VLOOKUP(G4702,All_Teams!$A$2:$B$365,2,FALSE)</f>
        <v>Duke</v>
      </c>
    </row>
    <row r="4703" spans="2:8" x14ac:dyDescent="0.4">
      <c r="B4703" s="11">
        <v>4700</v>
      </c>
      <c r="C4703" s="52">
        <v>1452</v>
      </c>
      <c r="D4703" s="13">
        <v>1452</v>
      </c>
      <c r="G4703" s="13">
        <v>1452</v>
      </c>
      <c r="H4703" t="str">
        <f>VLOOKUP(G4703,All_Teams!$A$2:$B$365,2,FALSE)</f>
        <v>West Virginia</v>
      </c>
    </row>
    <row r="4704" spans="2:8" x14ac:dyDescent="0.4">
      <c r="B4704" s="11">
        <v>4701</v>
      </c>
      <c r="C4704" s="52">
        <v>1112</v>
      </c>
      <c r="D4704" s="13">
        <v>1112</v>
      </c>
      <c r="G4704" s="13">
        <v>1112</v>
      </c>
      <c r="H4704" t="str">
        <f>VLOOKUP(G4704,All_Teams!$A$2:$B$365,2,FALSE)</f>
        <v>Arizona</v>
      </c>
    </row>
    <row r="4705" spans="2:8" x14ac:dyDescent="0.4">
      <c r="B4705" s="11">
        <v>4702</v>
      </c>
      <c r="C4705" s="52">
        <v>1257</v>
      </c>
      <c r="D4705" s="13">
        <v>1257</v>
      </c>
      <c r="G4705" s="13">
        <v>1257</v>
      </c>
      <c r="H4705" t="str">
        <f>VLOOKUP(G4705,All_Teams!$A$2:$B$365,2,FALSE)</f>
        <v>Louisville</v>
      </c>
    </row>
    <row r="4706" spans="2:8" x14ac:dyDescent="0.4">
      <c r="B4706" s="11">
        <v>4703</v>
      </c>
      <c r="C4706" s="52">
        <v>1452</v>
      </c>
      <c r="D4706" s="13">
        <v>1452</v>
      </c>
      <c r="G4706" s="13">
        <v>1452</v>
      </c>
      <c r="H4706" t="str">
        <f>VLOOKUP(G4706,All_Teams!$A$2:$B$365,2,FALSE)</f>
        <v>West Virginia</v>
      </c>
    </row>
    <row r="4707" spans="2:8" x14ac:dyDescent="0.4">
      <c r="B4707" s="11">
        <v>4704</v>
      </c>
      <c r="C4707" s="52">
        <v>1112</v>
      </c>
      <c r="D4707" s="13">
        <v>1112</v>
      </c>
      <c r="G4707" s="13">
        <v>1112</v>
      </c>
      <c r="H4707" t="str">
        <f>VLOOKUP(G4707,All_Teams!$A$2:$B$365,2,FALSE)</f>
        <v>Arizona</v>
      </c>
    </row>
    <row r="4708" spans="2:8" x14ac:dyDescent="0.4">
      <c r="B4708" s="11">
        <v>4705</v>
      </c>
      <c r="C4708" s="52">
        <v>1452</v>
      </c>
      <c r="D4708" s="13">
        <v>1452</v>
      </c>
      <c r="G4708" s="13">
        <v>1452</v>
      </c>
      <c r="H4708" t="str">
        <f>VLOOKUP(G4708,All_Teams!$A$2:$B$365,2,FALSE)</f>
        <v>West Virginia</v>
      </c>
    </row>
    <row r="4709" spans="2:8" x14ac:dyDescent="0.4">
      <c r="B4709" s="11">
        <v>4706</v>
      </c>
      <c r="C4709" s="52">
        <v>1374</v>
      </c>
      <c r="D4709" s="13">
        <v>1374</v>
      </c>
      <c r="G4709" s="13">
        <v>1374</v>
      </c>
      <c r="H4709" t="str">
        <f>VLOOKUP(G4709,All_Teams!$A$2:$B$365,2,FALSE)</f>
        <v>Southern Methodist</v>
      </c>
    </row>
    <row r="4710" spans="2:8" x14ac:dyDescent="0.4">
      <c r="B4710" s="11">
        <v>4707</v>
      </c>
      <c r="C4710" s="52">
        <v>1462</v>
      </c>
      <c r="D4710" s="13">
        <v>1462</v>
      </c>
      <c r="G4710" s="13">
        <v>1462</v>
      </c>
      <c r="H4710" t="str">
        <f>VLOOKUP(G4710,All_Teams!$A$2:$B$365,2,FALSE)</f>
        <v>Xavier</v>
      </c>
    </row>
    <row r="4711" spans="2:8" x14ac:dyDescent="0.4">
      <c r="B4711" s="11">
        <v>4708</v>
      </c>
      <c r="C4711" s="52">
        <v>1452</v>
      </c>
      <c r="D4711" s="13">
        <v>1452</v>
      </c>
      <c r="G4711" s="13">
        <v>1452</v>
      </c>
      <c r="H4711" t="str">
        <f>VLOOKUP(G4711,All_Teams!$A$2:$B$365,2,FALSE)</f>
        <v>West Virginia</v>
      </c>
    </row>
    <row r="4712" spans="2:8" x14ac:dyDescent="0.4">
      <c r="B4712" s="11">
        <v>4709</v>
      </c>
      <c r="C4712" s="52">
        <v>1452</v>
      </c>
      <c r="D4712" s="13">
        <v>1452</v>
      </c>
      <c r="G4712" s="13">
        <v>1452</v>
      </c>
      <c r="H4712" t="str">
        <f>VLOOKUP(G4712,All_Teams!$A$2:$B$365,2,FALSE)</f>
        <v>West Virginia</v>
      </c>
    </row>
    <row r="4713" spans="2:8" x14ac:dyDescent="0.4">
      <c r="B4713" s="11">
        <v>4710</v>
      </c>
      <c r="C4713" s="52">
        <v>1435</v>
      </c>
      <c r="D4713" s="13">
        <v>1435</v>
      </c>
      <c r="G4713" s="13">
        <v>1435</v>
      </c>
      <c r="H4713" t="str">
        <f>VLOOKUP(G4713,All_Teams!$A$2:$B$365,2,FALSE)</f>
        <v>Vanderbilt</v>
      </c>
    </row>
    <row r="4714" spans="2:8" x14ac:dyDescent="0.4">
      <c r="B4714" s="11">
        <v>4711</v>
      </c>
      <c r="C4714" s="52">
        <v>1452</v>
      </c>
      <c r="D4714" s="13">
        <v>1452</v>
      </c>
      <c r="G4714" s="13">
        <v>1452</v>
      </c>
      <c r="H4714" t="str">
        <f>VLOOKUP(G4714,All_Teams!$A$2:$B$365,2,FALSE)</f>
        <v>West Virginia</v>
      </c>
    </row>
    <row r="4715" spans="2:8" x14ac:dyDescent="0.4">
      <c r="B4715" s="11">
        <v>4712</v>
      </c>
      <c r="C4715" s="52">
        <v>1124</v>
      </c>
      <c r="D4715" s="13">
        <v>1124</v>
      </c>
      <c r="G4715" s="13">
        <v>1124</v>
      </c>
      <c r="H4715" t="str">
        <f>VLOOKUP(G4715,All_Teams!$A$2:$B$365,2,FALSE)</f>
        <v>Baylor</v>
      </c>
    </row>
    <row r="4716" spans="2:8" x14ac:dyDescent="0.4">
      <c r="B4716" s="11">
        <v>4713</v>
      </c>
      <c r="C4716" s="52">
        <v>1242</v>
      </c>
      <c r="D4716" s="13">
        <v>1242</v>
      </c>
      <c r="G4716" s="13">
        <v>1242</v>
      </c>
      <c r="H4716" t="str">
        <f>VLOOKUP(G4716,All_Teams!$A$2:$B$365,2,FALSE)</f>
        <v>Kansas</v>
      </c>
    </row>
    <row r="4717" spans="2:8" x14ac:dyDescent="0.4">
      <c r="B4717" s="11">
        <v>4714</v>
      </c>
      <c r="C4717" s="52">
        <v>1257</v>
      </c>
      <c r="D4717" s="13">
        <v>1257</v>
      </c>
      <c r="G4717" s="13">
        <v>1257</v>
      </c>
      <c r="H4717" t="str">
        <f>VLOOKUP(G4717,All_Teams!$A$2:$B$365,2,FALSE)</f>
        <v>Louisville</v>
      </c>
    </row>
    <row r="4718" spans="2:8" x14ac:dyDescent="0.4">
      <c r="B4718" s="11">
        <v>4715</v>
      </c>
      <c r="C4718" s="52">
        <v>1257</v>
      </c>
      <c r="D4718" s="13">
        <v>1257</v>
      </c>
      <c r="G4718" s="13">
        <v>1257</v>
      </c>
      <c r="H4718" t="str">
        <f>VLOOKUP(G4718,All_Teams!$A$2:$B$365,2,FALSE)</f>
        <v>Louisville</v>
      </c>
    </row>
    <row r="4719" spans="2:8" x14ac:dyDescent="0.4">
      <c r="B4719" s="11">
        <v>4716</v>
      </c>
      <c r="C4719" s="52">
        <v>1242</v>
      </c>
      <c r="D4719" s="13">
        <v>1242</v>
      </c>
      <c r="G4719" s="13">
        <v>1242</v>
      </c>
      <c r="H4719" t="str">
        <f>VLOOKUP(G4719,All_Teams!$A$2:$B$365,2,FALSE)</f>
        <v>Kansas</v>
      </c>
    </row>
    <row r="4720" spans="2:8" x14ac:dyDescent="0.4">
      <c r="B4720" s="11">
        <v>4717</v>
      </c>
      <c r="C4720" s="52">
        <v>1452</v>
      </c>
      <c r="D4720" s="13">
        <v>1452</v>
      </c>
      <c r="G4720" s="13">
        <v>1452</v>
      </c>
      <c r="H4720" t="str">
        <f>VLOOKUP(G4720,All_Teams!$A$2:$B$365,2,FALSE)</f>
        <v>West Virginia</v>
      </c>
    </row>
    <row r="4721" spans="2:8" x14ac:dyDescent="0.4">
      <c r="B4721" s="11">
        <v>4718</v>
      </c>
      <c r="C4721" s="52">
        <v>1452</v>
      </c>
      <c r="D4721" s="13">
        <v>1452</v>
      </c>
      <c r="G4721" s="13">
        <v>1452</v>
      </c>
      <c r="H4721" t="str">
        <f>VLOOKUP(G4721,All_Teams!$A$2:$B$365,2,FALSE)</f>
        <v>West Virginia</v>
      </c>
    </row>
    <row r="4722" spans="2:8" x14ac:dyDescent="0.4">
      <c r="B4722" s="11">
        <v>4719</v>
      </c>
      <c r="C4722" s="52">
        <v>1452</v>
      </c>
      <c r="D4722" s="13">
        <v>1452</v>
      </c>
      <c r="G4722" s="13">
        <v>1452</v>
      </c>
      <c r="H4722" t="str">
        <f>VLOOKUP(G4722,All_Teams!$A$2:$B$365,2,FALSE)</f>
        <v>West Virginia</v>
      </c>
    </row>
    <row r="4723" spans="2:8" x14ac:dyDescent="0.4">
      <c r="B4723" s="11">
        <v>4720</v>
      </c>
      <c r="C4723" s="52">
        <v>1314</v>
      </c>
      <c r="D4723" s="13">
        <v>1314</v>
      </c>
      <c r="G4723" s="13">
        <v>1314</v>
      </c>
      <c r="H4723" t="str">
        <f>VLOOKUP(G4723,All_Teams!$A$2:$B$365,2,FALSE)</f>
        <v>North Carolina</v>
      </c>
    </row>
    <row r="4724" spans="2:8" x14ac:dyDescent="0.4">
      <c r="B4724" s="11">
        <v>4721</v>
      </c>
      <c r="C4724" s="52">
        <v>1435</v>
      </c>
      <c r="D4724" s="13">
        <v>1435</v>
      </c>
      <c r="G4724" s="13">
        <v>1435</v>
      </c>
      <c r="H4724" t="str">
        <f>VLOOKUP(G4724,All_Teams!$A$2:$B$365,2,FALSE)</f>
        <v>Vanderbilt</v>
      </c>
    </row>
    <row r="4725" spans="2:8" x14ac:dyDescent="0.4">
      <c r="B4725" s="11">
        <v>4722</v>
      </c>
      <c r="C4725" s="52">
        <v>1452</v>
      </c>
      <c r="D4725" s="13">
        <v>1452</v>
      </c>
      <c r="G4725" s="13">
        <v>1452</v>
      </c>
      <c r="H4725" t="str">
        <f>VLOOKUP(G4725,All_Teams!$A$2:$B$365,2,FALSE)</f>
        <v>West Virginia</v>
      </c>
    </row>
    <row r="4726" spans="2:8" x14ac:dyDescent="0.4">
      <c r="B4726" s="11">
        <v>4723</v>
      </c>
      <c r="C4726" s="52">
        <v>1246</v>
      </c>
      <c r="D4726" s="13">
        <v>1246</v>
      </c>
      <c r="G4726" s="13">
        <v>1246</v>
      </c>
      <c r="H4726" t="str">
        <f>VLOOKUP(G4726,All_Teams!$A$2:$B$365,2,FALSE)</f>
        <v>Kentucky</v>
      </c>
    </row>
    <row r="4727" spans="2:8" x14ac:dyDescent="0.4">
      <c r="B4727" s="11">
        <v>4724</v>
      </c>
      <c r="C4727" s="52">
        <v>1452</v>
      </c>
      <c r="D4727" s="13">
        <v>1452</v>
      </c>
      <c r="G4727" s="13">
        <v>1452</v>
      </c>
      <c r="H4727" t="str">
        <f>VLOOKUP(G4727,All_Teams!$A$2:$B$365,2,FALSE)</f>
        <v>West Virginia</v>
      </c>
    </row>
    <row r="4728" spans="2:8" x14ac:dyDescent="0.4">
      <c r="B4728" s="11">
        <v>4725</v>
      </c>
      <c r="C4728" s="52">
        <v>1452</v>
      </c>
      <c r="D4728" s="13">
        <v>1452</v>
      </c>
      <c r="G4728" s="13">
        <v>1452</v>
      </c>
      <c r="H4728" t="str">
        <f>VLOOKUP(G4728,All_Teams!$A$2:$B$365,2,FALSE)</f>
        <v>West Virginia</v>
      </c>
    </row>
    <row r="4729" spans="2:8" x14ac:dyDescent="0.4">
      <c r="B4729" s="11">
        <v>4726</v>
      </c>
      <c r="C4729" s="52">
        <v>1452</v>
      </c>
      <c r="D4729" s="13">
        <v>1452</v>
      </c>
      <c r="G4729" s="13">
        <v>1452</v>
      </c>
      <c r="H4729" t="str">
        <f>VLOOKUP(G4729,All_Teams!$A$2:$B$365,2,FALSE)</f>
        <v>West Virginia</v>
      </c>
    </row>
    <row r="4730" spans="2:8" x14ac:dyDescent="0.4">
      <c r="B4730" s="11">
        <v>4727</v>
      </c>
      <c r="C4730" s="52">
        <v>1314</v>
      </c>
      <c r="D4730" s="13">
        <v>1314</v>
      </c>
      <c r="G4730" s="13">
        <v>1314</v>
      </c>
      <c r="H4730" t="str">
        <f>VLOOKUP(G4730,All_Teams!$A$2:$B$365,2,FALSE)</f>
        <v>North Carolina</v>
      </c>
    </row>
    <row r="4731" spans="2:8" x14ac:dyDescent="0.4">
      <c r="B4731" s="11">
        <v>4728</v>
      </c>
      <c r="C4731" s="52">
        <v>1278</v>
      </c>
      <c r="D4731" s="13">
        <v>1278</v>
      </c>
      <c r="G4731" s="13">
        <v>1278</v>
      </c>
      <c r="H4731" t="str">
        <f>VLOOKUP(G4731,All_Teams!$A$2:$B$365,2,FALSE)</f>
        <v>Minnesota</v>
      </c>
    </row>
    <row r="4732" spans="2:8" x14ac:dyDescent="0.4">
      <c r="B4732" s="11">
        <v>4729</v>
      </c>
      <c r="C4732" s="52">
        <v>1196</v>
      </c>
      <c r="D4732" s="13">
        <v>1196</v>
      </c>
      <c r="G4732" s="13">
        <v>1196</v>
      </c>
      <c r="H4732" t="str">
        <f>VLOOKUP(G4732,All_Teams!$A$2:$B$365,2,FALSE)</f>
        <v>Florida</v>
      </c>
    </row>
    <row r="4733" spans="2:8" x14ac:dyDescent="0.4">
      <c r="B4733" s="11">
        <v>4730</v>
      </c>
      <c r="C4733" s="52">
        <v>1452</v>
      </c>
      <c r="D4733" s="13">
        <v>1452</v>
      </c>
      <c r="G4733" s="13">
        <v>1452</v>
      </c>
      <c r="H4733" t="str">
        <f>VLOOKUP(G4733,All_Teams!$A$2:$B$365,2,FALSE)</f>
        <v>West Virginia</v>
      </c>
    </row>
    <row r="4734" spans="2:8" x14ac:dyDescent="0.4">
      <c r="B4734" s="11">
        <v>4731</v>
      </c>
      <c r="C4734" s="52">
        <v>1374</v>
      </c>
      <c r="D4734" s="13">
        <v>1374</v>
      </c>
      <c r="G4734" s="13">
        <v>1374</v>
      </c>
      <c r="H4734" t="str">
        <f>VLOOKUP(G4734,All_Teams!$A$2:$B$365,2,FALSE)</f>
        <v>Southern Methodist</v>
      </c>
    </row>
    <row r="4735" spans="2:8" x14ac:dyDescent="0.4">
      <c r="B4735" s="11">
        <v>4732</v>
      </c>
      <c r="C4735" s="52">
        <v>1435</v>
      </c>
      <c r="D4735" s="13">
        <v>1435</v>
      </c>
      <c r="G4735" s="13">
        <v>1435</v>
      </c>
      <c r="H4735" t="str">
        <f>VLOOKUP(G4735,All_Teams!$A$2:$B$365,2,FALSE)</f>
        <v>Vanderbilt</v>
      </c>
    </row>
    <row r="4736" spans="2:8" x14ac:dyDescent="0.4">
      <c r="B4736" s="11">
        <v>4733</v>
      </c>
      <c r="C4736" s="52">
        <v>1314</v>
      </c>
      <c r="D4736" s="13">
        <v>1314</v>
      </c>
      <c r="G4736" s="13">
        <v>1314</v>
      </c>
      <c r="H4736" t="str">
        <f>VLOOKUP(G4736,All_Teams!$A$2:$B$365,2,FALSE)</f>
        <v>North Carolina</v>
      </c>
    </row>
    <row r="4737" spans="2:8" x14ac:dyDescent="0.4">
      <c r="B4737" s="11">
        <v>4734</v>
      </c>
      <c r="C4737" s="52">
        <v>1242</v>
      </c>
      <c r="D4737" s="13">
        <v>1242</v>
      </c>
      <c r="G4737" s="13">
        <v>1242</v>
      </c>
      <c r="H4737" t="str">
        <f>VLOOKUP(G4737,All_Teams!$A$2:$B$365,2,FALSE)</f>
        <v>Kansas</v>
      </c>
    </row>
    <row r="4738" spans="2:8" x14ac:dyDescent="0.4">
      <c r="B4738" s="11">
        <v>4735</v>
      </c>
      <c r="C4738" s="52">
        <v>1257</v>
      </c>
      <c r="D4738" s="13">
        <v>1257</v>
      </c>
      <c r="G4738" s="13">
        <v>1257</v>
      </c>
      <c r="H4738" t="str">
        <f>VLOOKUP(G4738,All_Teams!$A$2:$B$365,2,FALSE)</f>
        <v>Louisville</v>
      </c>
    </row>
    <row r="4739" spans="2:8" x14ac:dyDescent="0.4">
      <c r="B4739" s="11">
        <v>4736</v>
      </c>
      <c r="C4739" s="52">
        <v>1242</v>
      </c>
      <c r="D4739" s="13">
        <v>1242</v>
      </c>
      <c r="G4739" s="13">
        <v>1242</v>
      </c>
      <c r="H4739" t="str">
        <f>VLOOKUP(G4739,All_Teams!$A$2:$B$365,2,FALSE)</f>
        <v>Kansas</v>
      </c>
    </row>
    <row r="4740" spans="2:8" x14ac:dyDescent="0.4">
      <c r="B4740" s="11">
        <v>4737</v>
      </c>
      <c r="C4740" s="52">
        <v>1452</v>
      </c>
      <c r="D4740" s="13">
        <v>1452</v>
      </c>
      <c r="G4740" s="13">
        <v>1452</v>
      </c>
      <c r="H4740" t="str">
        <f>VLOOKUP(G4740,All_Teams!$A$2:$B$365,2,FALSE)</f>
        <v>West Virginia</v>
      </c>
    </row>
    <row r="4741" spans="2:8" x14ac:dyDescent="0.4">
      <c r="B4741" s="11">
        <v>4738</v>
      </c>
      <c r="C4741" s="52">
        <v>1257</v>
      </c>
      <c r="D4741" s="13">
        <v>1257</v>
      </c>
      <c r="G4741" s="13">
        <v>1257</v>
      </c>
      <c r="H4741" t="str">
        <f>VLOOKUP(G4741,All_Teams!$A$2:$B$365,2,FALSE)</f>
        <v>Louisville</v>
      </c>
    </row>
    <row r="4742" spans="2:8" x14ac:dyDescent="0.4">
      <c r="B4742" s="11">
        <v>4739</v>
      </c>
      <c r="C4742" s="52">
        <v>1274</v>
      </c>
      <c r="D4742" s="13">
        <v>1274</v>
      </c>
      <c r="G4742" s="13">
        <v>1274</v>
      </c>
      <c r="H4742" t="str">
        <f>VLOOKUP(G4742,All_Teams!$A$2:$B$365,2,FALSE)</f>
        <v>Miami (FL)</v>
      </c>
    </row>
    <row r="4743" spans="2:8" x14ac:dyDescent="0.4">
      <c r="B4743" s="11">
        <v>4740</v>
      </c>
      <c r="C4743" s="52">
        <v>1124</v>
      </c>
      <c r="D4743" s="13">
        <v>1124</v>
      </c>
      <c r="G4743" s="13">
        <v>1124</v>
      </c>
      <c r="H4743" t="str">
        <f>VLOOKUP(G4743,All_Teams!$A$2:$B$365,2,FALSE)</f>
        <v>Baylor</v>
      </c>
    </row>
    <row r="4744" spans="2:8" x14ac:dyDescent="0.4">
      <c r="B4744" s="11">
        <v>4741</v>
      </c>
      <c r="C4744" s="52">
        <v>1314</v>
      </c>
      <c r="D4744" s="13">
        <v>1314</v>
      </c>
      <c r="G4744" s="13">
        <v>1314</v>
      </c>
      <c r="H4744" t="str">
        <f>VLOOKUP(G4744,All_Teams!$A$2:$B$365,2,FALSE)</f>
        <v>North Carolina</v>
      </c>
    </row>
    <row r="4745" spans="2:8" x14ac:dyDescent="0.4">
      <c r="B4745" s="11">
        <v>4742</v>
      </c>
      <c r="C4745" s="52">
        <v>1181</v>
      </c>
      <c r="D4745" s="13">
        <v>1181</v>
      </c>
      <c r="G4745" s="13">
        <v>1181</v>
      </c>
      <c r="H4745" t="str">
        <f>VLOOKUP(G4745,All_Teams!$A$2:$B$365,2,FALSE)</f>
        <v>Duke</v>
      </c>
    </row>
    <row r="4746" spans="2:8" x14ac:dyDescent="0.4">
      <c r="B4746" s="11">
        <v>4743</v>
      </c>
      <c r="C4746" s="52">
        <v>1452</v>
      </c>
      <c r="D4746" s="13">
        <v>1452</v>
      </c>
      <c r="G4746" s="13">
        <v>1452</v>
      </c>
      <c r="H4746" t="str">
        <f>VLOOKUP(G4746,All_Teams!$A$2:$B$365,2,FALSE)</f>
        <v>West Virginia</v>
      </c>
    </row>
    <row r="4747" spans="2:8" x14ac:dyDescent="0.4">
      <c r="B4747" s="11">
        <v>4744</v>
      </c>
      <c r="C4747" s="52">
        <v>1452</v>
      </c>
      <c r="D4747" s="13">
        <v>1452</v>
      </c>
      <c r="G4747" s="13">
        <v>1452</v>
      </c>
      <c r="H4747" t="str">
        <f>VLOOKUP(G4747,All_Teams!$A$2:$B$365,2,FALSE)</f>
        <v>West Virginia</v>
      </c>
    </row>
    <row r="4748" spans="2:8" x14ac:dyDescent="0.4">
      <c r="B4748" s="11">
        <v>4745</v>
      </c>
      <c r="C4748" s="52">
        <v>1314</v>
      </c>
      <c r="D4748" s="13">
        <v>1314</v>
      </c>
      <c r="G4748" s="13">
        <v>1314</v>
      </c>
      <c r="H4748" t="str">
        <f>VLOOKUP(G4748,All_Teams!$A$2:$B$365,2,FALSE)</f>
        <v>North Carolina</v>
      </c>
    </row>
    <row r="4749" spans="2:8" x14ac:dyDescent="0.4">
      <c r="B4749" s="11">
        <v>4746</v>
      </c>
      <c r="C4749" s="52">
        <v>1278</v>
      </c>
      <c r="D4749" s="13">
        <v>1278</v>
      </c>
      <c r="G4749" s="13">
        <v>1278</v>
      </c>
      <c r="H4749" t="str">
        <f>VLOOKUP(G4749,All_Teams!$A$2:$B$365,2,FALSE)</f>
        <v>Minnesota</v>
      </c>
    </row>
    <row r="4750" spans="2:8" x14ac:dyDescent="0.4">
      <c r="B4750" s="11">
        <v>4747</v>
      </c>
      <c r="C4750" s="52">
        <v>1268</v>
      </c>
      <c r="D4750" s="13">
        <v>1268</v>
      </c>
      <c r="G4750" s="13">
        <v>1268</v>
      </c>
      <c r="H4750" t="str">
        <f>VLOOKUP(G4750,All_Teams!$A$2:$B$365,2,FALSE)</f>
        <v>Maryland</v>
      </c>
    </row>
    <row r="4751" spans="2:8" x14ac:dyDescent="0.4">
      <c r="B4751" s="11">
        <v>4748</v>
      </c>
      <c r="C4751" s="52">
        <v>1274</v>
      </c>
      <c r="D4751" s="13">
        <v>1274</v>
      </c>
      <c r="G4751" s="13">
        <v>1274</v>
      </c>
      <c r="H4751" t="str">
        <f>VLOOKUP(G4751,All_Teams!$A$2:$B$365,2,FALSE)</f>
        <v>Miami (FL)</v>
      </c>
    </row>
    <row r="4752" spans="2:8" x14ac:dyDescent="0.4">
      <c r="B4752" s="11">
        <v>4749</v>
      </c>
      <c r="C4752" s="52">
        <v>1452</v>
      </c>
      <c r="D4752" s="13">
        <v>1452</v>
      </c>
      <c r="G4752" s="13">
        <v>1452</v>
      </c>
      <c r="H4752" t="str">
        <f>VLOOKUP(G4752,All_Teams!$A$2:$B$365,2,FALSE)</f>
        <v>West Virginia</v>
      </c>
    </row>
    <row r="4753" spans="2:8" x14ac:dyDescent="0.4">
      <c r="B4753" s="11">
        <v>4750</v>
      </c>
      <c r="C4753" s="52">
        <v>1314</v>
      </c>
      <c r="D4753" s="13">
        <v>1314</v>
      </c>
      <c r="G4753" s="13">
        <v>1314</v>
      </c>
      <c r="H4753" t="str">
        <f>VLOOKUP(G4753,All_Teams!$A$2:$B$365,2,FALSE)</f>
        <v>North Carolina</v>
      </c>
    </row>
    <row r="4754" spans="2:8" x14ac:dyDescent="0.4">
      <c r="B4754" s="11">
        <v>4751</v>
      </c>
      <c r="C4754" s="52">
        <v>1314</v>
      </c>
      <c r="D4754" s="13">
        <v>1314</v>
      </c>
      <c r="G4754" s="13">
        <v>1314</v>
      </c>
      <c r="H4754" t="str">
        <f>VLOOKUP(G4754,All_Teams!$A$2:$B$365,2,FALSE)</f>
        <v>North Carolina</v>
      </c>
    </row>
    <row r="4755" spans="2:8" x14ac:dyDescent="0.4">
      <c r="B4755" s="11">
        <v>4752</v>
      </c>
      <c r="C4755" s="52">
        <v>1314</v>
      </c>
      <c r="D4755" s="13">
        <v>1314</v>
      </c>
      <c r="G4755" s="13">
        <v>1314</v>
      </c>
      <c r="H4755" t="str">
        <f>VLOOKUP(G4755,All_Teams!$A$2:$B$365,2,FALSE)</f>
        <v>North Carolina</v>
      </c>
    </row>
    <row r="4756" spans="2:8" x14ac:dyDescent="0.4">
      <c r="B4756" s="11">
        <v>4753</v>
      </c>
      <c r="C4756" s="52">
        <v>1196</v>
      </c>
      <c r="D4756" s="13">
        <v>1196</v>
      </c>
      <c r="G4756" s="13">
        <v>1196</v>
      </c>
      <c r="H4756" t="str">
        <f>VLOOKUP(G4756,All_Teams!$A$2:$B$365,2,FALSE)</f>
        <v>Florida</v>
      </c>
    </row>
    <row r="4757" spans="2:8" x14ac:dyDescent="0.4">
      <c r="B4757" s="11">
        <v>4754</v>
      </c>
      <c r="C4757" s="52">
        <v>1274</v>
      </c>
      <c r="D4757" s="13">
        <v>1274</v>
      </c>
      <c r="G4757" s="13">
        <v>1274</v>
      </c>
      <c r="H4757" t="str">
        <f>VLOOKUP(G4757,All_Teams!$A$2:$B$365,2,FALSE)</f>
        <v>Miami (FL)</v>
      </c>
    </row>
    <row r="4758" spans="2:8" x14ac:dyDescent="0.4">
      <c r="B4758" s="11">
        <v>4755</v>
      </c>
      <c r="C4758" s="52">
        <v>1153</v>
      </c>
      <c r="D4758" s="13">
        <v>1153</v>
      </c>
      <c r="G4758" s="13">
        <v>1153</v>
      </c>
      <c r="H4758" t="str">
        <f>VLOOKUP(G4758,All_Teams!$A$2:$B$365,2,FALSE)</f>
        <v>Cincinnati</v>
      </c>
    </row>
    <row r="4759" spans="2:8" x14ac:dyDescent="0.4">
      <c r="B4759" s="11">
        <v>4756</v>
      </c>
      <c r="C4759" s="52">
        <v>1452</v>
      </c>
      <c r="D4759" s="13">
        <v>1452</v>
      </c>
      <c r="G4759" s="13">
        <v>1452</v>
      </c>
      <c r="H4759" t="str">
        <f>VLOOKUP(G4759,All_Teams!$A$2:$B$365,2,FALSE)</f>
        <v>West Virginia</v>
      </c>
    </row>
    <row r="4760" spans="2:8" x14ac:dyDescent="0.4">
      <c r="B4760" s="11">
        <v>4757</v>
      </c>
      <c r="C4760" s="52">
        <v>1124</v>
      </c>
      <c r="D4760" s="13">
        <v>1124</v>
      </c>
      <c r="G4760" s="13">
        <v>1124</v>
      </c>
      <c r="H4760" t="str">
        <f>VLOOKUP(G4760,All_Teams!$A$2:$B$365,2,FALSE)</f>
        <v>Baylor</v>
      </c>
    </row>
    <row r="4761" spans="2:8" x14ac:dyDescent="0.4">
      <c r="B4761" s="11">
        <v>4758</v>
      </c>
      <c r="C4761" s="52">
        <v>1246</v>
      </c>
      <c r="D4761" s="13">
        <v>1246</v>
      </c>
      <c r="G4761" s="13">
        <v>1246</v>
      </c>
      <c r="H4761" t="str">
        <f>VLOOKUP(G4761,All_Teams!$A$2:$B$365,2,FALSE)</f>
        <v>Kentucky</v>
      </c>
    </row>
    <row r="4762" spans="2:8" x14ac:dyDescent="0.4">
      <c r="B4762" s="11">
        <v>4759</v>
      </c>
      <c r="C4762" s="52">
        <v>1257</v>
      </c>
      <c r="D4762" s="13">
        <v>1257</v>
      </c>
      <c r="G4762" s="13">
        <v>1257</v>
      </c>
      <c r="H4762" t="str">
        <f>VLOOKUP(G4762,All_Teams!$A$2:$B$365,2,FALSE)</f>
        <v>Louisville</v>
      </c>
    </row>
    <row r="4763" spans="2:8" x14ac:dyDescent="0.4">
      <c r="B4763" s="11">
        <v>4760</v>
      </c>
      <c r="C4763" s="52">
        <v>1438</v>
      </c>
      <c r="D4763" s="13">
        <v>1438</v>
      </c>
      <c r="G4763" s="13">
        <v>1438</v>
      </c>
      <c r="H4763" t="str">
        <f>VLOOKUP(G4763,All_Teams!$A$2:$B$365,2,FALSE)</f>
        <v>Virginia</v>
      </c>
    </row>
    <row r="4764" spans="2:8" x14ac:dyDescent="0.4">
      <c r="B4764" s="11">
        <v>4761</v>
      </c>
      <c r="C4764" s="52">
        <v>1257</v>
      </c>
      <c r="D4764" s="13">
        <v>1257</v>
      </c>
      <c r="G4764" s="13">
        <v>1257</v>
      </c>
      <c r="H4764" t="str">
        <f>VLOOKUP(G4764,All_Teams!$A$2:$B$365,2,FALSE)</f>
        <v>Louisville</v>
      </c>
    </row>
    <row r="4765" spans="2:8" x14ac:dyDescent="0.4">
      <c r="B4765" s="11">
        <v>4762</v>
      </c>
      <c r="C4765" s="52">
        <v>1452</v>
      </c>
      <c r="D4765" s="13">
        <v>1452</v>
      </c>
      <c r="G4765" s="13">
        <v>1452</v>
      </c>
      <c r="H4765" t="str">
        <f>VLOOKUP(G4765,All_Teams!$A$2:$B$365,2,FALSE)</f>
        <v>West Virginia</v>
      </c>
    </row>
    <row r="4766" spans="2:8" x14ac:dyDescent="0.4">
      <c r="B4766" s="11">
        <v>4763</v>
      </c>
      <c r="C4766" s="52">
        <v>1242</v>
      </c>
      <c r="D4766" s="13">
        <v>1242</v>
      </c>
      <c r="G4766" s="13">
        <v>1242</v>
      </c>
      <c r="H4766" t="str">
        <f>VLOOKUP(G4766,All_Teams!$A$2:$B$365,2,FALSE)</f>
        <v>Kansas</v>
      </c>
    </row>
    <row r="4767" spans="2:8" x14ac:dyDescent="0.4">
      <c r="B4767" s="11">
        <v>4764</v>
      </c>
      <c r="C4767" s="52">
        <v>1452</v>
      </c>
      <c r="D4767" s="13">
        <v>1452</v>
      </c>
      <c r="G4767" s="13">
        <v>1452</v>
      </c>
      <c r="H4767" t="str">
        <f>VLOOKUP(G4767,All_Teams!$A$2:$B$365,2,FALSE)</f>
        <v>West Virginia</v>
      </c>
    </row>
    <row r="4768" spans="2:8" x14ac:dyDescent="0.4">
      <c r="B4768" s="11">
        <v>4765</v>
      </c>
      <c r="C4768" s="52">
        <v>1314</v>
      </c>
      <c r="D4768" s="13">
        <v>1314</v>
      </c>
      <c r="G4768" s="13">
        <v>1314</v>
      </c>
      <c r="H4768" t="str">
        <f>VLOOKUP(G4768,All_Teams!$A$2:$B$365,2,FALSE)</f>
        <v>North Carolina</v>
      </c>
    </row>
    <row r="4769" spans="2:8" x14ac:dyDescent="0.4">
      <c r="B4769" s="11">
        <v>4766</v>
      </c>
      <c r="C4769" s="52">
        <v>1452</v>
      </c>
      <c r="D4769" s="13">
        <v>1452</v>
      </c>
      <c r="G4769" s="13">
        <v>1452</v>
      </c>
      <c r="H4769" t="str">
        <f>VLOOKUP(G4769,All_Teams!$A$2:$B$365,2,FALSE)</f>
        <v>West Virginia</v>
      </c>
    </row>
    <row r="4770" spans="2:8" x14ac:dyDescent="0.4">
      <c r="B4770" s="11">
        <v>4767</v>
      </c>
      <c r="C4770" s="52">
        <v>1314</v>
      </c>
      <c r="D4770" s="13">
        <v>1314</v>
      </c>
      <c r="G4770" s="13">
        <v>1314</v>
      </c>
      <c r="H4770" t="str">
        <f>VLOOKUP(G4770,All_Teams!$A$2:$B$365,2,FALSE)</f>
        <v>North Carolina</v>
      </c>
    </row>
    <row r="4771" spans="2:8" x14ac:dyDescent="0.4">
      <c r="B4771" s="11">
        <v>4768</v>
      </c>
      <c r="C4771" s="52">
        <v>1452</v>
      </c>
      <c r="D4771" s="13">
        <v>1452</v>
      </c>
      <c r="G4771" s="13">
        <v>1452</v>
      </c>
      <c r="H4771" t="str">
        <f>VLOOKUP(G4771,All_Teams!$A$2:$B$365,2,FALSE)</f>
        <v>West Virginia</v>
      </c>
    </row>
    <row r="4772" spans="2:8" x14ac:dyDescent="0.4">
      <c r="B4772" s="11">
        <v>4769</v>
      </c>
      <c r="C4772" s="52">
        <v>1452</v>
      </c>
      <c r="D4772" s="13">
        <v>1452</v>
      </c>
      <c r="G4772" s="13">
        <v>1452</v>
      </c>
      <c r="H4772" t="str">
        <f>VLOOKUP(G4772,All_Teams!$A$2:$B$365,2,FALSE)</f>
        <v>West Virginia</v>
      </c>
    </row>
    <row r="4773" spans="2:8" x14ac:dyDescent="0.4">
      <c r="B4773" s="11">
        <v>4770</v>
      </c>
      <c r="C4773" s="52">
        <v>1452</v>
      </c>
      <c r="D4773" s="13">
        <v>1452</v>
      </c>
      <c r="G4773" s="13">
        <v>1452</v>
      </c>
      <c r="H4773" t="str">
        <f>VLOOKUP(G4773,All_Teams!$A$2:$B$365,2,FALSE)</f>
        <v>West Virginia</v>
      </c>
    </row>
    <row r="4774" spans="2:8" x14ac:dyDescent="0.4">
      <c r="B4774" s="11">
        <v>4771</v>
      </c>
      <c r="C4774" s="52">
        <v>1452</v>
      </c>
      <c r="D4774" s="13">
        <v>1452</v>
      </c>
      <c r="G4774" s="13">
        <v>1452</v>
      </c>
      <c r="H4774" t="str">
        <f>VLOOKUP(G4774,All_Teams!$A$2:$B$365,2,FALSE)</f>
        <v>West Virginia</v>
      </c>
    </row>
    <row r="4775" spans="2:8" x14ac:dyDescent="0.4">
      <c r="B4775" s="11">
        <v>4772</v>
      </c>
      <c r="C4775" s="52">
        <v>1314</v>
      </c>
      <c r="D4775" s="13">
        <v>1314</v>
      </c>
      <c r="G4775" s="13">
        <v>1314</v>
      </c>
      <c r="H4775" t="str">
        <f>VLOOKUP(G4775,All_Teams!$A$2:$B$365,2,FALSE)</f>
        <v>North Carolina</v>
      </c>
    </row>
    <row r="4776" spans="2:8" x14ac:dyDescent="0.4">
      <c r="B4776" s="11">
        <v>4773</v>
      </c>
      <c r="C4776" s="52">
        <v>1452</v>
      </c>
      <c r="D4776" s="13">
        <v>1452</v>
      </c>
      <c r="G4776" s="13">
        <v>1452</v>
      </c>
      <c r="H4776" t="str">
        <f>VLOOKUP(G4776,All_Teams!$A$2:$B$365,2,FALSE)</f>
        <v>West Virginia</v>
      </c>
    </row>
    <row r="4777" spans="2:8" x14ac:dyDescent="0.4">
      <c r="B4777" s="11">
        <v>4774</v>
      </c>
      <c r="C4777" s="52">
        <v>1242</v>
      </c>
      <c r="D4777" s="13">
        <v>1242</v>
      </c>
      <c r="G4777" s="13">
        <v>1242</v>
      </c>
      <c r="H4777" t="str">
        <f>VLOOKUP(G4777,All_Teams!$A$2:$B$365,2,FALSE)</f>
        <v>Kansas</v>
      </c>
    </row>
    <row r="4778" spans="2:8" x14ac:dyDescent="0.4">
      <c r="B4778" s="11">
        <v>4775</v>
      </c>
      <c r="C4778" s="52">
        <v>1274</v>
      </c>
      <c r="D4778" s="13">
        <v>1274</v>
      </c>
      <c r="G4778" s="13">
        <v>1274</v>
      </c>
      <c r="H4778" t="str">
        <f>VLOOKUP(G4778,All_Teams!$A$2:$B$365,2,FALSE)</f>
        <v>Miami (FL)</v>
      </c>
    </row>
    <row r="4779" spans="2:8" x14ac:dyDescent="0.4">
      <c r="B4779" s="11">
        <v>4776</v>
      </c>
      <c r="C4779" s="52">
        <v>1314</v>
      </c>
      <c r="D4779" s="13">
        <v>1314</v>
      </c>
      <c r="G4779" s="13">
        <v>1314</v>
      </c>
      <c r="H4779" t="str">
        <f>VLOOKUP(G4779,All_Teams!$A$2:$B$365,2,FALSE)</f>
        <v>North Carolina</v>
      </c>
    </row>
    <row r="4780" spans="2:8" x14ac:dyDescent="0.4">
      <c r="B4780" s="11">
        <v>4777</v>
      </c>
      <c r="C4780" s="52">
        <v>1452</v>
      </c>
      <c r="D4780" s="13">
        <v>1452</v>
      </c>
      <c r="G4780" s="13">
        <v>1452</v>
      </c>
      <c r="H4780" t="str">
        <f>VLOOKUP(G4780,All_Teams!$A$2:$B$365,2,FALSE)</f>
        <v>West Virginia</v>
      </c>
    </row>
    <row r="4781" spans="2:8" x14ac:dyDescent="0.4">
      <c r="B4781" s="11">
        <v>4778</v>
      </c>
      <c r="C4781" s="52">
        <v>1246</v>
      </c>
      <c r="D4781" s="13">
        <v>1246</v>
      </c>
      <c r="G4781" s="13">
        <v>1246</v>
      </c>
      <c r="H4781" t="str">
        <f>VLOOKUP(G4781,All_Teams!$A$2:$B$365,2,FALSE)</f>
        <v>Kentucky</v>
      </c>
    </row>
    <row r="4782" spans="2:8" x14ac:dyDescent="0.4">
      <c r="B4782" s="11">
        <v>4779</v>
      </c>
      <c r="C4782" s="52">
        <v>1257</v>
      </c>
      <c r="D4782" s="13">
        <v>1257</v>
      </c>
      <c r="G4782" s="13">
        <v>1257</v>
      </c>
      <c r="H4782" t="str">
        <f>VLOOKUP(G4782,All_Teams!$A$2:$B$365,2,FALSE)</f>
        <v>Louisville</v>
      </c>
    </row>
    <row r="4783" spans="2:8" x14ac:dyDescent="0.4">
      <c r="B4783" s="11">
        <v>4780</v>
      </c>
      <c r="C4783" s="52">
        <v>1274</v>
      </c>
      <c r="D4783" s="13">
        <v>1274</v>
      </c>
      <c r="G4783" s="13">
        <v>1274</v>
      </c>
      <c r="H4783" t="str">
        <f>VLOOKUP(G4783,All_Teams!$A$2:$B$365,2,FALSE)</f>
        <v>Miami (FL)</v>
      </c>
    </row>
    <row r="4784" spans="2:8" x14ac:dyDescent="0.4">
      <c r="B4784" s="11">
        <v>4781</v>
      </c>
      <c r="C4784" s="52">
        <v>1274</v>
      </c>
      <c r="D4784" s="13">
        <v>1274</v>
      </c>
      <c r="G4784" s="13">
        <v>1274</v>
      </c>
      <c r="H4784" t="str">
        <f>VLOOKUP(G4784,All_Teams!$A$2:$B$365,2,FALSE)</f>
        <v>Miami (FL)</v>
      </c>
    </row>
    <row r="4785" spans="2:8" x14ac:dyDescent="0.4">
      <c r="B4785" s="11">
        <v>4782</v>
      </c>
      <c r="C4785" s="52">
        <v>1435</v>
      </c>
      <c r="D4785" s="13">
        <v>1435</v>
      </c>
      <c r="G4785" s="13">
        <v>1435</v>
      </c>
      <c r="H4785" t="str">
        <f>VLOOKUP(G4785,All_Teams!$A$2:$B$365,2,FALSE)</f>
        <v>Vanderbilt</v>
      </c>
    </row>
    <row r="4786" spans="2:8" x14ac:dyDescent="0.4">
      <c r="B4786" s="11">
        <v>4783</v>
      </c>
      <c r="C4786" s="52">
        <v>1374</v>
      </c>
      <c r="D4786" s="13">
        <v>1374</v>
      </c>
      <c r="G4786" s="13">
        <v>1374</v>
      </c>
      <c r="H4786" t="str">
        <f>VLOOKUP(G4786,All_Teams!$A$2:$B$365,2,FALSE)</f>
        <v>Southern Methodist</v>
      </c>
    </row>
    <row r="4787" spans="2:8" x14ac:dyDescent="0.4">
      <c r="B4787" s="11">
        <v>4784</v>
      </c>
      <c r="C4787" s="52">
        <v>1274</v>
      </c>
      <c r="D4787" s="13">
        <v>1274</v>
      </c>
      <c r="G4787" s="13">
        <v>1274</v>
      </c>
      <c r="H4787" t="str">
        <f>VLOOKUP(G4787,All_Teams!$A$2:$B$365,2,FALSE)</f>
        <v>Miami (FL)</v>
      </c>
    </row>
    <row r="4788" spans="2:8" x14ac:dyDescent="0.4">
      <c r="B4788" s="11">
        <v>4785</v>
      </c>
      <c r="C4788" s="52">
        <v>1124</v>
      </c>
      <c r="D4788" s="13">
        <v>1124</v>
      </c>
      <c r="G4788" s="13">
        <v>1124</v>
      </c>
      <c r="H4788" t="str">
        <f>VLOOKUP(G4788,All_Teams!$A$2:$B$365,2,FALSE)</f>
        <v>Baylor</v>
      </c>
    </row>
    <row r="4789" spans="2:8" x14ac:dyDescent="0.4">
      <c r="B4789" s="11">
        <v>4786</v>
      </c>
      <c r="C4789" s="52">
        <v>1242</v>
      </c>
      <c r="D4789" s="13">
        <v>1242</v>
      </c>
      <c r="G4789" s="13">
        <v>1242</v>
      </c>
      <c r="H4789" t="str">
        <f>VLOOKUP(G4789,All_Teams!$A$2:$B$365,2,FALSE)</f>
        <v>Kansas</v>
      </c>
    </row>
    <row r="4790" spans="2:8" x14ac:dyDescent="0.4">
      <c r="B4790" s="11">
        <v>4787</v>
      </c>
      <c r="C4790" s="52">
        <v>1452</v>
      </c>
      <c r="D4790" s="13">
        <v>1452</v>
      </c>
      <c r="G4790" s="13">
        <v>1452</v>
      </c>
      <c r="H4790" t="str">
        <f>VLOOKUP(G4790,All_Teams!$A$2:$B$365,2,FALSE)</f>
        <v>West Virginia</v>
      </c>
    </row>
    <row r="4791" spans="2:8" x14ac:dyDescent="0.4">
      <c r="B4791" s="11">
        <v>4788</v>
      </c>
      <c r="C4791" s="52">
        <v>1242</v>
      </c>
      <c r="D4791" s="13">
        <v>1242</v>
      </c>
      <c r="G4791" s="13">
        <v>1242</v>
      </c>
      <c r="H4791" t="str">
        <f>VLOOKUP(G4791,All_Teams!$A$2:$B$365,2,FALSE)</f>
        <v>Kansas</v>
      </c>
    </row>
    <row r="4792" spans="2:8" x14ac:dyDescent="0.4">
      <c r="B4792" s="11">
        <v>4789</v>
      </c>
      <c r="C4792" s="52">
        <v>1371</v>
      </c>
      <c r="D4792" s="13">
        <v>1371</v>
      </c>
      <c r="G4792" s="13">
        <v>1371</v>
      </c>
      <c r="H4792" t="str">
        <f>VLOOKUP(G4792,All_Teams!$A$2:$B$365,2,FALSE)</f>
        <v>Seton Hall</v>
      </c>
    </row>
    <row r="4793" spans="2:8" x14ac:dyDescent="0.4">
      <c r="B4793" s="11">
        <v>4790</v>
      </c>
      <c r="C4793" s="52">
        <v>1199</v>
      </c>
      <c r="D4793" s="13">
        <v>1199</v>
      </c>
      <c r="G4793" s="13">
        <v>1199</v>
      </c>
      <c r="H4793" t="str">
        <f>VLOOKUP(G4793,All_Teams!$A$2:$B$365,2,FALSE)</f>
        <v>Florida State</v>
      </c>
    </row>
    <row r="4794" spans="2:8" x14ac:dyDescent="0.4">
      <c r="B4794" s="11">
        <v>4791</v>
      </c>
      <c r="C4794" s="52">
        <v>1242</v>
      </c>
      <c r="D4794" s="13">
        <v>1242</v>
      </c>
      <c r="G4794" s="13">
        <v>1242</v>
      </c>
      <c r="H4794" t="str">
        <f>VLOOKUP(G4794,All_Teams!$A$2:$B$365,2,FALSE)</f>
        <v>Kansas</v>
      </c>
    </row>
    <row r="4795" spans="2:8" x14ac:dyDescent="0.4">
      <c r="B4795" s="11">
        <v>4792</v>
      </c>
      <c r="C4795" s="52">
        <v>1435</v>
      </c>
      <c r="D4795" s="13">
        <v>1435</v>
      </c>
      <c r="G4795" s="13">
        <v>1435</v>
      </c>
      <c r="H4795" t="str">
        <f>VLOOKUP(G4795,All_Teams!$A$2:$B$365,2,FALSE)</f>
        <v>Vanderbilt</v>
      </c>
    </row>
    <row r="4796" spans="2:8" x14ac:dyDescent="0.4">
      <c r="B4796" s="11">
        <v>4793</v>
      </c>
      <c r="C4796" s="52">
        <v>1112</v>
      </c>
      <c r="D4796" s="13">
        <v>1112</v>
      </c>
      <c r="G4796" s="13">
        <v>1112</v>
      </c>
      <c r="H4796" t="str">
        <f>VLOOKUP(G4796,All_Teams!$A$2:$B$365,2,FALSE)</f>
        <v>Arizona</v>
      </c>
    </row>
    <row r="4797" spans="2:8" x14ac:dyDescent="0.4">
      <c r="B4797" s="11">
        <v>4794</v>
      </c>
      <c r="C4797" s="52">
        <v>1314</v>
      </c>
      <c r="D4797" s="13">
        <v>1314</v>
      </c>
      <c r="G4797" s="13">
        <v>1314</v>
      </c>
      <c r="H4797" t="str">
        <f>VLOOKUP(G4797,All_Teams!$A$2:$B$365,2,FALSE)</f>
        <v>North Carolina</v>
      </c>
    </row>
    <row r="4798" spans="2:8" x14ac:dyDescent="0.4">
      <c r="B4798" s="11">
        <v>4795</v>
      </c>
      <c r="C4798" s="52">
        <v>1314</v>
      </c>
      <c r="D4798" s="13">
        <v>1314</v>
      </c>
      <c r="G4798" s="13">
        <v>1314</v>
      </c>
      <c r="H4798" t="str">
        <f>VLOOKUP(G4798,All_Teams!$A$2:$B$365,2,FALSE)</f>
        <v>North Carolina</v>
      </c>
    </row>
    <row r="4799" spans="2:8" x14ac:dyDescent="0.4">
      <c r="B4799" s="11">
        <v>4796</v>
      </c>
      <c r="C4799" s="52">
        <v>1374</v>
      </c>
      <c r="D4799" s="13">
        <v>1374</v>
      </c>
      <c r="G4799" s="13">
        <v>1374</v>
      </c>
      <c r="H4799" t="str">
        <f>VLOOKUP(G4799,All_Teams!$A$2:$B$365,2,FALSE)</f>
        <v>Southern Methodist</v>
      </c>
    </row>
    <row r="4800" spans="2:8" x14ac:dyDescent="0.4">
      <c r="B4800" s="11">
        <v>4797</v>
      </c>
      <c r="C4800" s="52">
        <v>1246</v>
      </c>
      <c r="D4800" s="13">
        <v>1246</v>
      </c>
      <c r="G4800" s="13">
        <v>1246</v>
      </c>
      <c r="H4800" t="str">
        <f>VLOOKUP(G4800,All_Teams!$A$2:$B$365,2,FALSE)</f>
        <v>Kentucky</v>
      </c>
    </row>
    <row r="4801" spans="2:8" x14ac:dyDescent="0.4">
      <c r="B4801" s="11">
        <v>4798</v>
      </c>
      <c r="C4801" s="52">
        <v>1242</v>
      </c>
      <c r="D4801" s="13">
        <v>1242</v>
      </c>
      <c r="G4801" s="13">
        <v>1242</v>
      </c>
      <c r="H4801" t="str">
        <f>VLOOKUP(G4801,All_Teams!$A$2:$B$365,2,FALSE)</f>
        <v>Kansas</v>
      </c>
    </row>
    <row r="4802" spans="2:8" x14ac:dyDescent="0.4">
      <c r="B4802" s="11">
        <v>4799</v>
      </c>
      <c r="C4802" s="52">
        <v>1242</v>
      </c>
      <c r="D4802" s="13">
        <v>1242</v>
      </c>
      <c r="G4802" s="13">
        <v>1242</v>
      </c>
      <c r="H4802" t="str">
        <f>VLOOKUP(G4802,All_Teams!$A$2:$B$365,2,FALSE)</f>
        <v>Kansas</v>
      </c>
    </row>
    <row r="4803" spans="2:8" x14ac:dyDescent="0.4">
      <c r="B4803" s="11">
        <v>4800</v>
      </c>
      <c r="C4803" s="52">
        <v>1242</v>
      </c>
      <c r="D4803" s="13">
        <v>1242</v>
      </c>
      <c r="G4803" s="13">
        <v>1242</v>
      </c>
      <c r="H4803" t="str">
        <f>VLOOKUP(G4803,All_Teams!$A$2:$B$365,2,FALSE)</f>
        <v>Kansas</v>
      </c>
    </row>
    <row r="4804" spans="2:8" x14ac:dyDescent="0.4">
      <c r="B4804" s="11">
        <v>4801</v>
      </c>
      <c r="C4804" s="52">
        <v>1452</v>
      </c>
      <c r="D4804" s="13">
        <v>1452</v>
      </c>
      <c r="G4804" s="13">
        <v>1452</v>
      </c>
      <c r="H4804" t="str">
        <f>VLOOKUP(G4804,All_Teams!$A$2:$B$365,2,FALSE)</f>
        <v>West Virginia</v>
      </c>
    </row>
    <row r="4805" spans="2:8" x14ac:dyDescent="0.4">
      <c r="B4805" s="11">
        <v>4802</v>
      </c>
      <c r="C4805" s="52">
        <v>1314</v>
      </c>
      <c r="D4805" s="13">
        <v>1314</v>
      </c>
      <c r="G4805" s="13">
        <v>1314</v>
      </c>
      <c r="H4805" t="str">
        <f>VLOOKUP(G4805,All_Teams!$A$2:$B$365,2,FALSE)</f>
        <v>North Carolina</v>
      </c>
    </row>
    <row r="4806" spans="2:8" x14ac:dyDescent="0.4">
      <c r="B4806" s="11">
        <v>4803</v>
      </c>
      <c r="C4806" s="52">
        <v>1458</v>
      </c>
      <c r="D4806" s="13">
        <v>1458</v>
      </c>
      <c r="G4806" s="13">
        <v>1458</v>
      </c>
      <c r="H4806" t="str">
        <f>VLOOKUP(G4806,All_Teams!$A$2:$B$365,2,FALSE)</f>
        <v>Wisconsin</v>
      </c>
    </row>
    <row r="4807" spans="2:8" x14ac:dyDescent="0.4">
      <c r="B4807" s="11">
        <v>4804</v>
      </c>
      <c r="C4807" s="52">
        <v>1242</v>
      </c>
      <c r="D4807" s="13">
        <v>1242</v>
      </c>
      <c r="G4807" s="13">
        <v>1242</v>
      </c>
      <c r="H4807" t="str">
        <f>VLOOKUP(G4807,All_Teams!$A$2:$B$365,2,FALSE)</f>
        <v>Kansas</v>
      </c>
    </row>
    <row r="4808" spans="2:8" x14ac:dyDescent="0.4">
      <c r="B4808" s="11">
        <v>4805</v>
      </c>
      <c r="C4808" s="52">
        <v>1452</v>
      </c>
      <c r="D4808" s="13">
        <v>1452</v>
      </c>
      <c r="G4808" s="13">
        <v>1452</v>
      </c>
      <c r="H4808" t="str">
        <f>VLOOKUP(G4808,All_Teams!$A$2:$B$365,2,FALSE)</f>
        <v>West Virginia</v>
      </c>
    </row>
    <row r="4809" spans="2:8" x14ac:dyDescent="0.4">
      <c r="B4809" s="11">
        <v>4806</v>
      </c>
      <c r="C4809" s="52">
        <v>1435</v>
      </c>
      <c r="D4809" s="13">
        <v>1435</v>
      </c>
      <c r="G4809" s="13">
        <v>1435</v>
      </c>
      <c r="H4809" t="str">
        <f>VLOOKUP(G4809,All_Teams!$A$2:$B$365,2,FALSE)</f>
        <v>Vanderbilt</v>
      </c>
    </row>
    <row r="4810" spans="2:8" x14ac:dyDescent="0.4">
      <c r="B4810" s="11">
        <v>4807</v>
      </c>
      <c r="C4810" s="52">
        <v>1452</v>
      </c>
      <c r="D4810" s="13">
        <v>1452</v>
      </c>
      <c r="G4810" s="13">
        <v>1452</v>
      </c>
      <c r="H4810" t="str">
        <f>VLOOKUP(G4810,All_Teams!$A$2:$B$365,2,FALSE)</f>
        <v>West Virginia</v>
      </c>
    </row>
    <row r="4811" spans="2:8" x14ac:dyDescent="0.4">
      <c r="B4811" s="11">
        <v>4808</v>
      </c>
      <c r="C4811" s="52">
        <v>1268</v>
      </c>
      <c r="D4811" s="13">
        <v>1268</v>
      </c>
      <c r="G4811" s="13">
        <v>1268</v>
      </c>
      <c r="H4811" t="str">
        <f>VLOOKUP(G4811,All_Teams!$A$2:$B$365,2,FALSE)</f>
        <v>Maryland</v>
      </c>
    </row>
    <row r="4812" spans="2:8" x14ac:dyDescent="0.4">
      <c r="B4812" s="11">
        <v>4809</v>
      </c>
      <c r="C4812" s="52">
        <v>1452</v>
      </c>
      <c r="D4812" s="13">
        <v>1452</v>
      </c>
      <c r="G4812" s="13">
        <v>1452</v>
      </c>
      <c r="H4812" t="str">
        <f>VLOOKUP(G4812,All_Teams!$A$2:$B$365,2,FALSE)</f>
        <v>West Virginia</v>
      </c>
    </row>
    <row r="4813" spans="2:8" x14ac:dyDescent="0.4">
      <c r="B4813" s="11">
        <v>4810</v>
      </c>
      <c r="C4813" s="52">
        <v>1276</v>
      </c>
      <c r="D4813" s="13">
        <v>1276</v>
      </c>
      <c r="G4813" s="13">
        <v>1276</v>
      </c>
      <c r="H4813" t="str">
        <f>VLOOKUP(G4813,All_Teams!$A$2:$B$365,2,FALSE)</f>
        <v>Michigan</v>
      </c>
    </row>
    <row r="4814" spans="2:8" x14ac:dyDescent="0.4">
      <c r="B4814" s="11">
        <v>4811</v>
      </c>
      <c r="C4814" s="52">
        <v>1314</v>
      </c>
      <c r="D4814" s="13">
        <v>1314</v>
      </c>
      <c r="G4814" s="13">
        <v>1314</v>
      </c>
      <c r="H4814" t="str">
        <f>VLOOKUP(G4814,All_Teams!$A$2:$B$365,2,FALSE)</f>
        <v>North Carolina</v>
      </c>
    </row>
    <row r="4815" spans="2:8" x14ac:dyDescent="0.4">
      <c r="B4815" s="11">
        <v>4812</v>
      </c>
      <c r="C4815" s="52">
        <v>1452</v>
      </c>
      <c r="D4815" s="13">
        <v>1452</v>
      </c>
      <c r="G4815" s="13">
        <v>1452</v>
      </c>
      <c r="H4815" t="str">
        <f>VLOOKUP(G4815,All_Teams!$A$2:$B$365,2,FALSE)</f>
        <v>West Virginia</v>
      </c>
    </row>
    <row r="4816" spans="2:8" x14ac:dyDescent="0.4">
      <c r="B4816" s="11">
        <v>4813</v>
      </c>
      <c r="C4816" s="52">
        <v>1452</v>
      </c>
      <c r="D4816" s="13">
        <v>1452</v>
      </c>
      <c r="G4816" s="13">
        <v>1452</v>
      </c>
      <c r="H4816" t="str">
        <f>VLOOKUP(G4816,All_Teams!$A$2:$B$365,2,FALSE)</f>
        <v>West Virginia</v>
      </c>
    </row>
    <row r="4817" spans="2:8" x14ac:dyDescent="0.4">
      <c r="B4817" s="11">
        <v>4814</v>
      </c>
      <c r="C4817" s="52">
        <v>1435</v>
      </c>
      <c r="D4817" s="13">
        <v>1435</v>
      </c>
      <c r="G4817" s="13">
        <v>1435</v>
      </c>
      <c r="H4817" t="str">
        <f>VLOOKUP(G4817,All_Teams!$A$2:$B$365,2,FALSE)</f>
        <v>Vanderbilt</v>
      </c>
    </row>
    <row r="4818" spans="2:8" x14ac:dyDescent="0.4">
      <c r="B4818" s="11">
        <v>4815</v>
      </c>
      <c r="C4818" s="52">
        <v>1278</v>
      </c>
      <c r="D4818" s="13">
        <v>1278</v>
      </c>
      <c r="G4818" s="13">
        <v>1278</v>
      </c>
      <c r="H4818" t="str">
        <f>VLOOKUP(G4818,All_Teams!$A$2:$B$365,2,FALSE)</f>
        <v>Minnesota</v>
      </c>
    </row>
    <row r="4819" spans="2:8" x14ac:dyDescent="0.4">
      <c r="B4819" s="11">
        <v>4816</v>
      </c>
      <c r="C4819" s="52">
        <v>1314</v>
      </c>
      <c r="D4819" s="13">
        <v>1314</v>
      </c>
      <c r="G4819" s="13">
        <v>1314</v>
      </c>
      <c r="H4819" t="str">
        <f>VLOOKUP(G4819,All_Teams!$A$2:$B$365,2,FALSE)</f>
        <v>North Carolina</v>
      </c>
    </row>
    <row r="4820" spans="2:8" x14ac:dyDescent="0.4">
      <c r="B4820" s="11">
        <v>4817</v>
      </c>
      <c r="C4820" s="52">
        <v>1436</v>
      </c>
      <c r="D4820" s="13">
        <v>1436</v>
      </c>
      <c r="G4820" s="13">
        <v>1436</v>
      </c>
      <c r="H4820" t="str">
        <f>VLOOKUP(G4820,All_Teams!$A$2:$B$365,2,FALSE)</f>
        <v>Vermont</v>
      </c>
    </row>
    <row r="4821" spans="2:8" x14ac:dyDescent="0.4">
      <c r="B4821" s="11">
        <v>4818</v>
      </c>
      <c r="C4821" s="52">
        <v>1242</v>
      </c>
      <c r="D4821" s="13">
        <v>1242</v>
      </c>
      <c r="G4821" s="13">
        <v>1242</v>
      </c>
      <c r="H4821" t="str">
        <f>VLOOKUP(G4821,All_Teams!$A$2:$B$365,2,FALSE)</f>
        <v>Kansas</v>
      </c>
    </row>
    <row r="4822" spans="2:8" x14ac:dyDescent="0.4">
      <c r="B4822" s="11">
        <v>4819</v>
      </c>
      <c r="C4822" s="52">
        <v>1166</v>
      </c>
      <c r="D4822" s="13">
        <v>1166</v>
      </c>
      <c r="G4822" s="13">
        <v>1166</v>
      </c>
      <c r="H4822" t="str">
        <f>VLOOKUP(G4822,All_Teams!$A$2:$B$365,2,FALSE)</f>
        <v>Creighton</v>
      </c>
    </row>
    <row r="4823" spans="2:8" x14ac:dyDescent="0.4">
      <c r="B4823" s="11">
        <v>4820</v>
      </c>
      <c r="C4823" s="52">
        <v>1436</v>
      </c>
      <c r="D4823" s="13">
        <v>1436</v>
      </c>
      <c r="G4823" s="13">
        <v>1436</v>
      </c>
      <c r="H4823" t="str">
        <f>VLOOKUP(G4823,All_Teams!$A$2:$B$365,2,FALSE)</f>
        <v>Vermont</v>
      </c>
    </row>
    <row r="4824" spans="2:8" x14ac:dyDescent="0.4">
      <c r="B4824" s="11">
        <v>4821</v>
      </c>
      <c r="C4824" s="52">
        <v>1452</v>
      </c>
      <c r="D4824" s="13">
        <v>1452</v>
      </c>
      <c r="G4824" s="13">
        <v>1452</v>
      </c>
      <c r="H4824" t="str">
        <f>VLOOKUP(G4824,All_Teams!$A$2:$B$365,2,FALSE)</f>
        <v>West Virginia</v>
      </c>
    </row>
    <row r="4825" spans="2:8" x14ac:dyDescent="0.4">
      <c r="B4825" s="11">
        <v>4822</v>
      </c>
      <c r="C4825" s="52">
        <v>1257</v>
      </c>
      <c r="D4825" s="13">
        <v>1257</v>
      </c>
      <c r="G4825" s="13">
        <v>1257</v>
      </c>
      <c r="H4825" t="str">
        <f>VLOOKUP(G4825,All_Teams!$A$2:$B$365,2,FALSE)</f>
        <v>Louisville</v>
      </c>
    </row>
    <row r="4826" spans="2:8" x14ac:dyDescent="0.4">
      <c r="B4826" s="11">
        <v>4823</v>
      </c>
      <c r="C4826" s="52">
        <v>1452</v>
      </c>
      <c r="D4826" s="13">
        <v>1452</v>
      </c>
      <c r="G4826" s="13">
        <v>1452</v>
      </c>
      <c r="H4826" t="str">
        <f>VLOOKUP(G4826,All_Teams!$A$2:$B$365,2,FALSE)</f>
        <v>West Virginia</v>
      </c>
    </row>
    <row r="4827" spans="2:8" x14ac:dyDescent="0.4">
      <c r="B4827" s="11">
        <v>4824</v>
      </c>
      <c r="C4827" s="52">
        <v>1452</v>
      </c>
      <c r="D4827" s="13">
        <v>1452</v>
      </c>
      <c r="G4827" s="13">
        <v>1452</v>
      </c>
      <c r="H4827" t="str">
        <f>VLOOKUP(G4827,All_Teams!$A$2:$B$365,2,FALSE)</f>
        <v>West Virginia</v>
      </c>
    </row>
    <row r="4828" spans="2:8" x14ac:dyDescent="0.4">
      <c r="B4828" s="11">
        <v>4825</v>
      </c>
      <c r="C4828" s="52">
        <v>1435</v>
      </c>
      <c r="D4828" s="13">
        <v>1435</v>
      </c>
      <c r="G4828" s="13">
        <v>1435</v>
      </c>
      <c r="H4828" t="str">
        <f>VLOOKUP(G4828,All_Teams!$A$2:$B$365,2,FALSE)</f>
        <v>Vanderbilt</v>
      </c>
    </row>
    <row r="4829" spans="2:8" x14ac:dyDescent="0.4">
      <c r="B4829" s="11">
        <v>4826</v>
      </c>
      <c r="C4829" s="52">
        <v>1374</v>
      </c>
      <c r="D4829" s="13">
        <v>1374</v>
      </c>
      <c r="G4829" s="13">
        <v>1374</v>
      </c>
      <c r="H4829" t="str">
        <f>VLOOKUP(G4829,All_Teams!$A$2:$B$365,2,FALSE)</f>
        <v>Southern Methodist</v>
      </c>
    </row>
    <row r="4830" spans="2:8" x14ac:dyDescent="0.4">
      <c r="B4830" s="11">
        <v>4827</v>
      </c>
      <c r="C4830" s="52">
        <v>1452</v>
      </c>
      <c r="D4830" s="13">
        <v>1452</v>
      </c>
      <c r="G4830" s="13">
        <v>1452</v>
      </c>
      <c r="H4830" t="str">
        <f>VLOOKUP(G4830,All_Teams!$A$2:$B$365,2,FALSE)</f>
        <v>West Virginia</v>
      </c>
    </row>
    <row r="4831" spans="2:8" x14ac:dyDescent="0.4">
      <c r="B4831" s="11">
        <v>4828</v>
      </c>
      <c r="C4831" s="52">
        <v>1242</v>
      </c>
      <c r="D4831" s="13">
        <v>1242</v>
      </c>
      <c r="G4831" s="13">
        <v>1242</v>
      </c>
      <c r="H4831" t="str">
        <f>VLOOKUP(G4831,All_Teams!$A$2:$B$365,2,FALSE)</f>
        <v>Kansas</v>
      </c>
    </row>
    <row r="4832" spans="2:8" x14ac:dyDescent="0.4">
      <c r="B4832" s="11">
        <v>4829</v>
      </c>
      <c r="C4832" s="52">
        <v>1314</v>
      </c>
      <c r="D4832" s="13">
        <v>1314</v>
      </c>
      <c r="G4832" s="13">
        <v>1314</v>
      </c>
      <c r="H4832" t="str">
        <f>VLOOKUP(G4832,All_Teams!$A$2:$B$365,2,FALSE)</f>
        <v>North Carolina</v>
      </c>
    </row>
    <row r="4833" spans="2:8" x14ac:dyDescent="0.4">
      <c r="B4833" s="11">
        <v>4830</v>
      </c>
      <c r="C4833" s="52">
        <v>1435</v>
      </c>
      <c r="D4833" s="13">
        <v>1435</v>
      </c>
      <c r="G4833" s="13">
        <v>1435</v>
      </c>
      <c r="H4833" t="str">
        <f>VLOOKUP(G4833,All_Teams!$A$2:$B$365,2,FALSE)</f>
        <v>Vanderbilt</v>
      </c>
    </row>
    <row r="4834" spans="2:8" x14ac:dyDescent="0.4">
      <c r="B4834" s="11">
        <v>4831</v>
      </c>
      <c r="C4834" s="52">
        <v>1242</v>
      </c>
      <c r="D4834" s="13">
        <v>1242</v>
      </c>
      <c r="G4834" s="13">
        <v>1242</v>
      </c>
      <c r="H4834" t="str">
        <f>VLOOKUP(G4834,All_Teams!$A$2:$B$365,2,FALSE)</f>
        <v>Kansas</v>
      </c>
    </row>
    <row r="4835" spans="2:8" x14ac:dyDescent="0.4">
      <c r="B4835" s="11">
        <v>4832</v>
      </c>
      <c r="C4835" s="52">
        <v>1452</v>
      </c>
      <c r="D4835" s="13">
        <v>1452</v>
      </c>
      <c r="G4835" s="13">
        <v>1452</v>
      </c>
      <c r="H4835" t="str">
        <f>VLOOKUP(G4835,All_Teams!$A$2:$B$365,2,FALSE)</f>
        <v>West Virginia</v>
      </c>
    </row>
    <row r="4836" spans="2:8" x14ac:dyDescent="0.4">
      <c r="B4836" s="11">
        <v>4833</v>
      </c>
      <c r="C4836" s="52">
        <v>1246</v>
      </c>
      <c r="D4836" s="13">
        <v>1246</v>
      </c>
      <c r="G4836" s="13">
        <v>1246</v>
      </c>
      <c r="H4836" t="str">
        <f>VLOOKUP(G4836,All_Teams!$A$2:$B$365,2,FALSE)</f>
        <v>Kentucky</v>
      </c>
    </row>
    <row r="4837" spans="2:8" x14ac:dyDescent="0.4">
      <c r="B4837" s="11">
        <v>4834</v>
      </c>
      <c r="C4837" s="52">
        <v>1452</v>
      </c>
      <c r="D4837" s="13">
        <v>1452</v>
      </c>
      <c r="G4837" s="13">
        <v>1452</v>
      </c>
      <c r="H4837" t="str">
        <f>VLOOKUP(G4837,All_Teams!$A$2:$B$365,2,FALSE)</f>
        <v>West Virginia</v>
      </c>
    </row>
    <row r="4838" spans="2:8" x14ac:dyDescent="0.4">
      <c r="B4838" s="11">
        <v>4835</v>
      </c>
      <c r="C4838" s="52">
        <v>1314</v>
      </c>
      <c r="D4838" s="13">
        <v>1314</v>
      </c>
      <c r="G4838" s="13">
        <v>1314</v>
      </c>
      <c r="H4838" t="str">
        <f>VLOOKUP(G4838,All_Teams!$A$2:$B$365,2,FALSE)</f>
        <v>North Carolina</v>
      </c>
    </row>
    <row r="4839" spans="2:8" x14ac:dyDescent="0.4">
      <c r="B4839" s="11">
        <v>4836</v>
      </c>
      <c r="C4839" s="52">
        <v>1153</v>
      </c>
      <c r="D4839" s="13">
        <v>1153</v>
      </c>
      <c r="G4839" s="13">
        <v>1153</v>
      </c>
      <c r="H4839" t="str">
        <f>VLOOKUP(G4839,All_Teams!$A$2:$B$365,2,FALSE)</f>
        <v>Cincinnati</v>
      </c>
    </row>
    <row r="4840" spans="2:8" x14ac:dyDescent="0.4">
      <c r="B4840" s="11">
        <v>4837</v>
      </c>
      <c r="C4840" s="52">
        <v>1242</v>
      </c>
      <c r="D4840" s="13">
        <v>1242</v>
      </c>
      <c r="G4840" s="13">
        <v>1242</v>
      </c>
      <c r="H4840" t="str">
        <f>VLOOKUP(G4840,All_Teams!$A$2:$B$365,2,FALSE)</f>
        <v>Kansas</v>
      </c>
    </row>
    <row r="4841" spans="2:8" x14ac:dyDescent="0.4">
      <c r="B4841" s="11">
        <v>4838</v>
      </c>
      <c r="C4841" s="52">
        <v>1242</v>
      </c>
      <c r="D4841" s="13">
        <v>1242</v>
      </c>
      <c r="G4841" s="13">
        <v>1242</v>
      </c>
      <c r="H4841" t="str">
        <f>VLOOKUP(G4841,All_Teams!$A$2:$B$365,2,FALSE)</f>
        <v>Kansas</v>
      </c>
    </row>
    <row r="4842" spans="2:8" x14ac:dyDescent="0.4">
      <c r="B4842" s="11">
        <v>4839</v>
      </c>
      <c r="C4842" s="52">
        <v>1268</v>
      </c>
      <c r="D4842" s="13">
        <v>1268</v>
      </c>
      <c r="G4842" s="13">
        <v>1268</v>
      </c>
      <c r="H4842" t="str">
        <f>VLOOKUP(G4842,All_Teams!$A$2:$B$365,2,FALSE)</f>
        <v>Maryland</v>
      </c>
    </row>
    <row r="4843" spans="2:8" x14ac:dyDescent="0.4">
      <c r="B4843" s="11">
        <v>4840</v>
      </c>
      <c r="C4843" s="52">
        <v>1452</v>
      </c>
      <c r="D4843" s="13">
        <v>1452</v>
      </c>
      <c r="G4843" s="13">
        <v>1452</v>
      </c>
      <c r="H4843" t="str">
        <f>VLOOKUP(G4843,All_Teams!$A$2:$B$365,2,FALSE)</f>
        <v>West Virginia</v>
      </c>
    </row>
    <row r="4844" spans="2:8" x14ac:dyDescent="0.4">
      <c r="B4844" s="11">
        <v>4841</v>
      </c>
      <c r="C4844" s="52">
        <v>1268</v>
      </c>
      <c r="D4844" s="13">
        <v>1268</v>
      </c>
      <c r="G4844" s="13">
        <v>1268</v>
      </c>
      <c r="H4844" t="str">
        <f>VLOOKUP(G4844,All_Teams!$A$2:$B$365,2,FALSE)</f>
        <v>Maryland</v>
      </c>
    </row>
    <row r="4845" spans="2:8" x14ac:dyDescent="0.4">
      <c r="B4845" s="11">
        <v>4842</v>
      </c>
      <c r="C4845" s="52">
        <v>1246</v>
      </c>
      <c r="D4845" s="13">
        <v>1246</v>
      </c>
      <c r="G4845" s="13">
        <v>1246</v>
      </c>
      <c r="H4845" t="str">
        <f>VLOOKUP(G4845,All_Teams!$A$2:$B$365,2,FALSE)</f>
        <v>Kentucky</v>
      </c>
    </row>
    <row r="4846" spans="2:8" x14ac:dyDescent="0.4">
      <c r="B4846" s="11">
        <v>4843</v>
      </c>
      <c r="C4846" s="52">
        <v>1314</v>
      </c>
      <c r="D4846" s="13">
        <v>1314</v>
      </c>
      <c r="G4846" s="13">
        <v>1314</v>
      </c>
      <c r="H4846" t="str">
        <f>VLOOKUP(G4846,All_Teams!$A$2:$B$365,2,FALSE)</f>
        <v>North Carolina</v>
      </c>
    </row>
    <row r="4847" spans="2:8" x14ac:dyDescent="0.4">
      <c r="B4847" s="11">
        <v>4844</v>
      </c>
      <c r="C4847" s="52">
        <v>1246</v>
      </c>
      <c r="D4847" s="13">
        <v>1246</v>
      </c>
      <c r="G4847" s="13">
        <v>1246</v>
      </c>
      <c r="H4847" t="str">
        <f>VLOOKUP(G4847,All_Teams!$A$2:$B$365,2,FALSE)</f>
        <v>Kentucky</v>
      </c>
    </row>
    <row r="4848" spans="2:8" x14ac:dyDescent="0.4">
      <c r="B4848" s="11">
        <v>4845</v>
      </c>
      <c r="C4848" s="52">
        <v>1242</v>
      </c>
      <c r="D4848" s="13">
        <v>1242</v>
      </c>
      <c r="G4848" s="13">
        <v>1242</v>
      </c>
      <c r="H4848" t="str">
        <f>VLOOKUP(G4848,All_Teams!$A$2:$B$365,2,FALSE)</f>
        <v>Kansas</v>
      </c>
    </row>
    <row r="4849" spans="2:8" x14ac:dyDescent="0.4">
      <c r="B4849" s="11">
        <v>4846</v>
      </c>
      <c r="C4849" s="52">
        <v>1452</v>
      </c>
      <c r="D4849" s="13">
        <v>1452</v>
      </c>
      <c r="G4849" s="13">
        <v>1452</v>
      </c>
      <c r="H4849" t="str">
        <f>VLOOKUP(G4849,All_Teams!$A$2:$B$365,2,FALSE)</f>
        <v>West Virginia</v>
      </c>
    </row>
    <row r="4850" spans="2:8" x14ac:dyDescent="0.4">
      <c r="B4850" s="11">
        <v>4847</v>
      </c>
      <c r="C4850" s="52">
        <v>1452</v>
      </c>
      <c r="D4850" s="13">
        <v>1452</v>
      </c>
      <c r="G4850" s="13">
        <v>1452</v>
      </c>
      <c r="H4850" t="str">
        <f>VLOOKUP(G4850,All_Teams!$A$2:$B$365,2,FALSE)</f>
        <v>West Virginia</v>
      </c>
    </row>
    <row r="4851" spans="2:8" x14ac:dyDescent="0.4">
      <c r="B4851" s="11">
        <v>4848</v>
      </c>
      <c r="C4851" s="52">
        <v>1257</v>
      </c>
      <c r="D4851" s="13">
        <v>1257</v>
      </c>
      <c r="G4851" s="13">
        <v>1257</v>
      </c>
      <c r="H4851" t="str">
        <f>VLOOKUP(G4851,All_Teams!$A$2:$B$365,2,FALSE)</f>
        <v>Louisville</v>
      </c>
    </row>
    <row r="4852" spans="2:8" x14ac:dyDescent="0.4">
      <c r="B4852" s="11">
        <v>4849</v>
      </c>
      <c r="C4852" s="52">
        <v>1314</v>
      </c>
      <c r="D4852" s="13">
        <v>1314</v>
      </c>
      <c r="G4852" s="13">
        <v>1314</v>
      </c>
      <c r="H4852" t="str">
        <f>VLOOKUP(G4852,All_Teams!$A$2:$B$365,2,FALSE)</f>
        <v>North Carolina</v>
      </c>
    </row>
    <row r="4853" spans="2:8" x14ac:dyDescent="0.4">
      <c r="B4853" s="11">
        <v>4850</v>
      </c>
      <c r="C4853" s="52">
        <v>1242</v>
      </c>
      <c r="D4853" s="13">
        <v>1242</v>
      </c>
      <c r="G4853" s="13">
        <v>1242</v>
      </c>
      <c r="H4853" t="str">
        <f>VLOOKUP(G4853,All_Teams!$A$2:$B$365,2,FALSE)</f>
        <v>Kansas</v>
      </c>
    </row>
    <row r="4854" spans="2:8" x14ac:dyDescent="0.4">
      <c r="B4854" s="11">
        <v>4851</v>
      </c>
      <c r="C4854" s="52">
        <v>1278</v>
      </c>
      <c r="D4854" s="13">
        <v>1278</v>
      </c>
      <c r="G4854" s="13">
        <v>1278</v>
      </c>
      <c r="H4854" t="str">
        <f>VLOOKUP(G4854,All_Teams!$A$2:$B$365,2,FALSE)</f>
        <v>Minnesota</v>
      </c>
    </row>
    <row r="4855" spans="2:8" x14ac:dyDescent="0.4">
      <c r="B4855" s="11">
        <v>4852</v>
      </c>
      <c r="C4855" s="52">
        <v>1314</v>
      </c>
      <c r="D4855" s="13">
        <v>1314</v>
      </c>
      <c r="G4855" s="13">
        <v>1314</v>
      </c>
      <c r="H4855" t="str">
        <f>VLOOKUP(G4855,All_Teams!$A$2:$B$365,2,FALSE)</f>
        <v>North Carolina</v>
      </c>
    </row>
    <row r="4856" spans="2:8" x14ac:dyDescent="0.4">
      <c r="B4856" s="11">
        <v>4853</v>
      </c>
      <c r="C4856" s="52">
        <v>1242</v>
      </c>
      <c r="D4856" s="13">
        <v>1242</v>
      </c>
      <c r="G4856" s="13">
        <v>1242</v>
      </c>
      <c r="H4856" t="str">
        <f>VLOOKUP(G4856,All_Teams!$A$2:$B$365,2,FALSE)</f>
        <v>Kansas</v>
      </c>
    </row>
    <row r="4857" spans="2:8" x14ac:dyDescent="0.4">
      <c r="B4857" s="11">
        <v>4854</v>
      </c>
      <c r="C4857" s="52">
        <v>1452</v>
      </c>
      <c r="D4857" s="13">
        <v>1452</v>
      </c>
      <c r="G4857" s="13">
        <v>1452</v>
      </c>
      <c r="H4857" t="str">
        <f>VLOOKUP(G4857,All_Teams!$A$2:$B$365,2,FALSE)</f>
        <v>West Virginia</v>
      </c>
    </row>
    <row r="4858" spans="2:8" x14ac:dyDescent="0.4">
      <c r="B4858" s="11">
        <v>4855</v>
      </c>
      <c r="C4858" s="52">
        <v>1452</v>
      </c>
      <c r="D4858" s="13">
        <v>1452</v>
      </c>
      <c r="G4858" s="13">
        <v>1452</v>
      </c>
      <c r="H4858" t="str">
        <f>VLOOKUP(G4858,All_Teams!$A$2:$B$365,2,FALSE)</f>
        <v>West Virginia</v>
      </c>
    </row>
    <row r="4859" spans="2:8" x14ac:dyDescent="0.4">
      <c r="B4859" s="11">
        <v>4856</v>
      </c>
      <c r="C4859" s="52">
        <v>1452</v>
      </c>
      <c r="D4859" s="13">
        <v>1452</v>
      </c>
      <c r="G4859" s="13">
        <v>1452</v>
      </c>
      <c r="H4859" t="str">
        <f>VLOOKUP(G4859,All_Teams!$A$2:$B$365,2,FALSE)</f>
        <v>West Virginia</v>
      </c>
    </row>
    <row r="4860" spans="2:8" x14ac:dyDescent="0.4">
      <c r="B4860" s="11">
        <v>4857</v>
      </c>
      <c r="C4860" s="52">
        <v>1435</v>
      </c>
      <c r="D4860" s="13">
        <v>1435</v>
      </c>
      <c r="G4860" s="13">
        <v>1435</v>
      </c>
      <c r="H4860" t="str">
        <f>VLOOKUP(G4860,All_Teams!$A$2:$B$365,2,FALSE)</f>
        <v>Vanderbilt</v>
      </c>
    </row>
    <row r="4861" spans="2:8" x14ac:dyDescent="0.4">
      <c r="B4861" s="11">
        <v>4858</v>
      </c>
      <c r="C4861" s="52">
        <v>1435</v>
      </c>
      <c r="D4861" s="13">
        <v>1435</v>
      </c>
      <c r="G4861" s="13">
        <v>1435</v>
      </c>
      <c r="H4861" t="str">
        <f>VLOOKUP(G4861,All_Teams!$A$2:$B$365,2,FALSE)</f>
        <v>Vanderbilt</v>
      </c>
    </row>
    <row r="4862" spans="2:8" x14ac:dyDescent="0.4">
      <c r="B4862" s="11">
        <v>4859</v>
      </c>
      <c r="C4862" s="52">
        <v>1374</v>
      </c>
      <c r="D4862" s="13">
        <v>1374</v>
      </c>
      <c r="G4862" s="13">
        <v>1374</v>
      </c>
      <c r="H4862" t="str">
        <f>VLOOKUP(G4862,All_Teams!$A$2:$B$365,2,FALSE)</f>
        <v>Southern Methodist</v>
      </c>
    </row>
    <row r="4863" spans="2:8" x14ac:dyDescent="0.4">
      <c r="B4863" s="11">
        <v>4860</v>
      </c>
      <c r="C4863" s="52">
        <v>1452</v>
      </c>
      <c r="D4863" s="13">
        <v>1452</v>
      </c>
      <c r="G4863" s="13">
        <v>1452</v>
      </c>
      <c r="H4863" t="str">
        <f>VLOOKUP(G4863,All_Teams!$A$2:$B$365,2,FALSE)</f>
        <v>West Virginia</v>
      </c>
    </row>
    <row r="4864" spans="2:8" x14ac:dyDescent="0.4">
      <c r="B4864" s="11">
        <v>4861</v>
      </c>
      <c r="C4864" s="52">
        <v>1329</v>
      </c>
      <c r="D4864" s="13">
        <v>1329</v>
      </c>
      <c r="G4864" s="13">
        <v>1329</v>
      </c>
      <c r="H4864" t="str">
        <f>VLOOKUP(G4864,All_Teams!$A$2:$B$365,2,FALSE)</f>
        <v>Oklahoma State</v>
      </c>
    </row>
    <row r="4865" spans="2:8" x14ac:dyDescent="0.4">
      <c r="B4865" s="11">
        <v>4862</v>
      </c>
      <c r="C4865" s="52">
        <v>1452</v>
      </c>
      <c r="D4865" s="13">
        <v>1452</v>
      </c>
      <c r="G4865" s="13">
        <v>1452</v>
      </c>
      <c r="H4865" t="str">
        <f>VLOOKUP(G4865,All_Teams!$A$2:$B$365,2,FALSE)</f>
        <v>West Virginia</v>
      </c>
    </row>
    <row r="4866" spans="2:8" x14ac:dyDescent="0.4">
      <c r="B4866" s="11">
        <v>4863</v>
      </c>
      <c r="C4866" s="52">
        <v>1452</v>
      </c>
      <c r="D4866" s="13">
        <v>1452</v>
      </c>
      <c r="G4866" s="13">
        <v>1452</v>
      </c>
      <c r="H4866" t="str">
        <f>VLOOKUP(G4866,All_Teams!$A$2:$B$365,2,FALSE)</f>
        <v>West Virginia</v>
      </c>
    </row>
    <row r="4867" spans="2:8" x14ac:dyDescent="0.4">
      <c r="B4867" s="11">
        <v>4864</v>
      </c>
      <c r="C4867" s="52">
        <v>1458</v>
      </c>
      <c r="D4867" s="13">
        <v>1458</v>
      </c>
      <c r="G4867" s="13">
        <v>1458</v>
      </c>
      <c r="H4867" t="str">
        <f>VLOOKUP(G4867,All_Teams!$A$2:$B$365,2,FALSE)</f>
        <v>Wisconsin</v>
      </c>
    </row>
    <row r="4868" spans="2:8" x14ac:dyDescent="0.4">
      <c r="B4868" s="11">
        <v>4865</v>
      </c>
      <c r="C4868" s="52">
        <v>1181</v>
      </c>
      <c r="D4868" s="13">
        <v>1181</v>
      </c>
      <c r="G4868" s="13">
        <v>1181</v>
      </c>
      <c r="H4868" t="str">
        <f>VLOOKUP(G4868,All_Teams!$A$2:$B$365,2,FALSE)</f>
        <v>Duke</v>
      </c>
    </row>
    <row r="4869" spans="2:8" x14ac:dyDescent="0.4">
      <c r="B4869" s="11">
        <v>4866</v>
      </c>
      <c r="C4869" s="52">
        <v>1435</v>
      </c>
      <c r="D4869" s="13">
        <v>1435</v>
      </c>
      <c r="G4869" s="13">
        <v>1435</v>
      </c>
      <c r="H4869" t="str">
        <f>VLOOKUP(G4869,All_Teams!$A$2:$B$365,2,FALSE)</f>
        <v>Vanderbilt</v>
      </c>
    </row>
    <row r="4870" spans="2:8" x14ac:dyDescent="0.4">
      <c r="B4870" s="11">
        <v>4867</v>
      </c>
      <c r="C4870" s="52">
        <v>1452</v>
      </c>
      <c r="D4870" s="13">
        <v>1452</v>
      </c>
      <c r="G4870" s="13">
        <v>1452</v>
      </c>
      <c r="H4870" t="str">
        <f>VLOOKUP(G4870,All_Teams!$A$2:$B$365,2,FALSE)</f>
        <v>West Virginia</v>
      </c>
    </row>
    <row r="4871" spans="2:8" x14ac:dyDescent="0.4">
      <c r="B4871" s="11">
        <v>4868</v>
      </c>
      <c r="C4871" s="52">
        <v>1452</v>
      </c>
      <c r="D4871" s="13">
        <v>1452</v>
      </c>
      <c r="G4871" s="13">
        <v>1452</v>
      </c>
      <c r="H4871" t="str">
        <f>VLOOKUP(G4871,All_Teams!$A$2:$B$365,2,FALSE)</f>
        <v>West Virginia</v>
      </c>
    </row>
    <row r="4872" spans="2:8" x14ac:dyDescent="0.4">
      <c r="B4872" s="11">
        <v>4869</v>
      </c>
      <c r="C4872" s="52">
        <v>1268</v>
      </c>
      <c r="D4872" s="13">
        <v>1268</v>
      </c>
      <c r="G4872" s="13">
        <v>1268</v>
      </c>
      <c r="H4872" t="str">
        <f>VLOOKUP(G4872,All_Teams!$A$2:$B$365,2,FALSE)</f>
        <v>Maryland</v>
      </c>
    </row>
    <row r="4873" spans="2:8" x14ac:dyDescent="0.4">
      <c r="B4873" s="11">
        <v>4870</v>
      </c>
      <c r="C4873" s="52">
        <v>1242</v>
      </c>
      <c r="D4873" s="13">
        <v>1242</v>
      </c>
      <c r="G4873" s="13">
        <v>1242</v>
      </c>
      <c r="H4873" t="str">
        <f>VLOOKUP(G4873,All_Teams!$A$2:$B$365,2,FALSE)</f>
        <v>Kansas</v>
      </c>
    </row>
    <row r="4874" spans="2:8" x14ac:dyDescent="0.4">
      <c r="B4874" s="11">
        <v>4871</v>
      </c>
      <c r="C4874" s="52">
        <v>1314</v>
      </c>
      <c r="D4874" s="13">
        <v>1314</v>
      </c>
      <c r="G4874" s="13">
        <v>1314</v>
      </c>
      <c r="H4874" t="str">
        <f>VLOOKUP(G4874,All_Teams!$A$2:$B$365,2,FALSE)</f>
        <v>North Carolina</v>
      </c>
    </row>
    <row r="4875" spans="2:8" x14ac:dyDescent="0.4">
      <c r="B4875" s="11">
        <v>4872</v>
      </c>
      <c r="C4875" s="52">
        <v>1274</v>
      </c>
      <c r="D4875" s="13">
        <v>1274</v>
      </c>
      <c r="G4875" s="13">
        <v>1274</v>
      </c>
      <c r="H4875" t="str">
        <f>VLOOKUP(G4875,All_Teams!$A$2:$B$365,2,FALSE)</f>
        <v>Miami (FL)</v>
      </c>
    </row>
    <row r="4876" spans="2:8" x14ac:dyDescent="0.4">
      <c r="B4876" s="11">
        <v>4873</v>
      </c>
      <c r="C4876" s="52">
        <v>1452</v>
      </c>
      <c r="D4876" s="13">
        <v>1452</v>
      </c>
      <c r="G4876" s="13">
        <v>1452</v>
      </c>
      <c r="H4876" t="str">
        <f>VLOOKUP(G4876,All_Teams!$A$2:$B$365,2,FALSE)</f>
        <v>West Virginia</v>
      </c>
    </row>
    <row r="4877" spans="2:8" x14ac:dyDescent="0.4">
      <c r="B4877" s="11">
        <v>4874</v>
      </c>
      <c r="C4877" s="52">
        <v>1452</v>
      </c>
      <c r="D4877" s="13">
        <v>1452</v>
      </c>
      <c r="G4877" s="13">
        <v>1452</v>
      </c>
      <c r="H4877" t="str">
        <f>VLOOKUP(G4877,All_Teams!$A$2:$B$365,2,FALSE)</f>
        <v>West Virginia</v>
      </c>
    </row>
    <row r="4878" spans="2:8" x14ac:dyDescent="0.4">
      <c r="B4878" s="11">
        <v>4875</v>
      </c>
      <c r="C4878" s="52">
        <v>1314</v>
      </c>
      <c r="D4878" s="13">
        <v>1314</v>
      </c>
      <c r="G4878" s="13">
        <v>1314</v>
      </c>
      <c r="H4878" t="str">
        <f>VLOOKUP(G4878,All_Teams!$A$2:$B$365,2,FALSE)</f>
        <v>North Carolina</v>
      </c>
    </row>
    <row r="4879" spans="2:8" x14ac:dyDescent="0.4">
      <c r="B4879" s="11">
        <v>4876</v>
      </c>
      <c r="C4879" s="52">
        <v>1452</v>
      </c>
      <c r="D4879" s="13">
        <v>1452</v>
      </c>
      <c r="G4879" s="13">
        <v>1452</v>
      </c>
      <c r="H4879" t="str">
        <f>VLOOKUP(G4879,All_Teams!$A$2:$B$365,2,FALSE)</f>
        <v>West Virginia</v>
      </c>
    </row>
    <row r="4880" spans="2:8" x14ac:dyDescent="0.4">
      <c r="B4880" s="11">
        <v>4877</v>
      </c>
      <c r="C4880" s="52">
        <v>1452</v>
      </c>
      <c r="D4880" s="13">
        <v>1452</v>
      </c>
      <c r="G4880" s="13">
        <v>1452</v>
      </c>
      <c r="H4880" t="str">
        <f>VLOOKUP(G4880,All_Teams!$A$2:$B$365,2,FALSE)</f>
        <v>West Virginia</v>
      </c>
    </row>
    <row r="4881" spans="2:8" x14ac:dyDescent="0.4">
      <c r="B4881" s="11">
        <v>4878</v>
      </c>
      <c r="C4881" s="52">
        <v>1257</v>
      </c>
      <c r="D4881" s="13">
        <v>1257</v>
      </c>
      <c r="G4881" s="13">
        <v>1257</v>
      </c>
      <c r="H4881" t="str">
        <f>VLOOKUP(G4881,All_Teams!$A$2:$B$365,2,FALSE)</f>
        <v>Louisville</v>
      </c>
    </row>
    <row r="4882" spans="2:8" x14ac:dyDescent="0.4">
      <c r="B4882" s="11">
        <v>4879</v>
      </c>
      <c r="C4882" s="52">
        <v>1452</v>
      </c>
      <c r="D4882" s="13">
        <v>1452</v>
      </c>
      <c r="G4882" s="13">
        <v>1452</v>
      </c>
      <c r="H4882" t="str">
        <f>VLOOKUP(G4882,All_Teams!$A$2:$B$365,2,FALSE)</f>
        <v>West Virginia</v>
      </c>
    </row>
    <row r="4883" spans="2:8" x14ac:dyDescent="0.4">
      <c r="B4883" s="11">
        <v>4880</v>
      </c>
      <c r="C4883" s="52">
        <v>1314</v>
      </c>
      <c r="D4883" s="13">
        <v>1314</v>
      </c>
      <c r="G4883" s="13">
        <v>1314</v>
      </c>
      <c r="H4883" t="str">
        <f>VLOOKUP(G4883,All_Teams!$A$2:$B$365,2,FALSE)</f>
        <v>North Carolina</v>
      </c>
    </row>
    <row r="4884" spans="2:8" x14ac:dyDescent="0.4">
      <c r="B4884" s="11">
        <v>4881</v>
      </c>
      <c r="C4884" s="52">
        <v>1314</v>
      </c>
      <c r="D4884" s="13">
        <v>1314</v>
      </c>
      <c r="G4884" s="13">
        <v>1314</v>
      </c>
      <c r="H4884" t="str">
        <f>VLOOKUP(G4884,All_Teams!$A$2:$B$365,2,FALSE)</f>
        <v>North Carolina</v>
      </c>
    </row>
    <row r="4885" spans="2:8" x14ac:dyDescent="0.4">
      <c r="B4885" s="11">
        <v>4882</v>
      </c>
      <c r="C4885" s="52">
        <v>1452</v>
      </c>
      <c r="D4885" s="13">
        <v>1452</v>
      </c>
      <c r="G4885" s="13">
        <v>1452</v>
      </c>
      <c r="H4885" t="str">
        <f>VLOOKUP(G4885,All_Teams!$A$2:$B$365,2,FALSE)</f>
        <v>West Virginia</v>
      </c>
    </row>
    <row r="4886" spans="2:8" x14ac:dyDescent="0.4">
      <c r="B4886" s="11">
        <v>4883</v>
      </c>
      <c r="C4886" s="52">
        <v>1274</v>
      </c>
      <c r="D4886" s="13">
        <v>1274</v>
      </c>
      <c r="G4886" s="13">
        <v>1274</v>
      </c>
      <c r="H4886" t="str">
        <f>VLOOKUP(G4886,All_Teams!$A$2:$B$365,2,FALSE)</f>
        <v>Miami (FL)</v>
      </c>
    </row>
    <row r="4887" spans="2:8" x14ac:dyDescent="0.4">
      <c r="B4887" s="11">
        <v>4884</v>
      </c>
      <c r="C4887" s="52">
        <v>1314</v>
      </c>
      <c r="D4887" s="13">
        <v>1314</v>
      </c>
      <c r="G4887" s="13">
        <v>1314</v>
      </c>
      <c r="H4887" t="str">
        <f>VLOOKUP(G4887,All_Teams!$A$2:$B$365,2,FALSE)</f>
        <v>North Carolina</v>
      </c>
    </row>
    <row r="4888" spans="2:8" x14ac:dyDescent="0.4">
      <c r="B4888" s="11">
        <v>4885</v>
      </c>
      <c r="C4888" s="52">
        <v>1452</v>
      </c>
      <c r="D4888" s="13">
        <v>1452</v>
      </c>
      <c r="G4888" s="13">
        <v>1452</v>
      </c>
      <c r="H4888" t="str">
        <f>VLOOKUP(G4888,All_Teams!$A$2:$B$365,2,FALSE)</f>
        <v>West Virginia</v>
      </c>
    </row>
    <row r="4889" spans="2:8" x14ac:dyDescent="0.4">
      <c r="B4889" s="11">
        <v>4886</v>
      </c>
      <c r="C4889" s="52">
        <v>1452</v>
      </c>
      <c r="D4889" s="13">
        <v>1452</v>
      </c>
      <c r="G4889" s="13">
        <v>1452</v>
      </c>
      <c r="H4889" t="str">
        <f>VLOOKUP(G4889,All_Teams!$A$2:$B$365,2,FALSE)</f>
        <v>West Virginia</v>
      </c>
    </row>
    <row r="4890" spans="2:8" x14ac:dyDescent="0.4">
      <c r="B4890" s="11">
        <v>4887</v>
      </c>
      <c r="C4890" s="52">
        <v>1435</v>
      </c>
      <c r="D4890" s="13">
        <v>1435</v>
      </c>
      <c r="G4890" s="13">
        <v>1435</v>
      </c>
      <c r="H4890" t="str">
        <f>VLOOKUP(G4890,All_Teams!$A$2:$B$365,2,FALSE)</f>
        <v>Vanderbilt</v>
      </c>
    </row>
    <row r="4891" spans="2:8" x14ac:dyDescent="0.4">
      <c r="B4891" s="11">
        <v>4888</v>
      </c>
      <c r="C4891" s="52">
        <v>1435</v>
      </c>
      <c r="D4891" s="13">
        <v>1435</v>
      </c>
      <c r="G4891" s="13">
        <v>1435</v>
      </c>
      <c r="H4891" t="str">
        <f>VLOOKUP(G4891,All_Teams!$A$2:$B$365,2,FALSE)</f>
        <v>Vanderbilt</v>
      </c>
    </row>
    <row r="4892" spans="2:8" x14ac:dyDescent="0.4">
      <c r="B4892" s="11">
        <v>4889</v>
      </c>
      <c r="C4892" s="52">
        <v>1242</v>
      </c>
      <c r="D4892" s="13">
        <v>1242</v>
      </c>
      <c r="G4892" s="13">
        <v>1242</v>
      </c>
      <c r="H4892" t="str">
        <f>VLOOKUP(G4892,All_Teams!$A$2:$B$365,2,FALSE)</f>
        <v>Kansas</v>
      </c>
    </row>
    <row r="4893" spans="2:8" x14ac:dyDescent="0.4">
      <c r="B4893" s="11">
        <v>4890</v>
      </c>
      <c r="C4893" s="52">
        <v>1112</v>
      </c>
      <c r="D4893" s="13">
        <v>1112</v>
      </c>
      <c r="G4893" s="13">
        <v>1112</v>
      </c>
      <c r="H4893" t="str">
        <f>VLOOKUP(G4893,All_Teams!$A$2:$B$365,2,FALSE)</f>
        <v>Arizona</v>
      </c>
    </row>
    <row r="4894" spans="2:8" x14ac:dyDescent="0.4">
      <c r="B4894" s="11">
        <v>4891</v>
      </c>
      <c r="C4894" s="52">
        <v>1452</v>
      </c>
      <c r="D4894" s="13">
        <v>1452</v>
      </c>
      <c r="G4894" s="13">
        <v>1452</v>
      </c>
      <c r="H4894" t="str">
        <f>VLOOKUP(G4894,All_Teams!$A$2:$B$365,2,FALSE)</f>
        <v>West Virginia</v>
      </c>
    </row>
    <row r="4895" spans="2:8" x14ac:dyDescent="0.4">
      <c r="B4895" s="11">
        <v>4892</v>
      </c>
      <c r="C4895" s="52">
        <v>1112</v>
      </c>
      <c r="D4895" s="13">
        <v>1112</v>
      </c>
      <c r="G4895" s="13">
        <v>1112</v>
      </c>
      <c r="H4895" t="str">
        <f>VLOOKUP(G4895,All_Teams!$A$2:$B$365,2,FALSE)</f>
        <v>Arizona</v>
      </c>
    </row>
    <row r="4896" spans="2:8" x14ac:dyDescent="0.4">
      <c r="B4896" s="11">
        <v>4893</v>
      </c>
      <c r="C4896" s="52">
        <v>1452</v>
      </c>
      <c r="D4896" s="13">
        <v>1452</v>
      </c>
      <c r="G4896" s="13">
        <v>1452</v>
      </c>
      <c r="H4896" t="str">
        <f>VLOOKUP(G4896,All_Teams!$A$2:$B$365,2,FALSE)</f>
        <v>West Virginia</v>
      </c>
    </row>
    <row r="4897" spans="2:8" x14ac:dyDescent="0.4">
      <c r="B4897" s="11">
        <v>4894</v>
      </c>
      <c r="C4897" s="52">
        <v>1278</v>
      </c>
      <c r="D4897" s="13">
        <v>1278</v>
      </c>
      <c r="G4897" s="13">
        <v>1278</v>
      </c>
      <c r="H4897" t="str">
        <f>VLOOKUP(G4897,All_Teams!$A$2:$B$365,2,FALSE)</f>
        <v>Minnesota</v>
      </c>
    </row>
    <row r="4898" spans="2:8" x14ac:dyDescent="0.4">
      <c r="B4898" s="11">
        <v>4895</v>
      </c>
      <c r="C4898" s="52">
        <v>1173</v>
      </c>
      <c r="D4898" s="13">
        <v>1173</v>
      </c>
      <c r="G4898" s="13">
        <v>1173</v>
      </c>
      <c r="H4898" t="str">
        <f>VLOOKUP(G4898,All_Teams!$A$2:$B$365,2,FALSE)</f>
        <v>Dayton</v>
      </c>
    </row>
    <row r="4899" spans="2:8" x14ac:dyDescent="0.4">
      <c r="B4899" s="11">
        <v>4896</v>
      </c>
      <c r="C4899" s="52">
        <v>1323</v>
      </c>
      <c r="D4899" s="13">
        <v>1323</v>
      </c>
      <c r="G4899" s="13">
        <v>1323</v>
      </c>
      <c r="H4899" t="str">
        <f>VLOOKUP(G4899,All_Teams!$A$2:$B$365,2,FALSE)</f>
        <v>Notre Dame</v>
      </c>
    </row>
    <row r="4900" spans="2:8" x14ac:dyDescent="0.4">
      <c r="B4900" s="11">
        <v>4897</v>
      </c>
      <c r="C4900" s="52">
        <v>1242</v>
      </c>
      <c r="D4900" s="13">
        <v>1242</v>
      </c>
      <c r="G4900" s="13">
        <v>1242</v>
      </c>
      <c r="H4900" t="str">
        <f>VLOOKUP(G4900,All_Teams!$A$2:$B$365,2,FALSE)</f>
        <v>Kansas</v>
      </c>
    </row>
    <row r="4901" spans="2:8" x14ac:dyDescent="0.4">
      <c r="B4901" s="11">
        <v>4898</v>
      </c>
      <c r="C4901" s="52">
        <v>1246</v>
      </c>
      <c r="D4901" s="13">
        <v>1246</v>
      </c>
      <c r="G4901" s="13">
        <v>1246</v>
      </c>
      <c r="H4901" t="str">
        <f>VLOOKUP(G4901,All_Teams!$A$2:$B$365,2,FALSE)</f>
        <v>Kentucky</v>
      </c>
    </row>
    <row r="4902" spans="2:8" x14ac:dyDescent="0.4">
      <c r="B4902" s="11">
        <v>4899</v>
      </c>
      <c r="C4902" s="52">
        <v>1439</v>
      </c>
      <c r="D4902" s="13">
        <v>1439</v>
      </c>
      <c r="G4902" s="13">
        <v>1439</v>
      </c>
      <c r="H4902" t="str">
        <f>VLOOKUP(G4902,All_Teams!$A$2:$B$365,2,FALSE)</f>
        <v>Virginia Tech</v>
      </c>
    </row>
    <row r="4903" spans="2:8" x14ac:dyDescent="0.4">
      <c r="B4903" s="11">
        <v>4900</v>
      </c>
      <c r="C4903" s="52">
        <v>1452</v>
      </c>
      <c r="D4903" s="13">
        <v>1452</v>
      </c>
      <c r="G4903" s="13">
        <v>1452</v>
      </c>
      <c r="H4903" t="str">
        <f>VLOOKUP(G4903,All_Teams!$A$2:$B$365,2,FALSE)</f>
        <v>West Virginia</v>
      </c>
    </row>
    <row r="4904" spans="2:8" x14ac:dyDescent="0.4">
      <c r="B4904" s="11">
        <v>4901</v>
      </c>
      <c r="C4904" s="52">
        <v>1435</v>
      </c>
      <c r="D4904" s="13">
        <v>1435</v>
      </c>
      <c r="G4904" s="13">
        <v>1435</v>
      </c>
      <c r="H4904" t="str">
        <f>VLOOKUP(G4904,All_Teams!$A$2:$B$365,2,FALSE)</f>
        <v>Vanderbilt</v>
      </c>
    </row>
    <row r="4905" spans="2:8" x14ac:dyDescent="0.4">
      <c r="B4905" s="11">
        <v>4902</v>
      </c>
      <c r="C4905" s="52">
        <v>1274</v>
      </c>
      <c r="D4905" s="13">
        <v>1274</v>
      </c>
      <c r="G4905" s="13">
        <v>1274</v>
      </c>
      <c r="H4905" t="str">
        <f>VLOOKUP(G4905,All_Teams!$A$2:$B$365,2,FALSE)</f>
        <v>Miami (FL)</v>
      </c>
    </row>
    <row r="4906" spans="2:8" x14ac:dyDescent="0.4">
      <c r="B4906" s="11">
        <v>4903</v>
      </c>
      <c r="C4906" s="52">
        <v>1452</v>
      </c>
      <c r="D4906" s="13">
        <v>1452</v>
      </c>
      <c r="G4906" s="13">
        <v>1452</v>
      </c>
      <c r="H4906" t="str">
        <f>VLOOKUP(G4906,All_Teams!$A$2:$B$365,2,FALSE)</f>
        <v>West Virginia</v>
      </c>
    </row>
    <row r="4907" spans="2:8" x14ac:dyDescent="0.4">
      <c r="B4907" s="11">
        <v>4904</v>
      </c>
      <c r="C4907" s="52">
        <v>1435</v>
      </c>
      <c r="D4907" s="13">
        <v>1435</v>
      </c>
      <c r="G4907" s="13">
        <v>1435</v>
      </c>
      <c r="H4907" t="str">
        <f>VLOOKUP(G4907,All_Teams!$A$2:$B$365,2,FALSE)</f>
        <v>Vanderbilt</v>
      </c>
    </row>
    <row r="4908" spans="2:8" x14ac:dyDescent="0.4">
      <c r="B4908" s="11">
        <v>4905</v>
      </c>
      <c r="C4908" s="52">
        <v>1374</v>
      </c>
      <c r="D4908" s="13">
        <v>1374</v>
      </c>
      <c r="G4908" s="13">
        <v>1374</v>
      </c>
      <c r="H4908" t="str">
        <f>VLOOKUP(G4908,All_Teams!$A$2:$B$365,2,FALSE)</f>
        <v>Southern Methodist</v>
      </c>
    </row>
    <row r="4909" spans="2:8" x14ac:dyDescent="0.4">
      <c r="B4909" s="11">
        <v>4906</v>
      </c>
      <c r="C4909" s="52">
        <v>1435</v>
      </c>
      <c r="D4909" s="13">
        <v>1435</v>
      </c>
      <c r="G4909" s="13">
        <v>1435</v>
      </c>
      <c r="H4909" t="str">
        <f>VLOOKUP(G4909,All_Teams!$A$2:$B$365,2,FALSE)</f>
        <v>Vanderbilt</v>
      </c>
    </row>
    <row r="4910" spans="2:8" x14ac:dyDescent="0.4">
      <c r="B4910" s="11">
        <v>4907</v>
      </c>
      <c r="C4910" s="52">
        <v>1452</v>
      </c>
      <c r="D4910" s="13">
        <v>1452</v>
      </c>
      <c r="G4910" s="13">
        <v>1452</v>
      </c>
      <c r="H4910" t="str">
        <f>VLOOKUP(G4910,All_Teams!$A$2:$B$365,2,FALSE)</f>
        <v>West Virginia</v>
      </c>
    </row>
    <row r="4911" spans="2:8" x14ac:dyDescent="0.4">
      <c r="B4911" s="11">
        <v>4908</v>
      </c>
      <c r="C4911" s="52">
        <v>1452</v>
      </c>
      <c r="D4911" s="13">
        <v>1452</v>
      </c>
      <c r="G4911" s="13">
        <v>1452</v>
      </c>
      <c r="H4911" t="str">
        <f>VLOOKUP(G4911,All_Teams!$A$2:$B$365,2,FALSE)</f>
        <v>West Virginia</v>
      </c>
    </row>
    <row r="4912" spans="2:8" x14ac:dyDescent="0.4">
      <c r="B4912" s="11">
        <v>4909</v>
      </c>
      <c r="C4912" s="52">
        <v>1314</v>
      </c>
      <c r="D4912" s="13">
        <v>1314</v>
      </c>
      <c r="G4912" s="13">
        <v>1314</v>
      </c>
      <c r="H4912" t="str">
        <f>VLOOKUP(G4912,All_Teams!$A$2:$B$365,2,FALSE)</f>
        <v>North Carolina</v>
      </c>
    </row>
    <row r="4913" spans="2:8" x14ac:dyDescent="0.4">
      <c r="B4913" s="11">
        <v>4910</v>
      </c>
      <c r="C4913" s="52">
        <v>1314</v>
      </c>
      <c r="D4913" s="13">
        <v>1314</v>
      </c>
      <c r="G4913" s="13">
        <v>1314</v>
      </c>
      <c r="H4913" t="str">
        <f>VLOOKUP(G4913,All_Teams!$A$2:$B$365,2,FALSE)</f>
        <v>North Carolina</v>
      </c>
    </row>
    <row r="4914" spans="2:8" x14ac:dyDescent="0.4">
      <c r="B4914" s="11">
        <v>4911</v>
      </c>
      <c r="C4914" s="52">
        <v>1374</v>
      </c>
      <c r="D4914" s="13">
        <v>1374</v>
      </c>
      <c r="G4914" s="13">
        <v>1374</v>
      </c>
      <c r="H4914" t="str">
        <f>VLOOKUP(G4914,All_Teams!$A$2:$B$365,2,FALSE)</f>
        <v>Southern Methodist</v>
      </c>
    </row>
    <row r="4915" spans="2:8" x14ac:dyDescent="0.4">
      <c r="B4915" s="11">
        <v>4912</v>
      </c>
      <c r="C4915" s="52">
        <v>1274</v>
      </c>
      <c r="D4915" s="13">
        <v>1274</v>
      </c>
      <c r="G4915" s="13">
        <v>1274</v>
      </c>
      <c r="H4915" t="str">
        <f>VLOOKUP(G4915,All_Teams!$A$2:$B$365,2,FALSE)</f>
        <v>Miami (FL)</v>
      </c>
    </row>
    <row r="4916" spans="2:8" x14ac:dyDescent="0.4">
      <c r="B4916" s="11">
        <v>4913</v>
      </c>
      <c r="C4916" s="52">
        <v>1153</v>
      </c>
      <c r="D4916" s="13">
        <v>1153</v>
      </c>
      <c r="G4916" s="13">
        <v>1153</v>
      </c>
      <c r="H4916" t="str">
        <f>VLOOKUP(G4916,All_Teams!$A$2:$B$365,2,FALSE)</f>
        <v>Cincinnati</v>
      </c>
    </row>
    <row r="4917" spans="2:8" x14ac:dyDescent="0.4">
      <c r="B4917" s="11">
        <v>4914</v>
      </c>
      <c r="C4917" s="52">
        <v>1314</v>
      </c>
      <c r="D4917" s="13">
        <v>1314</v>
      </c>
      <c r="G4917" s="13">
        <v>1314</v>
      </c>
      <c r="H4917" t="str">
        <f>VLOOKUP(G4917,All_Teams!$A$2:$B$365,2,FALSE)</f>
        <v>North Carolina</v>
      </c>
    </row>
    <row r="4918" spans="2:8" x14ac:dyDescent="0.4">
      <c r="B4918" s="11">
        <v>4915</v>
      </c>
      <c r="C4918" s="52">
        <v>1246</v>
      </c>
      <c r="D4918" s="13">
        <v>1246</v>
      </c>
      <c r="G4918" s="13">
        <v>1246</v>
      </c>
      <c r="H4918" t="str">
        <f>VLOOKUP(G4918,All_Teams!$A$2:$B$365,2,FALSE)</f>
        <v>Kentucky</v>
      </c>
    </row>
    <row r="4919" spans="2:8" x14ac:dyDescent="0.4">
      <c r="B4919" s="11">
        <v>4916</v>
      </c>
      <c r="C4919" s="52">
        <v>1246</v>
      </c>
      <c r="D4919" s="13">
        <v>1246</v>
      </c>
      <c r="G4919" s="13">
        <v>1246</v>
      </c>
      <c r="H4919" t="str">
        <f>VLOOKUP(G4919,All_Teams!$A$2:$B$365,2,FALSE)</f>
        <v>Kentucky</v>
      </c>
    </row>
    <row r="4920" spans="2:8" x14ac:dyDescent="0.4">
      <c r="B4920" s="11">
        <v>4917</v>
      </c>
      <c r="C4920" s="52">
        <v>1374</v>
      </c>
      <c r="D4920" s="13">
        <v>1374</v>
      </c>
      <c r="G4920" s="13">
        <v>1374</v>
      </c>
      <c r="H4920" t="str">
        <f>VLOOKUP(G4920,All_Teams!$A$2:$B$365,2,FALSE)</f>
        <v>Southern Methodist</v>
      </c>
    </row>
    <row r="4921" spans="2:8" x14ac:dyDescent="0.4">
      <c r="B4921" s="11">
        <v>4918</v>
      </c>
      <c r="C4921" s="52">
        <v>1242</v>
      </c>
      <c r="D4921" s="13">
        <v>1242</v>
      </c>
      <c r="G4921" s="13">
        <v>1242</v>
      </c>
      <c r="H4921" t="str">
        <f>VLOOKUP(G4921,All_Teams!$A$2:$B$365,2,FALSE)</f>
        <v>Kansas</v>
      </c>
    </row>
    <row r="4922" spans="2:8" x14ac:dyDescent="0.4">
      <c r="B4922" s="11">
        <v>4919</v>
      </c>
      <c r="C4922" s="52">
        <v>1246</v>
      </c>
      <c r="D4922" s="13">
        <v>1246</v>
      </c>
      <c r="G4922" s="13">
        <v>1246</v>
      </c>
      <c r="H4922" t="str">
        <f>VLOOKUP(G4922,All_Teams!$A$2:$B$365,2,FALSE)</f>
        <v>Kentucky</v>
      </c>
    </row>
    <row r="4923" spans="2:8" x14ac:dyDescent="0.4">
      <c r="B4923" s="11">
        <v>4920</v>
      </c>
      <c r="C4923" s="52">
        <v>1196</v>
      </c>
      <c r="D4923" s="13">
        <v>1196</v>
      </c>
      <c r="G4923" s="13">
        <v>1196</v>
      </c>
      <c r="H4923" t="str">
        <f>VLOOKUP(G4923,All_Teams!$A$2:$B$365,2,FALSE)</f>
        <v>Florida</v>
      </c>
    </row>
    <row r="4924" spans="2:8" x14ac:dyDescent="0.4">
      <c r="B4924" s="11">
        <v>4921</v>
      </c>
      <c r="C4924" s="52">
        <v>1181</v>
      </c>
      <c r="D4924" s="13">
        <v>1181</v>
      </c>
      <c r="G4924" s="13">
        <v>1181</v>
      </c>
      <c r="H4924" t="str">
        <f>VLOOKUP(G4924,All_Teams!$A$2:$B$365,2,FALSE)</f>
        <v>Duke</v>
      </c>
    </row>
    <row r="4925" spans="2:8" x14ac:dyDescent="0.4">
      <c r="B4925" s="11">
        <v>4922</v>
      </c>
      <c r="C4925" s="52">
        <v>1257</v>
      </c>
      <c r="D4925" s="13">
        <v>1257</v>
      </c>
      <c r="G4925" s="13">
        <v>1257</v>
      </c>
      <c r="H4925" t="str">
        <f>VLOOKUP(G4925,All_Teams!$A$2:$B$365,2,FALSE)</f>
        <v>Louisville</v>
      </c>
    </row>
    <row r="4926" spans="2:8" x14ac:dyDescent="0.4">
      <c r="B4926" s="11">
        <v>4923</v>
      </c>
      <c r="C4926" s="52">
        <v>1374</v>
      </c>
      <c r="D4926" s="13">
        <v>1374</v>
      </c>
      <c r="G4926" s="13">
        <v>1374</v>
      </c>
      <c r="H4926" t="str">
        <f>VLOOKUP(G4926,All_Teams!$A$2:$B$365,2,FALSE)</f>
        <v>Southern Methodist</v>
      </c>
    </row>
    <row r="4927" spans="2:8" x14ac:dyDescent="0.4">
      <c r="B4927" s="11">
        <v>4924</v>
      </c>
      <c r="C4927" s="52">
        <v>1246</v>
      </c>
      <c r="D4927" s="13">
        <v>1246</v>
      </c>
      <c r="G4927" s="13">
        <v>1246</v>
      </c>
      <c r="H4927" t="str">
        <f>VLOOKUP(G4927,All_Teams!$A$2:$B$365,2,FALSE)</f>
        <v>Kentucky</v>
      </c>
    </row>
    <row r="4928" spans="2:8" x14ac:dyDescent="0.4">
      <c r="B4928" s="11">
        <v>4925</v>
      </c>
      <c r="C4928" s="52">
        <v>1452</v>
      </c>
      <c r="D4928" s="13">
        <v>1452</v>
      </c>
      <c r="G4928" s="13">
        <v>1452</v>
      </c>
      <c r="H4928" t="str">
        <f>VLOOKUP(G4928,All_Teams!$A$2:$B$365,2,FALSE)</f>
        <v>West Virginia</v>
      </c>
    </row>
    <row r="4929" spans="2:8" x14ac:dyDescent="0.4">
      <c r="B4929" s="11">
        <v>4926</v>
      </c>
      <c r="C4929" s="52">
        <v>1246</v>
      </c>
      <c r="D4929" s="13">
        <v>1246</v>
      </c>
      <c r="G4929" s="13">
        <v>1246</v>
      </c>
      <c r="H4929" t="str">
        <f>VLOOKUP(G4929,All_Teams!$A$2:$B$365,2,FALSE)</f>
        <v>Kentucky</v>
      </c>
    </row>
    <row r="4930" spans="2:8" x14ac:dyDescent="0.4">
      <c r="B4930" s="11">
        <v>4927</v>
      </c>
      <c r="C4930" s="52">
        <v>1246</v>
      </c>
      <c r="D4930" s="13">
        <v>1246</v>
      </c>
      <c r="G4930" s="13">
        <v>1246</v>
      </c>
      <c r="H4930" t="str">
        <f>VLOOKUP(G4930,All_Teams!$A$2:$B$365,2,FALSE)</f>
        <v>Kentucky</v>
      </c>
    </row>
    <row r="4931" spans="2:8" x14ac:dyDescent="0.4">
      <c r="B4931" s="11">
        <v>4928</v>
      </c>
      <c r="C4931" s="52">
        <v>1314</v>
      </c>
      <c r="D4931" s="13">
        <v>1314</v>
      </c>
      <c r="G4931" s="13">
        <v>1314</v>
      </c>
      <c r="H4931" t="str">
        <f>VLOOKUP(G4931,All_Teams!$A$2:$B$365,2,FALSE)</f>
        <v>North Carolina</v>
      </c>
    </row>
    <row r="4932" spans="2:8" x14ac:dyDescent="0.4">
      <c r="B4932" s="11">
        <v>4929</v>
      </c>
      <c r="C4932" s="52">
        <v>1257</v>
      </c>
      <c r="D4932" s="13">
        <v>1257</v>
      </c>
      <c r="G4932" s="13">
        <v>1257</v>
      </c>
      <c r="H4932" t="str">
        <f>VLOOKUP(G4932,All_Teams!$A$2:$B$365,2,FALSE)</f>
        <v>Louisville</v>
      </c>
    </row>
    <row r="4933" spans="2:8" x14ac:dyDescent="0.4">
      <c r="B4933" s="11">
        <v>4930</v>
      </c>
      <c r="C4933" s="52">
        <v>1242</v>
      </c>
      <c r="D4933" s="13">
        <v>1242</v>
      </c>
      <c r="G4933" s="13">
        <v>1242</v>
      </c>
      <c r="H4933" t="str">
        <f>VLOOKUP(G4933,All_Teams!$A$2:$B$365,2,FALSE)</f>
        <v>Kansas</v>
      </c>
    </row>
    <row r="4934" spans="2:8" x14ac:dyDescent="0.4">
      <c r="B4934" s="11">
        <v>4931</v>
      </c>
      <c r="C4934" s="52">
        <v>1139</v>
      </c>
      <c r="D4934" s="13">
        <v>1139</v>
      </c>
      <c r="G4934" s="13">
        <v>1139</v>
      </c>
      <c r="H4934" t="str">
        <f>VLOOKUP(G4934,All_Teams!$A$2:$B$365,2,FALSE)</f>
        <v>Butler</v>
      </c>
    </row>
    <row r="4935" spans="2:8" x14ac:dyDescent="0.4">
      <c r="B4935" s="11">
        <v>4932</v>
      </c>
      <c r="C4935" s="52">
        <v>1274</v>
      </c>
      <c r="D4935" s="13">
        <v>1274</v>
      </c>
      <c r="G4935" s="13">
        <v>1274</v>
      </c>
      <c r="H4935" t="str">
        <f>VLOOKUP(G4935,All_Teams!$A$2:$B$365,2,FALSE)</f>
        <v>Miami (FL)</v>
      </c>
    </row>
    <row r="4936" spans="2:8" x14ac:dyDescent="0.4">
      <c r="B4936" s="11">
        <v>4933</v>
      </c>
      <c r="C4936" s="52">
        <v>1374</v>
      </c>
      <c r="D4936" s="13">
        <v>1374</v>
      </c>
      <c r="G4936" s="13">
        <v>1374</v>
      </c>
      <c r="H4936" t="str">
        <f>VLOOKUP(G4936,All_Teams!$A$2:$B$365,2,FALSE)</f>
        <v>Southern Methodist</v>
      </c>
    </row>
    <row r="4937" spans="2:8" x14ac:dyDescent="0.4">
      <c r="B4937" s="11">
        <v>4934</v>
      </c>
      <c r="C4937" s="52">
        <v>1374</v>
      </c>
      <c r="D4937" s="13">
        <v>1374</v>
      </c>
      <c r="G4937" s="13">
        <v>1374</v>
      </c>
      <c r="H4937" t="str">
        <f>VLOOKUP(G4937,All_Teams!$A$2:$B$365,2,FALSE)</f>
        <v>Southern Methodist</v>
      </c>
    </row>
    <row r="4938" spans="2:8" x14ac:dyDescent="0.4">
      <c r="B4938" s="11">
        <v>4935</v>
      </c>
      <c r="C4938" s="52">
        <v>1314</v>
      </c>
      <c r="D4938" s="13">
        <v>1314</v>
      </c>
      <c r="G4938" s="13">
        <v>1314</v>
      </c>
      <c r="H4938" t="str">
        <f>VLOOKUP(G4938,All_Teams!$A$2:$B$365,2,FALSE)</f>
        <v>North Carolina</v>
      </c>
    </row>
    <row r="4939" spans="2:8" x14ac:dyDescent="0.4">
      <c r="B4939" s="11">
        <v>4936</v>
      </c>
      <c r="C4939" s="52">
        <v>1242</v>
      </c>
      <c r="D4939" s="13">
        <v>1242</v>
      </c>
      <c r="G4939" s="13">
        <v>1242</v>
      </c>
      <c r="H4939" t="str">
        <f>VLOOKUP(G4939,All_Teams!$A$2:$B$365,2,FALSE)</f>
        <v>Kansas</v>
      </c>
    </row>
    <row r="4940" spans="2:8" x14ac:dyDescent="0.4">
      <c r="B4940" s="11">
        <v>4937</v>
      </c>
      <c r="C4940" s="52">
        <v>1246</v>
      </c>
      <c r="D4940" s="13">
        <v>1246</v>
      </c>
      <c r="G4940" s="13">
        <v>1246</v>
      </c>
      <c r="H4940" t="str">
        <f>VLOOKUP(G4940,All_Teams!$A$2:$B$365,2,FALSE)</f>
        <v>Kentucky</v>
      </c>
    </row>
    <row r="4941" spans="2:8" x14ac:dyDescent="0.4">
      <c r="B4941" s="11">
        <v>4938</v>
      </c>
      <c r="C4941" s="52">
        <v>1452</v>
      </c>
      <c r="D4941" s="13">
        <v>1452</v>
      </c>
      <c r="G4941" s="13">
        <v>1452</v>
      </c>
      <c r="H4941" t="str">
        <f>VLOOKUP(G4941,All_Teams!$A$2:$B$365,2,FALSE)</f>
        <v>West Virginia</v>
      </c>
    </row>
    <row r="4942" spans="2:8" x14ac:dyDescent="0.4">
      <c r="B4942" s="11">
        <v>4939</v>
      </c>
      <c r="C4942" s="52">
        <v>1112</v>
      </c>
      <c r="D4942" s="13">
        <v>1112</v>
      </c>
      <c r="G4942" s="13">
        <v>1112</v>
      </c>
      <c r="H4942" t="str">
        <f>VLOOKUP(G4942,All_Teams!$A$2:$B$365,2,FALSE)</f>
        <v>Arizona</v>
      </c>
    </row>
    <row r="4943" spans="2:8" x14ac:dyDescent="0.4">
      <c r="B4943" s="11">
        <v>4940</v>
      </c>
      <c r="C4943" s="52">
        <v>1314</v>
      </c>
      <c r="D4943" s="13">
        <v>1314</v>
      </c>
      <c r="G4943" s="13">
        <v>1314</v>
      </c>
      <c r="H4943" t="str">
        <f>VLOOKUP(G4943,All_Teams!$A$2:$B$365,2,FALSE)</f>
        <v>North Carolina</v>
      </c>
    </row>
    <row r="4944" spans="2:8" x14ac:dyDescent="0.4">
      <c r="B4944" s="11">
        <v>4941</v>
      </c>
      <c r="C4944" s="52">
        <v>1435</v>
      </c>
      <c r="D4944" s="13">
        <v>1435</v>
      </c>
      <c r="G4944" s="13">
        <v>1435</v>
      </c>
      <c r="H4944" t="str">
        <f>VLOOKUP(G4944,All_Teams!$A$2:$B$365,2,FALSE)</f>
        <v>Vanderbilt</v>
      </c>
    </row>
    <row r="4945" spans="2:8" x14ac:dyDescent="0.4">
      <c r="B4945" s="11">
        <v>4942</v>
      </c>
      <c r="C4945" s="52">
        <v>1452</v>
      </c>
      <c r="D4945" s="13">
        <v>1452</v>
      </c>
      <c r="G4945" s="13">
        <v>1452</v>
      </c>
      <c r="H4945" t="str">
        <f>VLOOKUP(G4945,All_Teams!$A$2:$B$365,2,FALSE)</f>
        <v>West Virginia</v>
      </c>
    </row>
    <row r="4946" spans="2:8" x14ac:dyDescent="0.4">
      <c r="B4946" s="11">
        <v>4943</v>
      </c>
      <c r="C4946" s="52">
        <v>1452</v>
      </c>
      <c r="D4946" s="13">
        <v>1452</v>
      </c>
      <c r="G4946" s="13">
        <v>1452</v>
      </c>
      <c r="H4946" t="str">
        <f>VLOOKUP(G4946,All_Teams!$A$2:$B$365,2,FALSE)</f>
        <v>West Virginia</v>
      </c>
    </row>
    <row r="4947" spans="2:8" x14ac:dyDescent="0.4">
      <c r="B4947" s="11">
        <v>4944</v>
      </c>
      <c r="C4947" s="52">
        <v>1268</v>
      </c>
      <c r="D4947" s="13">
        <v>1268</v>
      </c>
      <c r="G4947" s="13">
        <v>1268</v>
      </c>
      <c r="H4947" t="str">
        <f>VLOOKUP(G4947,All_Teams!$A$2:$B$365,2,FALSE)</f>
        <v>Maryland</v>
      </c>
    </row>
    <row r="4948" spans="2:8" x14ac:dyDescent="0.4">
      <c r="B4948" s="11">
        <v>4945</v>
      </c>
      <c r="C4948" s="52">
        <v>1452</v>
      </c>
      <c r="D4948" s="13">
        <v>1452</v>
      </c>
      <c r="G4948" s="13">
        <v>1452</v>
      </c>
      <c r="H4948" t="str">
        <f>VLOOKUP(G4948,All_Teams!$A$2:$B$365,2,FALSE)</f>
        <v>West Virginia</v>
      </c>
    </row>
    <row r="4949" spans="2:8" x14ac:dyDescent="0.4">
      <c r="B4949" s="11">
        <v>4946</v>
      </c>
      <c r="C4949" s="52">
        <v>1314</v>
      </c>
      <c r="D4949" s="13">
        <v>1314</v>
      </c>
      <c r="G4949" s="13">
        <v>1314</v>
      </c>
      <c r="H4949" t="str">
        <f>VLOOKUP(G4949,All_Teams!$A$2:$B$365,2,FALSE)</f>
        <v>North Carolina</v>
      </c>
    </row>
    <row r="4950" spans="2:8" x14ac:dyDescent="0.4">
      <c r="B4950" s="11">
        <v>4947</v>
      </c>
      <c r="C4950" s="52">
        <v>1246</v>
      </c>
      <c r="D4950" s="13">
        <v>1246</v>
      </c>
      <c r="G4950" s="13">
        <v>1246</v>
      </c>
      <c r="H4950" t="str">
        <f>VLOOKUP(G4950,All_Teams!$A$2:$B$365,2,FALSE)</f>
        <v>Kentucky</v>
      </c>
    </row>
    <row r="4951" spans="2:8" x14ac:dyDescent="0.4">
      <c r="B4951" s="11">
        <v>4948</v>
      </c>
      <c r="C4951" s="52">
        <v>1458</v>
      </c>
      <c r="D4951" s="13">
        <v>1458</v>
      </c>
      <c r="G4951" s="13">
        <v>1458</v>
      </c>
      <c r="H4951" t="str">
        <f>VLOOKUP(G4951,All_Teams!$A$2:$B$365,2,FALSE)</f>
        <v>Wisconsin</v>
      </c>
    </row>
    <row r="4952" spans="2:8" x14ac:dyDescent="0.4">
      <c r="B4952" s="11">
        <v>4949</v>
      </c>
      <c r="C4952" s="52">
        <v>1452</v>
      </c>
      <c r="D4952" s="13">
        <v>1452</v>
      </c>
      <c r="G4952" s="13">
        <v>1452</v>
      </c>
      <c r="H4952" t="str">
        <f>VLOOKUP(G4952,All_Teams!$A$2:$B$365,2,FALSE)</f>
        <v>West Virginia</v>
      </c>
    </row>
    <row r="4953" spans="2:8" x14ac:dyDescent="0.4">
      <c r="B4953" s="11">
        <v>4950</v>
      </c>
      <c r="C4953" s="52">
        <v>1314</v>
      </c>
      <c r="D4953" s="13">
        <v>1314</v>
      </c>
      <c r="G4953" s="13">
        <v>1314</v>
      </c>
      <c r="H4953" t="str">
        <f>VLOOKUP(G4953,All_Teams!$A$2:$B$365,2,FALSE)</f>
        <v>North Carolina</v>
      </c>
    </row>
    <row r="4954" spans="2:8" x14ac:dyDescent="0.4">
      <c r="B4954" s="11">
        <v>4951</v>
      </c>
      <c r="C4954" s="52">
        <v>1452</v>
      </c>
      <c r="D4954" s="13">
        <v>1452</v>
      </c>
      <c r="G4954" s="13">
        <v>1452</v>
      </c>
      <c r="H4954" t="str">
        <f>VLOOKUP(G4954,All_Teams!$A$2:$B$365,2,FALSE)</f>
        <v>West Virginia</v>
      </c>
    </row>
    <row r="4955" spans="2:8" x14ac:dyDescent="0.4">
      <c r="B4955" s="11">
        <v>4952</v>
      </c>
      <c r="C4955" s="52">
        <v>1452</v>
      </c>
      <c r="D4955" s="13">
        <v>1452</v>
      </c>
      <c r="G4955" s="13">
        <v>1452</v>
      </c>
      <c r="H4955" t="str">
        <f>VLOOKUP(G4955,All_Teams!$A$2:$B$365,2,FALSE)</f>
        <v>West Virginia</v>
      </c>
    </row>
    <row r="4956" spans="2:8" x14ac:dyDescent="0.4">
      <c r="B4956" s="11">
        <v>4953</v>
      </c>
      <c r="C4956" s="52">
        <v>1112</v>
      </c>
      <c r="D4956" s="13">
        <v>1112</v>
      </c>
      <c r="G4956" s="13">
        <v>1112</v>
      </c>
      <c r="H4956" t="str">
        <f>VLOOKUP(G4956,All_Teams!$A$2:$B$365,2,FALSE)</f>
        <v>Arizona</v>
      </c>
    </row>
    <row r="4957" spans="2:8" x14ac:dyDescent="0.4">
      <c r="B4957" s="11">
        <v>4954</v>
      </c>
      <c r="C4957" s="52">
        <v>1452</v>
      </c>
      <c r="D4957" s="13">
        <v>1452</v>
      </c>
      <c r="G4957" s="13">
        <v>1452</v>
      </c>
      <c r="H4957" t="str">
        <f>VLOOKUP(G4957,All_Teams!$A$2:$B$365,2,FALSE)</f>
        <v>West Virginia</v>
      </c>
    </row>
    <row r="4958" spans="2:8" x14ac:dyDescent="0.4">
      <c r="B4958" s="11">
        <v>4955</v>
      </c>
      <c r="C4958" s="52">
        <v>1452</v>
      </c>
      <c r="D4958" s="13">
        <v>1452</v>
      </c>
      <c r="G4958" s="13">
        <v>1452</v>
      </c>
      <c r="H4958" t="str">
        <f>VLOOKUP(G4958,All_Teams!$A$2:$B$365,2,FALSE)</f>
        <v>West Virginia</v>
      </c>
    </row>
    <row r="4959" spans="2:8" x14ac:dyDescent="0.4">
      <c r="B4959" s="11">
        <v>4956</v>
      </c>
      <c r="C4959" s="52">
        <v>1452</v>
      </c>
      <c r="D4959" s="13">
        <v>1452</v>
      </c>
      <c r="G4959" s="13">
        <v>1452</v>
      </c>
      <c r="H4959" t="str">
        <f>VLOOKUP(G4959,All_Teams!$A$2:$B$365,2,FALSE)</f>
        <v>West Virginia</v>
      </c>
    </row>
    <row r="4960" spans="2:8" x14ac:dyDescent="0.4">
      <c r="B4960" s="11">
        <v>4957</v>
      </c>
      <c r="C4960" s="52">
        <v>1452</v>
      </c>
      <c r="D4960" s="13">
        <v>1452</v>
      </c>
      <c r="G4960" s="13">
        <v>1452</v>
      </c>
      <c r="H4960" t="str">
        <f>VLOOKUP(G4960,All_Teams!$A$2:$B$365,2,FALSE)</f>
        <v>West Virginia</v>
      </c>
    </row>
    <row r="4961" spans="2:8" x14ac:dyDescent="0.4">
      <c r="B4961" s="11">
        <v>4958</v>
      </c>
      <c r="C4961" s="52">
        <v>1452</v>
      </c>
      <c r="D4961" s="13">
        <v>1452</v>
      </c>
      <c r="G4961" s="13">
        <v>1452</v>
      </c>
      <c r="H4961" t="str">
        <f>VLOOKUP(G4961,All_Teams!$A$2:$B$365,2,FALSE)</f>
        <v>West Virginia</v>
      </c>
    </row>
    <row r="4962" spans="2:8" x14ac:dyDescent="0.4">
      <c r="B4962" s="11">
        <v>4959</v>
      </c>
      <c r="C4962" s="52">
        <v>1242</v>
      </c>
      <c r="D4962" s="13">
        <v>1242</v>
      </c>
      <c r="G4962" s="13">
        <v>1242</v>
      </c>
      <c r="H4962" t="str">
        <f>VLOOKUP(G4962,All_Teams!$A$2:$B$365,2,FALSE)</f>
        <v>Kansas</v>
      </c>
    </row>
    <row r="4963" spans="2:8" x14ac:dyDescent="0.4">
      <c r="B4963" s="11">
        <v>4960</v>
      </c>
      <c r="C4963" s="52">
        <v>1452</v>
      </c>
      <c r="D4963" s="13">
        <v>1452</v>
      </c>
      <c r="G4963" s="13">
        <v>1452</v>
      </c>
      <c r="H4963" t="str">
        <f>VLOOKUP(G4963,All_Teams!$A$2:$B$365,2,FALSE)</f>
        <v>West Virginia</v>
      </c>
    </row>
    <row r="4964" spans="2:8" x14ac:dyDescent="0.4">
      <c r="B4964" s="11">
        <v>4961</v>
      </c>
      <c r="C4964" s="52">
        <v>1452</v>
      </c>
      <c r="D4964" s="13">
        <v>1452</v>
      </c>
      <c r="G4964" s="13">
        <v>1452</v>
      </c>
      <c r="H4964" t="str">
        <f>VLOOKUP(G4964,All_Teams!$A$2:$B$365,2,FALSE)</f>
        <v>West Virginia</v>
      </c>
    </row>
    <row r="4965" spans="2:8" x14ac:dyDescent="0.4">
      <c r="B4965" s="11">
        <v>4962</v>
      </c>
      <c r="C4965" s="52">
        <v>1452</v>
      </c>
      <c r="D4965" s="13">
        <v>1452</v>
      </c>
      <c r="G4965" s="13">
        <v>1452</v>
      </c>
      <c r="H4965" t="str">
        <f>VLOOKUP(G4965,All_Teams!$A$2:$B$365,2,FALSE)</f>
        <v>West Virginia</v>
      </c>
    </row>
    <row r="4966" spans="2:8" x14ac:dyDescent="0.4">
      <c r="B4966" s="11">
        <v>4963</v>
      </c>
      <c r="C4966" s="52">
        <v>1452</v>
      </c>
      <c r="D4966" s="13">
        <v>1452</v>
      </c>
      <c r="G4966" s="13">
        <v>1452</v>
      </c>
      <c r="H4966" t="str">
        <f>VLOOKUP(G4966,All_Teams!$A$2:$B$365,2,FALSE)</f>
        <v>West Virginia</v>
      </c>
    </row>
    <row r="4967" spans="2:8" x14ac:dyDescent="0.4">
      <c r="B4967" s="11">
        <v>4964</v>
      </c>
      <c r="C4967" s="52">
        <v>1314</v>
      </c>
      <c r="D4967" s="13">
        <v>1314</v>
      </c>
      <c r="G4967" s="13">
        <v>1314</v>
      </c>
      <c r="H4967" t="str">
        <f>VLOOKUP(G4967,All_Teams!$A$2:$B$365,2,FALSE)</f>
        <v>North Carolina</v>
      </c>
    </row>
    <row r="4968" spans="2:8" x14ac:dyDescent="0.4">
      <c r="B4968" s="11">
        <v>4965</v>
      </c>
      <c r="C4968" s="52">
        <v>1452</v>
      </c>
      <c r="D4968" s="13">
        <v>1452</v>
      </c>
      <c r="G4968" s="13">
        <v>1452</v>
      </c>
      <c r="H4968" t="str">
        <f>VLOOKUP(G4968,All_Teams!$A$2:$B$365,2,FALSE)</f>
        <v>West Virginia</v>
      </c>
    </row>
    <row r="4969" spans="2:8" x14ac:dyDescent="0.4">
      <c r="B4969" s="11">
        <v>4966</v>
      </c>
      <c r="C4969" s="52">
        <v>1452</v>
      </c>
      <c r="D4969" s="13">
        <v>1452</v>
      </c>
      <c r="G4969" s="13">
        <v>1452</v>
      </c>
      <c r="H4969" t="str">
        <f>VLOOKUP(G4969,All_Teams!$A$2:$B$365,2,FALSE)</f>
        <v>West Virginia</v>
      </c>
    </row>
    <row r="4970" spans="2:8" x14ac:dyDescent="0.4">
      <c r="B4970" s="11">
        <v>4967</v>
      </c>
      <c r="C4970" s="52">
        <v>1314</v>
      </c>
      <c r="D4970" s="13">
        <v>1314</v>
      </c>
      <c r="G4970" s="13">
        <v>1314</v>
      </c>
      <c r="H4970" t="str">
        <f>VLOOKUP(G4970,All_Teams!$A$2:$B$365,2,FALSE)</f>
        <v>North Carolina</v>
      </c>
    </row>
    <row r="4971" spans="2:8" x14ac:dyDescent="0.4">
      <c r="B4971" s="11">
        <v>4968</v>
      </c>
      <c r="C4971" s="52">
        <v>1452</v>
      </c>
      <c r="D4971" s="13">
        <v>1452</v>
      </c>
      <c r="G4971" s="13">
        <v>1452</v>
      </c>
      <c r="H4971" t="str">
        <f>VLOOKUP(G4971,All_Teams!$A$2:$B$365,2,FALSE)</f>
        <v>West Virginia</v>
      </c>
    </row>
    <row r="4972" spans="2:8" x14ac:dyDescent="0.4">
      <c r="B4972" s="11">
        <v>4969</v>
      </c>
      <c r="C4972" s="52">
        <v>1314</v>
      </c>
      <c r="D4972" s="13">
        <v>1314</v>
      </c>
      <c r="G4972" s="13">
        <v>1314</v>
      </c>
      <c r="H4972" t="str">
        <f>VLOOKUP(G4972,All_Teams!$A$2:$B$365,2,FALSE)</f>
        <v>North Carolina</v>
      </c>
    </row>
    <row r="4973" spans="2:8" x14ac:dyDescent="0.4">
      <c r="B4973" s="11">
        <v>4970</v>
      </c>
      <c r="C4973" s="52">
        <v>1314</v>
      </c>
      <c r="D4973" s="13">
        <v>1314</v>
      </c>
      <c r="G4973" s="13">
        <v>1314</v>
      </c>
      <c r="H4973" t="str">
        <f>VLOOKUP(G4973,All_Teams!$A$2:$B$365,2,FALSE)</f>
        <v>North Carolina</v>
      </c>
    </row>
    <row r="4974" spans="2:8" x14ac:dyDescent="0.4">
      <c r="B4974" s="11">
        <v>4971</v>
      </c>
      <c r="C4974" s="52">
        <v>1452</v>
      </c>
      <c r="D4974" s="13">
        <v>1452</v>
      </c>
      <c r="G4974" s="13">
        <v>1452</v>
      </c>
      <c r="H4974" t="str">
        <f>VLOOKUP(G4974,All_Teams!$A$2:$B$365,2,FALSE)</f>
        <v>West Virginia</v>
      </c>
    </row>
    <row r="4975" spans="2:8" x14ac:dyDescent="0.4">
      <c r="B4975" s="11">
        <v>4972</v>
      </c>
      <c r="C4975" s="52">
        <v>1181</v>
      </c>
      <c r="D4975" s="13">
        <v>1181</v>
      </c>
      <c r="G4975" s="13">
        <v>1181</v>
      </c>
      <c r="H4975" t="str">
        <f>VLOOKUP(G4975,All_Teams!$A$2:$B$365,2,FALSE)</f>
        <v>Duke</v>
      </c>
    </row>
    <row r="4976" spans="2:8" x14ac:dyDescent="0.4">
      <c r="B4976" s="11">
        <v>4973</v>
      </c>
      <c r="C4976" s="52">
        <v>1452</v>
      </c>
      <c r="D4976" s="13">
        <v>1452</v>
      </c>
      <c r="G4976" s="13">
        <v>1452</v>
      </c>
      <c r="H4976" t="str">
        <f>VLOOKUP(G4976,All_Teams!$A$2:$B$365,2,FALSE)</f>
        <v>West Virginia</v>
      </c>
    </row>
    <row r="4977" spans="2:8" x14ac:dyDescent="0.4">
      <c r="B4977" s="11">
        <v>4974</v>
      </c>
      <c r="C4977" s="52">
        <v>1314</v>
      </c>
      <c r="D4977" s="13">
        <v>1314</v>
      </c>
      <c r="G4977" s="13">
        <v>1314</v>
      </c>
      <c r="H4977" t="str">
        <f>VLOOKUP(G4977,All_Teams!$A$2:$B$365,2,FALSE)</f>
        <v>North Carolina</v>
      </c>
    </row>
    <row r="4978" spans="2:8" x14ac:dyDescent="0.4">
      <c r="B4978" s="11">
        <v>4975</v>
      </c>
      <c r="C4978" s="52">
        <v>1452</v>
      </c>
      <c r="D4978" s="13">
        <v>1452</v>
      </c>
      <c r="G4978" s="13">
        <v>1452</v>
      </c>
      <c r="H4978" t="str">
        <f>VLOOKUP(G4978,All_Teams!$A$2:$B$365,2,FALSE)</f>
        <v>West Virginia</v>
      </c>
    </row>
    <row r="4979" spans="2:8" x14ac:dyDescent="0.4">
      <c r="B4979" s="11">
        <v>4976</v>
      </c>
      <c r="C4979" s="52">
        <v>1458</v>
      </c>
      <c r="D4979" s="13">
        <v>1458</v>
      </c>
      <c r="G4979" s="13">
        <v>1458</v>
      </c>
      <c r="H4979" t="str">
        <f>VLOOKUP(G4979,All_Teams!$A$2:$B$365,2,FALSE)</f>
        <v>Wisconsin</v>
      </c>
    </row>
    <row r="4980" spans="2:8" x14ac:dyDescent="0.4">
      <c r="B4980" s="11">
        <v>4977</v>
      </c>
      <c r="C4980" s="52">
        <v>1112</v>
      </c>
      <c r="D4980" s="13">
        <v>1112</v>
      </c>
      <c r="G4980" s="13">
        <v>1112</v>
      </c>
      <c r="H4980" t="str">
        <f>VLOOKUP(G4980,All_Teams!$A$2:$B$365,2,FALSE)</f>
        <v>Arizona</v>
      </c>
    </row>
    <row r="4981" spans="2:8" x14ac:dyDescent="0.4">
      <c r="B4981" s="11">
        <v>4978</v>
      </c>
      <c r="C4981" s="52">
        <v>1435</v>
      </c>
      <c r="D4981" s="13">
        <v>1435</v>
      </c>
      <c r="G4981" s="13">
        <v>1435</v>
      </c>
      <c r="H4981" t="str">
        <f>VLOOKUP(G4981,All_Teams!$A$2:$B$365,2,FALSE)</f>
        <v>Vanderbilt</v>
      </c>
    </row>
    <row r="4982" spans="2:8" x14ac:dyDescent="0.4">
      <c r="B4982" s="11">
        <v>4979</v>
      </c>
      <c r="C4982" s="52">
        <v>1374</v>
      </c>
      <c r="D4982" s="13">
        <v>1374</v>
      </c>
      <c r="G4982" s="13">
        <v>1374</v>
      </c>
      <c r="H4982" t="str">
        <f>VLOOKUP(G4982,All_Teams!$A$2:$B$365,2,FALSE)</f>
        <v>Southern Methodist</v>
      </c>
    </row>
    <row r="4983" spans="2:8" x14ac:dyDescent="0.4">
      <c r="B4983" s="11">
        <v>4980</v>
      </c>
      <c r="C4983" s="52">
        <v>1452</v>
      </c>
      <c r="D4983" s="13">
        <v>1452</v>
      </c>
      <c r="G4983" s="13">
        <v>1452</v>
      </c>
      <c r="H4983" t="str">
        <f>VLOOKUP(G4983,All_Teams!$A$2:$B$365,2,FALSE)</f>
        <v>West Virginia</v>
      </c>
    </row>
    <row r="4984" spans="2:8" x14ac:dyDescent="0.4">
      <c r="B4984" s="11">
        <v>4981</v>
      </c>
      <c r="C4984" s="52">
        <v>1246</v>
      </c>
      <c r="D4984" s="13">
        <v>1246</v>
      </c>
      <c r="G4984" s="13">
        <v>1246</v>
      </c>
      <c r="H4984" t="str">
        <f>VLOOKUP(G4984,All_Teams!$A$2:$B$365,2,FALSE)</f>
        <v>Kentucky</v>
      </c>
    </row>
    <row r="4985" spans="2:8" x14ac:dyDescent="0.4">
      <c r="B4985" s="11">
        <v>4982</v>
      </c>
      <c r="C4985" s="52">
        <v>1314</v>
      </c>
      <c r="D4985" s="13">
        <v>1314</v>
      </c>
      <c r="G4985" s="13">
        <v>1314</v>
      </c>
      <c r="H4985" t="str">
        <f>VLOOKUP(G4985,All_Teams!$A$2:$B$365,2,FALSE)</f>
        <v>North Carolina</v>
      </c>
    </row>
    <row r="4986" spans="2:8" x14ac:dyDescent="0.4">
      <c r="B4986" s="11">
        <v>4983</v>
      </c>
      <c r="C4986" s="52">
        <v>1257</v>
      </c>
      <c r="D4986" s="13">
        <v>1257</v>
      </c>
      <c r="G4986" s="13">
        <v>1257</v>
      </c>
      <c r="H4986" t="str">
        <f>VLOOKUP(G4986,All_Teams!$A$2:$B$365,2,FALSE)</f>
        <v>Louisville</v>
      </c>
    </row>
    <row r="4987" spans="2:8" x14ac:dyDescent="0.4">
      <c r="B4987" s="11">
        <v>4984</v>
      </c>
      <c r="C4987" s="52">
        <v>1435</v>
      </c>
      <c r="D4987" s="13">
        <v>1435</v>
      </c>
      <c r="G4987" s="13">
        <v>1435</v>
      </c>
      <c r="H4987" t="str">
        <f>VLOOKUP(G4987,All_Teams!$A$2:$B$365,2,FALSE)</f>
        <v>Vanderbilt</v>
      </c>
    </row>
    <row r="4988" spans="2:8" x14ac:dyDescent="0.4">
      <c r="B4988" s="11">
        <v>4985</v>
      </c>
      <c r="C4988" s="52">
        <v>1452</v>
      </c>
      <c r="D4988" s="13">
        <v>1452</v>
      </c>
      <c r="G4988" s="13">
        <v>1452</v>
      </c>
      <c r="H4988" t="str">
        <f>VLOOKUP(G4988,All_Teams!$A$2:$B$365,2,FALSE)</f>
        <v>West Virginia</v>
      </c>
    </row>
    <row r="4989" spans="2:8" x14ac:dyDescent="0.4">
      <c r="B4989" s="11">
        <v>4986</v>
      </c>
      <c r="C4989" s="52">
        <v>1181</v>
      </c>
      <c r="D4989" s="13">
        <v>1181</v>
      </c>
      <c r="G4989" s="13">
        <v>1181</v>
      </c>
      <c r="H4989" t="str">
        <f>VLOOKUP(G4989,All_Teams!$A$2:$B$365,2,FALSE)</f>
        <v>Duke</v>
      </c>
    </row>
    <row r="4990" spans="2:8" x14ac:dyDescent="0.4">
      <c r="B4990" s="11">
        <v>4987</v>
      </c>
      <c r="C4990" s="52">
        <v>1435</v>
      </c>
      <c r="D4990" s="13">
        <v>1435</v>
      </c>
      <c r="G4990" s="13">
        <v>1435</v>
      </c>
      <c r="H4990" t="str">
        <f>VLOOKUP(G4990,All_Teams!$A$2:$B$365,2,FALSE)</f>
        <v>Vanderbilt</v>
      </c>
    </row>
    <row r="4991" spans="2:8" x14ac:dyDescent="0.4">
      <c r="B4991" s="11">
        <v>4988</v>
      </c>
      <c r="C4991" s="52">
        <v>1435</v>
      </c>
      <c r="D4991" s="13">
        <v>1435</v>
      </c>
      <c r="G4991" s="13">
        <v>1435</v>
      </c>
      <c r="H4991" t="str">
        <f>VLOOKUP(G4991,All_Teams!$A$2:$B$365,2,FALSE)</f>
        <v>Vanderbilt</v>
      </c>
    </row>
    <row r="4992" spans="2:8" x14ac:dyDescent="0.4">
      <c r="B4992" s="11">
        <v>4989</v>
      </c>
      <c r="C4992" s="52">
        <v>1452</v>
      </c>
      <c r="D4992" s="13">
        <v>1452</v>
      </c>
      <c r="G4992" s="13">
        <v>1452</v>
      </c>
      <c r="H4992" t="str">
        <f>VLOOKUP(G4992,All_Teams!$A$2:$B$365,2,FALSE)</f>
        <v>West Virginia</v>
      </c>
    </row>
    <row r="4993" spans="2:8" x14ac:dyDescent="0.4">
      <c r="B4993" s="11">
        <v>4990</v>
      </c>
      <c r="C4993" s="52">
        <v>1435</v>
      </c>
      <c r="D4993" s="13">
        <v>1435</v>
      </c>
      <c r="G4993" s="13">
        <v>1435</v>
      </c>
      <c r="H4993" t="str">
        <f>VLOOKUP(G4993,All_Teams!$A$2:$B$365,2,FALSE)</f>
        <v>Vanderbilt</v>
      </c>
    </row>
    <row r="4994" spans="2:8" x14ac:dyDescent="0.4">
      <c r="B4994" s="11">
        <v>4991</v>
      </c>
      <c r="C4994" s="52">
        <v>1374</v>
      </c>
      <c r="D4994" s="13">
        <v>1374</v>
      </c>
      <c r="G4994" s="13">
        <v>1374</v>
      </c>
      <c r="H4994" t="str">
        <f>VLOOKUP(G4994,All_Teams!$A$2:$B$365,2,FALSE)</f>
        <v>Southern Methodist</v>
      </c>
    </row>
    <row r="4995" spans="2:8" x14ac:dyDescent="0.4">
      <c r="B4995" s="11">
        <v>4992</v>
      </c>
      <c r="C4995" s="52">
        <v>1246</v>
      </c>
      <c r="D4995" s="13">
        <v>1246</v>
      </c>
      <c r="G4995" s="13">
        <v>1246</v>
      </c>
      <c r="H4995" t="str">
        <f>VLOOKUP(G4995,All_Teams!$A$2:$B$365,2,FALSE)</f>
        <v>Kentucky</v>
      </c>
    </row>
    <row r="4996" spans="2:8" x14ac:dyDescent="0.4">
      <c r="B4996" s="11">
        <v>4993</v>
      </c>
      <c r="C4996" s="52">
        <v>1452</v>
      </c>
      <c r="D4996" s="13">
        <v>1452</v>
      </c>
      <c r="G4996" s="13">
        <v>1452</v>
      </c>
      <c r="H4996" t="str">
        <f>VLOOKUP(G4996,All_Teams!$A$2:$B$365,2,FALSE)</f>
        <v>West Virginia</v>
      </c>
    </row>
    <row r="4997" spans="2:8" x14ac:dyDescent="0.4">
      <c r="B4997" s="11">
        <v>4994</v>
      </c>
      <c r="C4997" s="52">
        <v>1242</v>
      </c>
      <c r="D4997" s="13">
        <v>1242</v>
      </c>
      <c r="G4997" s="13">
        <v>1242</v>
      </c>
      <c r="H4997" t="str">
        <f>VLOOKUP(G4997,All_Teams!$A$2:$B$365,2,FALSE)</f>
        <v>Kansas</v>
      </c>
    </row>
    <row r="4998" spans="2:8" x14ac:dyDescent="0.4">
      <c r="B4998" s="11">
        <v>4995</v>
      </c>
      <c r="C4998" s="52">
        <v>1452</v>
      </c>
      <c r="D4998" s="13">
        <v>1452</v>
      </c>
      <c r="G4998" s="13">
        <v>1452</v>
      </c>
      <c r="H4998" t="str">
        <f>VLOOKUP(G4998,All_Teams!$A$2:$B$365,2,FALSE)</f>
        <v>West Virginia</v>
      </c>
    </row>
    <row r="4999" spans="2:8" x14ac:dyDescent="0.4">
      <c r="B4999" s="11">
        <v>4996</v>
      </c>
      <c r="C4999" s="52">
        <v>1199</v>
      </c>
      <c r="D4999" s="13">
        <v>1199</v>
      </c>
      <c r="G4999" s="13">
        <v>1199</v>
      </c>
      <c r="H4999" t="str">
        <f>VLOOKUP(G4999,All_Teams!$A$2:$B$365,2,FALSE)</f>
        <v>Florida State</v>
      </c>
    </row>
    <row r="5000" spans="2:8" x14ac:dyDescent="0.4">
      <c r="B5000" s="11">
        <v>4997</v>
      </c>
      <c r="C5000" s="52">
        <v>1257</v>
      </c>
      <c r="D5000" s="13">
        <v>1257</v>
      </c>
      <c r="G5000" s="13">
        <v>1257</v>
      </c>
      <c r="H5000" t="str">
        <f>VLOOKUP(G5000,All_Teams!$A$2:$B$365,2,FALSE)</f>
        <v>Louisville</v>
      </c>
    </row>
    <row r="5001" spans="2:8" x14ac:dyDescent="0.4">
      <c r="B5001" s="11">
        <v>4998</v>
      </c>
      <c r="C5001" s="52">
        <v>1314</v>
      </c>
      <c r="D5001" s="13">
        <v>1314</v>
      </c>
      <c r="G5001" s="13">
        <v>1314</v>
      </c>
      <c r="H5001" t="str">
        <f>VLOOKUP(G5001,All_Teams!$A$2:$B$365,2,FALSE)</f>
        <v>North Carolina</v>
      </c>
    </row>
    <row r="5002" spans="2:8" x14ac:dyDescent="0.4">
      <c r="B5002" s="11">
        <v>4999</v>
      </c>
      <c r="C5002" s="52">
        <v>1452</v>
      </c>
      <c r="D5002" s="13">
        <v>1452</v>
      </c>
      <c r="G5002" s="13">
        <v>1452</v>
      </c>
      <c r="H5002" t="str">
        <f>VLOOKUP(G5002,All_Teams!$A$2:$B$365,2,FALSE)</f>
        <v>West Virginia</v>
      </c>
    </row>
    <row r="5003" spans="2:8" x14ac:dyDescent="0.4">
      <c r="B5003" s="12">
        <v>5000</v>
      </c>
      <c r="C5003" s="53">
        <v>1452</v>
      </c>
      <c r="D5003" s="14">
        <v>1452</v>
      </c>
      <c r="G5003" s="14">
        <v>1452</v>
      </c>
      <c r="H5003" t="str">
        <f>VLOOKUP(G5003,All_Teams!$A$2:$B$365,2,FALSE)</f>
        <v>West Virginia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66"/>
  <sheetViews>
    <sheetView topLeftCell="A23" workbookViewId="0">
      <selection activeCell="G46" sqref="G46"/>
    </sheetView>
  </sheetViews>
  <sheetFormatPr defaultRowHeight="14.6" x14ac:dyDescent="0.4"/>
  <cols>
    <col min="6" max="6" width="23.3046875" bestFit="1" customWidth="1"/>
  </cols>
  <sheetData>
    <row r="2" spans="6:8" x14ac:dyDescent="0.4">
      <c r="F2" s="7" t="s">
        <v>32</v>
      </c>
      <c r="G2" s="7" t="s">
        <v>401</v>
      </c>
      <c r="H2" s="7" t="s">
        <v>402</v>
      </c>
    </row>
    <row r="3" spans="6:8" x14ac:dyDescent="0.4">
      <c r="F3" t="s">
        <v>386</v>
      </c>
      <c r="G3">
        <v>1344</v>
      </c>
      <c r="H3" s="16">
        <f>G3/5000</f>
        <v>0.26879999999999998</v>
      </c>
    </row>
    <row r="4" spans="6:8" x14ac:dyDescent="0.4">
      <c r="F4" t="s">
        <v>248</v>
      </c>
      <c r="G4">
        <v>780</v>
      </c>
      <c r="H4" s="16">
        <f>G4/5000</f>
        <v>0.156</v>
      </c>
    </row>
    <row r="5" spans="6:8" x14ac:dyDescent="0.4">
      <c r="F5" t="s">
        <v>176</v>
      </c>
      <c r="G5">
        <v>472</v>
      </c>
      <c r="H5" s="16">
        <f>G5/5000</f>
        <v>9.4399999999999998E-2</v>
      </c>
    </row>
    <row r="6" spans="6:8" x14ac:dyDescent="0.4">
      <c r="F6" t="s">
        <v>180</v>
      </c>
      <c r="G6">
        <v>422</v>
      </c>
      <c r="H6" s="16">
        <f>G6/5000</f>
        <v>8.4400000000000003E-2</v>
      </c>
    </row>
    <row r="7" spans="6:8" x14ac:dyDescent="0.4">
      <c r="F7" t="s">
        <v>308</v>
      </c>
      <c r="G7">
        <v>302</v>
      </c>
      <c r="H7" s="16">
        <f>G7/5000</f>
        <v>6.0400000000000002E-2</v>
      </c>
    </row>
    <row r="8" spans="6:8" x14ac:dyDescent="0.4">
      <c r="F8" t="s">
        <v>369</v>
      </c>
      <c r="G8">
        <v>274</v>
      </c>
      <c r="H8" s="16">
        <f>G8/5000</f>
        <v>5.4800000000000001E-2</v>
      </c>
    </row>
    <row r="9" spans="6:8" x14ac:dyDescent="0.4">
      <c r="F9" t="s">
        <v>191</v>
      </c>
      <c r="G9">
        <v>251</v>
      </c>
      <c r="H9" s="16">
        <f>G9/5000</f>
        <v>5.0200000000000002E-2</v>
      </c>
    </row>
    <row r="10" spans="6:8" x14ac:dyDescent="0.4">
      <c r="F10" t="s">
        <v>208</v>
      </c>
      <c r="G10">
        <v>215</v>
      </c>
      <c r="H10" s="16">
        <f>G10/5000</f>
        <v>4.2999999999999997E-2</v>
      </c>
    </row>
    <row r="11" spans="6:8" x14ac:dyDescent="0.4">
      <c r="F11" t="s">
        <v>87</v>
      </c>
      <c r="G11">
        <v>93</v>
      </c>
      <c r="H11" s="16">
        <f>G11/5000</f>
        <v>1.8599999999999998E-2</v>
      </c>
    </row>
    <row r="12" spans="6:8" x14ac:dyDescent="0.4">
      <c r="F12" t="s">
        <v>46</v>
      </c>
      <c r="G12">
        <v>92</v>
      </c>
      <c r="H12" s="16">
        <f>G12/5000</f>
        <v>1.84E-2</v>
      </c>
    </row>
    <row r="13" spans="6:8" x14ac:dyDescent="0.4">
      <c r="F13" t="s">
        <v>115</v>
      </c>
      <c r="G13">
        <v>92</v>
      </c>
      <c r="H13" s="16">
        <f>G13/5000</f>
        <v>1.84E-2</v>
      </c>
    </row>
    <row r="14" spans="6:8" x14ac:dyDescent="0.4">
      <c r="F14" t="s">
        <v>58</v>
      </c>
      <c r="G14">
        <v>91</v>
      </c>
      <c r="H14" s="16">
        <f>G14/5000</f>
        <v>1.8200000000000001E-2</v>
      </c>
    </row>
    <row r="15" spans="6:8" x14ac:dyDescent="0.4">
      <c r="F15" t="s">
        <v>371</v>
      </c>
      <c r="G15">
        <v>69</v>
      </c>
      <c r="H15" s="16">
        <f>G15/5000</f>
        <v>1.38E-2</v>
      </c>
    </row>
    <row r="16" spans="6:8" x14ac:dyDescent="0.4">
      <c r="F16" t="s">
        <v>212</v>
      </c>
      <c r="G16">
        <v>68</v>
      </c>
      <c r="H16" s="16">
        <f>G16/5000</f>
        <v>1.3599999999999999E-2</v>
      </c>
    </row>
    <row r="17" spans="6:8" x14ac:dyDescent="0.4">
      <c r="F17" t="s">
        <v>305</v>
      </c>
      <c r="G17">
        <v>43</v>
      </c>
      <c r="H17" s="16">
        <f>G17/5000</f>
        <v>8.6E-3</v>
      </c>
    </row>
    <row r="18" spans="6:8" x14ac:dyDescent="0.4">
      <c r="F18" t="s">
        <v>202</v>
      </c>
      <c r="G18">
        <v>43</v>
      </c>
      <c r="H18" s="16">
        <f>G18/5000</f>
        <v>8.6E-3</v>
      </c>
    </row>
    <row r="19" spans="6:8" x14ac:dyDescent="0.4">
      <c r="F19" t="s">
        <v>392</v>
      </c>
      <c r="G19">
        <v>41</v>
      </c>
      <c r="H19" s="16">
        <f>G19/5000</f>
        <v>8.2000000000000007E-3</v>
      </c>
    </row>
    <row r="20" spans="6:8" x14ac:dyDescent="0.4">
      <c r="F20" t="s">
        <v>370</v>
      </c>
      <c r="G20">
        <v>39</v>
      </c>
      <c r="H20" s="16">
        <f>G20/5000</f>
        <v>7.7999999999999996E-3</v>
      </c>
    </row>
    <row r="21" spans="6:8" x14ac:dyDescent="0.4">
      <c r="F21" t="s">
        <v>133</v>
      </c>
      <c r="G21">
        <v>35</v>
      </c>
      <c r="H21" s="16">
        <f>G21/5000</f>
        <v>7.0000000000000001E-3</v>
      </c>
    </row>
    <row r="22" spans="6:8" x14ac:dyDescent="0.4">
      <c r="F22" t="s">
        <v>266</v>
      </c>
      <c r="G22">
        <v>30</v>
      </c>
      <c r="H22" s="16">
        <f>G22/5000</f>
        <v>6.0000000000000001E-3</v>
      </c>
    </row>
    <row r="23" spans="6:8" x14ac:dyDescent="0.4">
      <c r="F23" t="s">
        <v>210</v>
      </c>
      <c r="G23">
        <v>26</v>
      </c>
      <c r="H23" s="16">
        <f>G23/5000</f>
        <v>5.1999999999999998E-3</v>
      </c>
    </row>
    <row r="24" spans="6:8" x14ac:dyDescent="0.4">
      <c r="F24" t="s">
        <v>389</v>
      </c>
      <c r="G24">
        <v>25</v>
      </c>
      <c r="H24" s="16">
        <f>G24/5000</f>
        <v>5.0000000000000001E-3</v>
      </c>
    </row>
    <row r="25" spans="6:8" x14ac:dyDescent="0.4">
      <c r="F25" t="s">
        <v>130</v>
      </c>
      <c r="G25">
        <v>21</v>
      </c>
      <c r="H25" s="16">
        <f>G25/5000</f>
        <v>4.1999999999999997E-3</v>
      </c>
    </row>
    <row r="26" spans="6:8" x14ac:dyDescent="0.4">
      <c r="F26" t="s">
        <v>107</v>
      </c>
      <c r="G26">
        <v>17</v>
      </c>
      <c r="H26" s="16">
        <f>G26/5000</f>
        <v>3.3999999999999998E-3</v>
      </c>
    </row>
    <row r="27" spans="6:8" x14ac:dyDescent="0.4">
      <c r="F27" t="s">
        <v>169</v>
      </c>
      <c r="G27">
        <v>16</v>
      </c>
      <c r="H27" s="16">
        <f>G27/5000</f>
        <v>3.2000000000000002E-3</v>
      </c>
    </row>
    <row r="28" spans="6:8" x14ac:dyDescent="0.4">
      <c r="F28" t="s">
        <v>257</v>
      </c>
      <c r="G28">
        <v>14</v>
      </c>
      <c r="H28" s="16">
        <f>G28/5000</f>
        <v>2.8E-3</v>
      </c>
    </row>
    <row r="29" spans="6:8" x14ac:dyDescent="0.4">
      <c r="F29" t="s">
        <v>367</v>
      </c>
      <c r="G29">
        <v>13</v>
      </c>
      <c r="H29" s="16">
        <f>G29/5000</f>
        <v>2.5999999999999999E-3</v>
      </c>
    </row>
    <row r="30" spans="6:8" x14ac:dyDescent="0.4">
      <c r="F30" t="s">
        <v>73</v>
      </c>
      <c r="G30">
        <v>13</v>
      </c>
      <c r="H30" s="16">
        <f>G30/5000</f>
        <v>2.5999999999999999E-3</v>
      </c>
    </row>
    <row r="31" spans="6:8" x14ac:dyDescent="0.4">
      <c r="F31" t="s">
        <v>277</v>
      </c>
      <c r="G31">
        <v>12</v>
      </c>
      <c r="H31" s="16">
        <f>G31/5000</f>
        <v>2.3999999999999998E-3</v>
      </c>
    </row>
    <row r="32" spans="6:8" x14ac:dyDescent="0.4">
      <c r="F32" t="s">
        <v>100</v>
      </c>
      <c r="G32">
        <v>12</v>
      </c>
      <c r="H32" s="16">
        <f>G32/5000</f>
        <v>2.3999999999999998E-3</v>
      </c>
    </row>
    <row r="33" spans="6:8" x14ac:dyDescent="0.4">
      <c r="F33" t="s">
        <v>177</v>
      </c>
      <c r="G33">
        <v>4</v>
      </c>
      <c r="H33" s="16">
        <f>G33/5000</f>
        <v>8.0000000000000004E-4</v>
      </c>
    </row>
    <row r="34" spans="6:8" x14ac:dyDescent="0.4">
      <c r="F34" t="s">
        <v>239</v>
      </c>
      <c r="G34">
        <v>4</v>
      </c>
      <c r="H34" s="16">
        <f>G34/5000</f>
        <v>8.0000000000000004E-4</v>
      </c>
    </row>
    <row r="35" spans="6:8" x14ac:dyDescent="0.4">
      <c r="F35" t="s">
        <v>263</v>
      </c>
      <c r="G35">
        <v>3</v>
      </c>
      <c r="H35" s="16">
        <f>G35/5000</f>
        <v>5.9999999999999995E-4</v>
      </c>
    </row>
    <row r="36" spans="6:8" x14ac:dyDescent="0.4">
      <c r="F36" t="s">
        <v>310</v>
      </c>
      <c r="G36">
        <v>3</v>
      </c>
      <c r="H36" s="16">
        <f>G36/5000</f>
        <v>5.9999999999999995E-4</v>
      </c>
    </row>
    <row r="37" spans="6:8" x14ac:dyDescent="0.4">
      <c r="F37" t="s">
        <v>322</v>
      </c>
      <c r="G37">
        <v>3</v>
      </c>
      <c r="H37" s="16">
        <f>G37/5000</f>
        <v>5.9999999999999995E-4</v>
      </c>
    </row>
    <row r="38" spans="6:8" x14ac:dyDescent="0.4">
      <c r="F38" t="s">
        <v>351</v>
      </c>
      <c r="G38">
        <v>3</v>
      </c>
      <c r="H38" s="16">
        <f>G38/5000</f>
        <v>5.9999999999999995E-4</v>
      </c>
    </row>
    <row r="39" spans="6:8" x14ac:dyDescent="0.4">
      <c r="F39" t="s">
        <v>372</v>
      </c>
      <c r="G39">
        <v>3</v>
      </c>
      <c r="H39" s="16">
        <f>G39/5000</f>
        <v>5.9999999999999995E-4</v>
      </c>
    </row>
    <row r="40" spans="6:8" x14ac:dyDescent="0.4">
      <c r="F40" t="s">
        <v>373</v>
      </c>
      <c r="G40">
        <v>3</v>
      </c>
      <c r="H40" s="16">
        <f>G40/5000</f>
        <v>5.9999999999999995E-4</v>
      </c>
    </row>
    <row r="41" spans="6:8" x14ac:dyDescent="0.4">
      <c r="F41" t="s">
        <v>396</v>
      </c>
      <c r="G41">
        <v>3</v>
      </c>
      <c r="H41" s="16">
        <f>G41/5000</f>
        <v>5.9999999999999995E-4</v>
      </c>
    </row>
    <row r="42" spans="6:8" x14ac:dyDescent="0.4">
      <c r="F42" t="s">
        <v>391</v>
      </c>
      <c r="G42">
        <v>2</v>
      </c>
      <c r="H42" s="16">
        <f>G42/5000</f>
        <v>4.0000000000000002E-4</v>
      </c>
    </row>
    <row r="43" spans="6:8" x14ac:dyDescent="0.4">
      <c r="F43" t="s">
        <v>129</v>
      </c>
      <c r="G43">
        <v>1</v>
      </c>
      <c r="H43" s="16">
        <f>G43/5000</f>
        <v>2.0000000000000001E-4</v>
      </c>
    </row>
    <row r="44" spans="6:8" x14ac:dyDescent="0.4">
      <c r="F44" t="s">
        <v>124</v>
      </c>
      <c r="G44">
        <v>1</v>
      </c>
      <c r="H44" s="16">
        <f>G44/5000</f>
        <v>2.0000000000000001E-4</v>
      </c>
    </row>
    <row r="45" spans="6:8" x14ac:dyDescent="0.4">
      <c r="F45" t="s">
        <v>71</v>
      </c>
      <c r="G45">
        <v>1</v>
      </c>
      <c r="H45" s="16">
        <f>G45/5000</f>
        <v>2.0000000000000001E-4</v>
      </c>
    </row>
    <row r="46" spans="6:8" x14ac:dyDescent="0.4">
      <c r="F46" t="s">
        <v>145</v>
      </c>
      <c r="G46">
        <v>1</v>
      </c>
      <c r="H46" s="16">
        <f>G46/5000</f>
        <v>2.0000000000000001E-4</v>
      </c>
    </row>
    <row r="47" spans="6:8" x14ac:dyDescent="0.4">
      <c r="F47" t="s">
        <v>357</v>
      </c>
      <c r="G47">
        <v>0</v>
      </c>
      <c r="H47" s="16">
        <f>G47/5000</f>
        <v>0</v>
      </c>
    </row>
    <row r="48" spans="6:8" x14ac:dyDescent="0.4">
      <c r="F48" t="s">
        <v>279</v>
      </c>
      <c r="G48">
        <v>0</v>
      </c>
      <c r="H48" s="16">
        <f>G48/5000</f>
        <v>0</v>
      </c>
    </row>
    <row r="49" spans="6:8" x14ac:dyDescent="0.4">
      <c r="F49" t="s">
        <v>179</v>
      </c>
      <c r="G49">
        <v>0</v>
      </c>
      <c r="H49" s="16">
        <f>G49/5000</f>
        <v>0</v>
      </c>
    </row>
    <row r="50" spans="6:8" x14ac:dyDescent="0.4">
      <c r="F50" t="s">
        <v>311</v>
      </c>
      <c r="G50">
        <v>0</v>
      </c>
      <c r="H50" s="16">
        <f>G50/5000</f>
        <v>0</v>
      </c>
    </row>
    <row r="51" spans="6:8" x14ac:dyDescent="0.4">
      <c r="F51" t="s">
        <v>231</v>
      </c>
      <c r="G51">
        <v>0</v>
      </c>
      <c r="H51" s="16">
        <f>G51/5000</f>
        <v>0</v>
      </c>
    </row>
    <row r="52" spans="6:8" x14ac:dyDescent="0.4">
      <c r="F52" t="s">
        <v>200</v>
      </c>
      <c r="G52">
        <v>0</v>
      </c>
      <c r="H52" s="16">
        <f>G52/5000</f>
        <v>0</v>
      </c>
    </row>
    <row r="53" spans="6:8" x14ac:dyDescent="0.4">
      <c r="F53" t="s">
        <v>241</v>
      </c>
      <c r="G53">
        <v>0</v>
      </c>
      <c r="H53" s="16">
        <f>G53/5000</f>
        <v>0</v>
      </c>
    </row>
    <row r="54" spans="6:8" x14ac:dyDescent="0.4">
      <c r="F54" t="s">
        <v>345</v>
      </c>
      <c r="G54">
        <v>0</v>
      </c>
      <c r="H54" s="16">
        <f>G54/5000</f>
        <v>0</v>
      </c>
    </row>
    <row r="55" spans="6:8" x14ac:dyDescent="0.4">
      <c r="F55" t="s">
        <v>167</v>
      </c>
      <c r="G55">
        <v>0</v>
      </c>
      <c r="H55" s="16">
        <f>G55/5000</f>
        <v>0</v>
      </c>
    </row>
    <row r="56" spans="6:8" x14ac:dyDescent="0.4">
      <c r="F56" t="s">
        <v>50</v>
      </c>
      <c r="G56">
        <v>0</v>
      </c>
      <c r="H56" s="16">
        <f>G56/5000</f>
        <v>0</v>
      </c>
    </row>
    <row r="57" spans="6:8" x14ac:dyDescent="0.4">
      <c r="F57" t="s">
        <v>341</v>
      </c>
      <c r="G57">
        <v>0</v>
      </c>
      <c r="H57" s="16">
        <f>G57/5000</f>
        <v>0</v>
      </c>
    </row>
    <row r="58" spans="6:8" x14ac:dyDescent="0.4">
      <c r="F58" t="s">
        <v>347</v>
      </c>
      <c r="G58">
        <v>0</v>
      </c>
      <c r="H58" s="16">
        <f>G58/5000</f>
        <v>0</v>
      </c>
    </row>
    <row r="59" spans="6:8" x14ac:dyDescent="0.4">
      <c r="F59" t="s">
        <v>249</v>
      </c>
      <c r="G59">
        <v>0</v>
      </c>
      <c r="H59" s="16">
        <f>G59/5000</f>
        <v>0</v>
      </c>
    </row>
    <row r="60" spans="6:8" x14ac:dyDescent="0.4">
      <c r="F60" t="s">
        <v>226</v>
      </c>
      <c r="G60">
        <v>0</v>
      </c>
      <c r="H60" s="16">
        <f>G60/5000</f>
        <v>0</v>
      </c>
    </row>
    <row r="61" spans="6:8" x14ac:dyDescent="0.4">
      <c r="F61" t="s">
        <v>211</v>
      </c>
      <c r="G61">
        <v>0</v>
      </c>
      <c r="H61" s="16">
        <f>G61/5000</f>
        <v>0</v>
      </c>
    </row>
    <row r="62" spans="6:8" x14ac:dyDescent="0.4">
      <c r="F62" t="s">
        <v>225</v>
      </c>
      <c r="G62">
        <v>0</v>
      </c>
      <c r="H62" s="16">
        <f>G62/5000</f>
        <v>0</v>
      </c>
    </row>
    <row r="63" spans="6:8" x14ac:dyDescent="0.4">
      <c r="F63" t="s">
        <v>174</v>
      </c>
      <c r="G63">
        <v>0</v>
      </c>
      <c r="H63" s="16">
        <f>G63/5000</f>
        <v>0</v>
      </c>
    </row>
    <row r="64" spans="6:8" x14ac:dyDescent="0.4">
      <c r="F64" t="s">
        <v>255</v>
      </c>
      <c r="G64">
        <v>0</v>
      </c>
      <c r="H64" s="16">
        <f>G64/5000</f>
        <v>0</v>
      </c>
    </row>
    <row r="65" spans="6:8" x14ac:dyDescent="0.4">
      <c r="F65" t="s">
        <v>359</v>
      </c>
      <c r="G65">
        <v>0</v>
      </c>
      <c r="H65" s="16">
        <f>G65/5000</f>
        <v>0</v>
      </c>
    </row>
    <row r="66" spans="6:8" x14ac:dyDescent="0.4">
      <c r="F66" t="s">
        <v>282</v>
      </c>
      <c r="G66">
        <v>0</v>
      </c>
      <c r="H66" s="16">
        <f>G66/5000</f>
        <v>0</v>
      </c>
    </row>
  </sheetData>
  <autoFilter ref="F2:H66">
    <sortState ref="F3:H66">
      <sortCondition descending="1" ref="G2:G66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opLeftCell="A68" workbookViewId="0">
      <selection activeCell="B8" sqref="B8"/>
    </sheetView>
  </sheetViews>
  <sheetFormatPr defaultRowHeight="14.6" outlineLevelRow="1" x14ac:dyDescent="0.4"/>
  <cols>
    <col min="1" max="1" width="14.4609375" bestFit="1" customWidth="1"/>
  </cols>
  <sheetData>
    <row r="1" spans="1:2" x14ac:dyDescent="0.4">
      <c r="B1" t="s">
        <v>31</v>
      </c>
    </row>
    <row r="2" spans="1:2" x14ac:dyDescent="0.4">
      <c r="A2" t="s">
        <v>6</v>
      </c>
      <c r="B2">
        <f>ROUND( AVERAGE( CHAMPION ), $B$9 )</f>
        <v>1334</v>
      </c>
    </row>
    <row r="3" spans="1:2" x14ac:dyDescent="0.4">
      <c r="A3" t="s">
        <v>7</v>
      </c>
      <c r="B3" t="str">
        <f>$B$1 &amp; " EV " &amp; $B$2</f>
        <v>CHAMPION EV 1334</v>
      </c>
    </row>
    <row r="4" spans="1:2" x14ac:dyDescent="0.4">
      <c r="A4" t="s">
        <v>8</v>
      </c>
      <c r="B4" s="8" t="b">
        <v>0</v>
      </c>
    </row>
    <row r="5" spans="1:2" x14ac:dyDescent="0.4">
      <c r="A5" t="s">
        <v>9</v>
      </c>
      <c r="B5" s="8" t="b">
        <v>0</v>
      </c>
    </row>
    <row r="6" spans="1:2" x14ac:dyDescent="0.4">
      <c r="A6" t="s">
        <v>10</v>
      </c>
      <c r="B6" s="8">
        <f>IF( $B$4, MIN( INT( MAX( CHAMPION ) - MIN( CHAMPION ) + 1 ), 10 ), 10 )</f>
        <v>10</v>
      </c>
    </row>
    <row r="7" spans="1:2" x14ac:dyDescent="0.4">
      <c r="A7" t="s">
        <v>11</v>
      </c>
      <c r="B7" s="8">
        <v>10</v>
      </c>
    </row>
    <row r="8" spans="1:2" x14ac:dyDescent="0.4">
      <c r="A8" t="s">
        <v>12</v>
      </c>
      <c r="B8" s="8">
        <v>1</v>
      </c>
    </row>
    <row r="9" spans="1:2" x14ac:dyDescent="0.4">
      <c r="A9" t="s">
        <v>13</v>
      </c>
      <c r="B9" s="8">
        <v>0</v>
      </c>
    </row>
    <row r="10" spans="1:2" x14ac:dyDescent="0.4">
      <c r="A10" t="s">
        <v>14</v>
      </c>
      <c r="B10" s="8">
        <v>1</v>
      </c>
    </row>
    <row r="11" spans="1:2" x14ac:dyDescent="0.4">
      <c r="A11" t="s">
        <v>15</v>
      </c>
      <c r="B11" s="8" t="b">
        <v>0</v>
      </c>
    </row>
    <row r="12" spans="1:2" x14ac:dyDescent="0.4">
      <c r="A12" t="s">
        <v>16</v>
      </c>
      <c r="B12" s="8" t="str">
        <f>IF( AND( $B$11, $B$10 &gt; 1 ), MID( TEXT( $B$10, "#,##0" ), IF( MOD( LEN( TEXT( $B$10, "0" )), 3 ) = 1, 3, 2), 100 ) &amp; "s", "" )</f>
        <v/>
      </c>
    </row>
    <row r="13" spans="1:2" x14ac:dyDescent="0.4">
      <c r="A13" t="s">
        <v>17</v>
      </c>
      <c r="B13" s="8">
        <f>ROUND( MIN( CHAMPION ), $B$9 - LOG( $B$10 )) - IF( $B$4, 1, 0 )</f>
        <v>1112</v>
      </c>
    </row>
    <row r="14" spans="1:2" outlineLevel="1" x14ac:dyDescent="0.4">
      <c r="A14" s="2" t="s">
        <v>18</v>
      </c>
      <c r="B14" s="2">
        <f>ROUND( $B$13 + $B$8, $B$9 - LOG( $B$10 ))</f>
        <v>1113</v>
      </c>
    </row>
    <row r="15" spans="1:2" outlineLevel="1" x14ac:dyDescent="0.4">
      <c r="A15" s="3" t="s">
        <v>19</v>
      </c>
      <c r="B15" s="2">
        <f>ROUND( $B$14 + $B$8, $B$9 - LOG( $B$10 ))</f>
        <v>1114</v>
      </c>
    </row>
    <row r="16" spans="1:2" outlineLevel="1" x14ac:dyDescent="0.4">
      <c r="A16" s="4" t="s">
        <v>20</v>
      </c>
      <c r="B16" s="2">
        <f>ROUND( $B$15 + $B$8, $B$9 - LOG( $B$10 ))</f>
        <v>1115</v>
      </c>
    </row>
    <row r="17" spans="1:2" outlineLevel="1" x14ac:dyDescent="0.4">
      <c r="A17" s="5" t="s">
        <v>21</v>
      </c>
      <c r="B17" s="2">
        <f>ROUND( $B$16 + $B$8, $B$9 - LOG( $B$10 ))</f>
        <v>1116</v>
      </c>
    </row>
    <row r="18" spans="1:2" outlineLevel="1" x14ac:dyDescent="0.4">
      <c r="B18" s="2">
        <f>ROUND( $B$17 + $B$8, $B$9 - LOG( $B$10 ))</f>
        <v>1117</v>
      </c>
    </row>
    <row r="19" spans="1:2" outlineLevel="1" x14ac:dyDescent="0.4">
      <c r="B19" s="2">
        <f>ROUND( $B$18 + $B$8, $B$9 - LOG( $B$10 ))</f>
        <v>1118</v>
      </c>
    </row>
    <row r="20" spans="1:2" outlineLevel="1" x14ac:dyDescent="0.4">
      <c r="B20" s="2">
        <f>ROUND( $B$19 + $B$8, $B$9 - LOG( $B$10 ))</f>
        <v>1119</v>
      </c>
    </row>
    <row r="21" spans="1:2" outlineLevel="1" x14ac:dyDescent="0.4">
      <c r="B21" s="2">
        <f>ROUND( $B$20 + $B$8, $B$9 - LOG( $B$10 ))</f>
        <v>1120</v>
      </c>
    </row>
    <row r="22" spans="1:2" outlineLevel="1" x14ac:dyDescent="0.4">
      <c r="B22" s="2">
        <f>ROUND( $B$21 + $B$8, $B$9 - LOG( $B$10 ))</f>
        <v>1121</v>
      </c>
    </row>
    <row r="23" spans="1:2" outlineLevel="1" x14ac:dyDescent="0.4">
      <c r="B23" s="2">
        <f>ROUND( $B$22 + $B$8, $B$9 - LOG( $B$10 ))</f>
        <v>1122</v>
      </c>
    </row>
    <row r="24" spans="1:2" outlineLevel="1" x14ac:dyDescent="0.4">
      <c r="B24" s="2">
        <f>ROUND( $B$23 + $B$8, $B$9 - LOG( $B$10 ))</f>
        <v>1123</v>
      </c>
    </row>
    <row r="25" spans="1:2" outlineLevel="1" x14ac:dyDescent="0.4">
      <c r="B25" s="2">
        <f>ROUND( $B$24 + $B$8, $B$9 - LOG( $B$10 ))</f>
        <v>1124</v>
      </c>
    </row>
    <row r="26" spans="1:2" outlineLevel="1" x14ac:dyDescent="0.4">
      <c r="B26" s="2">
        <f>ROUND( $B$25 + $B$8, $B$9 - LOG( $B$10 ))</f>
        <v>1125</v>
      </c>
    </row>
    <row r="27" spans="1:2" outlineLevel="1" x14ac:dyDescent="0.4">
      <c r="B27" s="2">
        <f>ROUND( $B$26 + $B$8, $B$9 - LOG( $B$10 ))</f>
        <v>1126</v>
      </c>
    </row>
    <row r="28" spans="1:2" outlineLevel="1" x14ac:dyDescent="0.4">
      <c r="B28" s="2">
        <f>ROUND( $B$27 + $B$8, $B$9 - LOG( $B$10 ))</f>
        <v>1127</v>
      </c>
    </row>
    <row r="29" spans="1:2" outlineLevel="1" x14ac:dyDescent="0.4">
      <c r="B29" s="2">
        <f>ROUND( $B$28 + $B$8, $B$9 - LOG( $B$10 ))</f>
        <v>1128</v>
      </c>
    </row>
    <row r="30" spans="1:2" outlineLevel="1" x14ac:dyDescent="0.4">
      <c r="B30" s="2">
        <f>ROUND( $B$29 + $B$8, $B$9 - LOG( $B$10 ))</f>
        <v>1129</v>
      </c>
    </row>
    <row r="31" spans="1:2" outlineLevel="1" x14ac:dyDescent="0.4">
      <c r="B31" s="2">
        <f>ROUND( $B$30 + $B$8, $B$9 - LOG( $B$10 ))</f>
        <v>1130</v>
      </c>
    </row>
    <row r="32" spans="1:2" outlineLevel="1" x14ac:dyDescent="0.4">
      <c r="B32" s="2">
        <f>ROUND( $B$31 + $B$8, $B$9 - LOG( $B$10 ))</f>
        <v>1131</v>
      </c>
    </row>
    <row r="33" spans="2:2" outlineLevel="1" x14ac:dyDescent="0.4">
      <c r="B33" s="2">
        <f>ROUND( $B$32 + $B$8, $B$9 - LOG( $B$10 ))</f>
        <v>1132</v>
      </c>
    </row>
    <row r="34" spans="2:2" outlineLevel="1" x14ac:dyDescent="0.4">
      <c r="B34" s="2">
        <f>ROUND( $B$33 + $B$8, $B$9 - LOG( $B$10 ))</f>
        <v>1133</v>
      </c>
    </row>
    <row r="35" spans="2:2" outlineLevel="1" x14ac:dyDescent="0.4">
      <c r="B35" s="2">
        <f>ROUND( $B$34 + $B$8, $B$9 - LOG( $B$10 ))</f>
        <v>1134</v>
      </c>
    </row>
    <row r="36" spans="2:2" outlineLevel="1" x14ac:dyDescent="0.4">
      <c r="B36" s="2">
        <f>ROUND( $B$35 + $B$8, $B$9 - LOG( $B$10 ))</f>
        <v>1135</v>
      </c>
    </row>
    <row r="37" spans="2:2" outlineLevel="1" x14ac:dyDescent="0.4">
      <c r="B37" s="2">
        <f>ROUND( $B$36 + $B$8, $B$9 - LOG( $B$10 ))</f>
        <v>1136</v>
      </c>
    </row>
    <row r="38" spans="2:2" outlineLevel="1" x14ac:dyDescent="0.4">
      <c r="B38" s="2">
        <f>ROUND( $B$37 + $B$8, $B$9 - LOG( $B$10 ))</f>
        <v>1137</v>
      </c>
    </row>
    <row r="39" spans="2:2" outlineLevel="1" x14ac:dyDescent="0.4">
      <c r="B39" s="2">
        <f>ROUND( $B$38 + $B$8, $B$9 - LOG( $B$10 ))</f>
        <v>1138</v>
      </c>
    </row>
    <row r="40" spans="2:2" outlineLevel="1" x14ac:dyDescent="0.4">
      <c r="B40" s="2">
        <f>ROUND( $B$39 + $B$8, $B$9 - LOG( $B$10 ))</f>
        <v>1139</v>
      </c>
    </row>
    <row r="41" spans="2:2" outlineLevel="1" x14ac:dyDescent="0.4">
      <c r="B41" s="2">
        <f>ROUND( $B$40 + $B$8, $B$9 - LOG( $B$10 ))</f>
        <v>1140</v>
      </c>
    </row>
    <row r="42" spans="2:2" outlineLevel="1" x14ac:dyDescent="0.4">
      <c r="B42" s="2">
        <f>ROUND( $B$41 + $B$8, $B$9 - LOG( $B$10 ))</f>
        <v>1141</v>
      </c>
    </row>
    <row r="43" spans="2:2" outlineLevel="1" x14ac:dyDescent="0.4">
      <c r="B43" s="2">
        <f>ROUND( $B$42 + $B$8, $B$9 - LOG( $B$10 ))</f>
        <v>1142</v>
      </c>
    </row>
    <row r="44" spans="2:2" outlineLevel="1" x14ac:dyDescent="0.4">
      <c r="B44" s="2">
        <f>ROUND( $B$43 + $B$8, $B$9 - LOG( $B$10 ))</f>
        <v>1143</v>
      </c>
    </row>
    <row r="45" spans="2:2" outlineLevel="1" x14ac:dyDescent="0.4">
      <c r="B45" s="2">
        <f>ROUND( $B$44 + $B$8, $B$9 - LOG( $B$10 ))</f>
        <v>1144</v>
      </c>
    </row>
    <row r="46" spans="2:2" outlineLevel="1" x14ac:dyDescent="0.4">
      <c r="B46" s="2">
        <f>ROUND( $B$45 + $B$8, $B$9 - LOG( $B$10 ))</f>
        <v>1145</v>
      </c>
    </row>
    <row r="47" spans="2:2" outlineLevel="1" x14ac:dyDescent="0.4">
      <c r="B47" s="2">
        <f>ROUND( $B$46 + $B$8, $B$9 - LOG( $B$10 ))</f>
        <v>1146</v>
      </c>
    </row>
    <row r="48" spans="2:2" outlineLevel="1" x14ac:dyDescent="0.4">
      <c r="B48" s="2">
        <f>ROUND( $B$47 + $B$8, $B$9 - LOG( $B$10 ))</f>
        <v>1147</v>
      </c>
    </row>
    <row r="49" spans="2:2" outlineLevel="1" x14ac:dyDescent="0.4">
      <c r="B49" s="2">
        <f>ROUND( $B$48 + $B$8, $B$9 - LOG( $B$10 ))</f>
        <v>1148</v>
      </c>
    </row>
    <row r="50" spans="2:2" outlineLevel="1" x14ac:dyDescent="0.4">
      <c r="B50" s="2">
        <f>ROUND( $B$49 + $B$8, $B$9 - LOG( $B$10 ))</f>
        <v>1149</v>
      </c>
    </row>
    <row r="51" spans="2:2" outlineLevel="1" x14ac:dyDescent="0.4">
      <c r="B51" s="2">
        <f>ROUND( $B$50 + $B$8, $B$9 - LOG( $B$10 ))</f>
        <v>1150</v>
      </c>
    </row>
    <row r="52" spans="2:2" outlineLevel="1" x14ac:dyDescent="0.4">
      <c r="B52" s="2">
        <f>ROUND( $B$51 + $B$8, $B$9 - LOG( $B$10 ))</f>
        <v>1151</v>
      </c>
    </row>
    <row r="53" spans="2:2" outlineLevel="1" x14ac:dyDescent="0.4">
      <c r="B53" s="2">
        <f>ROUND( $B$52 + $B$8, $B$9 - LOG( $B$10 ))</f>
        <v>1152</v>
      </c>
    </row>
    <row r="54" spans="2:2" outlineLevel="1" x14ac:dyDescent="0.4">
      <c r="B54" s="2">
        <f>ROUND( $B$53 + $B$8, $B$9 - LOG( $B$10 ))</f>
        <v>1153</v>
      </c>
    </row>
    <row r="55" spans="2:2" outlineLevel="1" x14ac:dyDescent="0.4">
      <c r="B55" s="2">
        <f>ROUND( $B$54 + $B$8, $B$9 - LOG( $B$10 ))</f>
        <v>1154</v>
      </c>
    </row>
    <row r="56" spans="2:2" outlineLevel="1" x14ac:dyDescent="0.4">
      <c r="B56" s="2">
        <f>ROUND( $B$55 + $B$8, $B$9 - LOG( $B$10 ))</f>
        <v>1155</v>
      </c>
    </row>
    <row r="57" spans="2:2" outlineLevel="1" x14ac:dyDescent="0.4">
      <c r="B57" s="2">
        <f>ROUND( $B$56 + $B$8, $B$9 - LOG( $B$10 ))</f>
        <v>1156</v>
      </c>
    </row>
    <row r="58" spans="2:2" outlineLevel="1" x14ac:dyDescent="0.4">
      <c r="B58" s="2">
        <f>ROUND( $B$57 + $B$8, $B$9 - LOG( $B$10 ))</f>
        <v>1157</v>
      </c>
    </row>
    <row r="59" spans="2:2" outlineLevel="1" x14ac:dyDescent="0.4">
      <c r="B59" s="2">
        <f>ROUND( $B$58 + $B$8, $B$9 - LOG( $B$10 ))</f>
        <v>1158</v>
      </c>
    </row>
    <row r="60" spans="2:2" outlineLevel="1" x14ac:dyDescent="0.4">
      <c r="B60" s="2">
        <f>ROUND( $B$59 + $B$8, $B$9 - LOG( $B$10 ))</f>
        <v>1159</v>
      </c>
    </row>
    <row r="61" spans="2:2" outlineLevel="1" x14ac:dyDescent="0.4">
      <c r="B61" s="2">
        <f>ROUND( $B$60 + $B$8, $B$9 - LOG( $B$10 ))</f>
        <v>1160</v>
      </c>
    </row>
    <row r="62" spans="2:2" outlineLevel="1" x14ac:dyDescent="0.4">
      <c r="B62" s="2">
        <f>ROUND( $B$61 + $B$8, $B$9 - LOG( $B$10 ))</f>
        <v>1161</v>
      </c>
    </row>
    <row r="63" spans="2:2" outlineLevel="1" x14ac:dyDescent="0.4">
      <c r="B63" s="2">
        <f>ROUND( $B$62 + $B$8, $B$9 - LOG( $B$10 ))</f>
        <v>1162</v>
      </c>
    </row>
    <row r="64" spans="2:2" outlineLevel="1" x14ac:dyDescent="0.4">
      <c r="B64" s="2">
        <f>ROUND( $B$63 + $B$8, $B$9 - LOG( $B$10 ))</f>
        <v>1163</v>
      </c>
    </row>
    <row r="65" spans="2:2" outlineLevel="1" x14ac:dyDescent="0.4">
      <c r="B65" s="2">
        <f>ROUND( $B$64 + $B$8, $B$9 - LOG( $B$10 ))</f>
        <v>1164</v>
      </c>
    </row>
    <row r="66" spans="2:2" outlineLevel="1" x14ac:dyDescent="0.4">
      <c r="B66" s="2">
        <f>ROUND( $B$65 + $B$8, $B$9 - LOG( $B$10 ))</f>
        <v>1165</v>
      </c>
    </row>
    <row r="67" spans="2:2" outlineLevel="1" x14ac:dyDescent="0.4">
      <c r="B67" s="2">
        <f>ROUND( $B$66 + $B$8, $B$9 - LOG( $B$10 ))</f>
        <v>1166</v>
      </c>
    </row>
    <row r="68" spans="2:2" outlineLevel="1" x14ac:dyDescent="0.4">
      <c r="B68" s="2">
        <f>ROUND( $B$67 + $B$8, $B$9 - LOG( $B$10 ))</f>
        <v>1167</v>
      </c>
    </row>
    <row r="69" spans="2:2" outlineLevel="1" x14ac:dyDescent="0.4">
      <c r="B69" s="2">
        <f>ROUND( $B$68 + $B$8, $B$9 - LOG( $B$10 ))</f>
        <v>1168</v>
      </c>
    </row>
    <row r="70" spans="2:2" outlineLevel="1" x14ac:dyDescent="0.4">
      <c r="B70" s="2">
        <f>ROUND( $B$69 + $B$8, $B$9 - LOG( $B$10 ))</f>
        <v>1169</v>
      </c>
    </row>
    <row r="71" spans="2:2" outlineLevel="1" x14ac:dyDescent="0.4">
      <c r="B71" s="2">
        <f>ROUND( $B$70 + $B$8, $B$9 - LOG( $B$10 ))</f>
        <v>1170</v>
      </c>
    </row>
    <row r="72" spans="2:2" outlineLevel="1" x14ac:dyDescent="0.4">
      <c r="B72" s="2">
        <f>ROUND( $B$71 + $B$8, $B$9 - LOG( $B$10 ))</f>
        <v>1171</v>
      </c>
    </row>
    <row r="73" spans="2:2" outlineLevel="1" x14ac:dyDescent="0.4">
      <c r="B73" s="2">
        <f>ROUND( $B$72 + $B$8, $B$9 - LOG( $B$10 ))</f>
        <v>1172</v>
      </c>
    </row>
    <row r="74" spans="2:2" outlineLevel="1" x14ac:dyDescent="0.4">
      <c r="B74" s="2">
        <f>ROUND( $B$73 + $B$8, $B$9 - LOG( $B$10 ))</f>
        <v>1173</v>
      </c>
    </row>
    <row r="75" spans="2:2" outlineLevel="1" x14ac:dyDescent="0.4">
      <c r="B75" s="2">
        <f>ROUND( $B$74 + $B$8, $B$9 - LOG( $B$10 ))</f>
        <v>1174</v>
      </c>
    </row>
    <row r="76" spans="2:2" outlineLevel="1" x14ac:dyDescent="0.4">
      <c r="B76" s="2">
        <f>ROUND( $B$75 + $B$8, $B$9 - LOG( $B$10 ))</f>
        <v>1175</v>
      </c>
    </row>
    <row r="77" spans="2:2" outlineLevel="1" x14ac:dyDescent="0.4">
      <c r="B77" s="2">
        <f>ROUND( $B$76 + $B$8, $B$9 - LOG( $B$10 ))</f>
        <v>1176</v>
      </c>
    </row>
    <row r="78" spans="2:2" outlineLevel="1" x14ac:dyDescent="0.4">
      <c r="B78" s="2">
        <f>ROUND( $B$77 + $B$8, $B$9 - LOG( $B$10 ))</f>
        <v>1177</v>
      </c>
    </row>
    <row r="79" spans="2:2" outlineLevel="1" x14ac:dyDescent="0.4">
      <c r="B79" s="2">
        <f>ROUND( $B$78 + $B$8, $B$9 - LOG( $B$10 ))</f>
        <v>1178</v>
      </c>
    </row>
    <row r="80" spans="2:2" outlineLevel="1" x14ac:dyDescent="0.4">
      <c r="B80" s="2">
        <f>ROUND( $B$79 + $B$8, $B$9 - LOG( $B$10 ))</f>
        <v>1179</v>
      </c>
    </row>
    <row r="81" spans="2:2" outlineLevel="1" x14ac:dyDescent="0.4">
      <c r="B81" s="2">
        <f>ROUND( $B$80 + $B$8, $B$9 - LOG( $B$10 ))</f>
        <v>1180</v>
      </c>
    </row>
    <row r="82" spans="2:2" outlineLevel="1" x14ac:dyDescent="0.4">
      <c r="B82" s="2">
        <f>ROUND( $B$81 + $B$8, $B$9 - LOG( $B$10 ))</f>
        <v>1181</v>
      </c>
    </row>
    <row r="83" spans="2:2" outlineLevel="1" x14ac:dyDescent="0.4">
      <c r="B83" s="2">
        <f>ROUND( $B$82 + $B$8, $B$9 - LOG( $B$10 ))</f>
        <v>1182</v>
      </c>
    </row>
    <row r="84" spans="2:2" outlineLevel="1" x14ac:dyDescent="0.4">
      <c r="B84" s="2">
        <f>ROUND( $B$83 + $B$8, $B$9 - LOG( $B$10 ))</f>
        <v>1183</v>
      </c>
    </row>
    <row r="85" spans="2:2" outlineLevel="1" x14ac:dyDescent="0.4">
      <c r="B85" s="2">
        <f>ROUND( $B$84 + $B$8, $B$9 - LOG( $B$10 ))</f>
        <v>1184</v>
      </c>
    </row>
    <row r="86" spans="2:2" outlineLevel="1" x14ac:dyDescent="0.4">
      <c r="B86" s="2">
        <f>ROUND( $B$85 + $B$8, $B$9 - LOG( $B$10 ))</f>
        <v>1185</v>
      </c>
    </row>
    <row r="87" spans="2:2" outlineLevel="1" x14ac:dyDescent="0.4">
      <c r="B87" s="2">
        <f>ROUND( $B$86 + $B$8, $B$9 - LOG( $B$10 ))</f>
        <v>1186</v>
      </c>
    </row>
    <row r="88" spans="2:2" outlineLevel="1" x14ac:dyDescent="0.4">
      <c r="B88" s="2">
        <f>ROUND( $B$87 + $B$8, $B$9 - LOG( $B$10 ))</f>
        <v>1187</v>
      </c>
    </row>
    <row r="89" spans="2:2" outlineLevel="1" x14ac:dyDescent="0.4">
      <c r="B89" s="2">
        <f>ROUND( $B$88 + $B$8, $B$9 - LOG( $B$10 ))</f>
        <v>1188</v>
      </c>
    </row>
    <row r="90" spans="2:2" outlineLevel="1" x14ac:dyDescent="0.4">
      <c r="B90" s="2">
        <f>ROUND( $B$89 + $B$8, $B$9 - LOG( $B$10 ))</f>
        <v>1189</v>
      </c>
    </row>
    <row r="91" spans="2:2" outlineLevel="1" x14ac:dyDescent="0.4">
      <c r="B91" s="2">
        <f>ROUND( $B$90 + $B$8, $B$9 - LOG( $B$10 ))</f>
        <v>1190</v>
      </c>
    </row>
    <row r="92" spans="2:2" outlineLevel="1" x14ac:dyDescent="0.4">
      <c r="B92" s="2">
        <f>ROUND( $B$91 + $B$8, $B$9 - LOG( $B$10 ))</f>
        <v>1191</v>
      </c>
    </row>
    <row r="93" spans="2:2" outlineLevel="1" x14ac:dyDescent="0.4">
      <c r="B93" s="2">
        <f>ROUND( $B$92 + $B$8, $B$9 - LOG( $B$10 ))</f>
        <v>1192</v>
      </c>
    </row>
    <row r="94" spans="2:2" outlineLevel="1" x14ac:dyDescent="0.4">
      <c r="B94" s="2">
        <f>ROUND( $B$93 + $B$8, $B$9 - LOG( $B$10 ))</f>
        <v>1193</v>
      </c>
    </row>
    <row r="95" spans="2:2" outlineLevel="1" x14ac:dyDescent="0.4">
      <c r="B95" s="2">
        <f>ROUND( $B$94 + $B$8, $B$9 - LOG( $B$10 ))</f>
        <v>1194</v>
      </c>
    </row>
    <row r="96" spans="2:2" outlineLevel="1" x14ac:dyDescent="0.4">
      <c r="B96" s="2">
        <f>ROUND( $B$95 + $B$8, $B$9 - LOG( $B$10 ))</f>
        <v>1195</v>
      </c>
    </row>
    <row r="97" spans="2:2" outlineLevel="1" x14ac:dyDescent="0.4">
      <c r="B97" s="2">
        <f>ROUND( $B$96 + $B$8, $B$9 - LOG( $B$10 ))</f>
        <v>1196</v>
      </c>
    </row>
    <row r="98" spans="2:2" outlineLevel="1" x14ac:dyDescent="0.4">
      <c r="B98" s="2">
        <f>ROUND( $B$97 + $B$8, $B$9 - LOG( $B$10 ))</f>
        <v>1197</v>
      </c>
    </row>
    <row r="99" spans="2:2" outlineLevel="1" x14ac:dyDescent="0.4">
      <c r="B99" s="2">
        <f>ROUND( $B$98 + $B$8, $B$9 - LOG( $B$10 ))</f>
        <v>1198</v>
      </c>
    </row>
    <row r="100" spans="2:2" outlineLevel="1" x14ac:dyDescent="0.4">
      <c r="B100" s="2">
        <f>ROUND( $B$99 + $B$8, $B$9 - LOG( $B$10 ))</f>
        <v>1199</v>
      </c>
    </row>
    <row r="101" spans="2:2" outlineLevel="1" x14ac:dyDescent="0.4">
      <c r="B101" s="2">
        <f>ROUND( $B$100 + $B$8, $B$9 - LOG( $B$10 ))</f>
        <v>1200</v>
      </c>
    </row>
    <row r="102" spans="2:2" outlineLevel="1" x14ac:dyDescent="0.4">
      <c r="B102" s="2">
        <f>ROUND( $B$101 + $B$8, $B$9 - LOG( $B$10 ))</f>
        <v>1201</v>
      </c>
    </row>
    <row r="103" spans="2:2" outlineLevel="1" x14ac:dyDescent="0.4">
      <c r="B103" s="2">
        <f>ROUND( $B$102 + $B$8, $B$9 - LOG( $B$10 ))</f>
        <v>1202</v>
      </c>
    </row>
    <row r="104" spans="2:2" outlineLevel="1" x14ac:dyDescent="0.4">
      <c r="B104" s="2">
        <f>ROUND( $B$103 + $B$8, $B$9 - LOG( $B$10 ))</f>
        <v>1203</v>
      </c>
    </row>
    <row r="105" spans="2:2" outlineLevel="1" x14ac:dyDescent="0.4">
      <c r="B105" s="2">
        <f>ROUND( $B$104 + $B$8, $B$9 - LOG( $B$10 ))</f>
        <v>1204</v>
      </c>
    </row>
    <row r="106" spans="2:2" outlineLevel="1" x14ac:dyDescent="0.4">
      <c r="B106" s="2">
        <f>ROUND( $B$105 + $B$8, $B$9 - LOG( $B$10 ))</f>
        <v>1205</v>
      </c>
    </row>
    <row r="107" spans="2:2" outlineLevel="1" x14ac:dyDescent="0.4">
      <c r="B107" s="2">
        <f>ROUND( $B$106 + $B$8, $B$9 - LOG( $B$10 ))</f>
        <v>1206</v>
      </c>
    </row>
    <row r="108" spans="2:2" outlineLevel="1" x14ac:dyDescent="0.4">
      <c r="B108" s="2">
        <f>ROUND( $B$107 + $B$8, $B$9 - LOG( $B$10 ))</f>
        <v>1207</v>
      </c>
    </row>
    <row r="109" spans="2:2" outlineLevel="1" x14ac:dyDescent="0.4">
      <c r="B109" s="2">
        <f>ROUND( $B$108 + $B$8, $B$9 - LOG( $B$10 ))</f>
        <v>1208</v>
      </c>
    </row>
    <row r="110" spans="2:2" outlineLevel="1" x14ac:dyDescent="0.4">
      <c r="B110" s="2">
        <f>ROUND( $B$109 + $B$8, $B$9 - LOG( $B$10 ))</f>
        <v>1209</v>
      </c>
    </row>
    <row r="111" spans="2:2" outlineLevel="1" x14ac:dyDescent="0.4">
      <c r="B111" s="2">
        <f>ROUND( $B$110 + $B$8, $B$9 - LOG( $B$10 ))</f>
        <v>1210</v>
      </c>
    </row>
    <row r="112" spans="2:2" outlineLevel="1" x14ac:dyDescent="0.4">
      <c r="B112" s="2">
        <f>ROUND( $B$111 + $B$8, $B$9 - LOG( $B$10 ))</f>
        <v>1211</v>
      </c>
    </row>
    <row r="113" spans="2:2" outlineLevel="1" x14ac:dyDescent="0.4">
      <c r="B113" s="2">
        <f>ROUND( $B$112 + $B$8, $B$9 - LOG( $B$10 ))</f>
        <v>1212</v>
      </c>
    </row>
    <row r="114" spans="2:2" outlineLevel="1" x14ac:dyDescent="0.4">
      <c r="B114" s="2">
        <f>ROUND( $B$113 + $B$8, $B$9 - LOG( $B$10 ))</f>
        <v>1213</v>
      </c>
    </row>
    <row r="115" spans="2:2" x14ac:dyDescent="0.4">
      <c r="B115">
        <f>ROUND( $B$114 + $B$8, $B$9 - LOG( $B$10 ))</f>
        <v>1214</v>
      </c>
    </row>
    <row r="116" spans="2:2" outlineLevel="1" x14ac:dyDescent="0.4">
      <c r="B116" s="3">
        <f t="array" ref="B116:B217">FREQUENCY( CHAMPION, PM_CHAMPION_bins ) / COUNT( CHAMPION )</f>
        <v>1.84E-2</v>
      </c>
    </row>
    <row r="117" spans="2:2" outlineLevel="1" x14ac:dyDescent="0.4">
      <c r="B117" s="3">
        <v>0</v>
      </c>
    </row>
    <row r="118" spans="2:2" outlineLevel="1" x14ac:dyDescent="0.4">
      <c r="B118" s="3">
        <v>0</v>
      </c>
    </row>
    <row r="119" spans="2:2" outlineLevel="1" x14ac:dyDescent="0.4">
      <c r="B119" s="3">
        <v>0</v>
      </c>
    </row>
    <row r="120" spans="2:2" outlineLevel="1" x14ac:dyDescent="0.4">
      <c r="B120" s="3">
        <v>0</v>
      </c>
    </row>
    <row r="121" spans="2:2" outlineLevel="1" x14ac:dyDescent="0.4">
      <c r="B121" s="3">
        <v>0</v>
      </c>
    </row>
    <row r="122" spans="2:2" outlineLevel="1" x14ac:dyDescent="0.4">
      <c r="B122" s="3">
        <v>0</v>
      </c>
    </row>
    <row r="123" spans="2:2" outlineLevel="1" x14ac:dyDescent="0.4">
      <c r="B123" s="3">
        <v>0</v>
      </c>
    </row>
    <row r="124" spans="2:2" outlineLevel="1" x14ac:dyDescent="0.4">
      <c r="B124" s="3">
        <v>0</v>
      </c>
    </row>
    <row r="125" spans="2:2" outlineLevel="1" x14ac:dyDescent="0.4">
      <c r="B125" s="3">
        <v>0</v>
      </c>
    </row>
    <row r="126" spans="2:2" outlineLevel="1" x14ac:dyDescent="0.4">
      <c r="B126" s="3">
        <v>0</v>
      </c>
    </row>
    <row r="127" spans="2:2" outlineLevel="1" x14ac:dyDescent="0.4">
      <c r="B127" s="3">
        <v>1.8200000000000001E-2</v>
      </c>
    </row>
    <row r="128" spans="2:2" outlineLevel="1" x14ac:dyDescent="0.4">
      <c r="B128" s="3">
        <v>0</v>
      </c>
    </row>
    <row r="129" spans="2:2" outlineLevel="1" x14ac:dyDescent="0.4">
      <c r="B129" s="3">
        <v>0</v>
      </c>
    </row>
    <row r="130" spans="2:2" outlineLevel="1" x14ac:dyDescent="0.4">
      <c r="B130" s="3">
        <v>0</v>
      </c>
    </row>
    <row r="131" spans="2:2" outlineLevel="1" x14ac:dyDescent="0.4">
      <c r="B131" s="3">
        <v>0</v>
      </c>
    </row>
    <row r="132" spans="2:2" outlineLevel="1" x14ac:dyDescent="0.4">
      <c r="B132" s="3">
        <v>0</v>
      </c>
    </row>
    <row r="133" spans="2:2" outlineLevel="1" x14ac:dyDescent="0.4">
      <c r="B133" s="3">
        <v>0</v>
      </c>
    </row>
    <row r="134" spans="2:2" outlineLevel="1" x14ac:dyDescent="0.4">
      <c r="B134" s="3">
        <v>0</v>
      </c>
    </row>
    <row r="135" spans="2:2" outlineLevel="1" x14ac:dyDescent="0.4">
      <c r="B135" s="3">
        <v>0</v>
      </c>
    </row>
    <row r="136" spans="2:2" outlineLevel="1" x14ac:dyDescent="0.4">
      <c r="B136" s="3">
        <v>0</v>
      </c>
    </row>
    <row r="137" spans="2:2" outlineLevel="1" x14ac:dyDescent="0.4">
      <c r="B137" s="3">
        <v>0</v>
      </c>
    </row>
    <row r="138" spans="2:2" outlineLevel="1" x14ac:dyDescent="0.4">
      <c r="B138" s="3">
        <v>0</v>
      </c>
    </row>
    <row r="139" spans="2:2" outlineLevel="1" x14ac:dyDescent="0.4">
      <c r="B139" s="3">
        <v>0</v>
      </c>
    </row>
    <row r="140" spans="2:2" outlineLevel="1" x14ac:dyDescent="0.4">
      <c r="B140" s="3">
        <v>2.0000000000000001E-4</v>
      </c>
    </row>
    <row r="141" spans="2:2" outlineLevel="1" x14ac:dyDescent="0.4">
      <c r="B141" s="3">
        <v>0</v>
      </c>
    </row>
    <row r="142" spans="2:2" outlineLevel="1" x14ac:dyDescent="0.4">
      <c r="B142" s="3">
        <v>2.5999999999999999E-3</v>
      </c>
    </row>
    <row r="143" spans="2:2" outlineLevel="1" x14ac:dyDescent="0.4">
      <c r="B143" s="3">
        <v>0</v>
      </c>
    </row>
    <row r="144" spans="2:2" outlineLevel="1" x14ac:dyDescent="0.4">
      <c r="B144" s="3">
        <v>0</v>
      </c>
    </row>
    <row r="145" spans="2:2" outlineLevel="1" x14ac:dyDescent="0.4">
      <c r="B145" s="3">
        <v>0</v>
      </c>
    </row>
    <row r="146" spans="2:2" outlineLevel="1" x14ac:dyDescent="0.4">
      <c r="B146" s="3">
        <v>0</v>
      </c>
    </row>
    <row r="147" spans="2:2" outlineLevel="1" x14ac:dyDescent="0.4">
      <c r="B147" s="3">
        <v>0</v>
      </c>
    </row>
    <row r="148" spans="2:2" outlineLevel="1" x14ac:dyDescent="0.4">
      <c r="B148" s="3">
        <v>0</v>
      </c>
    </row>
    <row r="149" spans="2:2" outlineLevel="1" x14ac:dyDescent="0.4">
      <c r="B149" s="3">
        <v>0</v>
      </c>
    </row>
    <row r="150" spans="2:2" outlineLevel="1" x14ac:dyDescent="0.4">
      <c r="B150" s="3">
        <v>0</v>
      </c>
    </row>
    <row r="151" spans="2:2" outlineLevel="1" x14ac:dyDescent="0.4">
      <c r="B151" s="3">
        <v>0</v>
      </c>
    </row>
    <row r="152" spans="2:2" outlineLevel="1" x14ac:dyDescent="0.4">
      <c r="B152" s="3">
        <v>0</v>
      </c>
    </row>
    <row r="153" spans="2:2" outlineLevel="1" x14ac:dyDescent="0.4">
      <c r="B153" s="3">
        <v>0</v>
      </c>
    </row>
    <row r="154" spans="2:2" outlineLevel="1" x14ac:dyDescent="0.4">
      <c r="B154" s="3">
        <v>0</v>
      </c>
    </row>
    <row r="155" spans="2:2" outlineLevel="1" x14ac:dyDescent="0.4">
      <c r="B155" s="3">
        <v>0</v>
      </c>
    </row>
    <row r="156" spans="2:2" outlineLevel="1" x14ac:dyDescent="0.4">
      <c r="B156" s="3">
        <v>1.8599999999999998E-2</v>
      </c>
    </row>
    <row r="157" spans="2:2" outlineLevel="1" x14ac:dyDescent="0.4">
      <c r="B157" s="3">
        <v>0</v>
      </c>
    </row>
    <row r="158" spans="2:2" outlineLevel="1" x14ac:dyDescent="0.4">
      <c r="B158" s="3">
        <v>0</v>
      </c>
    </row>
    <row r="159" spans="2:2" outlineLevel="1" x14ac:dyDescent="0.4">
      <c r="B159" s="3">
        <v>0</v>
      </c>
    </row>
    <row r="160" spans="2:2" outlineLevel="1" x14ac:dyDescent="0.4">
      <c r="B160" s="3">
        <v>0</v>
      </c>
    </row>
    <row r="161" spans="2:2" outlineLevel="1" x14ac:dyDescent="0.4">
      <c r="B161" s="3">
        <v>0</v>
      </c>
    </row>
    <row r="162" spans="2:2" outlineLevel="1" x14ac:dyDescent="0.4">
      <c r="B162" s="3">
        <v>0</v>
      </c>
    </row>
    <row r="163" spans="2:2" outlineLevel="1" x14ac:dyDescent="0.4">
      <c r="B163" s="3">
        <v>0</v>
      </c>
    </row>
    <row r="164" spans="2:2" outlineLevel="1" x14ac:dyDescent="0.4">
      <c r="B164" s="3">
        <v>0</v>
      </c>
    </row>
    <row r="165" spans="2:2" outlineLevel="1" x14ac:dyDescent="0.4">
      <c r="B165" s="3">
        <v>0</v>
      </c>
    </row>
    <row r="166" spans="2:2" outlineLevel="1" x14ac:dyDescent="0.4">
      <c r="B166" s="3">
        <v>0</v>
      </c>
    </row>
    <row r="167" spans="2:2" outlineLevel="1" x14ac:dyDescent="0.4">
      <c r="B167" s="3">
        <v>0</v>
      </c>
    </row>
    <row r="168" spans="2:2" outlineLevel="1" x14ac:dyDescent="0.4">
      <c r="B168" s="3">
        <v>0</v>
      </c>
    </row>
    <row r="169" spans="2:2" outlineLevel="1" x14ac:dyDescent="0.4">
      <c r="B169" s="3">
        <v>2.3999999999999998E-3</v>
      </c>
    </row>
    <row r="170" spans="2:2" outlineLevel="1" x14ac:dyDescent="0.4">
      <c r="B170" s="3">
        <v>0</v>
      </c>
    </row>
    <row r="171" spans="2:2" outlineLevel="1" x14ac:dyDescent="0.4">
      <c r="B171" s="3">
        <v>0</v>
      </c>
    </row>
    <row r="172" spans="2:2" outlineLevel="1" x14ac:dyDescent="0.4">
      <c r="B172" s="3">
        <v>0</v>
      </c>
    </row>
    <row r="173" spans="2:2" outlineLevel="1" x14ac:dyDescent="0.4">
      <c r="B173" s="3">
        <v>0</v>
      </c>
    </row>
    <row r="174" spans="2:2" outlineLevel="1" x14ac:dyDescent="0.4">
      <c r="B174" s="3">
        <v>0</v>
      </c>
    </row>
    <row r="175" spans="2:2" outlineLevel="1" x14ac:dyDescent="0.4">
      <c r="B175" s="3">
        <v>0</v>
      </c>
    </row>
    <row r="176" spans="2:2" outlineLevel="1" x14ac:dyDescent="0.4">
      <c r="B176" s="3">
        <v>3.3999999999999998E-3</v>
      </c>
    </row>
    <row r="177" spans="2:2" outlineLevel="1" x14ac:dyDescent="0.4">
      <c r="B177" s="3">
        <v>0</v>
      </c>
    </row>
    <row r="178" spans="2:2" outlineLevel="1" x14ac:dyDescent="0.4">
      <c r="B178" s="3">
        <v>0</v>
      </c>
    </row>
    <row r="179" spans="2:2" outlineLevel="1" x14ac:dyDescent="0.4">
      <c r="B179" s="3">
        <v>0</v>
      </c>
    </row>
    <row r="180" spans="2:2" outlineLevel="1" x14ac:dyDescent="0.4">
      <c r="B180" s="3">
        <v>0</v>
      </c>
    </row>
    <row r="181" spans="2:2" outlineLevel="1" x14ac:dyDescent="0.4">
      <c r="B181" s="3">
        <v>0</v>
      </c>
    </row>
    <row r="182" spans="2:2" outlineLevel="1" x14ac:dyDescent="0.4">
      <c r="B182" s="3">
        <v>0</v>
      </c>
    </row>
    <row r="183" spans="2:2" outlineLevel="1" x14ac:dyDescent="0.4">
      <c r="B183" s="3">
        <v>0</v>
      </c>
    </row>
    <row r="184" spans="2:2" outlineLevel="1" x14ac:dyDescent="0.4">
      <c r="B184" s="3">
        <v>1.84E-2</v>
      </c>
    </row>
    <row r="185" spans="2:2" outlineLevel="1" x14ac:dyDescent="0.4">
      <c r="B185" s="3">
        <v>0</v>
      </c>
    </row>
    <row r="186" spans="2:2" outlineLevel="1" x14ac:dyDescent="0.4">
      <c r="B186" s="3">
        <v>0</v>
      </c>
    </row>
    <row r="187" spans="2:2" outlineLevel="1" x14ac:dyDescent="0.4">
      <c r="B187" s="3">
        <v>0</v>
      </c>
    </row>
    <row r="188" spans="2:2" outlineLevel="1" x14ac:dyDescent="0.4">
      <c r="B188" s="3">
        <v>0</v>
      </c>
    </row>
    <row r="189" spans="2:2" outlineLevel="1" x14ac:dyDescent="0.4">
      <c r="B189" s="3">
        <v>0</v>
      </c>
    </row>
    <row r="190" spans="2:2" outlineLevel="1" x14ac:dyDescent="0.4">
      <c r="B190" s="3">
        <v>0</v>
      </c>
    </row>
    <row r="191" spans="2:2" outlineLevel="1" x14ac:dyDescent="0.4">
      <c r="B191" s="3">
        <v>0</v>
      </c>
    </row>
    <row r="192" spans="2:2" outlineLevel="1" x14ac:dyDescent="0.4">
      <c r="B192" s="3">
        <v>0</v>
      </c>
    </row>
    <row r="193" spans="2:2" outlineLevel="1" x14ac:dyDescent="0.4">
      <c r="B193" s="3">
        <v>2.0000000000000001E-4</v>
      </c>
    </row>
    <row r="194" spans="2:2" outlineLevel="1" x14ac:dyDescent="0.4">
      <c r="B194" s="3">
        <v>0</v>
      </c>
    </row>
    <row r="195" spans="2:2" outlineLevel="1" x14ac:dyDescent="0.4">
      <c r="B195" s="3">
        <v>0</v>
      </c>
    </row>
    <row r="196" spans="2:2" outlineLevel="1" x14ac:dyDescent="0.4">
      <c r="B196" s="3">
        <v>0</v>
      </c>
    </row>
    <row r="197" spans="2:2" outlineLevel="1" x14ac:dyDescent="0.4">
      <c r="B197" s="3">
        <v>0</v>
      </c>
    </row>
    <row r="198" spans="2:2" outlineLevel="1" x14ac:dyDescent="0.4">
      <c r="B198" s="3">
        <v>2.0000000000000001E-4</v>
      </c>
    </row>
    <row r="199" spans="2:2" outlineLevel="1" x14ac:dyDescent="0.4">
      <c r="B199" s="3">
        <v>4.1999999999999997E-3</v>
      </c>
    </row>
    <row r="200" spans="2:2" outlineLevel="1" x14ac:dyDescent="0.4">
      <c r="B200" s="3">
        <v>0</v>
      </c>
    </row>
    <row r="201" spans="2:2" outlineLevel="1" x14ac:dyDescent="0.4">
      <c r="B201" s="3">
        <v>0</v>
      </c>
    </row>
    <row r="202" spans="2:2" outlineLevel="1" x14ac:dyDescent="0.4">
      <c r="B202" s="3">
        <v>7.0000000000000001E-3</v>
      </c>
    </row>
    <row r="203" spans="2:2" outlineLevel="1" x14ac:dyDescent="0.4">
      <c r="B203" s="3">
        <v>0</v>
      </c>
    </row>
    <row r="204" spans="2:2" outlineLevel="1" x14ac:dyDescent="0.4">
      <c r="B204" s="3">
        <v>0</v>
      </c>
    </row>
    <row r="205" spans="2:2" outlineLevel="1" x14ac:dyDescent="0.4">
      <c r="B205" s="3">
        <v>0</v>
      </c>
    </row>
    <row r="206" spans="2:2" outlineLevel="1" x14ac:dyDescent="0.4">
      <c r="B206" s="3">
        <v>0</v>
      </c>
    </row>
    <row r="207" spans="2:2" outlineLevel="1" x14ac:dyDescent="0.4">
      <c r="B207" s="3">
        <v>0</v>
      </c>
    </row>
    <row r="208" spans="2:2" outlineLevel="1" x14ac:dyDescent="0.4">
      <c r="B208" s="3">
        <v>0</v>
      </c>
    </row>
    <row r="209" spans="2:2" outlineLevel="1" x14ac:dyDescent="0.4">
      <c r="B209" s="3">
        <v>0</v>
      </c>
    </row>
    <row r="210" spans="2:2" outlineLevel="1" x14ac:dyDescent="0.4">
      <c r="B210" s="3">
        <v>0</v>
      </c>
    </row>
    <row r="211" spans="2:2" outlineLevel="1" x14ac:dyDescent="0.4">
      <c r="B211" s="3">
        <v>0</v>
      </c>
    </row>
    <row r="212" spans="2:2" outlineLevel="1" x14ac:dyDescent="0.4">
      <c r="B212" s="3">
        <v>0</v>
      </c>
    </row>
    <row r="213" spans="2:2" outlineLevel="1" x14ac:dyDescent="0.4">
      <c r="B213" s="3">
        <v>0</v>
      </c>
    </row>
    <row r="214" spans="2:2" outlineLevel="1" x14ac:dyDescent="0.4">
      <c r="B214" s="3">
        <v>2.0000000000000001E-4</v>
      </c>
    </row>
    <row r="215" spans="2:2" outlineLevel="1" x14ac:dyDescent="0.4">
      <c r="B215" s="3">
        <v>0</v>
      </c>
    </row>
    <row r="216" spans="2:2" outlineLevel="1" x14ac:dyDescent="0.4">
      <c r="B216" s="3">
        <v>0</v>
      </c>
    </row>
    <row r="217" spans="2:2" outlineLevel="1" x14ac:dyDescent="0.4">
      <c r="B217" s="3">
        <v>0.90600000000000003</v>
      </c>
    </row>
    <row r="219" spans="2:2" outlineLevel="1" x14ac:dyDescent="0.4">
      <c r="B219" s="4" t="str">
        <f t="shared" ref="B219:B250" si="0">IF($B$4, $B14, $B13 / $B$10 &amp; REPT( " ", $B$7 ))</f>
        <v xml:space="preserve">1112          </v>
      </c>
    </row>
    <row r="220" spans="2:2" outlineLevel="1" x14ac:dyDescent="0.4">
      <c r="B220" s="4" t="str">
        <f t="shared" si="0"/>
        <v xml:space="preserve">1113          </v>
      </c>
    </row>
    <row r="221" spans="2:2" outlineLevel="1" x14ac:dyDescent="0.4">
      <c r="B221" s="4" t="str">
        <f t="shared" si="0"/>
        <v xml:space="preserve">1114          </v>
      </c>
    </row>
    <row r="222" spans="2:2" outlineLevel="1" x14ac:dyDescent="0.4">
      <c r="B222" s="4" t="str">
        <f t="shared" si="0"/>
        <v xml:space="preserve">1115          </v>
      </c>
    </row>
    <row r="223" spans="2:2" outlineLevel="1" x14ac:dyDescent="0.4">
      <c r="B223" s="4" t="str">
        <f t="shared" si="0"/>
        <v xml:space="preserve">1116          </v>
      </c>
    </row>
    <row r="224" spans="2:2" outlineLevel="1" x14ac:dyDescent="0.4">
      <c r="B224" s="4" t="str">
        <f t="shared" si="0"/>
        <v xml:space="preserve">1117          </v>
      </c>
    </row>
    <row r="225" spans="2:2" outlineLevel="1" x14ac:dyDescent="0.4">
      <c r="B225" s="4" t="str">
        <f t="shared" si="0"/>
        <v xml:space="preserve">1118          </v>
      </c>
    </row>
    <row r="226" spans="2:2" outlineLevel="1" x14ac:dyDescent="0.4">
      <c r="B226" s="4" t="str">
        <f t="shared" si="0"/>
        <v xml:space="preserve">1119          </v>
      </c>
    </row>
    <row r="227" spans="2:2" outlineLevel="1" x14ac:dyDescent="0.4">
      <c r="B227" s="4" t="str">
        <f t="shared" si="0"/>
        <v xml:space="preserve">1120          </v>
      </c>
    </row>
    <row r="228" spans="2:2" outlineLevel="1" x14ac:dyDescent="0.4">
      <c r="B228" s="4" t="str">
        <f t="shared" si="0"/>
        <v xml:space="preserve">1121          </v>
      </c>
    </row>
    <row r="229" spans="2:2" outlineLevel="1" x14ac:dyDescent="0.4">
      <c r="B229" s="4" t="str">
        <f t="shared" si="0"/>
        <v xml:space="preserve">1122          </v>
      </c>
    </row>
    <row r="230" spans="2:2" outlineLevel="1" x14ac:dyDescent="0.4">
      <c r="B230" s="4" t="str">
        <f t="shared" si="0"/>
        <v xml:space="preserve">1123          </v>
      </c>
    </row>
    <row r="231" spans="2:2" outlineLevel="1" x14ac:dyDescent="0.4">
      <c r="B231" s="4" t="str">
        <f t="shared" si="0"/>
        <v xml:space="preserve">1124          </v>
      </c>
    </row>
    <row r="232" spans="2:2" outlineLevel="1" x14ac:dyDescent="0.4">
      <c r="B232" s="4" t="str">
        <f t="shared" si="0"/>
        <v xml:space="preserve">1125          </v>
      </c>
    </row>
    <row r="233" spans="2:2" outlineLevel="1" x14ac:dyDescent="0.4">
      <c r="B233" s="4" t="str">
        <f t="shared" si="0"/>
        <v xml:space="preserve">1126          </v>
      </c>
    </row>
    <row r="234" spans="2:2" outlineLevel="1" x14ac:dyDescent="0.4">
      <c r="B234" s="4" t="str">
        <f t="shared" si="0"/>
        <v xml:space="preserve">1127          </v>
      </c>
    </row>
    <row r="235" spans="2:2" outlineLevel="1" x14ac:dyDescent="0.4">
      <c r="B235" s="4" t="str">
        <f t="shared" si="0"/>
        <v xml:space="preserve">1128          </v>
      </c>
    </row>
    <row r="236" spans="2:2" outlineLevel="1" x14ac:dyDescent="0.4">
      <c r="B236" s="4" t="str">
        <f t="shared" si="0"/>
        <v xml:space="preserve">1129          </v>
      </c>
    </row>
    <row r="237" spans="2:2" outlineLevel="1" x14ac:dyDescent="0.4">
      <c r="B237" s="4" t="str">
        <f t="shared" si="0"/>
        <v xml:space="preserve">1130          </v>
      </c>
    </row>
    <row r="238" spans="2:2" outlineLevel="1" x14ac:dyDescent="0.4">
      <c r="B238" s="4" t="str">
        <f t="shared" si="0"/>
        <v xml:space="preserve">1131          </v>
      </c>
    </row>
    <row r="239" spans="2:2" outlineLevel="1" x14ac:dyDescent="0.4">
      <c r="B239" s="4" t="str">
        <f t="shared" si="0"/>
        <v xml:space="preserve">1132          </v>
      </c>
    </row>
    <row r="240" spans="2:2" outlineLevel="1" x14ac:dyDescent="0.4">
      <c r="B240" s="4" t="str">
        <f t="shared" si="0"/>
        <v xml:space="preserve">1133          </v>
      </c>
    </row>
    <row r="241" spans="2:2" outlineLevel="1" x14ac:dyDescent="0.4">
      <c r="B241" s="4" t="str">
        <f t="shared" si="0"/>
        <v xml:space="preserve">1134          </v>
      </c>
    </row>
    <row r="242" spans="2:2" outlineLevel="1" x14ac:dyDescent="0.4">
      <c r="B242" s="4" t="str">
        <f t="shared" si="0"/>
        <v xml:space="preserve">1135          </v>
      </c>
    </row>
    <row r="243" spans="2:2" outlineLevel="1" x14ac:dyDescent="0.4">
      <c r="B243" s="4" t="str">
        <f t="shared" si="0"/>
        <v xml:space="preserve">1136          </v>
      </c>
    </row>
    <row r="244" spans="2:2" outlineLevel="1" x14ac:dyDescent="0.4">
      <c r="B244" s="4" t="str">
        <f t="shared" si="0"/>
        <v xml:space="preserve">1137          </v>
      </c>
    </row>
    <row r="245" spans="2:2" outlineLevel="1" x14ac:dyDescent="0.4">
      <c r="B245" s="4" t="str">
        <f t="shared" si="0"/>
        <v xml:space="preserve">1138          </v>
      </c>
    </row>
    <row r="246" spans="2:2" outlineLevel="1" x14ac:dyDescent="0.4">
      <c r="B246" s="4" t="str">
        <f t="shared" si="0"/>
        <v xml:space="preserve">1139          </v>
      </c>
    </row>
    <row r="247" spans="2:2" outlineLevel="1" x14ac:dyDescent="0.4">
      <c r="B247" s="4" t="str">
        <f t="shared" si="0"/>
        <v xml:space="preserve">1140          </v>
      </c>
    </row>
    <row r="248" spans="2:2" outlineLevel="1" x14ac:dyDescent="0.4">
      <c r="B248" s="4" t="str">
        <f t="shared" si="0"/>
        <v xml:space="preserve">1141          </v>
      </c>
    </row>
    <row r="249" spans="2:2" outlineLevel="1" x14ac:dyDescent="0.4">
      <c r="B249" s="4" t="str">
        <f t="shared" si="0"/>
        <v xml:space="preserve">1142          </v>
      </c>
    </row>
    <row r="250" spans="2:2" outlineLevel="1" x14ac:dyDescent="0.4">
      <c r="B250" s="4" t="str">
        <f t="shared" si="0"/>
        <v xml:space="preserve">1143          </v>
      </c>
    </row>
    <row r="251" spans="2:2" outlineLevel="1" x14ac:dyDescent="0.4">
      <c r="B251" s="4" t="str">
        <f t="shared" ref="B251:B282" si="1">IF($B$4, $B46, $B45 / $B$10 &amp; REPT( " ", $B$7 ))</f>
        <v xml:space="preserve">1144          </v>
      </c>
    </row>
    <row r="252" spans="2:2" outlineLevel="1" x14ac:dyDescent="0.4">
      <c r="B252" s="4" t="str">
        <f t="shared" si="1"/>
        <v xml:space="preserve">1145          </v>
      </c>
    </row>
    <row r="253" spans="2:2" outlineLevel="1" x14ac:dyDescent="0.4">
      <c r="B253" s="4" t="str">
        <f t="shared" si="1"/>
        <v xml:space="preserve">1146          </v>
      </c>
    </row>
    <row r="254" spans="2:2" outlineLevel="1" x14ac:dyDescent="0.4">
      <c r="B254" s="4" t="str">
        <f t="shared" si="1"/>
        <v xml:space="preserve">1147          </v>
      </c>
    </row>
    <row r="255" spans="2:2" outlineLevel="1" x14ac:dyDescent="0.4">
      <c r="B255" s="4" t="str">
        <f t="shared" si="1"/>
        <v xml:space="preserve">1148          </v>
      </c>
    </row>
    <row r="256" spans="2:2" outlineLevel="1" x14ac:dyDescent="0.4">
      <c r="B256" s="4" t="str">
        <f t="shared" si="1"/>
        <v xml:space="preserve">1149          </v>
      </c>
    </row>
    <row r="257" spans="2:2" outlineLevel="1" x14ac:dyDescent="0.4">
      <c r="B257" s="4" t="str">
        <f t="shared" si="1"/>
        <v xml:space="preserve">1150          </v>
      </c>
    </row>
    <row r="258" spans="2:2" outlineLevel="1" x14ac:dyDescent="0.4">
      <c r="B258" s="4" t="str">
        <f t="shared" si="1"/>
        <v xml:space="preserve">1151          </v>
      </c>
    </row>
    <row r="259" spans="2:2" outlineLevel="1" x14ac:dyDescent="0.4">
      <c r="B259" s="4" t="str">
        <f t="shared" si="1"/>
        <v xml:space="preserve">1152          </v>
      </c>
    </row>
    <row r="260" spans="2:2" outlineLevel="1" x14ac:dyDescent="0.4">
      <c r="B260" s="4" t="str">
        <f t="shared" si="1"/>
        <v xml:space="preserve">1153          </v>
      </c>
    </row>
    <row r="261" spans="2:2" outlineLevel="1" x14ac:dyDescent="0.4">
      <c r="B261" s="4" t="str">
        <f t="shared" si="1"/>
        <v xml:space="preserve">1154          </v>
      </c>
    </row>
    <row r="262" spans="2:2" outlineLevel="1" x14ac:dyDescent="0.4">
      <c r="B262" s="4" t="str">
        <f t="shared" si="1"/>
        <v xml:space="preserve">1155          </v>
      </c>
    </row>
    <row r="263" spans="2:2" outlineLevel="1" x14ac:dyDescent="0.4">
      <c r="B263" s="4" t="str">
        <f t="shared" si="1"/>
        <v xml:space="preserve">1156          </v>
      </c>
    </row>
    <row r="264" spans="2:2" outlineLevel="1" x14ac:dyDescent="0.4">
      <c r="B264" s="4" t="str">
        <f t="shared" si="1"/>
        <v xml:space="preserve">1157          </v>
      </c>
    </row>
    <row r="265" spans="2:2" outlineLevel="1" x14ac:dyDescent="0.4">
      <c r="B265" s="4" t="str">
        <f t="shared" si="1"/>
        <v xml:space="preserve">1158          </v>
      </c>
    </row>
    <row r="266" spans="2:2" outlineLevel="1" x14ac:dyDescent="0.4">
      <c r="B266" s="4" t="str">
        <f t="shared" si="1"/>
        <v xml:space="preserve">1159          </v>
      </c>
    </row>
    <row r="267" spans="2:2" outlineLevel="1" x14ac:dyDescent="0.4">
      <c r="B267" s="4" t="str">
        <f t="shared" si="1"/>
        <v xml:space="preserve">1160          </v>
      </c>
    </row>
    <row r="268" spans="2:2" outlineLevel="1" x14ac:dyDescent="0.4">
      <c r="B268" s="4" t="str">
        <f t="shared" si="1"/>
        <v xml:space="preserve">1161          </v>
      </c>
    </row>
    <row r="269" spans="2:2" outlineLevel="1" x14ac:dyDescent="0.4">
      <c r="B269" s="4" t="str">
        <f t="shared" si="1"/>
        <v xml:space="preserve">1162          </v>
      </c>
    </row>
    <row r="270" spans="2:2" outlineLevel="1" x14ac:dyDescent="0.4">
      <c r="B270" s="4" t="str">
        <f t="shared" si="1"/>
        <v xml:space="preserve">1163          </v>
      </c>
    </row>
    <row r="271" spans="2:2" outlineLevel="1" x14ac:dyDescent="0.4">
      <c r="B271" s="4" t="str">
        <f t="shared" si="1"/>
        <v xml:space="preserve">1164          </v>
      </c>
    </row>
    <row r="272" spans="2:2" outlineLevel="1" x14ac:dyDescent="0.4">
      <c r="B272" s="4" t="str">
        <f t="shared" si="1"/>
        <v xml:space="preserve">1165          </v>
      </c>
    </row>
    <row r="273" spans="2:2" outlineLevel="1" x14ac:dyDescent="0.4">
      <c r="B273" s="4" t="str">
        <f t="shared" si="1"/>
        <v xml:space="preserve">1166          </v>
      </c>
    </row>
    <row r="274" spans="2:2" outlineLevel="1" x14ac:dyDescent="0.4">
      <c r="B274" s="4" t="str">
        <f t="shared" si="1"/>
        <v xml:space="preserve">1167          </v>
      </c>
    </row>
    <row r="275" spans="2:2" outlineLevel="1" x14ac:dyDescent="0.4">
      <c r="B275" s="4" t="str">
        <f t="shared" si="1"/>
        <v xml:space="preserve">1168          </v>
      </c>
    </row>
    <row r="276" spans="2:2" outlineLevel="1" x14ac:dyDescent="0.4">
      <c r="B276" s="4" t="str">
        <f t="shared" si="1"/>
        <v xml:space="preserve">1169          </v>
      </c>
    </row>
    <row r="277" spans="2:2" outlineLevel="1" x14ac:dyDescent="0.4">
      <c r="B277" s="4" t="str">
        <f t="shared" si="1"/>
        <v xml:space="preserve">1170          </v>
      </c>
    </row>
    <row r="278" spans="2:2" outlineLevel="1" x14ac:dyDescent="0.4">
      <c r="B278" s="4" t="str">
        <f t="shared" si="1"/>
        <v xml:space="preserve">1171          </v>
      </c>
    </row>
    <row r="279" spans="2:2" outlineLevel="1" x14ac:dyDescent="0.4">
      <c r="B279" s="4" t="str">
        <f t="shared" si="1"/>
        <v xml:space="preserve">1172          </v>
      </c>
    </row>
    <row r="280" spans="2:2" outlineLevel="1" x14ac:dyDescent="0.4">
      <c r="B280" s="4" t="str">
        <f t="shared" si="1"/>
        <v xml:space="preserve">1173          </v>
      </c>
    </row>
    <row r="281" spans="2:2" outlineLevel="1" x14ac:dyDescent="0.4">
      <c r="B281" s="4" t="str">
        <f t="shared" si="1"/>
        <v xml:space="preserve">1174          </v>
      </c>
    </row>
    <row r="282" spans="2:2" outlineLevel="1" x14ac:dyDescent="0.4">
      <c r="B282" s="4" t="str">
        <f t="shared" si="1"/>
        <v xml:space="preserve">1175          </v>
      </c>
    </row>
    <row r="283" spans="2:2" outlineLevel="1" x14ac:dyDescent="0.4">
      <c r="B283" s="4" t="str">
        <f t="shared" ref="B283:B314" si="2">IF($B$4, $B78, $B77 / $B$10 &amp; REPT( " ", $B$7 ))</f>
        <v xml:space="preserve">1176          </v>
      </c>
    </row>
    <row r="284" spans="2:2" outlineLevel="1" x14ac:dyDescent="0.4">
      <c r="B284" s="4" t="str">
        <f t="shared" si="2"/>
        <v xml:space="preserve">1177          </v>
      </c>
    </row>
    <row r="285" spans="2:2" outlineLevel="1" x14ac:dyDescent="0.4">
      <c r="B285" s="4" t="str">
        <f t="shared" si="2"/>
        <v xml:space="preserve">1178          </v>
      </c>
    </row>
    <row r="286" spans="2:2" outlineLevel="1" x14ac:dyDescent="0.4">
      <c r="B286" s="4" t="str">
        <f t="shared" si="2"/>
        <v xml:space="preserve">1179          </v>
      </c>
    </row>
    <row r="287" spans="2:2" outlineLevel="1" x14ac:dyDescent="0.4">
      <c r="B287" s="4" t="str">
        <f t="shared" si="2"/>
        <v xml:space="preserve">1180          </v>
      </c>
    </row>
    <row r="288" spans="2:2" outlineLevel="1" x14ac:dyDescent="0.4">
      <c r="B288" s="4" t="str">
        <f t="shared" si="2"/>
        <v xml:space="preserve">1181          </v>
      </c>
    </row>
    <row r="289" spans="2:2" outlineLevel="1" x14ac:dyDescent="0.4">
      <c r="B289" s="4" t="str">
        <f t="shared" si="2"/>
        <v xml:space="preserve">1182          </v>
      </c>
    </row>
    <row r="290" spans="2:2" outlineLevel="1" x14ac:dyDescent="0.4">
      <c r="B290" s="4" t="str">
        <f t="shared" si="2"/>
        <v xml:space="preserve">1183          </v>
      </c>
    </row>
    <row r="291" spans="2:2" outlineLevel="1" x14ac:dyDescent="0.4">
      <c r="B291" s="4" t="str">
        <f t="shared" si="2"/>
        <v xml:space="preserve">1184          </v>
      </c>
    </row>
    <row r="292" spans="2:2" outlineLevel="1" x14ac:dyDescent="0.4">
      <c r="B292" s="4" t="str">
        <f t="shared" si="2"/>
        <v xml:space="preserve">1185          </v>
      </c>
    </row>
    <row r="293" spans="2:2" outlineLevel="1" x14ac:dyDescent="0.4">
      <c r="B293" s="4" t="str">
        <f t="shared" si="2"/>
        <v xml:space="preserve">1186          </v>
      </c>
    </row>
    <row r="294" spans="2:2" outlineLevel="1" x14ac:dyDescent="0.4">
      <c r="B294" s="4" t="str">
        <f t="shared" si="2"/>
        <v xml:space="preserve">1187          </v>
      </c>
    </row>
    <row r="295" spans="2:2" outlineLevel="1" x14ac:dyDescent="0.4">
      <c r="B295" s="4" t="str">
        <f t="shared" si="2"/>
        <v xml:space="preserve">1188          </v>
      </c>
    </row>
    <row r="296" spans="2:2" outlineLevel="1" x14ac:dyDescent="0.4">
      <c r="B296" s="4" t="str">
        <f t="shared" si="2"/>
        <v xml:space="preserve">1189          </v>
      </c>
    </row>
    <row r="297" spans="2:2" outlineLevel="1" x14ac:dyDescent="0.4">
      <c r="B297" s="4" t="str">
        <f t="shared" si="2"/>
        <v xml:space="preserve">1190          </v>
      </c>
    </row>
    <row r="298" spans="2:2" outlineLevel="1" x14ac:dyDescent="0.4">
      <c r="B298" s="4" t="str">
        <f t="shared" si="2"/>
        <v xml:space="preserve">1191          </v>
      </c>
    </row>
    <row r="299" spans="2:2" outlineLevel="1" x14ac:dyDescent="0.4">
      <c r="B299" s="4" t="str">
        <f t="shared" si="2"/>
        <v xml:space="preserve">1192          </v>
      </c>
    </row>
    <row r="300" spans="2:2" outlineLevel="1" x14ac:dyDescent="0.4">
      <c r="B300" s="4" t="str">
        <f t="shared" si="2"/>
        <v xml:space="preserve">1193          </v>
      </c>
    </row>
    <row r="301" spans="2:2" outlineLevel="1" x14ac:dyDescent="0.4">
      <c r="B301" s="4" t="str">
        <f t="shared" si="2"/>
        <v xml:space="preserve">1194          </v>
      </c>
    </row>
    <row r="302" spans="2:2" outlineLevel="1" x14ac:dyDescent="0.4">
      <c r="B302" s="4" t="str">
        <f t="shared" si="2"/>
        <v xml:space="preserve">1195          </v>
      </c>
    </row>
    <row r="303" spans="2:2" outlineLevel="1" x14ac:dyDescent="0.4">
      <c r="B303" s="4" t="str">
        <f t="shared" si="2"/>
        <v xml:space="preserve">1196          </v>
      </c>
    </row>
    <row r="304" spans="2:2" outlineLevel="1" x14ac:dyDescent="0.4">
      <c r="B304" s="4" t="str">
        <f t="shared" si="2"/>
        <v xml:space="preserve">1197          </v>
      </c>
    </row>
    <row r="305" spans="2:2" outlineLevel="1" x14ac:dyDescent="0.4">
      <c r="B305" s="4" t="str">
        <f t="shared" si="2"/>
        <v xml:space="preserve">1198          </v>
      </c>
    </row>
    <row r="306" spans="2:2" outlineLevel="1" x14ac:dyDescent="0.4">
      <c r="B306" s="4" t="str">
        <f t="shared" si="2"/>
        <v xml:space="preserve">1199          </v>
      </c>
    </row>
    <row r="307" spans="2:2" outlineLevel="1" x14ac:dyDescent="0.4">
      <c r="B307" s="4" t="str">
        <f t="shared" si="2"/>
        <v xml:space="preserve">1200          </v>
      </c>
    </row>
    <row r="308" spans="2:2" outlineLevel="1" x14ac:dyDescent="0.4">
      <c r="B308" s="4" t="str">
        <f t="shared" si="2"/>
        <v xml:space="preserve">1201          </v>
      </c>
    </row>
    <row r="309" spans="2:2" outlineLevel="1" x14ac:dyDescent="0.4">
      <c r="B309" s="4" t="str">
        <f t="shared" si="2"/>
        <v xml:space="preserve">1202          </v>
      </c>
    </row>
    <row r="310" spans="2:2" outlineLevel="1" x14ac:dyDescent="0.4">
      <c r="B310" s="4" t="str">
        <f t="shared" si="2"/>
        <v xml:space="preserve">1203          </v>
      </c>
    </row>
    <row r="311" spans="2:2" outlineLevel="1" x14ac:dyDescent="0.4">
      <c r="B311" s="4" t="str">
        <f t="shared" si="2"/>
        <v xml:space="preserve">1204          </v>
      </c>
    </row>
    <row r="312" spans="2:2" outlineLevel="1" x14ac:dyDescent="0.4">
      <c r="B312" s="4" t="str">
        <f t="shared" si="2"/>
        <v xml:space="preserve">1205          </v>
      </c>
    </row>
    <row r="313" spans="2:2" outlineLevel="1" x14ac:dyDescent="0.4">
      <c r="B313" s="4" t="str">
        <f t="shared" si="2"/>
        <v xml:space="preserve">1206          </v>
      </c>
    </row>
    <row r="314" spans="2:2" outlineLevel="1" x14ac:dyDescent="0.4">
      <c r="B314" s="4" t="str">
        <f t="shared" si="2"/>
        <v xml:space="preserve">1207          </v>
      </c>
    </row>
    <row r="315" spans="2:2" outlineLevel="1" x14ac:dyDescent="0.4">
      <c r="B315" s="4" t="str">
        <f t="shared" ref="B315:B320" si="3">IF($B$4, $B110, $B109 / $B$10 &amp; REPT( " ", $B$7 ))</f>
        <v xml:space="preserve">1208          </v>
      </c>
    </row>
    <row r="316" spans="2:2" outlineLevel="1" x14ac:dyDescent="0.4">
      <c r="B316" s="4" t="str">
        <f t="shared" si="3"/>
        <v xml:space="preserve">1209          </v>
      </c>
    </row>
    <row r="317" spans="2:2" outlineLevel="1" x14ac:dyDescent="0.4">
      <c r="B317" s="4" t="str">
        <f t="shared" si="3"/>
        <v xml:space="preserve">1210          </v>
      </c>
    </row>
    <row r="318" spans="2:2" outlineLevel="1" x14ac:dyDescent="0.4">
      <c r="B318" s="4" t="str">
        <f t="shared" si="3"/>
        <v xml:space="preserve">1211          </v>
      </c>
    </row>
    <row r="319" spans="2:2" outlineLevel="1" x14ac:dyDescent="0.4">
      <c r="B319" s="4" t="str">
        <f t="shared" si="3"/>
        <v xml:space="preserve">1212          </v>
      </c>
    </row>
    <row r="320" spans="2:2" outlineLevel="1" x14ac:dyDescent="0.4">
      <c r="B320" s="4" t="str">
        <f t="shared" si="3"/>
        <v xml:space="preserve">1213          </v>
      </c>
    </row>
    <row r="322" spans="1:1" outlineLevel="1" x14ac:dyDescent="0.4">
      <c r="A322">
        <v>1E-3</v>
      </c>
    </row>
    <row r="323" spans="1:1" outlineLevel="1" x14ac:dyDescent="0.4">
      <c r="A323">
        <v>4.0000000000000001E-3</v>
      </c>
    </row>
    <row r="324" spans="1:1" outlineLevel="1" x14ac:dyDescent="0.4">
      <c r="A324">
        <v>7.0000000000000001E-3</v>
      </c>
    </row>
    <row r="325" spans="1:1" outlineLevel="1" x14ac:dyDescent="0.4">
      <c r="A325">
        <v>0.01</v>
      </c>
    </row>
    <row r="326" spans="1:1" outlineLevel="1" x14ac:dyDescent="0.4">
      <c r="A326">
        <v>0.02</v>
      </c>
    </row>
    <row r="327" spans="1:1" outlineLevel="1" x14ac:dyDescent="0.4">
      <c r="A327">
        <v>0.03</v>
      </c>
    </row>
    <row r="328" spans="1:1" outlineLevel="1" x14ac:dyDescent="0.4">
      <c r="A328">
        <v>0.04</v>
      </c>
    </row>
    <row r="329" spans="1:1" outlineLevel="1" x14ac:dyDescent="0.4">
      <c r="A329">
        <v>0.05</v>
      </c>
    </row>
    <row r="330" spans="1:1" outlineLevel="1" x14ac:dyDescent="0.4">
      <c r="A330">
        <v>0.06</v>
      </c>
    </row>
    <row r="331" spans="1:1" outlineLevel="1" x14ac:dyDescent="0.4">
      <c r="A331">
        <v>7.0000000000000007E-2</v>
      </c>
    </row>
    <row r="332" spans="1:1" outlineLevel="1" x14ac:dyDescent="0.4">
      <c r="A332">
        <v>0.08</v>
      </c>
    </row>
    <row r="333" spans="1:1" outlineLevel="1" x14ac:dyDescent="0.4">
      <c r="A333">
        <v>0.09</v>
      </c>
    </row>
    <row r="334" spans="1:1" outlineLevel="1" x14ac:dyDescent="0.4">
      <c r="A334">
        <v>0.1</v>
      </c>
    </row>
    <row r="335" spans="1:1" outlineLevel="1" x14ac:dyDescent="0.4">
      <c r="A335">
        <v>0.11</v>
      </c>
    </row>
    <row r="336" spans="1:1" outlineLevel="1" x14ac:dyDescent="0.4">
      <c r="A336">
        <v>0.12</v>
      </c>
    </row>
    <row r="337" spans="1:1" outlineLevel="1" x14ac:dyDescent="0.4">
      <c r="A337">
        <v>0.13</v>
      </c>
    </row>
    <row r="338" spans="1:1" outlineLevel="1" x14ac:dyDescent="0.4">
      <c r="A338">
        <v>0.14000000000000001</v>
      </c>
    </row>
    <row r="339" spans="1:1" outlineLevel="1" x14ac:dyDescent="0.4">
      <c r="A339">
        <v>0.15</v>
      </c>
    </row>
    <row r="340" spans="1:1" outlineLevel="1" x14ac:dyDescent="0.4">
      <c r="A340">
        <v>0.16</v>
      </c>
    </row>
    <row r="341" spans="1:1" outlineLevel="1" x14ac:dyDescent="0.4">
      <c r="A341">
        <v>0.17</v>
      </c>
    </row>
    <row r="342" spans="1:1" outlineLevel="1" x14ac:dyDescent="0.4">
      <c r="A342">
        <v>0.18</v>
      </c>
    </row>
    <row r="343" spans="1:1" outlineLevel="1" x14ac:dyDescent="0.4">
      <c r="A343">
        <v>0.19</v>
      </c>
    </row>
    <row r="344" spans="1:1" outlineLevel="1" x14ac:dyDescent="0.4">
      <c r="A344">
        <v>0.2</v>
      </c>
    </row>
    <row r="345" spans="1:1" outlineLevel="1" x14ac:dyDescent="0.4">
      <c r="A345">
        <v>0.21</v>
      </c>
    </row>
    <row r="346" spans="1:1" outlineLevel="1" x14ac:dyDescent="0.4">
      <c r="A346">
        <v>0.22</v>
      </c>
    </row>
    <row r="347" spans="1:1" outlineLevel="1" x14ac:dyDescent="0.4">
      <c r="A347">
        <v>0.23</v>
      </c>
    </row>
    <row r="348" spans="1:1" outlineLevel="1" x14ac:dyDescent="0.4">
      <c r="A348">
        <v>0.24</v>
      </c>
    </row>
    <row r="349" spans="1:1" outlineLevel="1" x14ac:dyDescent="0.4">
      <c r="A349">
        <v>0.25</v>
      </c>
    </row>
    <row r="350" spans="1:1" outlineLevel="1" x14ac:dyDescent="0.4">
      <c r="A350">
        <v>0.26</v>
      </c>
    </row>
    <row r="351" spans="1:1" outlineLevel="1" x14ac:dyDescent="0.4">
      <c r="A351">
        <v>0.27</v>
      </c>
    </row>
    <row r="352" spans="1:1" outlineLevel="1" x14ac:dyDescent="0.4">
      <c r="A352">
        <v>0.28000000000000003</v>
      </c>
    </row>
    <row r="353" spans="1:1" outlineLevel="1" x14ac:dyDescent="0.4">
      <c r="A353">
        <v>0.28999999999999998</v>
      </c>
    </row>
    <row r="354" spans="1:1" outlineLevel="1" x14ac:dyDescent="0.4">
      <c r="A354">
        <v>0.3</v>
      </c>
    </row>
    <row r="355" spans="1:1" outlineLevel="1" x14ac:dyDescent="0.4">
      <c r="A355">
        <v>0.31</v>
      </c>
    </row>
    <row r="356" spans="1:1" outlineLevel="1" x14ac:dyDescent="0.4">
      <c r="A356">
        <v>0.32</v>
      </c>
    </row>
    <row r="357" spans="1:1" outlineLevel="1" x14ac:dyDescent="0.4">
      <c r="A357">
        <v>0.33</v>
      </c>
    </row>
    <row r="358" spans="1:1" outlineLevel="1" x14ac:dyDescent="0.4">
      <c r="A358">
        <v>0.34</v>
      </c>
    </row>
    <row r="359" spans="1:1" outlineLevel="1" x14ac:dyDescent="0.4">
      <c r="A359">
        <v>0.35000000000000003</v>
      </c>
    </row>
    <row r="360" spans="1:1" outlineLevel="1" x14ac:dyDescent="0.4">
      <c r="A360">
        <v>0.36</v>
      </c>
    </row>
    <row r="361" spans="1:1" outlineLevel="1" x14ac:dyDescent="0.4">
      <c r="A361">
        <v>0.37</v>
      </c>
    </row>
    <row r="362" spans="1:1" outlineLevel="1" x14ac:dyDescent="0.4">
      <c r="A362">
        <v>0.38</v>
      </c>
    </row>
    <row r="363" spans="1:1" outlineLevel="1" x14ac:dyDescent="0.4">
      <c r="A363">
        <v>0.39</v>
      </c>
    </row>
    <row r="364" spans="1:1" outlineLevel="1" x14ac:dyDescent="0.4">
      <c r="A364">
        <v>0.4</v>
      </c>
    </row>
    <row r="365" spans="1:1" outlineLevel="1" x14ac:dyDescent="0.4">
      <c r="A365">
        <v>0.41000000000000003</v>
      </c>
    </row>
    <row r="366" spans="1:1" outlineLevel="1" x14ac:dyDescent="0.4">
      <c r="A366">
        <v>0.42</v>
      </c>
    </row>
    <row r="367" spans="1:1" outlineLevel="1" x14ac:dyDescent="0.4">
      <c r="A367">
        <v>0.43</v>
      </c>
    </row>
    <row r="368" spans="1:1" outlineLevel="1" x14ac:dyDescent="0.4">
      <c r="A368">
        <v>0.44</v>
      </c>
    </row>
    <row r="369" spans="1:1" outlineLevel="1" x14ac:dyDescent="0.4">
      <c r="A369">
        <v>0.45</v>
      </c>
    </row>
    <row r="370" spans="1:1" outlineLevel="1" x14ac:dyDescent="0.4">
      <c r="A370">
        <v>0.46</v>
      </c>
    </row>
    <row r="371" spans="1:1" outlineLevel="1" x14ac:dyDescent="0.4">
      <c r="A371">
        <v>0.47000000000000003</v>
      </c>
    </row>
    <row r="372" spans="1:1" outlineLevel="1" x14ac:dyDescent="0.4">
      <c r="A372">
        <v>0.48</v>
      </c>
    </row>
    <row r="373" spans="1:1" outlineLevel="1" x14ac:dyDescent="0.4">
      <c r="A373">
        <v>0.49</v>
      </c>
    </row>
    <row r="374" spans="1:1" outlineLevel="1" x14ac:dyDescent="0.4">
      <c r="A374">
        <v>0.5</v>
      </c>
    </row>
    <row r="375" spans="1:1" outlineLevel="1" x14ac:dyDescent="0.4">
      <c r="A375">
        <v>0.51</v>
      </c>
    </row>
    <row r="376" spans="1:1" outlineLevel="1" x14ac:dyDescent="0.4">
      <c r="A376">
        <v>0.52</v>
      </c>
    </row>
    <row r="377" spans="1:1" outlineLevel="1" x14ac:dyDescent="0.4">
      <c r="A377">
        <v>0.53</v>
      </c>
    </row>
    <row r="378" spans="1:1" outlineLevel="1" x14ac:dyDescent="0.4">
      <c r="A378">
        <v>0.54</v>
      </c>
    </row>
    <row r="379" spans="1:1" outlineLevel="1" x14ac:dyDescent="0.4">
      <c r="A379">
        <v>0.55000000000000004</v>
      </c>
    </row>
    <row r="380" spans="1:1" outlineLevel="1" x14ac:dyDescent="0.4">
      <c r="A380">
        <v>0.56000000000000005</v>
      </c>
    </row>
    <row r="381" spans="1:1" outlineLevel="1" x14ac:dyDescent="0.4">
      <c r="A381">
        <v>0.57000000000000006</v>
      </c>
    </row>
    <row r="382" spans="1:1" outlineLevel="1" x14ac:dyDescent="0.4">
      <c r="A382">
        <v>0.57999999999999996</v>
      </c>
    </row>
    <row r="383" spans="1:1" outlineLevel="1" x14ac:dyDescent="0.4">
      <c r="A383">
        <v>0.59</v>
      </c>
    </row>
    <row r="384" spans="1:1" outlineLevel="1" x14ac:dyDescent="0.4">
      <c r="A384">
        <v>0.6</v>
      </c>
    </row>
    <row r="385" spans="1:1" outlineLevel="1" x14ac:dyDescent="0.4">
      <c r="A385">
        <v>0.61</v>
      </c>
    </row>
    <row r="386" spans="1:1" outlineLevel="1" x14ac:dyDescent="0.4">
      <c r="A386">
        <v>0.62</v>
      </c>
    </row>
    <row r="387" spans="1:1" outlineLevel="1" x14ac:dyDescent="0.4">
      <c r="A387">
        <v>0.63</v>
      </c>
    </row>
    <row r="388" spans="1:1" outlineLevel="1" x14ac:dyDescent="0.4">
      <c r="A388">
        <v>0.64</v>
      </c>
    </row>
    <row r="389" spans="1:1" outlineLevel="1" x14ac:dyDescent="0.4">
      <c r="A389">
        <v>0.65</v>
      </c>
    </row>
    <row r="390" spans="1:1" outlineLevel="1" x14ac:dyDescent="0.4">
      <c r="A390">
        <v>0.66</v>
      </c>
    </row>
    <row r="391" spans="1:1" outlineLevel="1" x14ac:dyDescent="0.4">
      <c r="A391">
        <v>0.67</v>
      </c>
    </row>
    <row r="392" spans="1:1" outlineLevel="1" x14ac:dyDescent="0.4">
      <c r="A392">
        <v>0.68</v>
      </c>
    </row>
    <row r="393" spans="1:1" outlineLevel="1" x14ac:dyDescent="0.4">
      <c r="A393">
        <v>0.69000000000000006</v>
      </c>
    </row>
    <row r="394" spans="1:1" outlineLevel="1" x14ac:dyDescent="0.4">
      <c r="A394">
        <v>0.70000000000000007</v>
      </c>
    </row>
    <row r="395" spans="1:1" outlineLevel="1" x14ac:dyDescent="0.4">
      <c r="A395">
        <v>0.71</v>
      </c>
    </row>
    <row r="396" spans="1:1" outlineLevel="1" x14ac:dyDescent="0.4">
      <c r="A396">
        <v>0.72</v>
      </c>
    </row>
    <row r="397" spans="1:1" outlineLevel="1" x14ac:dyDescent="0.4">
      <c r="A397">
        <v>0.73</v>
      </c>
    </row>
    <row r="398" spans="1:1" outlineLevel="1" x14ac:dyDescent="0.4">
      <c r="A398">
        <v>0.74</v>
      </c>
    </row>
    <row r="399" spans="1:1" outlineLevel="1" x14ac:dyDescent="0.4">
      <c r="A399">
        <v>0.75</v>
      </c>
    </row>
    <row r="400" spans="1:1" outlineLevel="1" x14ac:dyDescent="0.4">
      <c r="A400">
        <v>0.76</v>
      </c>
    </row>
    <row r="401" spans="1:1" outlineLevel="1" x14ac:dyDescent="0.4">
      <c r="A401">
        <v>0.77</v>
      </c>
    </row>
    <row r="402" spans="1:1" outlineLevel="1" x14ac:dyDescent="0.4">
      <c r="A402">
        <v>0.78</v>
      </c>
    </row>
    <row r="403" spans="1:1" outlineLevel="1" x14ac:dyDescent="0.4">
      <c r="A403">
        <v>0.79</v>
      </c>
    </row>
    <row r="404" spans="1:1" outlineLevel="1" x14ac:dyDescent="0.4">
      <c r="A404">
        <v>0.8</v>
      </c>
    </row>
    <row r="405" spans="1:1" outlineLevel="1" x14ac:dyDescent="0.4">
      <c r="A405">
        <v>0.81</v>
      </c>
    </row>
    <row r="406" spans="1:1" outlineLevel="1" x14ac:dyDescent="0.4">
      <c r="A406">
        <v>0.82000000000000006</v>
      </c>
    </row>
    <row r="407" spans="1:1" outlineLevel="1" x14ac:dyDescent="0.4">
      <c r="A407">
        <v>0.83000000000000007</v>
      </c>
    </row>
    <row r="408" spans="1:1" outlineLevel="1" x14ac:dyDescent="0.4">
      <c r="A408">
        <v>0.84</v>
      </c>
    </row>
    <row r="409" spans="1:1" outlineLevel="1" x14ac:dyDescent="0.4">
      <c r="A409">
        <v>0.85</v>
      </c>
    </row>
    <row r="410" spans="1:1" outlineLevel="1" x14ac:dyDescent="0.4">
      <c r="A410">
        <v>0.86</v>
      </c>
    </row>
    <row r="411" spans="1:1" outlineLevel="1" x14ac:dyDescent="0.4">
      <c r="A411">
        <v>0.87</v>
      </c>
    </row>
    <row r="412" spans="1:1" outlineLevel="1" x14ac:dyDescent="0.4">
      <c r="A412">
        <v>0.88</v>
      </c>
    </row>
    <row r="413" spans="1:1" outlineLevel="1" x14ac:dyDescent="0.4">
      <c r="A413">
        <v>0.89</v>
      </c>
    </row>
    <row r="414" spans="1:1" outlineLevel="1" x14ac:dyDescent="0.4">
      <c r="A414">
        <v>0.9</v>
      </c>
    </row>
    <row r="415" spans="1:1" outlineLevel="1" x14ac:dyDescent="0.4">
      <c r="A415">
        <v>0.91</v>
      </c>
    </row>
    <row r="416" spans="1:1" outlineLevel="1" x14ac:dyDescent="0.4">
      <c r="A416">
        <v>0.92</v>
      </c>
    </row>
    <row r="417" spans="1:1" outlineLevel="1" x14ac:dyDescent="0.4">
      <c r="A417">
        <v>0.93</v>
      </c>
    </row>
    <row r="418" spans="1:1" outlineLevel="1" x14ac:dyDescent="0.4">
      <c r="A418">
        <v>0.94000000000000006</v>
      </c>
    </row>
    <row r="419" spans="1:1" outlineLevel="1" x14ac:dyDescent="0.4">
      <c r="A419">
        <v>0.95000000000000007</v>
      </c>
    </row>
    <row r="420" spans="1:1" outlineLevel="1" x14ac:dyDescent="0.4">
      <c r="A420">
        <v>0.96</v>
      </c>
    </row>
    <row r="421" spans="1:1" outlineLevel="1" x14ac:dyDescent="0.4">
      <c r="A421">
        <v>0.97</v>
      </c>
    </row>
    <row r="422" spans="1:1" outlineLevel="1" x14ac:dyDescent="0.4">
      <c r="A422">
        <v>0.98</v>
      </c>
    </row>
    <row r="423" spans="1:1" outlineLevel="1" x14ac:dyDescent="0.4">
      <c r="A423">
        <v>0.99</v>
      </c>
    </row>
    <row r="424" spans="1:1" outlineLevel="1" x14ac:dyDescent="0.4">
      <c r="A424">
        <v>0.99299999999999999</v>
      </c>
    </row>
    <row r="425" spans="1:1" outlineLevel="1" x14ac:dyDescent="0.4">
      <c r="A425">
        <v>0.996</v>
      </c>
    </row>
    <row r="426" spans="1:1" outlineLevel="1" x14ac:dyDescent="0.4">
      <c r="A426">
        <v>0.999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Imported_Probabilities</vt:lpstr>
      <vt:lpstr>Sheet2</vt:lpstr>
      <vt:lpstr>All_Teams</vt:lpstr>
      <vt:lpstr>PMTable</vt:lpstr>
      <vt:lpstr>Sheet6</vt:lpstr>
      <vt:lpstr>SIPmath Chart Data</vt:lpstr>
      <vt:lpstr>CHAMPION</vt:lpstr>
      <vt:lpstr>PM_cdf_Y</vt:lpstr>
      <vt:lpstr>PM_CHAMPION_bins</vt:lpstr>
      <vt:lpstr>PM_CHAMPION_freq</vt:lpstr>
      <vt:lpstr>PM_CHAMPION_lbls</vt:lpstr>
      <vt:lpstr>PM_Index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fmiraftab</dc:creator>
  <cp:lastModifiedBy>fmiraftab</cp:lastModifiedBy>
  <dcterms:created xsi:type="dcterms:W3CDTF">2017-04-07T07:45:31Z</dcterms:created>
  <dcterms:modified xsi:type="dcterms:W3CDTF">2017-04-23T23:45:50Z</dcterms:modified>
</cp:coreProperties>
</file>