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8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9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rwilliams\OneDrive - Ascension\Documents\Program_Projects\Bayesian Stats From Concept to Data Analysis\"/>
    </mc:Choice>
  </mc:AlternateContent>
  <xr:revisionPtr revIDLastSave="0" documentId="10_ncr:100000_{FDD242AD-752E-4220-B55E-8905A8753E63}" xr6:coauthVersionLast="31" xr6:coauthVersionMax="31" xr10:uidLastSave="{00000000-0000-0000-0000-000000000000}"/>
  <bookViews>
    <workbookView xWindow="0" yWindow="0" windowWidth="7770" windowHeight="7500" firstSheet="7" activeTab="9" xr2:uid="{00000000-000D-0000-FFFF-FFFF00000000}"/>
  </bookViews>
  <sheets>
    <sheet name="Example" sheetId="1" r:id="rId1"/>
    <sheet name="Bionomial_Template" sheetId="2" r:id="rId2"/>
    <sheet name="Poissan_Template_Var" sheetId="4" r:id="rId3"/>
    <sheet name="Poissan_Template_ESS" sheetId="8" r:id="rId4"/>
    <sheet name="Poissan_Template_Vague" sheetId="7" r:id="rId5"/>
    <sheet name="Exponential_Template" sheetId="5" r:id="rId6"/>
    <sheet name="Normal_Template_Var" sheetId="10" r:id="rId7"/>
    <sheet name="Linear Regression Example 1" sheetId="11" r:id="rId8"/>
    <sheet name="Linear Regression Example 2" sheetId="12" r:id="rId9"/>
    <sheet name="Linear Regression Quiz" sheetId="13" r:id="rId10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7" i="11" l="1"/>
  <c r="E36" i="11"/>
  <c r="H58" i="13"/>
  <c r="H57" i="13"/>
  <c r="E32" i="11"/>
  <c r="E26" i="11"/>
  <c r="H54" i="13"/>
  <c r="E44" i="13"/>
  <c r="I5" i="12"/>
  <c r="I6" i="12"/>
  <c r="I7" i="12"/>
  <c r="I8" i="12"/>
  <c r="I9" i="12"/>
  <c r="I10" i="12"/>
  <c r="I11" i="12"/>
  <c r="I12" i="12"/>
  <c r="I13" i="12"/>
  <c r="I14" i="12"/>
  <c r="I15" i="12"/>
  <c r="I16" i="12"/>
  <c r="I17" i="12"/>
  <c r="I18" i="12"/>
  <c r="I19" i="12"/>
  <c r="I20" i="12"/>
  <c r="I21" i="12"/>
  <c r="I22" i="12"/>
  <c r="I23" i="12"/>
  <c r="I24" i="12"/>
  <c r="I25" i="12"/>
  <c r="I26" i="12"/>
  <c r="I27" i="12"/>
  <c r="I28" i="12"/>
  <c r="I29" i="12"/>
  <c r="I30" i="12"/>
  <c r="I31" i="12"/>
  <c r="I32" i="12"/>
  <c r="I33" i="12"/>
  <c r="I34" i="12"/>
  <c r="I35" i="12"/>
  <c r="I36" i="12"/>
  <c r="I37" i="12"/>
  <c r="I38" i="12"/>
  <c r="I39" i="12"/>
  <c r="I40" i="12"/>
  <c r="I41" i="12"/>
  <c r="I42" i="12"/>
  <c r="I43" i="12"/>
  <c r="I44" i="12"/>
  <c r="I45" i="12"/>
  <c r="I46" i="12"/>
  <c r="I47" i="12"/>
  <c r="I48" i="12"/>
  <c r="I49" i="12"/>
  <c r="I50" i="12"/>
  <c r="I51" i="12"/>
  <c r="I52" i="12"/>
  <c r="I53" i="12"/>
  <c r="I54" i="12"/>
  <c r="I55" i="12"/>
  <c r="I56" i="12"/>
  <c r="I57" i="12"/>
  <c r="I58" i="12"/>
  <c r="I59" i="12"/>
  <c r="I60" i="12"/>
  <c r="I61" i="12"/>
  <c r="I62" i="12"/>
  <c r="I63" i="12"/>
  <c r="I64" i="12"/>
  <c r="I65" i="12"/>
  <c r="I66" i="12"/>
  <c r="I67" i="12"/>
  <c r="I68" i="12"/>
  <c r="I69" i="12"/>
  <c r="I70" i="12"/>
  <c r="I71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133" i="12"/>
  <c r="I134" i="12"/>
  <c r="I135" i="12"/>
  <c r="I136" i="12"/>
  <c r="I137" i="12"/>
  <c r="I138" i="12"/>
  <c r="I139" i="12"/>
  <c r="I140" i="12"/>
  <c r="I141" i="12"/>
  <c r="I142" i="12"/>
  <c r="I143" i="12"/>
  <c r="I144" i="12"/>
  <c r="I145" i="12"/>
  <c r="I146" i="12"/>
  <c r="I147" i="12"/>
  <c r="I148" i="12"/>
  <c r="I149" i="12"/>
  <c r="I150" i="12"/>
  <c r="I151" i="12"/>
  <c r="I152" i="12"/>
  <c r="I153" i="12"/>
  <c r="I154" i="12"/>
  <c r="I155" i="12"/>
  <c r="I156" i="12"/>
  <c r="I157" i="12"/>
  <c r="I158" i="12"/>
  <c r="I159" i="12"/>
  <c r="I160" i="12"/>
  <c r="I161" i="12"/>
  <c r="I162" i="12"/>
  <c r="I163" i="12"/>
  <c r="I164" i="12"/>
  <c r="I165" i="12"/>
  <c r="I166" i="12"/>
  <c r="I167" i="12"/>
  <c r="I168" i="12"/>
  <c r="I169" i="12"/>
  <c r="I170" i="12"/>
  <c r="I171" i="12"/>
  <c r="I172" i="12"/>
  <c r="I173" i="12"/>
  <c r="I174" i="12"/>
  <c r="I175" i="12"/>
  <c r="I176" i="12"/>
  <c r="I177" i="12"/>
  <c r="I178" i="12"/>
  <c r="I179" i="12"/>
  <c r="I180" i="12"/>
  <c r="I181" i="12"/>
  <c r="I182" i="12"/>
  <c r="I183" i="12"/>
  <c r="I184" i="12"/>
  <c r="I185" i="12"/>
  <c r="I186" i="12"/>
  <c r="I187" i="12"/>
  <c r="I188" i="12"/>
  <c r="I189" i="12"/>
  <c r="I190" i="12"/>
  <c r="I191" i="12"/>
  <c r="I192" i="12"/>
  <c r="I193" i="12"/>
  <c r="I194" i="12"/>
  <c r="I195" i="12"/>
  <c r="I196" i="12"/>
  <c r="I197" i="12"/>
  <c r="I198" i="12"/>
  <c r="I199" i="12"/>
  <c r="I200" i="12"/>
  <c r="I201" i="12"/>
  <c r="I202" i="12"/>
  <c r="I203" i="12"/>
  <c r="I204" i="12"/>
  <c r="I205" i="12"/>
  <c r="I206" i="12"/>
  <c r="I207" i="12"/>
  <c r="I208" i="12"/>
  <c r="I209" i="12"/>
  <c r="I210" i="12"/>
  <c r="I211" i="12"/>
  <c r="I212" i="12"/>
  <c r="I213" i="12"/>
  <c r="I214" i="12"/>
  <c r="I215" i="12"/>
  <c r="I216" i="12"/>
  <c r="I217" i="12"/>
  <c r="I218" i="12"/>
  <c r="I219" i="12"/>
  <c r="I220" i="12"/>
  <c r="I221" i="12"/>
  <c r="I222" i="12"/>
  <c r="I223" i="12"/>
  <c r="I224" i="12"/>
  <c r="I225" i="12"/>
  <c r="I226" i="12"/>
  <c r="I227" i="12"/>
  <c r="I228" i="12"/>
  <c r="I229" i="12"/>
  <c r="I230" i="12"/>
  <c r="I231" i="12"/>
  <c r="I232" i="12"/>
  <c r="I233" i="12"/>
  <c r="I234" i="12"/>
  <c r="I235" i="12"/>
  <c r="I236" i="12"/>
  <c r="I237" i="12"/>
  <c r="I238" i="12"/>
  <c r="I239" i="12"/>
  <c r="I240" i="12"/>
  <c r="I241" i="12"/>
  <c r="I242" i="12"/>
  <c r="I243" i="12"/>
  <c r="I244" i="12"/>
  <c r="I245" i="12"/>
  <c r="I246" i="12"/>
  <c r="I247" i="12"/>
  <c r="I248" i="12"/>
  <c r="I249" i="12"/>
  <c r="I250" i="12"/>
  <c r="I251" i="12"/>
  <c r="I252" i="12"/>
  <c r="I253" i="12"/>
  <c r="I254" i="12"/>
  <c r="I255" i="12"/>
  <c r="I256" i="12"/>
  <c r="I257" i="12"/>
  <c r="I258" i="12"/>
  <c r="I259" i="12"/>
  <c r="I260" i="12"/>
  <c r="I261" i="12"/>
  <c r="I262" i="12"/>
  <c r="I263" i="12"/>
  <c r="I264" i="12"/>
  <c r="I265" i="12"/>
  <c r="I266" i="12"/>
  <c r="I267" i="12"/>
  <c r="I268" i="12"/>
  <c r="I269" i="12"/>
  <c r="I270" i="12"/>
  <c r="I271" i="12"/>
  <c r="I272" i="12"/>
  <c r="I273" i="12"/>
  <c r="I274" i="12"/>
  <c r="I275" i="12"/>
  <c r="I276" i="12"/>
  <c r="I277" i="12"/>
  <c r="I278" i="12"/>
  <c r="I279" i="12"/>
  <c r="I280" i="12"/>
  <c r="I281" i="12"/>
  <c r="I282" i="12"/>
  <c r="I283" i="12"/>
  <c r="I284" i="12"/>
  <c r="I285" i="12"/>
  <c r="I286" i="12"/>
  <c r="I287" i="12"/>
  <c r="I288" i="12"/>
  <c r="I289" i="12"/>
  <c r="I290" i="12"/>
  <c r="I291" i="12"/>
  <c r="I292" i="12"/>
  <c r="I293" i="12"/>
  <c r="I294" i="12"/>
  <c r="I295" i="12"/>
  <c r="I296" i="12"/>
  <c r="I297" i="12"/>
  <c r="I298" i="12"/>
  <c r="I299" i="12"/>
  <c r="I300" i="12"/>
  <c r="I301" i="12"/>
  <c r="I302" i="12"/>
  <c r="I303" i="12"/>
  <c r="I304" i="12"/>
  <c r="I305" i="12"/>
  <c r="I306" i="12"/>
  <c r="I307" i="12"/>
  <c r="I308" i="12"/>
  <c r="I309" i="12"/>
  <c r="I310" i="12"/>
  <c r="I311" i="12"/>
  <c r="I312" i="12"/>
  <c r="I313" i="12"/>
  <c r="I314" i="12"/>
  <c r="I315" i="12"/>
  <c r="I316" i="12"/>
  <c r="I317" i="12"/>
  <c r="I318" i="12"/>
  <c r="I319" i="12"/>
  <c r="I320" i="12"/>
  <c r="I321" i="12"/>
  <c r="I322" i="12"/>
  <c r="I323" i="12"/>
  <c r="I324" i="12"/>
  <c r="I325" i="12"/>
  <c r="I326" i="12"/>
  <c r="I327" i="12"/>
  <c r="I328" i="12"/>
  <c r="I329" i="12"/>
  <c r="I330" i="12"/>
  <c r="I331" i="12"/>
  <c r="I332" i="12"/>
  <c r="I333" i="12"/>
  <c r="I334" i="12"/>
  <c r="I335" i="12"/>
  <c r="I336" i="12"/>
  <c r="I337" i="12"/>
  <c r="I338" i="12"/>
  <c r="I339" i="12"/>
  <c r="I340" i="12"/>
  <c r="I341" i="12"/>
  <c r="I342" i="12"/>
  <c r="I343" i="12"/>
  <c r="I344" i="12"/>
  <c r="I345" i="12"/>
  <c r="I346" i="12"/>
  <c r="I347" i="12"/>
  <c r="I348" i="12"/>
  <c r="I349" i="12"/>
  <c r="I350" i="12"/>
  <c r="I351" i="12"/>
  <c r="I352" i="12"/>
  <c r="I353" i="12"/>
  <c r="I354" i="12"/>
  <c r="I355" i="12"/>
  <c r="I356" i="12"/>
  <c r="I357" i="12"/>
  <c r="I358" i="12"/>
  <c r="I359" i="12"/>
  <c r="I360" i="12"/>
  <c r="I361" i="12"/>
  <c r="I362" i="12"/>
  <c r="I363" i="12"/>
  <c r="I364" i="12"/>
  <c r="I365" i="12"/>
  <c r="I366" i="12"/>
  <c r="I367" i="12"/>
  <c r="I368" i="12"/>
  <c r="I369" i="12"/>
  <c r="I370" i="12"/>
  <c r="I371" i="12"/>
  <c r="I372" i="12"/>
  <c r="I373" i="12"/>
  <c r="I374" i="12"/>
  <c r="I375" i="12"/>
  <c r="I376" i="12"/>
  <c r="I377" i="12"/>
  <c r="I378" i="12"/>
  <c r="I379" i="12"/>
  <c r="I380" i="12"/>
  <c r="I381" i="12"/>
  <c r="I382" i="12"/>
  <c r="I383" i="12"/>
  <c r="I384" i="12"/>
  <c r="I385" i="12"/>
  <c r="I386" i="12"/>
  <c r="I387" i="12"/>
  <c r="I388" i="12"/>
  <c r="I389" i="12"/>
  <c r="I390" i="12"/>
  <c r="I391" i="12"/>
  <c r="I392" i="12"/>
  <c r="I393" i="12"/>
  <c r="I394" i="12"/>
  <c r="I395" i="12"/>
  <c r="I396" i="12"/>
  <c r="I397" i="12"/>
  <c r="I398" i="12"/>
  <c r="I399" i="12"/>
  <c r="I400" i="12"/>
  <c r="I401" i="12"/>
  <c r="I402" i="12"/>
  <c r="I403" i="12"/>
  <c r="I404" i="12"/>
  <c r="I405" i="12"/>
  <c r="I406" i="12"/>
  <c r="I407" i="12"/>
  <c r="I408" i="12"/>
  <c r="I409" i="12"/>
  <c r="I410" i="12"/>
  <c r="I411" i="12"/>
  <c r="I412" i="12"/>
  <c r="I413" i="12"/>
  <c r="I414" i="12"/>
  <c r="I415" i="12"/>
  <c r="I416" i="12"/>
  <c r="I417" i="12"/>
  <c r="I418" i="12"/>
  <c r="I419" i="12"/>
  <c r="I420" i="12"/>
  <c r="I421" i="12"/>
  <c r="I422" i="12"/>
  <c r="I423" i="12"/>
  <c r="I424" i="12"/>
  <c r="I425" i="12"/>
  <c r="I426" i="12"/>
  <c r="I427" i="12"/>
  <c r="I428" i="12"/>
  <c r="I429" i="12"/>
  <c r="I430" i="12"/>
  <c r="I431" i="12"/>
  <c r="I432" i="12"/>
  <c r="I433" i="12"/>
  <c r="I434" i="12"/>
  <c r="I435" i="12"/>
  <c r="I436" i="12"/>
  <c r="I437" i="12"/>
  <c r="I438" i="12"/>
  <c r="I439" i="12"/>
  <c r="I440" i="12"/>
  <c r="I441" i="12"/>
  <c r="I442" i="12"/>
  <c r="I443" i="12"/>
  <c r="I444" i="12"/>
  <c r="I445" i="12"/>
  <c r="I446" i="12"/>
  <c r="I447" i="12"/>
  <c r="I448" i="12"/>
  <c r="I449" i="12"/>
  <c r="I450" i="12"/>
  <c r="I451" i="12"/>
  <c r="I452" i="12"/>
  <c r="I453" i="12"/>
  <c r="I454" i="12"/>
  <c r="I455" i="12"/>
  <c r="I456" i="12"/>
  <c r="I457" i="12"/>
  <c r="I458" i="12"/>
  <c r="I459" i="12"/>
  <c r="I460" i="12"/>
  <c r="I461" i="12"/>
  <c r="I462" i="12"/>
  <c r="I463" i="12"/>
  <c r="I464" i="12"/>
  <c r="I465" i="12"/>
  <c r="I466" i="12"/>
  <c r="I467" i="12"/>
  <c r="I468" i="12"/>
  <c r="I469" i="12"/>
  <c r="I470" i="12"/>
  <c r="I471" i="12"/>
  <c r="I472" i="12"/>
  <c r="I473" i="12"/>
  <c r="I474" i="12"/>
  <c r="I475" i="12"/>
  <c r="I476" i="12"/>
  <c r="I477" i="12"/>
  <c r="I478" i="12"/>
  <c r="I479" i="12"/>
  <c r="I480" i="12"/>
  <c r="I481" i="12"/>
  <c r="I482" i="12"/>
  <c r="I483" i="12"/>
  <c r="I484" i="12"/>
  <c r="I485" i="12"/>
  <c r="I486" i="12"/>
  <c r="I487" i="12"/>
  <c r="I488" i="12"/>
  <c r="I489" i="12"/>
  <c r="I490" i="12"/>
  <c r="I491" i="12"/>
  <c r="I492" i="12"/>
  <c r="I493" i="12"/>
  <c r="I494" i="12"/>
  <c r="I495" i="12"/>
  <c r="I496" i="12"/>
  <c r="I497" i="12"/>
  <c r="I498" i="12"/>
  <c r="I499" i="12"/>
  <c r="I500" i="12"/>
  <c r="I501" i="12"/>
  <c r="I502" i="12"/>
  <c r="I503" i="12"/>
  <c r="I504" i="12"/>
  <c r="I505" i="12"/>
  <c r="I506" i="12"/>
  <c r="I507" i="12"/>
  <c r="I508" i="12"/>
  <c r="I509" i="12"/>
  <c r="I510" i="12"/>
  <c r="I511" i="12"/>
  <c r="I512" i="12"/>
  <c r="I513" i="12"/>
  <c r="I514" i="12"/>
  <c r="I515" i="12"/>
  <c r="I516" i="12"/>
  <c r="I517" i="12"/>
  <c r="I518" i="12"/>
  <c r="I519" i="12"/>
  <c r="I520" i="12"/>
  <c r="I521" i="12"/>
  <c r="I522" i="12"/>
  <c r="I523" i="12"/>
  <c r="I524" i="12"/>
  <c r="I525" i="12"/>
  <c r="I526" i="12"/>
  <c r="I527" i="12"/>
  <c r="I528" i="12"/>
  <c r="I529" i="12"/>
  <c r="I530" i="12"/>
  <c r="I531" i="12"/>
  <c r="I532" i="12"/>
  <c r="I533" i="12"/>
  <c r="I534" i="12"/>
  <c r="I535" i="12"/>
  <c r="I536" i="12"/>
  <c r="I537" i="12"/>
  <c r="I538" i="12"/>
  <c r="I539" i="12"/>
  <c r="I540" i="12"/>
  <c r="I541" i="12"/>
  <c r="I542" i="12"/>
  <c r="I543" i="12"/>
  <c r="I544" i="12"/>
  <c r="I545" i="12"/>
  <c r="I546" i="12"/>
  <c r="I547" i="12"/>
  <c r="I548" i="12"/>
  <c r="I549" i="12"/>
  <c r="I550" i="12"/>
  <c r="I551" i="12"/>
  <c r="I552" i="12"/>
  <c r="I553" i="12"/>
  <c r="I554" i="12"/>
  <c r="I555" i="12"/>
  <c r="I556" i="12"/>
  <c r="I557" i="12"/>
  <c r="I558" i="12"/>
  <c r="I559" i="12"/>
  <c r="I560" i="12"/>
  <c r="I561" i="12"/>
  <c r="I562" i="12"/>
  <c r="I563" i="12"/>
  <c r="I564" i="12"/>
  <c r="I565" i="12"/>
  <c r="I566" i="12"/>
  <c r="I567" i="12"/>
  <c r="I568" i="12"/>
  <c r="I569" i="12"/>
  <c r="I570" i="12"/>
  <c r="I571" i="12"/>
  <c r="I572" i="12"/>
  <c r="I573" i="12"/>
  <c r="I574" i="12"/>
  <c r="I575" i="12"/>
  <c r="I576" i="12"/>
  <c r="I577" i="12"/>
  <c r="I578" i="12"/>
  <c r="I579" i="12"/>
  <c r="I580" i="12"/>
  <c r="I581" i="12"/>
  <c r="I582" i="12"/>
  <c r="I583" i="12"/>
  <c r="I584" i="12"/>
  <c r="I585" i="12"/>
  <c r="I586" i="12"/>
  <c r="I587" i="12"/>
  <c r="I588" i="12"/>
  <c r="I589" i="12"/>
  <c r="I590" i="12"/>
  <c r="I591" i="12"/>
  <c r="I592" i="12"/>
  <c r="I593" i="12"/>
  <c r="I594" i="12"/>
  <c r="I595" i="12"/>
  <c r="I596" i="12"/>
  <c r="I597" i="12"/>
  <c r="I598" i="12"/>
  <c r="I599" i="12"/>
  <c r="I600" i="12"/>
  <c r="I601" i="12"/>
  <c r="I602" i="12"/>
  <c r="I603" i="12"/>
  <c r="I604" i="12"/>
  <c r="I605" i="12"/>
  <c r="I606" i="12"/>
  <c r="I607" i="12"/>
  <c r="I608" i="12"/>
  <c r="I609" i="12"/>
  <c r="I610" i="12"/>
  <c r="I611" i="12"/>
  <c r="I612" i="12"/>
  <c r="I613" i="12"/>
  <c r="I614" i="12"/>
  <c r="I615" i="12"/>
  <c r="I616" i="12"/>
  <c r="I617" i="12"/>
  <c r="I618" i="12"/>
  <c r="I619" i="12"/>
  <c r="I620" i="12"/>
  <c r="I621" i="12"/>
  <c r="I622" i="12"/>
  <c r="I623" i="12"/>
  <c r="I624" i="12"/>
  <c r="I625" i="12"/>
  <c r="I626" i="12"/>
  <c r="I627" i="12"/>
  <c r="I628" i="12"/>
  <c r="I629" i="12"/>
  <c r="I630" i="12"/>
  <c r="I631" i="12"/>
  <c r="I632" i="12"/>
  <c r="I633" i="12"/>
  <c r="I634" i="12"/>
  <c r="I635" i="12"/>
  <c r="I636" i="12"/>
  <c r="I637" i="12"/>
  <c r="I638" i="12"/>
  <c r="I639" i="12"/>
  <c r="I640" i="12"/>
  <c r="I641" i="12"/>
  <c r="I642" i="12"/>
  <c r="I643" i="12"/>
  <c r="I644" i="12"/>
  <c r="I645" i="12"/>
  <c r="I646" i="12"/>
  <c r="I647" i="12"/>
  <c r="I648" i="12"/>
  <c r="I649" i="12"/>
  <c r="I650" i="12"/>
  <c r="I651" i="12"/>
  <c r="I652" i="12"/>
  <c r="I653" i="12"/>
  <c r="I654" i="12"/>
  <c r="I655" i="12"/>
  <c r="I656" i="12"/>
  <c r="I657" i="12"/>
  <c r="I658" i="12"/>
  <c r="I659" i="12"/>
  <c r="I660" i="12"/>
  <c r="I661" i="12"/>
  <c r="I662" i="12"/>
  <c r="I663" i="12"/>
  <c r="I664" i="12"/>
  <c r="I665" i="12"/>
  <c r="I666" i="12"/>
  <c r="I667" i="12"/>
  <c r="I668" i="12"/>
  <c r="I669" i="12"/>
  <c r="I670" i="12"/>
  <c r="I671" i="12"/>
  <c r="I672" i="12"/>
  <c r="I673" i="12"/>
  <c r="I674" i="12"/>
  <c r="I675" i="12"/>
  <c r="I676" i="12"/>
  <c r="I677" i="12"/>
  <c r="I678" i="12"/>
  <c r="I679" i="12"/>
  <c r="I680" i="12"/>
  <c r="I681" i="12"/>
  <c r="I682" i="12"/>
  <c r="I683" i="12"/>
  <c r="I684" i="12"/>
  <c r="I685" i="12"/>
  <c r="I686" i="12"/>
  <c r="I687" i="12"/>
  <c r="I688" i="12"/>
  <c r="I689" i="12"/>
  <c r="I690" i="12"/>
  <c r="I691" i="12"/>
  <c r="I692" i="12"/>
  <c r="I693" i="12"/>
  <c r="I694" i="12"/>
  <c r="I695" i="12"/>
  <c r="I696" i="12"/>
  <c r="I697" i="12"/>
  <c r="I698" i="12"/>
  <c r="I699" i="12"/>
  <c r="I700" i="12"/>
  <c r="I701" i="12"/>
  <c r="I702" i="12"/>
  <c r="I703" i="12"/>
  <c r="I704" i="12"/>
  <c r="I705" i="12"/>
  <c r="I706" i="12"/>
  <c r="I707" i="12"/>
  <c r="I708" i="12"/>
  <c r="I709" i="12"/>
  <c r="I710" i="12"/>
  <c r="I711" i="12"/>
  <c r="I712" i="12"/>
  <c r="I713" i="12"/>
  <c r="I714" i="12"/>
  <c r="I715" i="12"/>
  <c r="I716" i="12"/>
  <c r="I717" i="12"/>
  <c r="I718" i="12"/>
  <c r="I719" i="12"/>
  <c r="I720" i="12"/>
  <c r="I721" i="12"/>
  <c r="I722" i="12"/>
  <c r="I723" i="12"/>
  <c r="I724" i="12"/>
  <c r="I725" i="12"/>
  <c r="I726" i="12"/>
  <c r="I727" i="12"/>
  <c r="I728" i="12"/>
  <c r="I729" i="12"/>
  <c r="I730" i="12"/>
  <c r="I731" i="12"/>
  <c r="I732" i="12"/>
  <c r="I733" i="12"/>
  <c r="I734" i="12"/>
  <c r="I735" i="12"/>
  <c r="I736" i="12"/>
  <c r="I737" i="12"/>
  <c r="I738" i="12"/>
  <c r="I739" i="12"/>
  <c r="I740" i="12"/>
  <c r="I741" i="12"/>
  <c r="I742" i="12"/>
  <c r="I743" i="12"/>
  <c r="I744" i="12"/>
  <c r="I745" i="12"/>
  <c r="I746" i="12"/>
  <c r="I747" i="12"/>
  <c r="I748" i="12"/>
  <c r="I749" i="12"/>
  <c r="I750" i="12"/>
  <c r="I751" i="12"/>
  <c r="I752" i="12"/>
  <c r="I753" i="12"/>
  <c r="I754" i="12"/>
  <c r="I755" i="12"/>
  <c r="I756" i="12"/>
  <c r="I757" i="12"/>
  <c r="I758" i="12"/>
  <c r="I759" i="12"/>
  <c r="I760" i="12"/>
  <c r="I761" i="12"/>
  <c r="I762" i="12"/>
  <c r="I763" i="12"/>
  <c r="I764" i="12"/>
  <c r="I765" i="12"/>
  <c r="I766" i="12"/>
  <c r="I767" i="12"/>
  <c r="I768" i="12"/>
  <c r="I769" i="12"/>
  <c r="I770" i="12"/>
  <c r="I771" i="12"/>
  <c r="I772" i="12"/>
  <c r="I773" i="12"/>
  <c r="I774" i="12"/>
  <c r="I775" i="12"/>
  <c r="I776" i="12"/>
  <c r="I777" i="12"/>
  <c r="I778" i="12"/>
  <c r="I779" i="12"/>
  <c r="I780" i="12"/>
  <c r="I781" i="12"/>
  <c r="I782" i="12"/>
  <c r="I783" i="12"/>
  <c r="I784" i="12"/>
  <c r="I785" i="12"/>
  <c r="I786" i="12"/>
  <c r="I787" i="12"/>
  <c r="I788" i="12"/>
  <c r="I789" i="12"/>
  <c r="I790" i="12"/>
  <c r="I791" i="12"/>
  <c r="I792" i="12"/>
  <c r="I793" i="12"/>
  <c r="I794" i="12"/>
  <c r="I795" i="12"/>
  <c r="I796" i="12"/>
  <c r="I797" i="12"/>
  <c r="I798" i="12"/>
  <c r="I799" i="12"/>
  <c r="I800" i="12"/>
  <c r="I801" i="12"/>
  <c r="I802" i="12"/>
  <c r="I803" i="12"/>
  <c r="I804" i="12"/>
  <c r="I805" i="12"/>
  <c r="I806" i="12"/>
  <c r="I807" i="12"/>
  <c r="I808" i="12"/>
  <c r="I809" i="12"/>
  <c r="I810" i="12"/>
  <c r="I811" i="12"/>
  <c r="I812" i="12"/>
  <c r="I813" i="12"/>
  <c r="I814" i="12"/>
  <c r="I815" i="12"/>
  <c r="I816" i="12"/>
  <c r="I817" i="12"/>
  <c r="I818" i="12"/>
  <c r="I819" i="12"/>
  <c r="I820" i="12"/>
  <c r="I821" i="12"/>
  <c r="I822" i="12"/>
  <c r="I823" i="12"/>
  <c r="I824" i="12"/>
  <c r="I825" i="12"/>
  <c r="I826" i="12"/>
  <c r="I827" i="12"/>
  <c r="I828" i="12"/>
  <c r="I829" i="12"/>
  <c r="I830" i="12"/>
  <c r="I831" i="12"/>
  <c r="I832" i="12"/>
  <c r="I833" i="12"/>
  <c r="I834" i="12"/>
  <c r="I835" i="12"/>
  <c r="I836" i="12"/>
  <c r="I837" i="12"/>
  <c r="I838" i="12"/>
  <c r="I839" i="12"/>
  <c r="I840" i="12"/>
  <c r="I841" i="12"/>
  <c r="I842" i="12"/>
  <c r="I843" i="12"/>
  <c r="I844" i="12"/>
  <c r="I845" i="12"/>
  <c r="I846" i="12"/>
  <c r="I847" i="12"/>
  <c r="I848" i="12"/>
  <c r="I849" i="12"/>
  <c r="I850" i="12"/>
  <c r="I851" i="12"/>
  <c r="I852" i="12"/>
  <c r="I853" i="12"/>
  <c r="I854" i="12"/>
  <c r="I855" i="12"/>
  <c r="I856" i="12"/>
  <c r="I857" i="12"/>
  <c r="I858" i="12"/>
  <c r="I859" i="12"/>
  <c r="I860" i="12"/>
  <c r="I861" i="12"/>
  <c r="I862" i="12"/>
  <c r="I863" i="12"/>
  <c r="I864" i="12"/>
  <c r="I865" i="12"/>
  <c r="I866" i="12"/>
  <c r="I867" i="12"/>
  <c r="I868" i="12"/>
  <c r="I869" i="12"/>
  <c r="I870" i="12"/>
  <c r="I871" i="12"/>
  <c r="I872" i="12"/>
  <c r="I873" i="12"/>
  <c r="I874" i="12"/>
  <c r="I875" i="12"/>
  <c r="I876" i="12"/>
  <c r="I877" i="12"/>
  <c r="I878" i="12"/>
  <c r="I879" i="12"/>
  <c r="I880" i="12"/>
  <c r="I881" i="12"/>
  <c r="I882" i="12"/>
  <c r="I883" i="12"/>
  <c r="I884" i="12"/>
  <c r="I885" i="12"/>
  <c r="I886" i="12"/>
  <c r="I887" i="12"/>
  <c r="I888" i="12"/>
  <c r="I889" i="12"/>
  <c r="I890" i="12"/>
  <c r="I891" i="12"/>
  <c r="I892" i="12"/>
  <c r="I893" i="12"/>
  <c r="I894" i="12"/>
  <c r="I895" i="12"/>
  <c r="I896" i="12"/>
  <c r="I897" i="12"/>
  <c r="I898" i="12"/>
  <c r="I899" i="12"/>
  <c r="I900" i="12"/>
  <c r="I901" i="12"/>
  <c r="I4" i="12"/>
  <c r="E41" i="11"/>
  <c r="B24" i="10" l="1"/>
  <c r="B30" i="10" s="1"/>
  <c r="B22" i="10"/>
  <c r="D2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96" i="10"/>
  <c r="D97" i="10"/>
  <c r="D98" i="10"/>
  <c r="D99" i="10"/>
  <c r="D100" i="10"/>
  <c r="D101" i="10"/>
  <c r="B29" i="10"/>
  <c r="B39" i="10" s="1"/>
  <c r="B25" i="10"/>
  <c r="B31" i="10" l="1"/>
  <c r="B33" i="10" s="1"/>
  <c r="B32" i="10" s="1"/>
  <c r="E2" i="10" s="1"/>
  <c r="B40" i="10"/>
  <c r="B23" i="10"/>
  <c r="D2" i="5"/>
  <c r="B36" i="10" l="1"/>
  <c r="B14" i="8"/>
  <c r="B21" i="8" s="1"/>
  <c r="B15" i="8"/>
  <c r="H31" i="8"/>
  <c r="H30" i="8"/>
  <c r="H29" i="8"/>
  <c r="H28" i="8"/>
  <c r="H27" i="8"/>
  <c r="H26" i="8"/>
  <c r="H25" i="8"/>
  <c r="H24" i="8"/>
  <c r="H23" i="8"/>
  <c r="H22" i="8"/>
  <c r="H21" i="8"/>
  <c r="H20" i="8"/>
  <c r="H19" i="8"/>
  <c r="H18" i="8"/>
  <c r="H17" i="8"/>
  <c r="H16" i="8"/>
  <c r="H15" i="8"/>
  <c r="H14" i="8"/>
  <c r="H13" i="8"/>
  <c r="H12" i="8"/>
  <c r="H11" i="8"/>
  <c r="H10" i="8"/>
  <c r="H9" i="8"/>
  <c r="H8" i="8"/>
  <c r="H7" i="8"/>
  <c r="H6" i="8"/>
  <c r="H5" i="8"/>
  <c r="H4" i="8"/>
  <c r="H3" i="8"/>
  <c r="H2" i="8"/>
  <c r="H2" i="4"/>
  <c r="B14" i="4"/>
  <c r="B21" i="4" s="1"/>
  <c r="B13" i="4"/>
  <c r="B20" i="4" s="1"/>
  <c r="B22" i="4" s="1"/>
  <c r="H22" i="4"/>
  <c r="H21" i="4"/>
  <c r="H23" i="4"/>
  <c r="H24" i="4"/>
  <c r="H25" i="4"/>
  <c r="H26" i="4"/>
  <c r="H27" i="4"/>
  <c r="H28" i="4"/>
  <c r="H29" i="4"/>
  <c r="H30" i="4"/>
  <c r="H31" i="4"/>
  <c r="H10" i="4"/>
  <c r="H11" i="4"/>
  <c r="H12" i="4"/>
  <c r="H13" i="4"/>
  <c r="H14" i="4"/>
  <c r="H15" i="4"/>
  <c r="H16" i="4"/>
  <c r="H17" i="4"/>
  <c r="H18" i="4"/>
  <c r="H19" i="4"/>
  <c r="H20" i="4"/>
  <c r="H3" i="4"/>
  <c r="H4" i="4"/>
  <c r="H5" i="4"/>
  <c r="H6" i="4"/>
  <c r="H7" i="4"/>
  <c r="H8" i="4"/>
  <c r="H9" i="4"/>
  <c r="B27" i="7"/>
  <c r="B35" i="7" s="1"/>
  <c r="B26" i="7"/>
  <c r="B20" i="7"/>
  <c r="B14" i="7"/>
  <c r="B24" i="2"/>
  <c r="B14" i="2"/>
  <c r="B18" i="5"/>
  <c r="B17" i="5"/>
  <c r="B28" i="7" l="1"/>
  <c r="D3" i="7"/>
  <c r="D7" i="7"/>
  <c r="D11" i="7"/>
  <c r="D15" i="7"/>
  <c r="D19" i="7"/>
  <c r="D23" i="7"/>
  <c r="D27" i="7"/>
  <c r="D31" i="7"/>
  <c r="B34" i="7"/>
  <c r="B40" i="7"/>
  <c r="D4" i="7"/>
  <c r="D8" i="7"/>
  <c r="D12" i="7"/>
  <c r="D16" i="7"/>
  <c r="D20" i="7"/>
  <c r="D24" i="7"/>
  <c r="D28" i="7"/>
  <c r="D2" i="7"/>
  <c r="D5" i="7"/>
  <c r="D9" i="7"/>
  <c r="D13" i="7"/>
  <c r="D17" i="7"/>
  <c r="D21" i="7"/>
  <c r="D25" i="7"/>
  <c r="D29" i="7"/>
  <c r="D6" i="7"/>
  <c r="D10" i="7"/>
  <c r="D14" i="7"/>
  <c r="D18" i="7"/>
  <c r="D22" i="7"/>
  <c r="D26" i="7"/>
  <c r="D30" i="7"/>
  <c r="B41" i="7"/>
  <c r="B31" i="4"/>
  <c r="B35" i="4"/>
  <c r="B19" i="7"/>
  <c r="G16" i="10"/>
  <c r="G11" i="10"/>
  <c r="G10" i="10"/>
  <c r="G9" i="10"/>
  <c r="G5" i="10"/>
  <c r="G13" i="10"/>
  <c r="G12" i="10"/>
  <c r="G6" i="10"/>
  <c r="G2" i="10"/>
  <c r="G14" i="10"/>
  <c r="G7" i="10"/>
  <c r="G3" i="10"/>
  <c r="G15" i="10"/>
  <c r="G8" i="10"/>
  <c r="G4" i="10"/>
  <c r="B13" i="8"/>
  <c r="D9" i="8"/>
  <c r="D2" i="8"/>
  <c r="D10" i="8"/>
  <c r="D30" i="8"/>
  <c r="D23" i="8"/>
  <c r="D15" i="8"/>
  <c r="D22" i="8"/>
  <c r="D18" i="8"/>
  <c r="B15" i="4"/>
  <c r="B32" i="4"/>
  <c r="D4" i="4"/>
  <c r="B26" i="4"/>
  <c r="F2" i="4"/>
  <c r="B51" i="7"/>
  <c r="F30" i="7"/>
  <c r="F23" i="7"/>
  <c r="F19" i="7"/>
  <c r="F18" i="7"/>
  <c r="F17" i="7"/>
  <c r="F16" i="7"/>
  <c r="F9" i="7"/>
  <c r="F5" i="7"/>
  <c r="F7" i="7"/>
  <c r="F3" i="7"/>
  <c r="F29" i="7"/>
  <c r="F8" i="7"/>
  <c r="F4" i="7"/>
  <c r="F31" i="7"/>
  <c r="F27" i="7"/>
  <c r="F26" i="7"/>
  <c r="F25" i="7"/>
  <c r="F24" i="7"/>
  <c r="F20" i="7"/>
  <c r="F13" i="7"/>
  <c r="F12" i="7"/>
  <c r="F11" i="7"/>
  <c r="F10" i="7"/>
  <c r="F6" i="7"/>
  <c r="F28" i="7"/>
  <c r="F21" i="7"/>
  <c r="F14" i="7"/>
  <c r="F22" i="7"/>
  <c r="F15" i="7"/>
  <c r="B13" i="7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B10" i="5"/>
  <c r="B45" i="7" l="1"/>
  <c r="B48" i="7"/>
  <c r="B44" i="7"/>
  <c r="F2" i="7"/>
  <c r="H6" i="7"/>
  <c r="H10" i="7"/>
  <c r="H14" i="7"/>
  <c r="H18" i="7"/>
  <c r="H22" i="7"/>
  <c r="H26" i="7"/>
  <c r="H30" i="7"/>
  <c r="H3" i="7"/>
  <c r="H7" i="7"/>
  <c r="H11" i="7"/>
  <c r="H15" i="7"/>
  <c r="H19" i="7"/>
  <c r="H23" i="7"/>
  <c r="H27" i="7"/>
  <c r="H31" i="7"/>
  <c r="H4" i="7"/>
  <c r="H8" i="7"/>
  <c r="H12" i="7"/>
  <c r="H16" i="7"/>
  <c r="H20" i="7"/>
  <c r="H24" i="7"/>
  <c r="H28" i="7"/>
  <c r="H2" i="7"/>
  <c r="H5" i="7"/>
  <c r="H9" i="7"/>
  <c r="H13" i="7"/>
  <c r="H17" i="7"/>
  <c r="H21" i="7"/>
  <c r="H25" i="7"/>
  <c r="H29" i="7"/>
  <c r="E20" i="10"/>
  <c r="E15" i="10"/>
  <c r="E8" i="10"/>
  <c r="E4" i="10"/>
  <c r="E17" i="10"/>
  <c r="E16" i="10"/>
  <c r="E11" i="10"/>
  <c r="E10" i="10"/>
  <c r="E9" i="10"/>
  <c r="E5" i="10"/>
  <c r="E21" i="10"/>
  <c r="E18" i="10"/>
  <c r="E13" i="10"/>
  <c r="E12" i="10"/>
  <c r="E6" i="10"/>
  <c r="E22" i="10"/>
  <c r="E19" i="10"/>
  <c r="E14" i="10"/>
  <c r="E7" i="10"/>
  <c r="E3" i="10"/>
  <c r="D5" i="8"/>
  <c r="D27" i="8"/>
  <c r="D28" i="8"/>
  <c r="D21" i="8"/>
  <c r="D14" i="8"/>
  <c r="B20" i="8"/>
  <c r="B32" i="8" s="1"/>
  <c r="D24" i="8"/>
  <c r="D8" i="8"/>
  <c r="D11" i="8"/>
  <c r="D26" i="8"/>
  <c r="B27" i="8"/>
  <c r="D20" i="8"/>
  <c r="D13" i="8"/>
  <c r="D16" i="8"/>
  <c r="D17" i="8"/>
  <c r="D6" i="8"/>
  <c r="D3" i="8"/>
  <c r="D25" i="8"/>
  <c r="B26" i="8"/>
  <c r="D19" i="8"/>
  <c r="D29" i="8"/>
  <c r="D31" i="8"/>
  <c r="D12" i="8"/>
  <c r="D4" i="8"/>
  <c r="D7" i="8"/>
  <c r="B42" i="8"/>
  <c r="F22" i="8"/>
  <c r="F15" i="8"/>
  <c r="F8" i="8"/>
  <c r="F23" i="8"/>
  <c r="B36" i="8"/>
  <c r="B22" i="8"/>
  <c r="F2" i="8"/>
  <c r="F25" i="8"/>
  <c r="F3" i="8"/>
  <c r="B13" i="5"/>
  <c r="B19" i="5" s="1"/>
  <c r="B24" i="5" s="1"/>
  <c r="B28" i="2"/>
  <c r="F7" i="8" l="1"/>
  <c r="F26" i="8"/>
  <c r="F6" i="8"/>
  <c r="F24" i="8"/>
  <c r="F5" i="8"/>
  <c r="F29" i="8"/>
  <c r="F12" i="8"/>
  <c r="F19" i="8"/>
  <c r="F28" i="8"/>
  <c r="F11" i="8"/>
  <c r="F27" i="8"/>
  <c r="F10" i="8"/>
  <c r="F30" i="8"/>
  <c r="F9" i="8"/>
  <c r="B39" i="8"/>
  <c r="F13" i="8"/>
  <c r="F20" i="8"/>
  <c r="B31" i="8"/>
  <c r="F18" i="8"/>
  <c r="B35" i="8"/>
  <c r="F17" i="8"/>
  <c r="F31" i="8"/>
  <c r="F16" i="8"/>
  <c r="F4" i="8"/>
  <c r="F14" i="8"/>
  <c r="F21" i="8"/>
  <c r="B21" i="5"/>
  <c r="B28" i="5"/>
  <c r="G3" i="5"/>
  <c r="B11" i="5"/>
  <c r="G8" i="5"/>
  <c r="G10" i="5" l="1"/>
  <c r="G7" i="5"/>
  <c r="G6" i="5"/>
  <c r="G13" i="5"/>
  <c r="G5" i="5"/>
  <c r="G15" i="5"/>
  <c r="G9" i="5"/>
  <c r="G4" i="5"/>
  <c r="B20" i="5"/>
  <c r="E16" i="5" s="1"/>
  <c r="G12" i="5"/>
  <c r="G11" i="5"/>
  <c r="G14" i="5"/>
  <c r="G2" i="5"/>
  <c r="G16" i="5"/>
  <c r="B27" i="5"/>
  <c r="E5" i="5" l="1"/>
  <c r="E3" i="5"/>
  <c r="E20" i="5"/>
  <c r="E8" i="5"/>
  <c r="E12" i="5"/>
  <c r="E10" i="5"/>
  <c r="E14" i="5"/>
  <c r="E18" i="5"/>
  <c r="E11" i="5"/>
  <c r="E2" i="5"/>
  <c r="E21" i="5"/>
  <c r="E4" i="5"/>
  <c r="E17" i="5"/>
  <c r="E6" i="5"/>
  <c r="E19" i="5"/>
  <c r="E13" i="5"/>
  <c r="E15" i="5"/>
  <c r="E9" i="5"/>
  <c r="E7" i="5"/>
  <c r="E22" i="5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2" i="2"/>
  <c r="F2" i="1"/>
  <c r="D2" i="4" l="1"/>
  <c r="D3" i="4"/>
  <c r="F4" i="4"/>
  <c r="F8" i="4"/>
  <c r="F12" i="4"/>
  <c r="F16" i="4"/>
  <c r="F20" i="4"/>
  <c r="F24" i="4"/>
  <c r="F28" i="4"/>
  <c r="F5" i="4"/>
  <c r="F9" i="4"/>
  <c r="F13" i="4"/>
  <c r="F17" i="4"/>
  <c r="F21" i="4"/>
  <c r="F25" i="4"/>
  <c r="F29" i="4"/>
  <c r="F6" i="4"/>
  <c r="F10" i="4"/>
  <c r="F14" i="4"/>
  <c r="F18" i="4"/>
  <c r="F22" i="4"/>
  <c r="F26" i="4"/>
  <c r="F30" i="4"/>
  <c r="F3" i="4"/>
  <c r="F7" i="4"/>
  <c r="F11" i="4"/>
  <c r="F15" i="4"/>
  <c r="F19" i="4"/>
  <c r="F23" i="4"/>
  <c r="F27" i="4"/>
  <c r="F31" i="4"/>
  <c r="B27" i="4"/>
  <c r="D8" i="4"/>
  <c r="D12" i="4"/>
  <c r="D16" i="4"/>
  <c r="D20" i="4"/>
  <c r="D24" i="4"/>
  <c r="D28" i="4"/>
  <c r="D5" i="4"/>
  <c r="D9" i="4"/>
  <c r="D13" i="4"/>
  <c r="D17" i="4"/>
  <c r="D21" i="4"/>
  <c r="D25" i="4"/>
  <c r="D29" i="4"/>
  <c r="D6" i="4"/>
  <c r="D10" i="4"/>
  <c r="D14" i="4"/>
  <c r="D18" i="4"/>
  <c r="D22" i="4"/>
  <c r="D26" i="4"/>
  <c r="D30" i="4"/>
  <c r="D7" i="4"/>
  <c r="D11" i="4"/>
  <c r="D15" i="4"/>
  <c r="D19" i="4"/>
  <c r="D23" i="4"/>
  <c r="D27" i="4"/>
  <c r="D31" i="4"/>
  <c r="B17" i="2"/>
  <c r="B25" i="2"/>
  <c r="B36" i="4" l="1"/>
  <c r="B42" i="4"/>
  <c r="B39" i="4"/>
  <c r="B8" i="2"/>
  <c r="B9" i="2"/>
  <c r="B15" i="2"/>
  <c r="B29" i="2" s="1"/>
  <c r="D2" i="2"/>
  <c r="B16" i="2" l="1"/>
  <c r="B18" i="2"/>
  <c r="B19" i="2" s="1"/>
  <c r="B30" i="2"/>
  <c r="F3" i="2"/>
  <c r="F7" i="2"/>
  <c r="F11" i="2"/>
  <c r="F15" i="2"/>
  <c r="F19" i="2"/>
  <c r="F23" i="2"/>
  <c r="F27" i="2"/>
  <c r="F31" i="2"/>
  <c r="F35" i="2"/>
  <c r="F39" i="2"/>
  <c r="F43" i="2"/>
  <c r="F47" i="2"/>
  <c r="F51" i="2"/>
  <c r="F55" i="2"/>
  <c r="F59" i="2"/>
  <c r="F63" i="2"/>
  <c r="F67" i="2"/>
  <c r="F71" i="2"/>
  <c r="F75" i="2"/>
  <c r="F79" i="2"/>
  <c r="F83" i="2"/>
  <c r="F87" i="2"/>
  <c r="F91" i="2"/>
  <c r="F95" i="2"/>
  <c r="F99" i="2"/>
  <c r="F9" i="2"/>
  <c r="F25" i="2"/>
  <c r="F33" i="2"/>
  <c r="F41" i="2"/>
  <c r="F49" i="2"/>
  <c r="F57" i="2"/>
  <c r="F65" i="2"/>
  <c r="F73" i="2"/>
  <c r="F81" i="2"/>
  <c r="F89" i="2"/>
  <c r="F97" i="2"/>
  <c r="B33" i="2"/>
  <c r="F10" i="2"/>
  <c r="F26" i="2"/>
  <c r="F34" i="2"/>
  <c r="F42" i="2"/>
  <c r="F50" i="2"/>
  <c r="F58" i="2"/>
  <c r="F66" i="2"/>
  <c r="F74" i="2"/>
  <c r="F82" i="2"/>
  <c r="F90" i="2"/>
  <c r="F98" i="2"/>
  <c r="F4" i="2"/>
  <c r="F8" i="2"/>
  <c r="F12" i="2"/>
  <c r="F16" i="2"/>
  <c r="F20" i="2"/>
  <c r="F24" i="2"/>
  <c r="F28" i="2"/>
  <c r="F32" i="2"/>
  <c r="F36" i="2"/>
  <c r="F40" i="2"/>
  <c r="F44" i="2"/>
  <c r="F48" i="2"/>
  <c r="F52" i="2"/>
  <c r="F56" i="2"/>
  <c r="F60" i="2"/>
  <c r="F64" i="2"/>
  <c r="F68" i="2"/>
  <c r="F72" i="2"/>
  <c r="F76" i="2"/>
  <c r="F80" i="2"/>
  <c r="F84" i="2"/>
  <c r="F88" i="2"/>
  <c r="F92" i="2"/>
  <c r="F96" i="2"/>
  <c r="F100" i="2"/>
  <c r="F5" i="2"/>
  <c r="F13" i="2"/>
  <c r="F17" i="2"/>
  <c r="F21" i="2"/>
  <c r="F29" i="2"/>
  <c r="F37" i="2"/>
  <c r="F45" i="2"/>
  <c r="F53" i="2"/>
  <c r="F61" i="2"/>
  <c r="F69" i="2"/>
  <c r="F77" i="2"/>
  <c r="F85" i="2"/>
  <c r="F93" i="2"/>
  <c r="F2" i="2"/>
  <c r="F6" i="2"/>
  <c r="F14" i="2"/>
  <c r="F18" i="2"/>
  <c r="F22" i="2"/>
  <c r="F30" i="2"/>
  <c r="F38" i="2"/>
  <c r="F46" i="2"/>
  <c r="F54" i="2"/>
  <c r="F62" i="2"/>
  <c r="F70" i="2"/>
  <c r="F78" i="2"/>
  <c r="F86" i="2"/>
  <c r="F94" i="2"/>
  <c r="B34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I7" i="1" l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4" i="1"/>
  <c r="I5" i="1"/>
  <c r="I6" i="1"/>
  <c r="I3" i="1"/>
  <c r="I2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3" i="1"/>
  <c r="J3" i="1" s="1"/>
  <c r="H4" i="1"/>
  <c r="H5" i="1"/>
  <c r="J5" i="1" s="1"/>
  <c r="H6" i="1"/>
  <c r="J6" i="1" s="1"/>
  <c r="H7" i="1"/>
  <c r="H8" i="1"/>
  <c r="H9" i="1"/>
  <c r="H10" i="1"/>
  <c r="H2" i="1"/>
  <c r="A23" i="1"/>
  <c r="A36" i="1"/>
  <c r="A35" i="1"/>
  <c r="A32" i="1"/>
  <c r="A31" i="1"/>
  <c r="A30" i="1"/>
  <c r="F3" i="1"/>
  <c r="G3" i="1"/>
  <c r="F4" i="1"/>
  <c r="G4" i="1"/>
  <c r="F5" i="1"/>
  <c r="G5" i="1"/>
  <c r="F6" i="1"/>
  <c r="G6" i="1"/>
  <c r="F7" i="1"/>
  <c r="G7" i="1"/>
  <c r="F8" i="1"/>
  <c r="G8" i="1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G20" i="1"/>
  <c r="F21" i="1"/>
  <c r="G21" i="1"/>
  <c r="F22" i="1"/>
  <c r="G22" i="1"/>
  <c r="F23" i="1"/>
  <c r="G23" i="1"/>
  <c r="F24" i="1"/>
  <c r="G24" i="1"/>
  <c r="F25" i="1"/>
  <c r="G25" i="1"/>
  <c r="F26" i="1"/>
  <c r="G26" i="1"/>
  <c r="F27" i="1"/>
  <c r="G27" i="1"/>
  <c r="F28" i="1"/>
  <c r="G28" i="1"/>
  <c r="F29" i="1"/>
  <c r="G29" i="1"/>
  <c r="F30" i="1"/>
  <c r="G30" i="1"/>
  <c r="F31" i="1"/>
  <c r="G31" i="1"/>
  <c r="F32" i="1"/>
  <c r="G32" i="1"/>
  <c r="F33" i="1"/>
  <c r="G33" i="1"/>
  <c r="F34" i="1"/>
  <c r="G34" i="1"/>
  <c r="F35" i="1"/>
  <c r="G35" i="1"/>
  <c r="F36" i="1"/>
  <c r="G36" i="1"/>
  <c r="F37" i="1"/>
  <c r="G37" i="1"/>
  <c r="F38" i="1"/>
  <c r="G38" i="1"/>
  <c r="F39" i="1"/>
  <c r="G39" i="1"/>
  <c r="F40" i="1"/>
  <c r="G40" i="1"/>
  <c r="F41" i="1"/>
  <c r="G41" i="1"/>
  <c r="F42" i="1"/>
  <c r="G42" i="1"/>
  <c r="F43" i="1"/>
  <c r="G43" i="1"/>
  <c r="F44" i="1"/>
  <c r="G44" i="1"/>
  <c r="F45" i="1"/>
  <c r="G45" i="1"/>
  <c r="F46" i="1"/>
  <c r="G46" i="1"/>
  <c r="F47" i="1"/>
  <c r="G47" i="1"/>
  <c r="F48" i="1"/>
  <c r="G48" i="1"/>
  <c r="F49" i="1"/>
  <c r="G49" i="1"/>
  <c r="F50" i="1"/>
  <c r="G50" i="1"/>
  <c r="F51" i="1"/>
  <c r="G51" i="1"/>
  <c r="F52" i="1"/>
  <c r="G52" i="1"/>
  <c r="F53" i="1"/>
  <c r="G53" i="1"/>
  <c r="F54" i="1"/>
  <c r="G54" i="1"/>
  <c r="F55" i="1"/>
  <c r="G55" i="1"/>
  <c r="F56" i="1"/>
  <c r="G56" i="1"/>
  <c r="F57" i="1"/>
  <c r="G57" i="1"/>
  <c r="F58" i="1"/>
  <c r="G58" i="1"/>
  <c r="F59" i="1"/>
  <c r="G59" i="1"/>
  <c r="F60" i="1"/>
  <c r="G60" i="1"/>
  <c r="F61" i="1"/>
  <c r="G61" i="1"/>
  <c r="F62" i="1"/>
  <c r="G62" i="1"/>
  <c r="F63" i="1"/>
  <c r="G63" i="1"/>
  <c r="F64" i="1"/>
  <c r="G64" i="1"/>
  <c r="F65" i="1"/>
  <c r="G65" i="1"/>
  <c r="F66" i="1"/>
  <c r="G66" i="1"/>
  <c r="F67" i="1"/>
  <c r="G67" i="1"/>
  <c r="F68" i="1"/>
  <c r="G68" i="1"/>
  <c r="F69" i="1"/>
  <c r="G69" i="1"/>
  <c r="F70" i="1"/>
  <c r="G70" i="1"/>
  <c r="F71" i="1"/>
  <c r="G71" i="1"/>
  <c r="F72" i="1"/>
  <c r="G72" i="1"/>
  <c r="F73" i="1"/>
  <c r="G73" i="1"/>
  <c r="F74" i="1"/>
  <c r="G74" i="1"/>
  <c r="F75" i="1"/>
  <c r="G75" i="1"/>
  <c r="F76" i="1"/>
  <c r="G76" i="1"/>
  <c r="F77" i="1"/>
  <c r="G77" i="1"/>
  <c r="F78" i="1"/>
  <c r="G78" i="1"/>
  <c r="F79" i="1"/>
  <c r="G79" i="1"/>
  <c r="F80" i="1"/>
  <c r="G80" i="1"/>
  <c r="F81" i="1"/>
  <c r="G81" i="1"/>
  <c r="F82" i="1"/>
  <c r="G82" i="1"/>
  <c r="F83" i="1"/>
  <c r="G83" i="1"/>
  <c r="F84" i="1"/>
  <c r="G84" i="1"/>
  <c r="F85" i="1"/>
  <c r="G85" i="1"/>
  <c r="F86" i="1"/>
  <c r="G86" i="1"/>
  <c r="F87" i="1"/>
  <c r="G87" i="1"/>
  <c r="F88" i="1"/>
  <c r="G88" i="1"/>
  <c r="F89" i="1"/>
  <c r="G89" i="1"/>
  <c r="F90" i="1"/>
  <c r="G90" i="1"/>
  <c r="F91" i="1"/>
  <c r="G91" i="1"/>
  <c r="F92" i="1"/>
  <c r="G92" i="1"/>
  <c r="F93" i="1"/>
  <c r="G93" i="1"/>
  <c r="F94" i="1"/>
  <c r="G94" i="1"/>
  <c r="F95" i="1"/>
  <c r="G95" i="1"/>
  <c r="F96" i="1"/>
  <c r="G96" i="1"/>
  <c r="F97" i="1"/>
  <c r="G97" i="1"/>
  <c r="F98" i="1"/>
  <c r="G98" i="1"/>
  <c r="F99" i="1"/>
  <c r="G99" i="1"/>
  <c r="F100" i="1"/>
  <c r="G100" i="1"/>
  <c r="G2" i="1"/>
  <c r="A27" i="1"/>
  <c r="A26" i="1"/>
  <c r="A22" i="1"/>
  <c r="A17" i="1"/>
  <c r="A18" i="1"/>
  <c r="A19" i="1"/>
  <c r="D3" i="1"/>
  <c r="E3" i="1"/>
  <c r="D4" i="1"/>
  <c r="E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D54" i="1"/>
  <c r="E54" i="1"/>
  <c r="D55" i="1"/>
  <c r="E55" i="1"/>
  <c r="D56" i="1"/>
  <c r="E56" i="1"/>
  <c r="D57" i="1"/>
  <c r="E57" i="1"/>
  <c r="D58" i="1"/>
  <c r="E58" i="1"/>
  <c r="D59" i="1"/>
  <c r="E59" i="1"/>
  <c r="D60" i="1"/>
  <c r="E60" i="1"/>
  <c r="D61" i="1"/>
  <c r="E61" i="1"/>
  <c r="D62" i="1"/>
  <c r="E62" i="1"/>
  <c r="D63" i="1"/>
  <c r="E63" i="1"/>
  <c r="D64" i="1"/>
  <c r="E64" i="1"/>
  <c r="D65" i="1"/>
  <c r="E65" i="1"/>
  <c r="D66" i="1"/>
  <c r="E66" i="1"/>
  <c r="D67" i="1"/>
  <c r="E67" i="1"/>
  <c r="D68" i="1"/>
  <c r="E68" i="1"/>
  <c r="D69" i="1"/>
  <c r="E69" i="1"/>
  <c r="D70" i="1"/>
  <c r="E70" i="1"/>
  <c r="D71" i="1"/>
  <c r="E71" i="1"/>
  <c r="D72" i="1"/>
  <c r="E72" i="1"/>
  <c r="D73" i="1"/>
  <c r="E73" i="1"/>
  <c r="D74" i="1"/>
  <c r="E74" i="1"/>
  <c r="D75" i="1"/>
  <c r="E75" i="1"/>
  <c r="D76" i="1"/>
  <c r="E76" i="1"/>
  <c r="D77" i="1"/>
  <c r="E77" i="1"/>
  <c r="D78" i="1"/>
  <c r="E78" i="1"/>
  <c r="D79" i="1"/>
  <c r="E79" i="1"/>
  <c r="D80" i="1"/>
  <c r="E80" i="1"/>
  <c r="D81" i="1"/>
  <c r="E81" i="1"/>
  <c r="D82" i="1"/>
  <c r="E82" i="1"/>
  <c r="D83" i="1"/>
  <c r="E83" i="1"/>
  <c r="D84" i="1"/>
  <c r="E84" i="1"/>
  <c r="D85" i="1"/>
  <c r="E85" i="1"/>
  <c r="D86" i="1"/>
  <c r="E86" i="1"/>
  <c r="D87" i="1"/>
  <c r="E87" i="1"/>
  <c r="D88" i="1"/>
  <c r="E88" i="1"/>
  <c r="D89" i="1"/>
  <c r="E89" i="1"/>
  <c r="D90" i="1"/>
  <c r="E90" i="1"/>
  <c r="D91" i="1"/>
  <c r="E91" i="1"/>
  <c r="D92" i="1"/>
  <c r="E92" i="1"/>
  <c r="D93" i="1"/>
  <c r="E93" i="1"/>
  <c r="D94" i="1"/>
  <c r="E94" i="1"/>
  <c r="D95" i="1"/>
  <c r="E95" i="1"/>
  <c r="D96" i="1"/>
  <c r="E96" i="1"/>
  <c r="D97" i="1"/>
  <c r="E97" i="1"/>
  <c r="D98" i="1"/>
  <c r="E98" i="1"/>
  <c r="D99" i="1"/>
  <c r="E99" i="1"/>
  <c r="D100" i="1"/>
  <c r="E100" i="1"/>
  <c r="E2" i="1"/>
  <c r="D2" i="1"/>
  <c r="A12" i="1"/>
  <c r="A13" i="1"/>
  <c r="A8" i="1"/>
  <c r="A9" i="1"/>
  <c r="A10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2" i="1"/>
  <c r="J4" i="1" l="1"/>
  <c r="J7" i="1"/>
  <c r="J9" i="1"/>
  <c r="J66" i="1"/>
  <c r="J500" i="1"/>
  <c r="J496" i="1"/>
  <c r="J492" i="1"/>
  <c r="J488" i="1"/>
  <c r="J484" i="1"/>
  <c r="J480" i="1"/>
  <c r="J476" i="1"/>
  <c r="J472" i="1"/>
  <c r="J468" i="1"/>
  <c r="J464" i="1"/>
  <c r="J460" i="1"/>
  <c r="J456" i="1"/>
  <c r="J452" i="1"/>
  <c r="J448" i="1"/>
  <c r="J444" i="1"/>
  <c r="J440" i="1"/>
  <c r="J436" i="1"/>
  <c r="J432" i="1"/>
  <c r="J428" i="1"/>
  <c r="J424" i="1"/>
  <c r="J420" i="1"/>
  <c r="J416" i="1"/>
  <c r="J412" i="1"/>
  <c r="J408" i="1"/>
  <c r="J404" i="1"/>
  <c r="J400" i="1"/>
  <c r="J396" i="1"/>
  <c r="J392" i="1"/>
  <c r="J388" i="1"/>
  <c r="J384" i="1"/>
  <c r="J380" i="1"/>
  <c r="J376" i="1"/>
  <c r="J372" i="1"/>
  <c r="J368" i="1"/>
  <c r="J364" i="1"/>
  <c r="J360" i="1"/>
  <c r="J356" i="1"/>
  <c r="J352" i="1"/>
  <c r="J348" i="1"/>
  <c r="J344" i="1"/>
  <c r="J340" i="1"/>
  <c r="J336" i="1"/>
  <c r="J332" i="1"/>
  <c r="J328" i="1"/>
  <c r="J324" i="1"/>
  <c r="J320" i="1"/>
  <c r="J316" i="1"/>
  <c r="J312" i="1"/>
  <c r="J308" i="1"/>
  <c r="J304" i="1"/>
  <c r="J300" i="1"/>
  <c r="J296" i="1"/>
  <c r="J292" i="1"/>
  <c r="J288" i="1"/>
  <c r="J284" i="1"/>
  <c r="J280" i="1"/>
  <c r="J276" i="1"/>
  <c r="J272" i="1"/>
  <c r="J268" i="1"/>
  <c r="J264" i="1"/>
  <c r="J44" i="1"/>
  <c r="J12" i="1"/>
  <c r="J8" i="1"/>
  <c r="J237" i="1"/>
  <c r="J109" i="1"/>
  <c r="J248" i="1"/>
  <c r="J184" i="1"/>
  <c r="J152" i="1"/>
  <c r="J120" i="1"/>
  <c r="J56" i="1"/>
  <c r="J24" i="1"/>
  <c r="J499" i="1"/>
  <c r="J495" i="1"/>
  <c r="J491" i="1"/>
  <c r="J487" i="1"/>
  <c r="J483" i="1"/>
  <c r="J479" i="1"/>
  <c r="J475" i="1"/>
  <c r="J471" i="1"/>
  <c r="J467" i="1"/>
  <c r="J463" i="1"/>
  <c r="J459" i="1"/>
  <c r="J455" i="1"/>
  <c r="J451" i="1"/>
  <c r="J447" i="1"/>
  <c r="J443" i="1"/>
  <c r="J439" i="1"/>
  <c r="J435" i="1"/>
  <c r="J431" i="1"/>
  <c r="J427" i="1"/>
  <c r="J423" i="1"/>
  <c r="J419" i="1"/>
  <c r="J415" i="1"/>
  <c r="J411" i="1"/>
  <c r="J407" i="1"/>
  <c r="J403" i="1"/>
  <c r="J399" i="1"/>
  <c r="J395" i="1"/>
  <c r="J391" i="1"/>
  <c r="J387" i="1"/>
  <c r="J383" i="1"/>
  <c r="J379" i="1"/>
  <c r="J375" i="1"/>
  <c r="J371" i="1"/>
  <c r="J367" i="1"/>
  <c r="J363" i="1"/>
  <c r="J359" i="1"/>
  <c r="J355" i="1"/>
  <c r="J351" i="1"/>
  <c r="J347" i="1"/>
  <c r="J343" i="1"/>
  <c r="J339" i="1"/>
  <c r="J335" i="1"/>
  <c r="J331" i="1"/>
  <c r="J327" i="1"/>
  <c r="J323" i="1"/>
  <c r="J319" i="1"/>
  <c r="J315" i="1"/>
  <c r="J311" i="1"/>
  <c r="J307" i="1"/>
  <c r="J303" i="1"/>
  <c r="J299" i="1"/>
  <c r="J295" i="1"/>
  <c r="J291" i="1"/>
  <c r="J287" i="1"/>
  <c r="J283" i="1"/>
  <c r="J279" i="1"/>
  <c r="J275" i="1"/>
  <c r="J271" i="1"/>
  <c r="J267" i="1"/>
  <c r="J263" i="1"/>
  <c r="J259" i="1"/>
  <c r="J255" i="1"/>
  <c r="J251" i="1"/>
  <c r="J247" i="1"/>
  <c r="J243" i="1"/>
  <c r="J239" i="1"/>
  <c r="J235" i="1"/>
  <c r="J231" i="1"/>
  <c r="J227" i="1"/>
  <c r="J223" i="1"/>
  <c r="J219" i="1"/>
  <c r="J215" i="1"/>
  <c r="J211" i="1"/>
  <c r="J207" i="1"/>
  <c r="J203" i="1"/>
  <c r="J322" i="1"/>
  <c r="J258" i="1"/>
  <c r="J130" i="1"/>
  <c r="J498" i="1"/>
  <c r="J486" i="1"/>
  <c r="J474" i="1"/>
  <c r="J458" i="1"/>
  <c r="J438" i="1"/>
  <c r="J426" i="1"/>
  <c r="J410" i="1"/>
  <c r="J402" i="1"/>
  <c r="J390" i="1"/>
  <c r="J374" i="1"/>
  <c r="J358" i="1"/>
  <c r="J194" i="1"/>
  <c r="J162" i="1"/>
  <c r="J34" i="1"/>
  <c r="J490" i="1"/>
  <c r="J478" i="1"/>
  <c r="J470" i="1"/>
  <c r="J462" i="1"/>
  <c r="J450" i="1"/>
  <c r="J446" i="1"/>
  <c r="J434" i="1"/>
  <c r="J422" i="1"/>
  <c r="J418" i="1"/>
  <c r="J406" i="1"/>
  <c r="J394" i="1"/>
  <c r="J386" i="1"/>
  <c r="J378" i="1"/>
  <c r="J366" i="1"/>
  <c r="J354" i="1"/>
  <c r="J226" i="1"/>
  <c r="J98" i="1"/>
  <c r="J497" i="1"/>
  <c r="J494" i="1"/>
  <c r="J482" i="1"/>
  <c r="J466" i="1"/>
  <c r="J454" i="1"/>
  <c r="J442" i="1"/>
  <c r="J430" i="1"/>
  <c r="J414" i="1"/>
  <c r="J398" i="1"/>
  <c r="J382" i="1"/>
  <c r="J370" i="1"/>
  <c r="J362" i="1"/>
  <c r="J350" i="1"/>
  <c r="J290" i="1"/>
  <c r="J10" i="1"/>
  <c r="J493" i="1"/>
  <c r="J489" i="1"/>
  <c r="J485" i="1"/>
  <c r="J481" i="1"/>
  <c r="J477" i="1"/>
  <c r="J473" i="1"/>
  <c r="J469" i="1"/>
  <c r="J465" i="1"/>
  <c r="J461" i="1"/>
  <c r="J457" i="1"/>
  <c r="J453" i="1"/>
  <c r="J449" i="1"/>
  <c r="J445" i="1"/>
  <c r="J441" i="1"/>
  <c r="J437" i="1"/>
  <c r="J433" i="1"/>
  <c r="J429" i="1"/>
  <c r="J337" i="1"/>
  <c r="J333" i="1"/>
  <c r="J321" i="1"/>
  <c r="J317" i="1"/>
  <c r="J305" i="1"/>
  <c r="J301" i="1"/>
  <c r="J289" i="1"/>
  <c r="J285" i="1"/>
  <c r="J273" i="1"/>
  <c r="J269" i="1"/>
  <c r="J257" i="1"/>
  <c r="J253" i="1"/>
  <c r="J241" i="1"/>
  <c r="J225" i="1"/>
  <c r="J221" i="1"/>
  <c r="J209" i="1"/>
  <c r="J205" i="1"/>
  <c r="J201" i="1"/>
  <c r="J197" i="1"/>
  <c r="J193" i="1"/>
  <c r="J189" i="1"/>
  <c r="J185" i="1"/>
  <c r="J181" i="1"/>
  <c r="J177" i="1"/>
  <c r="J173" i="1"/>
  <c r="J169" i="1"/>
  <c r="J165" i="1"/>
  <c r="J161" i="1"/>
  <c r="J157" i="1"/>
  <c r="J153" i="1"/>
  <c r="J149" i="1"/>
  <c r="J145" i="1"/>
  <c r="J141" i="1"/>
  <c r="J137" i="1"/>
  <c r="J133" i="1"/>
  <c r="J129" i="1"/>
  <c r="J125" i="1"/>
  <c r="J121" i="1"/>
  <c r="J117" i="1"/>
  <c r="J113" i="1"/>
  <c r="J105" i="1"/>
  <c r="J101" i="1"/>
  <c r="J97" i="1"/>
  <c r="J93" i="1"/>
  <c r="J89" i="1"/>
  <c r="J85" i="1"/>
  <c r="J81" i="1"/>
  <c r="J77" i="1"/>
  <c r="J73" i="1"/>
  <c r="J69" i="1"/>
  <c r="J65" i="1"/>
  <c r="J61" i="1"/>
  <c r="J57" i="1"/>
  <c r="J53" i="1"/>
  <c r="J49" i="1"/>
  <c r="J45" i="1"/>
  <c r="J41" i="1"/>
  <c r="J37" i="1"/>
  <c r="J33" i="1"/>
  <c r="J29" i="1"/>
  <c r="J25" i="1"/>
  <c r="J21" i="1"/>
  <c r="J17" i="1"/>
  <c r="J13" i="1"/>
  <c r="J216" i="1"/>
  <c r="J88" i="1"/>
  <c r="J260" i="1"/>
  <c r="J256" i="1"/>
  <c r="J252" i="1"/>
  <c r="J244" i="1"/>
  <c r="J240" i="1"/>
  <c r="J236" i="1"/>
  <c r="J232" i="1"/>
  <c r="J228" i="1"/>
  <c r="J224" i="1"/>
  <c r="J220" i="1"/>
  <c r="J212" i="1"/>
  <c r="J208" i="1"/>
  <c r="J204" i="1"/>
  <c r="J200" i="1"/>
  <c r="J196" i="1"/>
  <c r="J192" i="1"/>
  <c r="J188" i="1"/>
  <c r="J180" i="1"/>
  <c r="J176" i="1"/>
  <c r="J172" i="1"/>
  <c r="J168" i="1"/>
  <c r="J164" i="1"/>
  <c r="J160" i="1"/>
  <c r="J156" i="1"/>
  <c r="J148" i="1"/>
  <c r="J144" i="1"/>
  <c r="J140" i="1"/>
  <c r="J136" i="1"/>
  <c r="J132" i="1"/>
  <c r="J128" i="1"/>
  <c r="J124" i="1"/>
  <c r="J116" i="1"/>
  <c r="J112" i="1"/>
  <c r="J108" i="1"/>
  <c r="J104" i="1"/>
  <c r="J100" i="1"/>
  <c r="J96" i="1"/>
  <c r="J92" i="1"/>
  <c r="J84" i="1"/>
  <c r="J80" i="1"/>
  <c r="J76" i="1"/>
  <c r="J72" i="1"/>
  <c r="J68" i="1"/>
  <c r="J64" i="1"/>
  <c r="J60" i="1"/>
  <c r="J52" i="1"/>
  <c r="J48" i="1"/>
  <c r="J40" i="1"/>
  <c r="J36" i="1"/>
  <c r="J32" i="1"/>
  <c r="J28" i="1"/>
  <c r="J20" i="1"/>
  <c r="J16" i="1"/>
  <c r="J346" i="1"/>
  <c r="J342" i="1"/>
  <c r="J338" i="1"/>
  <c r="J334" i="1"/>
  <c r="J330" i="1"/>
  <c r="J326" i="1"/>
  <c r="J318" i="1"/>
  <c r="J314" i="1"/>
  <c r="J310" i="1"/>
  <c r="J306" i="1"/>
  <c r="J302" i="1"/>
  <c r="J298" i="1"/>
  <c r="J294" i="1"/>
  <c r="J286" i="1"/>
  <c r="J282" i="1"/>
  <c r="J278" i="1"/>
  <c r="J274" i="1"/>
  <c r="J270" i="1"/>
  <c r="J266" i="1"/>
  <c r="J262" i="1"/>
  <c r="J254" i="1"/>
  <c r="J250" i="1"/>
  <c r="J246" i="1"/>
  <c r="J242" i="1"/>
  <c r="J238" i="1"/>
  <c r="J234" i="1"/>
  <c r="J230" i="1"/>
  <c r="J222" i="1"/>
  <c r="J218" i="1"/>
  <c r="J214" i="1"/>
  <c r="J210" i="1"/>
  <c r="J206" i="1"/>
  <c r="J202" i="1"/>
  <c r="J198" i="1"/>
  <c r="J190" i="1"/>
  <c r="J186" i="1"/>
  <c r="J182" i="1"/>
  <c r="J178" i="1"/>
  <c r="J174" i="1"/>
  <c r="J170" i="1"/>
  <c r="J166" i="1"/>
  <c r="J158" i="1"/>
  <c r="J154" i="1"/>
  <c r="J150" i="1"/>
  <c r="J146" i="1"/>
  <c r="J142" i="1"/>
  <c r="J138" i="1"/>
  <c r="J134" i="1"/>
  <c r="J126" i="1"/>
  <c r="J122" i="1"/>
  <c r="J118" i="1"/>
  <c r="J114" i="1"/>
  <c r="J110" i="1"/>
  <c r="J106" i="1"/>
  <c r="J102" i="1"/>
  <c r="J94" i="1"/>
  <c r="J90" i="1"/>
  <c r="J86" i="1"/>
  <c r="J82" i="1"/>
  <c r="J78" i="1"/>
  <c r="J74" i="1"/>
  <c r="J70" i="1"/>
  <c r="J62" i="1"/>
  <c r="J58" i="1"/>
  <c r="J54" i="1"/>
  <c r="J50" i="1"/>
  <c r="J46" i="1"/>
  <c r="J42" i="1"/>
  <c r="J38" i="1"/>
  <c r="J30" i="1"/>
  <c r="J26" i="1"/>
  <c r="J22" i="1"/>
  <c r="J18" i="1"/>
  <c r="J14" i="1"/>
  <c r="J2" i="1"/>
  <c r="J425" i="1"/>
  <c r="J421" i="1"/>
  <c r="J417" i="1"/>
  <c r="J413" i="1"/>
  <c r="J409" i="1"/>
  <c r="J405" i="1"/>
  <c r="J401" i="1"/>
  <c r="J397" i="1"/>
  <c r="J393" i="1"/>
  <c r="J389" i="1"/>
  <c r="J385" i="1"/>
  <c r="J381" i="1"/>
  <c r="J377" i="1"/>
  <c r="J373" i="1"/>
  <c r="J369" i="1"/>
  <c r="J365" i="1"/>
  <c r="J361" i="1"/>
  <c r="J357" i="1"/>
  <c r="J353" i="1"/>
  <c r="J349" i="1"/>
  <c r="J345" i="1"/>
  <c r="J341" i="1"/>
  <c r="J329" i="1"/>
  <c r="J325" i="1"/>
  <c r="J313" i="1"/>
  <c r="J309" i="1"/>
  <c r="J297" i="1"/>
  <c r="J293" i="1"/>
  <c r="J281" i="1"/>
  <c r="J277" i="1"/>
  <c r="J265" i="1"/>
  <c r="J261" i="1"/>
  <c r="J249" i="1"/>
  <c r="J245" i="1"/>
  <c r="J233" i="1"/>
  <c r="J229" i="1"/>
  <c r="J217" i="1"/>
  <c r="J213" i="1"/>
  <c r="J199" i="1"/>
  <c r="J195" i="1"/>
  <c r="J191" i="1"/>
  <c r="J187" i="1"/>
  <c r="J183" i="1"/>
  <c r="J179" i="1"/>
  <c r="J175" i="1"/>
  <c r="J171" i="1"/>
  <c r="J167" i="1"/>
  <c r="J163" i="1"/>
  <c r="J159" i="1"/>
  <c r="J155" i="1"/>
  <c r="J151" i="1"/>
  <c r="J147" i="1"/>
  <c r="J143" i="1"/>
  <c r="J139" i="1"/>
  <c r="J135" i="1"/>
  <c r="J131" i="1"/>
  <c r="J127" i="1"/>
  <c r="J123" i="1"/>
  <c r="J119" i="1"/>
  <c r="J115" i="1"/>
  <c r="J111" i="1"/>
  <c r="J107" i="1"/>
  <c r="J103" i="1"/>
  <c r="J99" i="1"/>
  <c r="J95" i="1"/>
  <c r="J91" i="1"/>
  <c r="J87" i="1"/>
  <c r="J83" i="1"/>
  <c r="J79" i="1"/>
  <c r="J75" i="1"/>
  <c r="J71" i="1"/>
  <c r="J67" i="1"/>
  <c r="J63" i="1"/>
  <c r="J59" i="1"/>
  <c r="J55" i="1"/>
  <c r="J51" i="1"/>
  <c r="J47" i="1"/>
  <c r="J43" i="1"/>
  <c r="J39" i="1"/>
  <c r="J35" i="1"/>
  <c r="J31" i="1"/>
  <c r="J27" i="1"/>
  <c r="J23" i="1"/>
  <c r="J19" i="1"/>
  <c r="J15" i="1"/>
  <c r="J11" i="1"/>
  <c r="K2" i="1" l="1"/>
  <c r="K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Williams, Michael R</author>
  </authors>
  <commentList>
    <comment ref="B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Williams, Michael R:</t>
        </r>
        <r>
          <rPr>
            <sz val="9"/>
            <color indexed="81"/>
            <rFont val="Tahoma"/>
            <family val="2"/>
          </rPr>
          <t xml:space="preserve">
theta is all possible ourcomes</t>
        </r>
      </text>
    </comment>
    <comment ref="C1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Williams, Michael R:</t>
        </r>
        <r>
          <rPr>
            <sz val="9"/>
            <color indexed="81"/>
            <rFont val="Tahoma"/>
            <family val="2"/>
          </rPr>
          <t xml:space="preserve">
Prior probability based on the Alpha and Beta values described in Column A</t>
        </r>
      </text>
    </comment>
    <comment ref="D1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Williams, Michael R:</t>
        </r>
        <r>
          <rPr>
            <sz val="9"/>
            <color indexed="81"/>
            <rFont val="Tahoma"/>
            <family val="2"/>
          </rPr>
          <t xml:space="preserve">
Likelihood of theta1 which is a binomial probability with n=40 and probability given by the appropriate theta</t>
        </r>
      </text>
    </comment>
    <comment ref="E1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Williams, Michael R:</t>
        </r>
        <r>
          <rPr>
            <sz val="9"/>
            <color indexed="81"/>
            <rFont val="Tahoma"/>
            <family val="2"/>
          </rPr>
          <t xml:space="preserve">
Posteriior for theta1</t>
        </r>
      </text>
    </comment>
    <comment ref="K3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Williams, Michael R:</t>
        </r>
        <r>
          <rPr>
            <sz val="9"/>
            <color indexed="81"/>
            <rFont val="Tahoma"/>
            <family val="2"/>
          </rPr>
          <t xml:space="preserve">
emperical probability that theta1 is greater than theta2</t>
        </r>
      </text>
    </comment>
    <comment ref="A8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Williams, Michael R:</t>
        </r>
        <r>
          <rPr>
            <sz val="9"/>
            <color indexed="81"/>
            <rFont val="Tahoma"/>
            <family val="2"/>
          </rPr>
          <t xml:space="preserve">
The probability theta is above .25 with a beta prior of beta(8,4)</t>
        </r>
      </text>
    </comment>
    <comment ref="A9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Williams, Michael R:</t>
        </r>
        <r>
          <rPr>
            <sz val="9"/>
            <color indexed="81"/>
            <rFont val="Tahoma"/>
            <family val="2"/>
          </rPr>
          <t xml:space="preserve">
The probability theta is above .5 with a beta prior of beta(8,4)</t>
        </r>
      </text>
    </comment>
    <comment ref="A10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>Williams, Michael R:</t>
        </r>
        <r>
          <rPr>
            <sz val="9"/>
            <color indexed="81"/>
            <rFont val="Tahoma"/>
            <family val="2"/>
          </rPr>
          <t xml:space="preserve">
The probability theta is above .8 with a beta prior of beta(8,4)</t>
        </r>
      </text>
    </comment>
    <comment ref="A12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Williams, Michael R:</t>
        </r>
        <r>
          <rPr>
            <sz val="9"/>
            <color indexed="81"/>
            <rFont val="Tahoma"/>
            <family val="2"/>
          </rPr>
          <t xml:space="preserve">
Posterior mean of the given example with a posterior distribution of Beta(41,11)</t>
        </r>
      </text>
    </comment>
    <comment ref="A13" authorId="0" shapeId="0" xr:uid="{00000000-0006-0000-0000-00000A000000}">
      <text>
        <r>
          <rPr>
            <b/>
            <sz val="9"/>
            <color indexed="81"/>
            <rFont val="Tahoma"/>
            <family val="2"/>
          </rPr>
          <t xml:space="preserve">Williams, Michael R:
</t>
        </r>
        <r>
          <rPr>
            <sz val="9"/>
            <color indexed="81"/>
            <rFont val="Tahoma"/>
            <family val="2"/>
          </rPr>
          <t>Posterior MLE of the given example with a posterior distribution of Beta(41,11)</t>
        </r>
      </text>
    </comment>
    <comment ref="A17" authorId="0" shapeId="0" xr:uid="{00000000-0006-0000-0000-00000B000000}">
      <text>
        <r>
          <rPr>
            <b/>
            <sz val="9"/>
            <color indexed="81"/>
            <rFont val="Tahoma"/>
            <family val="2"/>
          </rPr>
          <t>Williams, Michael R:</t>
        </r>
        <r>
          <rPr>
            <sz val="9"/>
            <color indexed="81"/>
            <rFont val="Tahoma"/>
            <family val="2"/>
          </rPr>
          <t xml:space="preserve">
The probability theta is above .25 with a beta posterior of beta(41,11)</t>
        </r>
      </text>
    </comment>
    <comment ref="A18" authorId="0" shapeId="0" xr:uid="{00000000-0006-0000-0000-00000C000000}">
      <text>
        <r>
          <rPr>
            <b/>
            <sz val="9"/>
            <color indexed="81"/>
            <rFont val="Tahoma"/>
            <family val="2"/>
          </rPr>
          <t>Williams, Michael R:</t>
        </r>
        <r>
          <rPr>
            <sz val="9"/>
            <color indexed="81"/>
            <rFont val="Tahoma"/>
            <family val="2"/>
          </rPr>
          <t xml:space="preserve">
The probability theta is above .5 with a beta posterior of beta(41,11)</t>
        </r>
      </text>
    </comment>
    <comment ref="A19" authorId="0" shapeId="0" xr:uid="{00000000-0006-0000-0000-00000D000000}">
      <text>
        <r>
          <rPr>
            <b/>
            <sz val="9"/>
            <color indexed="81"/>
            <rFont val="Tahoma"/>
            <family val="2"/>
          </rPr>
          <t>Williams, Michael R:</t>
        </r>
        <r>
          <rPr>
            <sz val="9"/>
            <color indexed="81"/>
            <rFont val="Tahoma"/>
            <family val="2"/>
          </rPr>
          <t xml:space="preserve">
The probability theta is above .8 with a beta posterior of beta(41,11)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Williams, Michael R</author>
  </authors>
  <commentList>
    <comment ref="C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Williams, Michael R:</t>
        </r>
        <r>
          <rPr>
            <sz val="9"/>
            <color indexed="81"/>
            <rFont val="Tahoma"/>
            <family val="2"/>
          </rPr>
          <t xml:space="preserve">
theta is all possible probabilities</t>
        </r>
      </text>
    </comment>
    <comment ref="D1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Williams, Michael R:</t>
        </r>
        <r>
          <rPr>
            <sz val="9"/>
            <color indexed="81"/>
            <rFont val="Tahoma"/>
            <family val="2"/>
          </rPr>
          <t xml:space="preserve">
Prior probability based on the Prior Alpha and Beta values described in B2 and B3</t>
        </r>
      </text>
    </comment>
    <comment ref="E1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Williams, Michael R:</t>
        </r>
        <r>
          <rPr>
            <sz val="9"/>
            <color indexed="81"/>
            <rFont val="Tahoma"/>
            <family val="2"/>
          </rPr>
          <t xml:space="preserve">
Likelihood of theta1 which is a binomial probability with n=40 and probability given by the appropriate theta</t>
        </r>
      </text>
    </comment>
    <comment ref="F1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Williams, Michael R:</t>
        </r>
        <r>
          <rPr>
            <sz val="9"/>
            <color indexed="81"/>
            <rFont val="Tahoma"/>
            <family val="2"/>
          </rPr>
          <t xml:space="preserve">
Posteriior for theta1</t>
        </r>
      </text>
    </comment>
    <comment ref="A5" authorId="0" shapeId="0" xr:uid="{00000000-0006-0000-0100-000005000000}">
      <text>
        <r>
          <rPr>
            <b/>
            <sz val="9"/>
            <color indexed="81"/>
            <rFont val="Tahoma"/>
            <charset val="1"/>
          </rPr>
          <t>Williams, Michael R:</t>
        </r>
        <r>
          <rPr>
            <sz val="9"/>
            <color indexed="81"/>
            <rFont val="Tahoma"/>
            <charset val="1"/>
          </rPr>
          <t xml:space="preserve">
The prior value represents a belief that will be used to adjust the data. These can be based on subjuective evidence.</t>
        </r>
      </text>
    </comment>
    <comment ref="B6" authorId="0" shapeId="0" xr:uid="{00000000-0006-0000-0100-000006000000}">
      <text>
        <r>
          <rPr>
            <b/>
            <sz val="9"/>
            <color indexed="81"/>
            <rFont val="Tahoma"/>
            <charset val="1"/>
          </rPr>
          <t xml:space="preserve">Williams, Michael R: </t>
        </r>
        <r>
          <rPr>
            <sz val="9"/>
            <color indexed="81"/>
            <rFont val="Tahoma"/>
            <charset val="1"/>
          </rPr>
          <t xml:space="preserve">
Alpha represents the sum of the outcomes you are looking for plus one. EYi + 1</t>
        </r>
      </text>
    </comment>
    <comment ref="B7" authorId="0" shapeId="0" xr:uid="{00000000-0006-0000-0100-000007000000}">
      <text>
        <r>
          <rPr>
            <b/>
            <sz val="9"/>
            <color indexed="81"/>
            <rFont val="Tahoma"/>
            <charset val="1"/>
          </rPr>
          <t>Williams, Michael R:</t>
        </r>
        <r>
          <rPr>
            <sz val="9"/>
            <color indexed="81"/>
            <rFont val="Tahoma"/>
            <charset val="1"/>
          </rPr>
          <t xml:space="preserve">
Beta is n plus one minus the sum of outcomes you are looking for. 1 + n - EYi</t>
        </r>
      </text>
    </comment>
    <comment ref="B8" authorId="0" shapeId="0" xr:uid="{00000000-0006-0000-0100-000008000000}">
      <text>
        <r>
          <rPr>
            <b/>
            <sz val="9"/>
            <color indexed="81"/>
            <rFont val="Tahoma"/>
            <charset val="1"/>
          </rPr>
          <t>Williams, Michael R:</t>
        </r>
        <r>
          <rPr>
            <sz val="9"/>
            <color indexed="81"/>
            <rFont val="Tahoma"/>
            <charset val="1"/>
          </rPr>
          <t xml:space="preserve">
Alpha divided by alpha plus beta is the prior mean. A / (A + B)</t>
        </r>
      </text>
    </comment>
    <comment ref="B9" authorId="0" shapeId="0" xr:uid="{00000000-0006-0000-0100-000009000000}">
      <text>
        <r>
          <rPr>
            <b/>
            <sz val="9"/>
            <color indexed="81"/>
            <rFont val="Tahoma"/>
            <charset val="1"/>
          </rPr>
          <t>Williams, Michael R:</t>
        </r>
        <r>
          <rPr>
            <sz val="9"/>
            <color indexed="81"/>
            <rFont val="Tahoma"/>
            <charset val="1"/>
          </rPr>
          <t xml:space="preserve">
Alpha + Beta = effective sample size. Remember to compare this to n (total trials) to see prior influence on posterior</t>
        </r>
      </text>
    </comment>
    <comment ref="A11" authorId="0" shapeId="0" xr:uid="{00000000-0006-0000-0100-00000A000000}">
      <text>
        <r>
          <rPr>
            <b/>
            <sz val="9"/>
            <color indexed="81"/>
            <rFont val="Tahoma"/>
            <family val="2"/>
          </rPr>
          <t>Williams, Michael R:</t>
        </r>
        <r>
          <rPr>
            <sz val="9"/>
            <color indexed="81"/>
            <rFont val="Tahoma"/>
            <family val="2"/>
          </rPr>
          <t xml:space="preserve">
Provide data below. It will be combined with the β prior and result in a Binomial posterior.</t>
        </r>
      </text>
    </comment>
    <comment ref="B17" authorId="0" shapeId="0" xr:uid="{00000000-0006-0000-0100-00000B000000}">
      <text>
        <r>
          <rPr>
            <b/>
            <sz val="9"/>
            <color indexed="81"/>
            <rFont val="Tahoma"/>
            <family val="2"/>
          </rPr>
          <t xml:space="preserve">Williams, Michael R:
</t>
        </r>
        <r>
          <rPr>
            <sz val="9"/>
            <color indexed="81"/>
            <rFont val="Tahoma"/>
            <family val="2"/>
          </rPr>
          <t xml:space="preserve">sum of Yi / n
</t>
        </r>
      </text>
    </comment>
    <comment ref="B23" authorId="0" shapeId="0" xr:uid="{00000000-0006-0000-0100-00000C000000}">
      <text>
        <r>
          <rPr>
            <b/>
            <sz val="9"/>
            <color indexed="81"/>
            <rFont val="Tahoma"/>
            <charset val="1"/>
          </rPr>
          <t>Williams, Michael R:</t>
        </r>
        <r>
          <rPr>
            <sz val="9"/>
            <color indexed="81"/>
            <rFont val="Tahoma"/>
            <charset val="1"/>
          </rPr>
          <t xml:space="preserve">
Given probability. The two functions below give you the prior probability theta is greater or less than the given probability. </t>
        </r>
      </text>
    </comment>
    <comment ref="B33" authorId="0" shapeId="0" xr:uid="{00000000-0006-0000-0100-00000D000000}">
      <text>
        <r>
          <rPr>
            <b/>
            <sz val="9"/>
            <color indexed="81"/>
            <rFont val="Tahoma"/>
            <charset val="1"/>
          </rPr>
          <t>Williams, Michael R:</t>
        </r>
        <r>
          <rPr>
            <sz val="9"/>
            <color indexed="81"/>
            <rFont val="Tahoma"/>
            <charset val="1"/>
          </rPr>
          <t xml:space="preserve">
Lower 95% credible inverval value</t>
        </r>
      </text>
    </comment>
    <comment ref="B34" authorId="0" shapeId="0" xr:uid="{00000000-0006-0000-0100-00000E000000}">
      <text>
        <r>
          <rPr>
            <b/>
            <sz val="9"/>
            <color indexed="81"/>
            <rFont val="Tahoma"/>
            <charset val="1"/>
          </rPr>
          <t>Williams, Michael R:</t>
        </r>
        <r>
          <rPr>
            <sz val="9"/>
            <color indexed="81"/>
            <rFont val="Tahoma"/>
            <charset val="1"/>
          </rPr>
          <t xml:space="preserve">
Upper 95% credible inverval value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Williams, Michael R</author>
  </authors>
  <commentList>
    <comment ref="C1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Williams, Michael R:</t>
        </r>
        <r>
          <rPr>
            <sz val="9"/>
            <color indexed="81"/>
            <rFont val="Tahoma"/>
            <family val="2"/>
          </rPr>
          <t xml:space="preserve">
X is all possible values of λ. Therefore, these should change to encompass a range of values around your given rate λ</t>
        </r>
      </text>
    </comment>
    <comment ref="H1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Williams, Michael R:</t>
        </r>
        <r>
          <rPr>
            <sz val="9"/>
            <color indexed="81"/>
            <rFont val="Tahoma"/>
            <family val="2"/>
          </rPr>
          <t xml:space="preserve">
Formula: e^-λ * λ^X/FACT(X)</t>
        </r>
      </text>
    </comment>
    <comment ref="A11" authorId="0" shapeId="0" xr:uid="{00000000-0006-0000-0300-000003000000}">
      <text>
        <r>
          <rPr>
            <b/>
            <sz val="9"/>
            <color indexed="81"/>
            <rFont val="Tahoma"/>
            <charset val="1"/>
          </rPr>
          <t>Williams, Michael R:</t>
        </r>
        <r>
          <rPr>
            <sz val="9"/>
            <color indexed="81"/>
            <rFont val="Tahoma"/>
            <charset val="1"/>
          </rPr>
          <t xml:space="preserve">
The prior value represents a belief that will be used to adjust the data. These can be based on subjuective evidence.</t>
        </r>
      </text>
    </comment>
    <comment ref="B12" authorId="0" shapeId="0" xr:uid="{00000000-0006-0000-0300-000004000000}">
      <text>
        <r>
          <rPr>
            <b/>
            <sz val="9"/>
            <color indexed="81"/>
            <rFont val="Tahoma"/>
            <family val="2"/>
          </rPr>
          <t>Williams, Michael R:</t>
        </r>
        <r>
          <rPr>
            <sz val="9"/>
            <color indexed="81"/>
            <rFont val="Tahoma"/>
            <family val="2"/>
          </rPr>
          <t xml:space="preserve">
Insert the expected standard deviation of your prior. Formula: √α / β</t>
        </r>
      </text>
    </comment>
    <comment ref="B13" authorId="0" shapeId="0" xr:uid="{00000000-0006-0000-0300-000005000000}">
      <text>
        <r>
          <rPr>
            <b/>
            <sz val="9"/>
            <color indexed="81"/>
            <rFont val="Tahoma"/>
            <family val="2"/>
          </rPr>
          <t>Williams, Michael R:</t>
        </r>
        <r>
          <rPr>
            <sz val="9"/>
            <color indexed="81"/>
            <rFont val="Tahoma"/>
            <family val="2"/>
          </rPr>
          <t xml:space="preserve">
Formula: (λ*std.dev)^2</t>
        </r>
      </text>
    </comment>
    <comment ref="B14" authorId="0" shapeId="0" xr:uid="{00000000-0006-0000-0300-000006000000}">
      <text>
        <r>
          <rPr>
            <b/>
            <sz val="9"/>
            <color indexed="81"/>
            <rFont val="Tahoma"/>
            <family val="2"/>
          </rPr>
          <t>Williams, Michael R:</t>
        </r>
        <r>
          <rPr>
            <sz val="9"/>
            <color indexed="81"/>
            <rFont val="Tahoma"/>
            <family val="2"/>
          </rPr>
          <t xml:space="preserve">
Equal to your given λ and represents your effective sample size.</t>
        </r>
      </text>
    </comment>
    <comment ref="B20" authorId="0" shapeId="0" xr:uid="{00000000-0006-0000-0300-000007000000}">
      <text>
        <r>
          <rPr>
            <b/>
            <sz val="9"/>
            <color indexed="81"/>
            <rFont val="Tahoma"/>
            <family val="2"/>
          </rPr>
          <t>Williams, Michael R:</t>
        </r>
        <r>
          <rPr>
            <sz val="9"/>
            <color indexed="81"/>
            <rFont val="Tahoma"/>
            <family val="2"/>
          </rPr>
          <t xml:space="preserve">
Formula: Σyi + prior α</t>
        </r>
      </text>
    </comment>
    <comment ref="B21" authorId="0" shapeId="0" xr:uid="{00000000-0006-0000-0300-000008000000}">
      <text>
        <r>
          <rPr>
            <b/>
            <sz val="9"/>
            <color indexed="81"/>
            <rFont val="Tahoma"/>
            <family val="2"/>
          </rPr>
          <t>Williams, Michael R:</t>
        </r>
        <r>
          <rPr>
            <sz val="9"/>
            <color indexed="81"/>
            <rFont val="Tahoma"/>
            <family val="2"/>
          </rPr>
          <t xml:space="preserve">
Formula: total trials + prior β</t>
        </r>
      </text>
    </comment>
    <comment ref="B22" authorId="0" shapeId="0" xr:uid="{00000000-0006-0000-0300-000009000000}">
      <text>
        <r>
          <rPr>
            <b/>
            <sz val="9"/>
            <color indexed="81"/>
            <rFont val="Tahoma"/>
            <family val="2"/>
          </rPr>
          <t>Williams, Michael R:</t>
        </r>
        <r>
          <rPr>
            <sz val="9"/>
            <color indexed="81"/>
            <rFont val="Tahoma"/>
            <family val="2"/>
          </rPr>
          <t xml:space="preserve">
Formual: α / (1/β)</t>
        </r>
      </text>
    </comment>
    <comment ref="B25" authorId="0" shapeId="0" xr:uid="{00000000-0006-0000-0300-00000A000000}">
      <text>
        <r>
          <rPr>
            <b/>
            <sz val="9"/>
            <color indexed="81"/>
            <rFont val="Tahoma"/>
            <charset val="1"/>
          </rPr>
          <t>Williams, Michael R:</t>
        </r>
        <r>
          <rPr>
            <sz val="9"/>
            <color indexed="81"/>
            <rFont val="Tahoma"/>
            <charset val="1"/>
          </rPr>
          <t xml:space="preserve">
Given a value for x, it displays the cummulative probability distribution above and below the value of x. </t>
        </r>
      </text>
    </comment>
    <comment ref="B30" authorId="0" shapeId="0" xr:uid="{00000000-0006-0000-0300-00000B000000}">
      <text>
        <r>
          <rPr>
            <b/>
            <sz val="9"/>
            <color indexed="81"/>
            <rFont val="Tahoma"/>
            <charset val="1"/>
          </rPr>
          <t>Williams, Michael R:</t>
        </r>
        <r>
          <rPr>
            <sz val="9"/>
            <color indexed="81"/>
            <rFont val="Tahoma"/>
            <charset val="1"/>
          </rPr>
          <t xml:space="preserve">
Given a value for x, it displays the cummulative probability distribution above and below the value of x. </t>
        </r>
      </text>
    </comment>
    <comment ref="B35" authorId="0" shapeId="0" xr:uid="{00000000-0006-0000-0300-00000C000000}">
      <text>
        <r>
          <rPr>
            <b/>
            <sz val="9"/>
            <color indexed="81"/>
            <rFont val="Tahoma"/>
            <charset val="1"/>
          </rPr>
          <t>Williams, Michael R:</t>
        </r>
        <r>
          <rPr>
            <sz val="9"/>
            <color indexed="81"/>
            <rFont val="Tahoma"/>
            <charset val="1"/>
          </rPr>
          <t xml:space="preserve">
Lower 95% credible inverval value</t>
        </r>
      </text>
    </comment>
    <comment ref="B36" authorId="0" shapeId="0" xr:uid="{00000000-0006-0000-0300-00000D000000}">
      <text>
        <r>
          <rPr>
            <b/>
            <sz val="9"/>
            <color indexed="81"/>
            <rFont val="Tahoma"/>
            <charset val="1"/>
          </rPr>
          <t>Williams, Michael R:</t>
        </r>
        <r>
          <rPr>
            <sz val="9"/>
            <color indexed="81"/>
            <rFont val="Tahoma"/>
            <charset val="1"/>
          </rPr>
          <t xml:space="preserve">
Upper 95% credible inverval value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Williams, Michael R</author>
  </authors>
  <commentList>
    <comment ref="C1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Williams, Michael R:</t>
        </r>
        <r>
          <rPr>
            <sz val="9"/>
            <color indexed="81"/>
            <rFont val="Tahoma"/>
            <family val="2"/>
          </rPr>
          <t xml:space="preserve">
X is all possible values of λ. Therefore, these should change to encompass a range of values around your given rate λ</t>
        </r>
      </text>
    </comment>
    <comment ref="H1" authorId="0" shapeId="0" xr:uid="{00000000-0006-0000-0400-000002000000}">
      <text>
        <r>
          <rPr>
            <b/>
            <sz val="9"/>
            <color indexed="81"/>
            <rFont val="Tahoma"/>
            <family val="2"/>
          </rPr>
          <t>Williams, Michael R:</t>
        </r>
        <r>
          <rPr>
            <sz val="9"/>
            <color indexed="81"/>
            <rFont val="Tahoma"/>
            <family val="2"/>
          </rPr>
          <t xml:space="preserve">
Formula: e^-λ * λ^X/FACT(X)</t>
        </r>
      </text>
    </comment>
    <comment ref="A9" authorId="0" shapeId="0" xr:uid="{00000000-0006-0000-0400-000003000000}">
      <text>
        <r>
          <rPr>
            <b/>
            <sz val="9"/>
            <color indexed="81"/>
            <rFont val="Tahoma"/>
            <family val="2"/>
          </rPr>
          <t>Williams, Michael R:</t>
        </r>
        <r>
          <rPr>
            <sz val="9"/>
            <color indexed="81"/>
            <rFont val="Tahoma"/>
            <family val="2"/>
          </rPr>
          <t xml:space="preserve">
Estimated mean rate.</t>
        </r>
      </text>
    </comment>
    <comment ref="A11" authorId="0" shapeId="0" xr:uid="{00000000-0006-0000-0400-000004000000}">
      <text>
        <r>
          <rPr>
            <b/>
            <sz val="9"/>
            <color indexed="81"/>
            <rFont val="Tahoma"/>
            <charset val="1"/>
          </rPr>
          <t>Williams, Michael R:</t>
        </r>
        <r>
          <rPr>
            <sz val="9"/>
            <color indexed="81"/>
            <rFont val="Tahoma"/>
            <charset val="1"/>
          </rPr>
          <t xml:space="preserve">
The prior value represents a belief that will be used to adjust the data. These can be based on subjuective evidence.</t>
        </r>
      </text>
    </comment>
    <comment ref="B13" authorId="0" shapeId="0" xr:uid="{00000000-0006-0000-0400-000005000000}">
      <text>
        <r>
          <rPr>
            <b/>
            <sz val="9"/>
            <color indexed="81"/>
            <rFont val="Tahoma"/>
            <family val="2"/>
          </rPr>
          <t>Williams, Michael R:</t>
        </r>
        <r>
          <rPr>
            <sz val="9"/>
            <color indexed="81"/>
            <rFont val="Tahoma"/>
            <family val="2"/>
          </rPr>
          <t xml:space="preserve">
Formula: (λ*std.dev)^2</t>
        </r>
      </text>
    </comment>
    <comment ref="B20" authorId="0" shapeId="0" xr:uid="{00000000-0006-0000-0400-000006000000}">
      <text>
        <r>
          <rPr>
            <b/>
            <sz val="9"/>
            <color indexed="81"/>
            <rFont val="Tahoma"/>
            <family val="2"/>
          </rPr>
          <t>Williams, Michael R:</t>
        </r>
        <r>
          <rPr>
            <sz val="9"/>
            <color indexed="81"/>
            <rFont val="Tahoma"/>
            <family val="2"/>
          </rPr>
          <t xml:space="preserve">
Formula: Σyi + prior α</t>
        </r>
      </text>
    </comment>
    <comment ref="B21" authorId="0" shapeId="0" xr:uid="{00000000-0006-0000-0400-000007000000}">
      <text>
        <r>
          <rPr>
            <b/>
            <sz val="9"/>
            <color indexed="81"/>
            <rFont val="Tahoma"/>
            <family val="2"/>
          </rPr>
          <t>Williams, Michael R:</t>
        </r>
        <r>
          <rPr>
            <sz val="9"/>
            <color indexed="81"/>
            <rFont val="Tahoma"/>
            <family val="2"/>
          </rPr>
          <t xml:space="preserve">
Formula: total trials + prior β</t>
        </r>
      </text>
    </comment>
    <comment ref="B22" authorId="0" shapeId="0" xr:uid="{00000000-0006-0000-0400-000008000000}">
      <text>
        <r>
          <rPr>
            <b/>
            <sz val="9"/>
            <color indexed="81"/>
            <rFont val="Tahoma"/>
            <family val="2"/>
          </rPr>
          <t>Williams, Michael R:</t>
        </r>
        <r>
          <rPr>
            <sz val="9"/>
            <color indexed="81"/>
            <rFont val="Tahoma"/>
            <family val="2"/>
          </rPr>
          <t xml:space="preserve">
Formual: α / (1/β)</t>
        </r>
      </text>
    </comment>
    <comment ref="B25" authorId="0" shapeId="0" xr:uid="{00000000-0006-0000-0400-000009000000}">
      <text>
        <r>
          <rPr>
            <b/>
            <sz val="9"/>
            <color indexed="81"/>
            <rFont val="Tahoma"/>
            <charset val="1"/>
          </rPr>
          <t>Williams, Michael R:</t>
        </r>
        <r>
          <rPr>
            <sz val="9"/>
            <color indexed="81"/>
            <rFont val="Tahoma"/>
            <charset val="1"/>
          </rPr>
          <t xml:space="preserve">
Given a value for x, it displays the cummulative probability distribution above and below the value of x. </t>
        </r>
      </text>
    </comment>
    <comment ref="B30" authorId="0" shapeId="0" xr:uid="{00000000-0006-0000-0400-00000A000000}">
      <text>
        <r>
          <rPr>
            <b/>
            <sz val="9"/>
            <color indexed="81"/>
            <rFont val="Tahoma"/>
            <charset val="1"/>
          </rPr>
          <t>Williams, Michael R:</t>
        </r>
        <r>
          <rPr>
            <sz val="9"/>
            <color indexed="81"/>
            <rFont val="Tahoma"/>
            <charset val="1"/>
          </rPr>
          <t xml:space="preserve">
Given a value for x, it displays the cummulative probability distribution above and below the value of x. </t>
        </r>
      </text>
    </comment>
    <comment ref="B35" authorId="0" shapeId="0" xr:uid="{00000000-0006-0000-0400-00000B000000}">
      <text>
        <r>
          <rPr>
            <b/>
            <sz val="9"/>
            <color indexed="81"/>
            <rFont val="Tahoma"/>
            <charset val="1"/>
          </rPr>
          <t>Williams, Michael R:</t>
        </r>
        <r>
          <rPr>
            <sz val="9"/>
            <color indexed="81"/>
            <rFont val="Tahoma"/>
            <charset val="1"/>
          </rPr>
          <t xml:space="preserve">
Lower 95% credible inverval value</t>
        </r>
      </text>
    </comment>
    <comment ref="B36" authorId="0" shapeId="0" xr:uid="{00000000-0006-0000-0400-00000C000000}">
      <text>
        <r>
          <rPr>
            <b/>
            <sz val="9"/>
            <color indexed="81"/>
            <rFont val="Tahoma"/>
            <charset val="1"/>
          </rPr>
          <t>Williams, Michael R:</t>
        </r>
        <r>
          <rPr>
            <sz val="9"/>
            <color indexed="81"/>
            <rFont val="Tahoma"/>
            <charset val="1"/>
          </rPr>
          <t xml:space="preserve">
Upper 95% credible inverval value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Williams, Michael R</author>
  </authors>
  <commentList>
    <comment ref="C1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Williams, Michael R:</t>
        </r>
        <r>
          <rPr>
            <sz val="9"/>
            <color indexed="81"/>
            <rFont val="Tahoma"/>
            <family val="2"/>
          </rPr>
          <t xml:space="preserve">
X is all possible values of λ. Therefore, these should change to encompass a range of values around your given rate λ</t>
        </r>
      </text>
    </comment>
    <comment ref="H1" authorId="0" shapeId="0" xr:uid="{00000000-0006-0000-0500-000002000000}">
      <text>
        <r>
          <rPr>
            <b/>
            <sz val="9"/>
            <color indexed="81"/>
            <rFont val="Tahoma"/>
            <family val="2"/>
          </rPr>
          <t>Williams, Michael R:</t>
        </r>
        <r>
          <rPr>
            <sz val="9"/>
            <color indexed="81"/>
            <rFont val="Tahoma"/>
            <family val="2"/>
          </rPr>
          <t xml:space="preserve">
this formula gives the same result as poisson.dist(x,λ,False). Should be treated as Likelyhood.</t>
        </r>
      </text>
    </comment>
    <comment ref="A9" authorId="0" shapeId="0" xr:uid="{00000000-0006-0000-0500-000003000000}">
      <text>
        <r>
          <rPr>
            <b/>
            <sz val="9"/>
            <color indexed="81"/>
            <rFont val="Tahoma"/>
            <charset val="1"/>
          </rPr>
          <t>Williams, Michael R:</t>
        </r>
        <r>
          <rPr>
            <sz val="9"/>
            <color indexed="81"/>
            <rFont val="Tahoma"/>
            <charset val="1"/>
          </rPr>
          <t xml:space="preserve">
The prior value represents a belief that will be used to adjust the data. These can be based on subjuective evidence.</t>
        </r>
      </text>
    </comment>
    <comment ref="B11" authorId="0" shapeId="0" xr:uid="{00000000-0006-0000-0500-000004000000}">
      <text>
        <r>
          <rPr>
            <b/>
            <sz val="9"/>
            <color indexed="81"/>
            <rFont val="Tahoma"/>
            <family val="2"/>
          </rPr>
          <t>Williams, Michael R:</t>
        </r>
        <r>
          <rPr>
            <sz val="9"/>
            <color indexed="81"/>
            <rFont val="Tahoma"/>
            <family val="2"/>
          </rPr>
          <t xml:space="preserve">
Insert the expected standard deviation of your prior. Formula: √α / β</t>
        </r>
      </text>
    </comment>
    <comment ref="B12" authorId="0" shapeId="0" xr:uid="{00000000-0006-0000-0500-000005000000}">
      <text>
        <r>
          <rPr>
            <b/>
            <sz val="9"/>
            <color indexed="81"/>
            <rFont val="Tahoma"/>
            <charset val="1"/>
          </rPr>
          <t>Williams, Michael R:</t>
        </r>
        <r>
          <rPr>
            <sz val="9"/>
            <color indexed="81"/>
            <rFont val="Tahoma"/>
            <charset val="1"/>
          </rPr>
          <t xml:space="preserve">
This is the expected rate (λ). Parameter formula: (α / β). In this case, the mean becomes your β.</t>
        </r>
      </text>
    </comment>
    <comment ref="B17" authorId="0" shapeId="0" xr:uid="{00000000-0006-0000-0500-000006000000}">
      <text>
        <r>
          <rPr>
            <b/>
            <sz val="9"/>
            <color indexed="81"/>
            <rFont val="Tahoma"/>
            <family val="2"/>
          </rPr>
          <t>Williams, Michael R:</t>
        </r>
        <r>
          <rPr>
            <sz val="9"/>
            <color indexed="81"/>
            <rFont val="Tahoma"/>
            <family val="2"/>
          </rPr>
          <t xml:space="preserve">
Insert the sample size that is proportional to the amount of weight you want to give your prior. The effective sample size becomes your β value.</t>
        </r>
      </text>
    </comment>
    <comment ref="B18" authorId="0" shapeId="0" xr:uid="{00000000-0006-0000-0500-000007000000}">
      <text>
        <r>
          <rPr>
            <b/>
            <sz val="9"/>
            <color indexed="81"/>
            <rFont val="Tahoma"/>
            <family val="2"/>
          </rPr>
          <t>Williams, Michael R:</t>
        </r>
        <r>
          <rPr>
            <sz val="9"/>
            <color indexed="81"/>
            <rFont val="Tahoma"/>
            <family val="2"/>
          </rPr>
          <t xml:space="preserve">
Insert the estimated mean of your prior. This will be multiplied by the prior β to give your α.</t>
        </r>
      </text>
    </comment>
    <comment ref="A22" authorId="0" shapeId="0" xr:uid="{00000000-0006-0000-0500-000008000000}">
      <text>
        <r>
          <rPr>
            <b/>
            <sz val="9"/>
            <color indexed="81"/>
            <rFont val="Tahoma"/>
            <family val="2"/>
          </rPr>
          <t>Williams, Michael R:</t>
        </r>
        <r>
          <rPr>
            <sz val="9"/>
            <color indexed="81"/>
            <rFont val="Tahoma"/>
            <family val="2"/>
          </rPr>
          <t xml:space="preserve">
A vague prior is relatively flat across much of the space which will reduce its influence the postierior. The first value should be quite small compared to the seccond (e.g. 1/100)</t>
        </r>
      </text>
    </comment>
    <comment ref="B23" authorId="0" shapeId="0" xr:uid="{00000000-0006-0000-0500-000009000000}">
      <text>
        <r>
          <rPr>
            <b/>
            <sz val="9"/>
            <color indexed="81"/>
            <rFont val="Tahoma"/>
            <family val="2"/>
          </rPr>
          <t>Williams, Michael R:</t>
        </r>
        <r>
          <rPr>
            <sz val="9"/>
            <color indexed="81"/>
            <rFont val="Tahoma"/>
            <family val="2"/>
          </rPr>
          <t xml:space="preserve">
Enter the number of trails for which you have any information about. This value will become the numerator in both α and β parameters of your gamma prior.</t>
        </r>
      </text>
    </comment>
    <comment ref="B25" authorId="0" shapeId="0" xr:uid="{00000000-0006-0000-0500-00000A000000}">
      <text>
        <r>
          <rPr>
            <b/>
            <sz val="9"/>
            <color indexed="81"/>
            <rFont val="Tahoma"/>
            <family val="2"/>
          </rPr>
          <t>Williams, Michael R:</t>
        </r>
        <r>
          <rPr>
            <sz val="9"/>
            <color indexed="81"/>
            <rFont val="Tahoma"/>
            <family val="2"/>
          </rPr>
          <t xml:space="preserve">
Enter the total number of trails you expect in your posterior. This value will become the denomiinator in both the α and β parameters of you gamma prior.</t>
        </r>
      </text>
    </comment>
    <comment ref="B39" authorId="0" shapeId="0" xr:uid="{00000000-0006-0000-0500-00000B000000}">
      <text>
        <r>
          <rPr>
            <b/>
            <sz val="9"/>
            <color indexed="81"/>
            <rFont val="Tahoma"/>
            <charset val="1"/>
          </rPr>
          <t>Williams, Michael R:</t>
        </r>
        <r>
          <rPr>
            <sz val="9"/>
            <color indexed="81"/>
            <rFont val="Tahoma"/>
            <charset val="1"/>
          </rPr>
          <t xml:space="preserve">
Given a value for x, it displays the cummulative probability distribution above and below the value of x. </t>
        </r>
      </text>
    </comment>
    <comment ref="B44" authorId="0" shapeId="0" xr:uid="{00000000-0006-0000-0500-00000C000000}">
      <text>
        <r>
          <rPr>
            <b/>
            <sz val="9"/>
            <color indexed="81"/>
            <rFont val="Tahoma"/>
            <charset val="1"/>
          </rPr>
          <t>Williams, Michael R:</t>
        </r>
        <r>
          <rPr>
            <sz val="9"/>
            <color indexed="81"/>
            <rFont val="Tahoma"/>
            <charset val="1"/>
          </rPr>
          <t xml:space="preserve">
Lower 95% credible inverval value</t>
        </r>
      </text>
    </comment>
    <comment ref="B45" authorId="0" shapeId="0" xr:uid="{00000000-0006-0000-0500-00000D000000}">
      <text>
        <r>
          <rPr>
            <b/>
            <sz val="9"/>
            <color indexed="81"/>
            <rFont val="Tahoma"/>
            <charset val="1"/>
          </rPr>
          <t>Williams, Michael R:</t>
        </r>
        <r>
          <rPr>
            <sz val="9"/>
            <color indexed="81"/>
            <rFont val="Tahoma"/>
            <charset val="1"/>
          </rPr>
          <t xml:space="preserve">
Upper 95% credible inverval value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Williams, Michael R</author>
  </authors>
  <commentList>
    <comment ref="C1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Williams, Michael R:</t>
        </r>
        <r>
          <rPr>
            <sz val="9"/>
            <color indexed="81"/>
            <rFont val="Tahoma"/>
            <family val="2"/>
          </rPr>
          <t xml:space="preserve">
X is all possible values of λ. Therefore, these should change to encompass a range of values around your given rate λ</t>
        </r>
      </text>
    </comment>
    <comment ref="D1" authorId="0" shapeId="0" xr:uid="{00000000-0006-0000-0600-000002000000}">
      <text>
        <r>
          <rPr>
            <b/>
            <sz val="9"/>
            <color indexed="81"/>
            <rFont val="Tahoma"/>
            <family val="2"/>
          </rPr>
          <t>Williams, Michael R:</t>
        </r>
        <r>
          <rPr>
            <sz val="9"/>
            <color indexed="81"/>
            <rFont val="Tahoma"/>
            <family val="2"/>
          </rPr>
          <t xml:space="preserve">
α f(x|λ) f(λ)</t>
        </r>
      </text>
    </comment>
    <comment ref="G1" authorId="0" shapeId="0" xr:uid="{00000000-0006-0000-0600-000003000000}">
      <text>
        <r>
          <rPr>
            <b/>
            <sz val="9"/>
            <color indexed="81"/>
            <rFont val="Tahoma"/>
            <family val="2"/>
          </rPr>
          <t>Williams, Michael R:</t>
        </r>
        <r>
          <rPr>
            <sz val="9"/>
            <color indexed="81"/>
            <rFont val="Tahoma"/>
            <family val="2"/>
          </rPr>
          <t xml:space="preserve">
Posterior predictive density for a new waiting time y* in days is: 
(β^α*α) / (β+y*)^α+1 where y* ≥ 0</t>
        </r>
      </text>
    </comment>
    <comment ref="B7" authorId="0" shapeId="0" xr:uid="{00000000-0006-0000-0600-000004000000}">
      <text>
        <r>
          <rPr>
            <b/>
            <sz val="9"/>
            <color indexed="81"/>
            <rFont val="Tahoma"/>
            <family val="2"/>
          </rPr>
          <t>Williams, Michael R:</t>
        </r>
        <r>
          <rPr>
            <sz val="9"/>
            <color indexed="81"/>
            <rFont val="Tahoma"/>
            <family val="2"/>
          </rPr>
          <t xml:space="preserve">
This is the expected wait time for an event or interval time between events.</t>
        </r>
      </text>
    </comment>
    <comment ref="A9" authorId="0" shapeId="0" xr:uid="{00000000-0006-0000-0600-000005000000}">
      <text>
        <r>
          <rPr>
            <b/>
            <sz val="9"/>
            <color indexed="81"/>
            <rFont val="Tahoma"/>
            <charset val="1"/>
          </rPr>
          <t>Williams, Michael R:</t>
        </r>
        <r>
          <rPr>
            <sz val="9"/>
            <color indexed="81"/>
            <rFont val="Tahoma"/>
            <charset val="1"/>
          </rPr>
          <t xml:space="preserve">
The prior value represents a belief that will be used to adjust the data. These can be based on subjuective evidence.</t>
        </r>
      </text>
    </comment>
    <comment ref="B10" authorId="0" shapeId="0" xr:uid="{00000000-0006-0000-0600-000006000000}">
      <text>
        <r>
          <rPr>
            <b/>
            <sz val="9"/>
            <color indexed="81"/>
            <rFont val="Tahoma"/>
            <charset val="1"/>
          </rPr>
          <t>Williams, Michael R:</t>
        </r>
        <r>
          <rPr>
            <sz val="9"/>
            <color indexed="81"/>
            <rFont val="Tahoma"/>
            <charset val="1"/>
          </rPr>
          <t xml:space="preserve">
Prior Gamma Mean is the inverse of the λ value.</t>
        </r>
      </text>
    </comment>
    <comment ref="B11" authorId="0" shapeId="0" xr:uid="{00000000-0006-0000-0600-000007000000}">
      <text>
        <r>
          <rPr>
            <b/>
            <sz val="9"/>
            <color indexed="81"/>
            <rFont val="Tahoma"/>
            <family val="2"/>
          </rPr>
          <t>Williams, Michael R:</t>
        </r>
        <r>
          <rPr>
            <sz val="9"/>
            <color indexed="81"/>
            <rFont val="Tahoma"/>
            <family val="2"/>
          </rPr>
          <t xml:space="preserve">
Formula: SQRT(α)/β</t>
        </r>
      </text>
    </comment>
    <comment ref="B12" authorId="0" shapeId="0" xr:uid="{00000000-0006-0000-0600-000008000000}">
      <text>
        <r>
          <rPr>
            <b/>
            <sz val="9"/>
            <color indexed="81"/>
            <rFont val="Tahoma"/>
            <charset val="1"/>
          </rPr>
          <t>Williams, Michael R:</t>
        </r>
        <r>
          <rPr>
            <sz val="9"/>
            <color indexed="81"/>
            <rFont val="Tahoma"/>
            <charset val="1"/>
          </rPr>
          <t xml:space="preserve">
The alpha prior represents the effective sample size.</t>
        </r>
      </text>
    </comment>
    <comment ref="B13" authorId="0" shapeId="0" xr:uid="{00000000-0006-0000-0600-000009000000}">
      <text>
        <r>
          <rPr>
            <b/>
            <sz val="9"/>
            <color indexed="81"/>
            <rFont val="Tahoma"/>
            <family val="2"/>
          </rPr>
          <t>Williams, Michael R:</t>
        </r>
        <r>
          <rPr>
            <sz val="9"/>
            <color indexed="81"/>
            <rFont val="Tahoma"/>
            <family val="2"/>
          </rPr>
          <t xml:space="preserve">
Formula: α/β = Γ prior mean.</t>
        </r>
      </text>
    </comment>
    <comment ref="A23" authorId="0" shapeId="0" xr:uid="{00000000-0006-0000-0600-00000A000000}">
      <text>
        <r>
          <rPr>
            <b/>
            <sz val="9"/>
            <color indexed="81"/>
            <rFont val="Tahoma"/>
            <family val="2"/>
          </rPr>
          <t>Williams, Michael R:</t>
        </r>
        <r>
          <rPr>
            <sz val="9"/>
            <color indexed="81"/>
            <rFont val="Tahoma"/>
            <family val="2"/>
          </rPr>
          <t xml:space="preserve">
describes the total probability that λ&lt; 1/10 based on the gamma posterior.</t>
        </r>
      </text>
    </comment>
    <comment ref="B27" authorId="0" shapeId="0" xr:uid="{00000000-0006-0000-0600-00000B000000}">
      <text>
        <r>
          <rPr>
            <b/>
            <sz val="9"/>
            <color indexed="81"/>
            <rFont val="Tahoma"/>
            <charset val="1"/>
          </rPr>
          <t>Williams, Michael R:</t>
        </r>
        <r>
          <rPr>
            <sz val="9"/>
            <color indexed="81"/>
            <rFont val="Tahoma"/>
            <charset val="1"/>
          </rPr>
          <t xml:space="preserve">
Lower 95% credible inverval value</t>
        </r>
      </text>
    </comment>
    <comment ref="B28" authorId="0" shapeId="0" xr:uid="{00000000-0006-0000-0600-00000C000000}">
      <text>
        <r>
          <rPr>
            <b/>
            <sz val="9"/>
            <color indexed="81"/>
            <rFont val="Tahoma"/>
            <charset val="1"/>
          </rPr>
          <t>Williams, Michael R:</t>
        </r>
        <r>
          <rPr>
            <sz val="9"/>
            <color indexed="81"/>
            <rFont val="Tahoma"/>
            <charset val="1"/>
          </rPr>
          <t xml:space="preserve">
Upper 95% credible inverval value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Williams, Michael R</author>
  </authors>
  <commentList>
    <comment ref="C1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Williams, Michael R:</t>
        </r>
        <r>
          <rPr>
            <sz val="9"/>
            <color indexed="81"/>
            <rFont val="Tahoma"/>
            <family val="2"/>
          </rPr>
          <t xml:space="preserve">
X is all possible values of λ. Therefore, these should change to encompass a range of values around your given rate λ</t>
        </r>
      </text>
    </comment>
    <comment ref="D1" authorId="0" shapeId="0" xr:uid="{00000000-0006-0000-0700-000002000000}">
      <text>
        <r>
          <rPr>
            <b/>
            <sz val="9"/>
            <color indexed="81"/>
            <rFont val="Tahoma"/>
            <family val="2"/>
          </rPr>
          <t>Williams, Michael R:</t>
        </r>
        <r>
          <rPr>
            <sz val="9"/>
            <color indexed="81"/>
            <rFont val="Tahoma"/>
            <family val="2"/>
          </rPr>
          <t xml:space="preserve">
α f(x|λ) f(λ)</t>
        </r>
      </text>
    </comment>
    <comment ref="G1" authorId="0" shapeId="0" xr:uid="{00000000-0006-0000-0700-000003000000}">
      <text>
        <r>
          <rPr>
            <b/>
            <sz val="9"/>
            <color indexed="81"/>
            <rFont val="Tahoma"/>
            <family val="2"/>
          </rPr>
          <t>Williams, Michael R:</t>
        </r>
        <r>
          <rPr>
            <sz val="9"/>
            <color indexed="81"/>
            <rFont val="Tahoma"/>
            <family val="2"/>
          </rPr>
          <t xml:space="preserve">
Posterior predictive density for a new waiting time y* in days is: 
(β^α*α) / (β+y*)^α+1 where y* ≥ 0</t>
        </r>
      </text>
    </comment>
    <comment ref="A21" authorId="0" shapeId="0" xr:uid="{00000000-0006-0000-0700-000004000000}">
      <text>
        <r>
          <rPr>
            <b/>
            <sz val="9"/>
            <color indexed="81"/>
            <rFont val="Tahoma"/>
            <charset val="1"/>
          </rPr>
          <t>Williams, Michael R:</t>
        </r>
        <r>
          <rPr>
            <sz val="9"/>
            <color indexed="81"/>
            <rFont val="Tahoma"/>
            <charset val="1"/>
          </rPr>
          <t xml:space="preserve">
Xi ~ N(μ, σ₂)</t>
        </r>
      </text>
    </comment>
    <comment ref="B24" authorId="0" shapeId="0" xr:uid="{00000000-0006-0000-0700-000005000000}">
      <text>
        <r>
          <rPr>
            <b/>
            <sz val="9"/>
            <color indexed="81"/>
            <rFont val="Tahoma"/>
            <charset val="1"/>
          </rPr>
          <t>Williams, Michael R:</t>
        </r>
        <r>
          <rPr>
            <sz val="9"/>
            <color indexed="81"/>
            <rFont val="Tahoma"/>
            <charset val="1"/>
          </rPr>
          <t xml:space="preserve">
The alpha prior represents the effective sample size.</t>
        </r>
      </text>
    </comment>
    <comment ref="B25" authorId="0" shapeId="0" xr:uid="{00000000-0006-0000-0700-000006000000}">
      <text>
        <r>
          <rPr>
            <b/>
            <sz val="9"/>
            <color indexed="81"/>
            <rFont val="Tahoma"/>
            <family val="2"/>
          </rPr>
          <t>Williams, Michael R:</t>
        </r>
        <r>
          <rPr>
            <sz val="9"/>
            <color indexed="81"/>
            <rFont val="Tahoma"/>
            <family val="2"/>
          </rPr>
          <t xml:space="preserve">
Formula: α/β = Γ prior mean.</t>
        </r>
      </text>
    </comment>
    <comment ref="A35" authorId="0" shapeId="0" xr:uid="{00000000-0006-0000-0700-000007000000}">
      <text>
        <r>
          <rPr>
            <b/>
            <sz val="9"/>
            <color indexed="81"/>
            <rFont val="Tahoma"/>
            <family val="2"/>
          </rPr>
          <t>Williams, Michael R:</t>
        </r>
        <r>
          <rPr>
            <sz val="9"/>
            <color indexed="81"/>
            <rFont val="Tahoma"/>
            <family val="2"/>
          </rPr>
          <t xml:space="preserve">
describes the total probability that λ&lt; 1/10 based on the gamma posterior.</t>
        </r>
      </text>
    </comment>
    <comment ref="B39" authorId="0" shapeId="0" xr:uid="{00000000-0006-0000-0700-000008000000}">
      <text>
        <r>
          <rPr>
            <b/>
            <sz val="9"/>
            <color indexed="81"/>
            <rFont val="Tahoma"/>
            <charset val="1"/>
          </rPr>
          <t>Williams, Michael R:</t>
        </r>
        <r>
          <rPr>
            <sz val="9"/>
            <color indexed="81"/>
            <rFont val="Tahoma"/>
            <charset val="1"/>
          </rPr>
          <t xml:space="preserve">
Lower 95% credible inverval value</t>
        </r>
      </text>
    </comment>
    <comment ref="B40" authorId="0" shapeId="0" xr:uid="{00000000-0006-0000-0700-000009000000}">
      <text>
        <r>
          <rPr>
            <b/>
            <sz val="9"/>
            <color indexed="81"/>
            <rFont val="Tahoma"/>
            <charset val="1"/>
          </rPr>
          <t>Williams, Michael R:</t>
        </r>
        <r>
          <rPr>
            <sz val="9"/>
            <color indexed="81"/>
            <rFont val="Tahoma"/>
            <charset val="1"/>
          </rPr>
          <t xml:space="preserve">
Upper 95% credible inverval value</t>
        </r>
      </text>
    </comment>
  </commentList>
</comments>
</file>

<file path=xl/sharedStrings.xml><?xml version="1.0" encoding="utf-8"?>
<sst xmlns="http://schemas.openxmlformats.org/spreadsheetml/2006/main" count="1348" uniqueCount="228">
  <si>
    <t>theta</t>
  </si>
  <si>
    <t>f(theta)</t>
  </si>
  <si>
    <t>L(theta1)</t>
  </si>
  <si>
    <t>f(theta1|Y)</t>
  </si>
  <si>
    <t>L(theta2)</t>
  </si>
  <si>
    <t>f(theta2|Y)</t>
  </si>
  <si>
    <t>Alpha</t>
  </si>
  <si>
    <t>Beta</t>
  </si>
  <si>
    <t>Recall the prior mean is two-thirds and so you can see the postierior mean is in between the prior mean and the data estimate (or Max likelihood estimate)</t>
  </si>
  <si>
    <t>Lilelihood plot</t>
  </si>
  <si>
    <t>Prior plot</t>
  </si>
  <si>
    <t>Posterior</t>
  </si>
  <si>
    <t>Notice the posterior is close to the likelihood and between the likelihood and the prior</t>
  </si>
  <si>
    <t>- it is closer to the likelihood because the likelihood has more information in it.</t>
  </si>
  <si>
    <t>- recall the liklihood has 40 data points and the effective sample size of the prior is 8 plus 4 or 12</t>
  </si>
  <si>
    <t>- Also note that the two plots could not be combined because they are on different scales.</t>
  </si>
  <si>
    <t>Priors</t>
  </si>
  <si>
    <t>Theta1 Posterior</t>
  </si>
  <si>
    <t>mean &amp; MLE</t>
  </si>
  <si>
    <t>theta1 95% CI</t>
  </si>
  <si>
    <t>Likelihood Plot</t>
  </si>
  <si>
    <t>Theta2 mean &amp; MLE</t>
  </si>
  <si>
    <t>Theta2 Posterior</t>
  </si>
  <si>
    <t>theta2 95% CI</t>
  </si>
  <si>
    <t>theta1</t>
  </si>
  <si>
    <t>theta2</t>
  </si>
  <si>
    <t>Indicator Function</t>
  </si>
  <si>
    <t>Monte Carlo experiment</t>
  </si>
  <si>
    <t>-The standard default distribution for a prior is a uniform beta distribution of beta(1,1)</t>
  </si>
  <si>
    <t>-However, since we believe they will do better than just guessing randomly, we need to choose a different prior</t>
  </si>
  <si>
    <t>-We need a prior that will put its mass above 0.25 (i.e. 1:4 random guess probability)</t>
  </si>
  <si>
    <t>-We might think our prior probability should be 2/3</t>
  </si>
  <si>
    <t>-One example of a 2/3 prior probability would be Beta(4,2)</t>
  </si>
  <si>
    <t>-the mass is now above .5, but there is still a significant amount of probability that is below 0.25 (see graph)</t>
  </si>
  <si>
    <t>-Therefore, you can further concentrate you probability by adding effective sample size with Beta(8,4)</t>
  </si>
  <si>
    <t>L(theta) formula</t>
  </si>
  <si>
    <t>=BINOMDIST(sum of Yi (successes),n,B2,FALSE)</t>
  </si>
  <si>
    <t>f(theta) formula; where alpha and beta are your priors</t>
  </si>
  <si>
    <t>=(FACT(alpha + beta - 1)/FACT(alpha-1)/FACT(Beta-1))*theta^(alpha-1)*(1-theta)^(beta-1)</t>
  </si>
  <si>
    <t>'=(FACT(alpha + beta - 1)/FACT(alpha-1)/FACT(Beta-1))*theta^(alpha-1)*(1-theta)^(beta-1)</t>
  </si>
  <si>
    <t>*Note: theta in this example is any one of the possible descrete values between 0 and 1</t>
  </si>
  <si>
    <t>Full formula = theta^(sum of Yi)*(1-theta)^(n-sum of Yi)</t>
  </si>
  <si>
    <t>Alpha = sum of Yi + prior alpha</t>
  </si>
  <si>
    <t>Beta = (n + prior beta) - sum of Yi</t>
  </si>
  <si>
    <t>Posterior distribution of theta</t>
  </si>
  <si>
    <t>Posterior mean</t>
  </si>
  <si>
    <t>Posterior MLE</t>
  </si>
  <si>
    <t>Prior distribution of theta</t>
  </si>
  <si>
    <t>total trials</t>
  </si>
  <si>
    <t>successes (Y=1)</t>
  </si>
  <si>
    <t>Lower threshold</t>
  </si>
  <si>
    <t>Upper threshold</t>
  </si>
  <si>
    <t>effective sample size</t>
  </si>
  <si>
    <t>Prior mean</t>
  </si>
  <si>
    <t>f(theta|Y) formula: where alpha and beta are your posteriors</t>
  </si>
  <si>
    <t>x</t>
  </si>
  <si>
    <t>P(theta&lt;X|x)</t>
  </si>
  <si>
    <t>P(theta&gt;X|x)</t>
  </si>
  <si>
    <t>Scenario</t>
  </si>
  <si>
    <t>Total Trials</t>
  </si>
  <si>
    <t>Scenario 1 sum of Yi</t>
  </si>
  <si>
    <r>
      <t>P(</t>
    </r>
    <r>
      <rPr>
        <sz val="11"/>
        <color theme="1"/>
        <rFont val="Calibri"/>
        <family val="2"/>
      </rPr>
      <t>ϑ</t>
    </r>
    <r>
      <rPr>
        <sz val="11"/>
        <color theme="1"/>
        <rFont val="Calibri"/>
        <family val="2"/>
        <scheme val="minor"/>
      </rPr>
      <t>&lt;X|x) or P(</t>
    </r>
    <r>
      <rPr>
        <sz val="11"/>
        <color theme="1"/>
        <rFont val="Calibri"/>
        <family val="2"/>
      </rPr>
      <t>ϑ</t>
    </r>
    <r>
      <rPr>
        <sz val="11"/>
        <color theme="1"/>
        <rFont val="Calibri"/>
        <family val="2"/>
        <scheme val="minor"/>
      </rPr>
      <t>&lt;x)</t>
    </r>
  </si>
  <si>
    <r>
      <t>P(</t>
    </r>
    <r>
      <rPr>
        <sz val="11"/>
        <color theme="1"/>
        <rFont val="Calibri"/>
        <family val="2"/>
      </rPr>
      <t>ϑ</t>
    </r>
    <r>
      <rPr>
        <sz val="11"/>
        <color theme="1"/>
        <rFont val="Calibri"/>
        <family val="2"/>
        <scheme val="minor"/>
      </rPr>
      <t>&gt;X|x) or P(</t>
    </r>
    <r>
      <rPr>
        <sz val="11"/>
        <color theme="1"/>
        <rFont val="Calibri"/>
        <family val="2"/>
      </rPr>
      <t>ϑ</t>
    </r>
    <r>
      <rPr>
        <sz val="11"/>
        <color theme="1"/>
        <rFont val="Calibri"/>
        <family val="2"/>
        <scheme val="minor"/>
      </rPr>
      <t>&gt;x)</t>
    </r>
  </si>
  <si>
    <r>
      <t xml:space="preserve">Prior </t>
    </r>
    <r>
      <rPr>
        <sz val="11"/>
        <color theme="1"/>
        <rFont val="Calibri"/>
        <family val="2"/>
      </rPr>
      <t>α</t>
    </r>
  </si>
  <si>
    <r>
      <t xml:space="preserve">Prior </t>
    </r>
    <r>
      <rPr>
        <sz val="11"/>
        <color theme="1"/>
        <rFont val="Calibri"/>
        <family val="2"/>
      </rPr>
      <t>β</t>
    </r>
  </si>
  <si>
    <t>Standard Deviation</t>
  </si>
  <si>
    <t>Effective Sample Size</t>
  </si>
  <si>
    <t>Strategy 2: Vague Prior (high uncertainty)</t>
  </si>
  <si>
    <t>Number of trials for which you have information</t>
  </si>
  <si>
    <t>Total number of trials</t>
  </si>
  <si>
    <t>Strategy 1a: Defined Variation</t>
  </si>
  <si>
    <t>Strategy 1b: Defined Effective Sample Size</t>
  </si>
  <si>
    <r>
      <t xml:space="preserve">Scenario 1: rate of </t>
    </r>
    <r>
      <rPr>
        <sz val="11"/>
        <color theme="1"/>
        <rFont val="Calibri"/>
        <family val="2"/>
      </rPr>
      <t>λ</t>
    </r>
  </si>
  <si>
    <t>X</t>
  </si>
  <si>
    <r>
      <t xml:space="preserve">Prior </t>
    </r>
    <r>
      <rPr>
        <sz val="11"/>
        <color theme="1"/>
        <rFont val="Calibri"/>
        <family val="2"/>
      </rPr>
      <t>λ</t>
    </r>
  </si>
  <si>
    <t>Prior λ</t>
  </si>
  <si>
    <r>
      <t>f(</t>
    </r>
    <r>
      <rPr>
        <sz val="11"/>
        <color theme="1"/>
        <rFont val="Calibri"/>
        <family val="2"/>
      </rPr>
      <t>λ</t>
    </r>
    <r>
      <rPr>
        <sz val="11"/>
        <color theme="1"/>
        <rFont val="Calibri"/>
        <family val="2"/>
        <scheme val="minor"/>
      </rPr>
      <t>) formula; where alpha and beta are your priors</t>
    </r>
  </si>
  <si>
    <t>=e^(-prior mean)*(prior mean^X/FACT(X)</t>
  </si>
  <si>
    <r>
      <t>f(x|</t>
    </r>
    <r>
      <rPr>
        <sz val="11"/>
        <color theme="1"/>
        <rFont val="Calibri"/>
        <family val="2"/>
      </rPr>
      <t>λ</t>
    </r>
    <r>
      <rPr>
        <sz val="11"/>
        <color theme="1"/>
        <rFont val="Calibri"/>
        <family val="2"/>
        <scheme val="minor"/>
      </rPr>
      <t>)</t>
    </r>
  </si>
  <si>
    <r>
      <rPr>
        <sz val="11"/>
        <color theme="1"/>
        <rFont val="Calibri"/>
        <family val="2"/>
      </rPr>
      <t>Γ</t>
    </r>
    <r>
      <rPr>
        <sz val="11"/>
        <color theme="1"/>
        <rFont val="Calibri"/>
        <family val="2"/>
        <scheme val="minor"/>
      </rPr>
      <t xml:space="preserve"> Posterior Data</t>
    </r>
  </si>
  <si>
    <t>Posterior α</t>
  </si>
  <si>
    <t>Posterior β</t>
  </si>
  <si>
    <r>
      <rPr>
        <sz val="11"/>
        <color theme="1"/>
        <rFont val="Calibri"/>
        <family val="2"/>
      </rPr>
      <t>Γ</t>
    </r>
    <r>
      <rPr>
        <sz val="11"/>
        <color theme="1"/>
        <rFont val="Calibri"/>
        <family val="2"/>
        <scheme val="minor"/>
      </rPr>
      <t xml:space="preserve"> Priors</t>
    </r>
  </si>
  <si>
    <t xml:space="preserve">  Γ Prior calculation</t>
  </si>
  <si>
    <r>
      <t>f(x|α,β) =(</t>
    </r>
    <r>
      <rPr>
        <sz val="11"/>
        <color theme="1"/>
        <rFont val="Calibri"/>
        <family val="2"/>
      </rPr>
      <t>β^α * X^(α-1) * e^(βx)) / FACT(α - 1)</t>
    </r>
  </si>
  <si>
    <t>POSTERIORS</t>
  </si>
  <si>
    <r>
      <rPr>
        <sz val="11"/>
        <color theme="1"/>
        <rFont val="Calibri"/>
        <family val="2"/>
      </rPr>
      <t xml:space="preserve">ϑ </t>
    </r>
    <r>
      <rPr>
        <sz val="11"/>
        <color theme="1"/>
        <rFont val="Calibri"/>
        <family val="2"/>
        <scheme val="minor"/>
      </rPr>
      <t>95% Credible Interval</t>
    </r>
  </si>
  <si>
    <r>
      <t xml:space="preserve">ϑ lower end of a 90% equal-tailed cridible interval for </t>
    </r>
    <r>
      <rPr>
        <sz val="11"/>
        <color theme="1"/>
        <rFont val="Calibri"/>
        <family val="2"/>
      </rPr>
      <t>λ</t>
    </r>
  </si>
  <si>
    <t xml:space="preserve">f(x&gt;90%|λ) </t>
  </si>
  <si>
    <r>
      <t xml:space="preserve">ϑ upper end of a 90% equal-tailed cridible interval for </t>
    </r>
    <r>
      <rPr>
        <sz val="11"/>
        <color theme="1"/>
        <rFont val="Calibri"/>
        <family val="2"/>
      </rPr>
      <t>λ</t>
    </r>
  </si>
  <si>
    <t xml:space="preserve">f(x&lt;90%|λ) </t>
  </si>
  <si>
    <t>Poisson - Events occur on average at rate and the parameter is the number of events that occur per period of time.</t>
  </si>
  <si>
    <t>Γ Prior Mean</t>
  </si>
  <si>
    <t>Γ Prior Standard Deviation</t>
  </si>
  <si>
    <t>*Fun fact, the number e^(any value) is EXP(any value)</t>
  </si>
  <si>
    <r>
      <t>Prior f(</t>
    </r>
    <r>
      <rPr>
        <sz val="11"/>
        <color theme="1"/>
        <rFont val="Calibri"/>
        <family val="2"/>
      </rPr>
      <t>λ|X</t>
    </r>
    <r>
      <rPr>
        <sz val="11"/>
        <color theme="1"/>
        <rFont val="Calibri"/>
        <family val="2"/>
        <scheme val="minor"/>
      </rPr>
      <t>)</t>
    </r>
  </si>
  <si>
    <t>Posterior f(λ|X)</t>
  </si>
  <si>
    <r>
      <t xml:space="preserve">Posterior </t>
    </r>
    <r>
      <rPr>
        <sz val="11"/>
        <color theme="1"/>
        <rFont val="Calibri"/>
        <family val="2"/>
      </rPr>
      <t>λ</t>
    </r>
  </si>
  <si>
    <t>Posterior Mean</t>
  </si>
  <si>
    <t>quiz 9 question 3</t>
  </si>
  <si>
    <t>f(y*|Y)</t>
  </si>
  <si>
    <t>Y</t>
  </si>
  <si>
    <t>Total elapsed time</t>
  </si>
  <si>
    <r>
      <t>P(</t>
    </r>
    <r>
      <rPr>
        <sz val="11"/>
        <color theme="1"/>
        <rFont val="Calibri"/>
        <family val="2"/>
      </rPr>
      <t>λ&lt; 1/10|Y)</t>
    </r>
  </si>
  <si>
    <t>Scenario:</t>
  </si>
  <si>
    <r>
      <t xml:space="preserve">Estimated wait time: </t>
    </r>
    <r>
      <rPr>
        <sz val="11"/>
        <color theme="1"/>
        <rFont val="Calibri"/>
        <family val="2"/>
      </rPr>
      <t>λ</t>
    </r>
  </si>
  <si>
    <t>Exponential - Events occur on average at rate and the parameter is the waiting time between events. Remember n = intervals, so n = events - 1.</t>
  </si>
  <si>
    <t>total intervals</t>
  </si>
  <si>
    <t>β Priors</t>
  </si>
  <si>
    <r>
      <rPr>
        <sz val="11"/>
        <color theme="1"/>
        <rFont val="Calibri"/>
        <family val="2"/>
      </rPr>
      <t>Binomial</t>
    </r>
    <r>
      <rPr>
        <sz val="11"/>
        <color theme="1"/>
        <rFont val="Calibri"/>
        <family val="2"/>
        <scheme val="minor"/>
      </rPr>
      <t xml:space="preserve"> Posterior</t>
    </r>
  </si>
  <si>
    <t>Posterior eff sample size</t>
  </si>
  <si>
    <t>% prior influence</t>
  </si>
  <si>
    <r>
      <t>P(</t>
    </r>
    <r>
      <rPr>
        <sz val="11"/>
        <color theme="1"/>
        <rFont val="Calibri"/>
        <family val="2"/>
      </rPr>
      <t>ϑ</t>
    </r>
    <r>
      <rPr>
        <sz val="11"/>
        <color theme="1"/>
        <rFont val="Calibri"/>
        <family val="2"/>
        <scheme val="minor"/>
      </rPr>
      <t>&lt;X|x)</t>
    </r>
  </si>
  <si>
    <r>
      <t>P(</t>
    </r>
    <r>
      <rPr>
        <sz val="11"/>
        <color theme="1"/>
        <rFont val="Calibri"/>
        <family val="2"/>
      </rPr>
      <t>ϑ</t>
    </r>
    <r>
      <rPr>
        <sz val="11"/>
        <color theme="1"/>
        <rFont val="Calibri"/>
        <family val="2"/>
        <scheme val="minor"/>
      </rPr>
      <t>&gt;X|x)</t>
    </r>
  </si>
  <si>
    <t>95% Credible Interval</t>
  </si>
  <si>
    <r>
      <t>f(</t>
    </r>
    <r>
      <rPr>
        <sz val="11"/>
        <color theme="1"/>
        <rFont val="Calibri"/>
        <family val="2"/>
      </rPr>
      <t>ϑ</t>
    </r>
    <r>
      <rPr>
        <sz val="11"/>
        <color theme="1"/>
        <rFont val="Calibri"/>
        <family val="2"/>
        <scheme val="minor"/>
      </rPr>
      <t>)</t>
    </r>
  </si>
  <si>
    <t>ϑ</t>
  </si>
  <si>
    <t>L(ϑ)</t>
  </si>
  <si>
    <t>f(ϑ|Y)</t>
  </si>
  <si>
    <r>
      <t>Prior f(</t>
    </r>
    <r>
      <rPr>
        <sz val="11"/>
        <color theme="1"/>
        <rFont val="Calibri"/>
        <family val="2"/>
      </rPr>
      <t>λ|x</t>
    </r>
    <r>
      <rPr>
        <sz val="11"/>
        <color theme="1"/>
        <rFont val="Calibri"/>
        <family val="2"/>
        <scheme val="minor"/>
      </rPr>
      <t>)</t>
    </r>
  </si>
  <si>
    <t>Posterior f(λ|y)</t>
  </si>
  <si>
    <t>* In this template, the prior gamma parameters are defined by standard deviation</t>
  </si>
  <si>
    <t>=(2.7182^-$B$9)*($B$9^G22/FACT(G22))</t>
  </si>
  <si>
    <t>Poisson Posterior</t>
  </si>
  <si>
    <r>
      <rPr>
        <sz val="11"/>
        <color theme="1"/>
        <rFont val="Calibri"/>
        <family val="2"/>
      </rPr>
      <t xml:space="preserve">ϑ </t>
    </r>
    <r>
      <rPr>
        <sz val="11"/>
        <color theme="1"/>
        <rFont val="Calibri"/>
        <family val="2"/>
        <scheme val="minor"/>
      </rPr>
      <t>95% Credible Interval (Posterior)</t>
    </r>
  </si>
  <si>
    <t>λ</t>
  </si>
  <si>
    <t>Now explain what vague means</t>
  </si>
  <si>
    <t>Assume you know the standard deviation and are looking for information about the mean</t>
  </si>
  <si>
    <t>Normal Data - Widely used when the data naturally forms a bell curve or Gausian curve. Preferably used when measurement device is highly accurate/precise (i.e. ruler, thermometer)</t>
  </si>
  <si>
    <r>
      <t xml:space="preserve">Testing the temperature given by a thermometer when water boils. </t>
    </r>
    <r>
      <rPr>
        <sz val="11"/>
        <color theme="1"/>
        <rFont val="Calibri"/>
        <family val="2"/>
      </rPr>
      <t>ϑ = mean temp at boiling. Known variance σ₂ = 0.25. Prior mean m₀ = 100.</t>
    </r>
  </si>
  <si>
    <r>
      <rPr>
        <sz val="11"/>
        <color theme="1"/>
        <rFont val="Calibri"/>
        <family val="2"/>
      </rPr>
      <t>N</t>
    </r>
    <r>
      <rPr>
        <sz val="11"/>
        <color theme="1"/>
        <rFont val="Calibri"/>
        <family val="2"/>
        <scheme val="minor"/>
      </rPr>
      <t xml:space="preserve"> Priors</t>
    </r>
  </si>
  <si>
    <t>Prior mean (m₀)</t>
  </si>
  <si>
    <t xml:space="preserve">Prior Sample Size = </t>
  </si>
  <si>
    <r>
      <t>Prior Mean std Dev (</t>
    </r>
    <r>
      <rPr>
        <sz val="11"/>
        <color theme="1"/>
        <rFont val="Calibri"/>
        <family val="2"/>
      </rPr>
      <t>μ ~ N(m₀, *</t>
    </r>
    <r>
      <rPr>
        <b/>
        <sz val="11"/>
        <color theme="1"/>
        <rFont val="Calibri"/>
        <family val="2"/>
      </rPr>
      <t>s₀₂*</t>
    </r>
    <r>
      <rPr>
        <sz val="11"/>
        <color theme="1"/>
        <rFont val="Calibri"/>
        <family val="2"/>
      </rPr>
      <t>))</t>
    </r>
  </si>
  <si>
    <r>
      <t>Scenario: X</t>
    </r>
    <r>
      <rPr>
        <vertAlign val="subscript"/>
        <sz val="11"/>
        <color theme="1"/>
        <rFont val="Calibri"/>
        <family val="2"/>
        <scheme val="minor"/>
      </rPr>
      <t xml:space="preserve">i  </t>
    </r>
    <r>
      <rPr>
        <sz val="11"/>
        <color theme="1"/>
        <rFont val="Calibri"/>
        <family val="2"/>
      </rPr>
      <t>~ (μ, σ₂)</t>
    </r>
  </si>
  <si>
    <t>* In this template, the prior gamma parameters are defined by Effective Sample Size (ESS)</t>
  </si>
  <si>
    <r>
      <rPr>
        <sz val="11"/>
        <color theme="1"/>
        <rFont val="Calibri"/>
        <family val="2"/>
      </rPr>
      <t xml:space="preserve">N </t>
    </r>
    <r>
      <rPr>
        <sz val="11"/>
        <color theme="1"/>
        <rFont val="Calibri"/>
        <family val="2"/>
        <scheme val="minor"/>
      </rPr>
      <t>Posterior Data</t>
    </r>
  </si>
  <si>
    <t>Known (posterior) variance σ₂</t>
  </si>
  <si>
    <t>You decide the prior to be equivalent (in effective sample size) to one measurement</t>
  </si>
  <si>
    <t>n (sample size)</t>
  </si>
  <si>
    <t>T</t>
  </si>
  <si>
    <t>I</t>
  </si>
  <si>
    <t xml:space="preserve">These are the 23 space shuttle launches prior to the Challenger. </t>
  </si>
  <si>
    <t>T indicates the temperature in Fahrenheit</t>
  </si>
  <si>
    <t>I indicates an index of damage to the O-rings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</si>
  <si>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</si>
  <si>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</si>
  <si>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</si>
  <si>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</si>
  <si>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</si>
  <si>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</si>
  <si>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</si>
  <si>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</si>
  <si>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</si>
  <si>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</si>
  <si>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</si>
  <si>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</si>
  <si>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</si>
  <si>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</si>
  <si>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</si>
  <si>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</si>
  <si>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</si>
  <si>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</si>
  <si>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</si>
  <si>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</si>
  <si>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</si>
  <si>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</si>
  <si>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</si>
  <si>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</si>
  <si>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</si>
  <si>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Note: to get the summary output; select the Data Analysis option under the Data Tab, enter your dependant (I) and independent (T) variables, then whala</t>
  </si>
  <si>
    <t>Excel give a 95% interval for the slope under the Bayesian analysis, this is opposed to your interval. Using reference Bayesian analysis, we get the exact same interval as we would for frequentist.</t>
  </si>
  <si>
    <t>This is calculated by hand like so:</t>
  </si>
  <si>
    <t>&lt;The fitted value&gt; - &lt;standard error&gt; * &lt;value from a T distribution with probability of (.975) and (degrees of freedom) as given by the regression&gt;</t>
  </si>
  <si>
    <t xml:space="preserve">Suppose you wanted to predict how much damage we would expect to see at 31 degrees. </t>
  </si>
  <si>
    <t>Predicted value y hat is going to be the intercept plus the slope times the x value we're predicting (in this case 31).</t>
  </si>
  <si>
    <t>What is the predictive interval for this launch at 31 degrees? Or what is the posterior predictive interval?</t>
  </si>
  <si>
    <t xml:space="preserve"> - This will be the same as the frequentists predictive interval</t>
  </si>
  <si>
    <t>Predictive Temperature</t>
  </si>
  <si>
    <t>95% Lower Predictive Interval</t>
  </si>
  <si>
    <t>95% Upper Predictive Interval</t>
  </si>
  <si>
    <t>The question we can ask as a Bayesian that's difficult to answer as a frequentist would be;</t>
  </si>
  <si>
    <t>What is the posterior probability that the damage index is greater than zero for a launch at 31 degrees Fahrenheit?</t>
  </si>
  <si>
    <t>Family</t>
  </si>
  <si>
    <t>Father</t>
  </si>
  <si>
    <t>Mother</t>
  </si>
  <si>
    <t>Gender</t>
  </si>
  <si>
    <t>Height</t>
  </si>
  <si>
    <t>Kids</t>
  </si>
  <si>
    <t>M</t>
  </si>
  <si>
    <t>136A</t>
  </si>
  <si>
    <t># This example is a classic data set on predicting the heights of children from the heights of the parents conducted by Galton in 19th centry Brittan</t>
  </si>
  <si>
    <t>GenderM</t>
  </si>
  <si>
    <t>#NOTE: Columns G - I were created as 'Explainatory variables' for the input into the regression</t>
  </si>
  <si>
    <t>X Variable 2</t>
  </si>
  <si>
    <t>X Variable 3</t>
  </si>
  <si>
    <t>X Variable 4</t>
  </si>
  <si>
    <t>Variable 1 is the # of kids, variable 2 is the height of the father, variable 3 is the height of the mother and variable 4 is the gender.</t>
  </si>
  <si>
    <t># Because the coefficient is much larger than the standard error, you can determine the parents' heights and gender are significant factors</t>
  </si>
  <si>
    <t>NOTE: in general, you do not want to include variables which are unhelpful with the prediction because they can increase the predictive error.</t>
  </si>
  <si>
    <t>Rerun the regression without # of Kids as a variable.</t>
  </si>
  <si>
    <t xml:space="preserve"> - Cell (L48) indicates that on average, each extra inch of a father's height adds .4 inches to the child's height.</t>
  </si>
  <si>
    <t>As you can see, the R Square is about the same, but all of the coefficients are important to the model as their coefficient values are all greater than their standard error (cells L48:M50)</t>
  </si>
  <si>
    <t xml:space="preserve"> - Cell (L50) indicates that on average, boys are 5.2 inches taller than girls</t>
  </si>
  <si>
    <t>Golfer statistics</t>
  </si>
  <si>
    <t>avg Drive Distance</t>
  </si>
  <si>
    <t>Drive Fairway %</t>
  </si>
  <si>
    <t>Gender(1F/1M)</t>
  </si>
  <si>
    <t>Question 1: create two scatter plots with average distance on the x axis and percent accuracy on the Y axis, one for female golfers and one for male golfers.</t>
  </si>
  <si>
    <t>What do you observe about the relationship?</t>
  </si>
  <si>
    <t xml:space="preserve"> - Drive distance and accuracy are negatively correclated; greater distances are asociated with less accuracy</t>
  </si>
  <si>
    <t>Question 2: Fit a linear regression model to the femail golfer data with drive distance as the explanatory</t>
  </si>
  <si>
    <t xml:space="preserve"> variable x and accuracy as the response variable y.</t>
  </si>
  <si>
    <t>Report the posterior mean estimate of the slope parameter b relating drive distance to accuracy</t>
  </si>
  <si>
    <t xml:space="preserve">The posterior mean estimate of the slope is about five standard errors below 0. Hence, the </t>
  </si>
  <si>
    <t>posterior probability that the slope is negative is near 1.</t>
  </si>
  <si>
    <t>Question 3: Suppose the estimate is b. How do we interpret this value?</t>
  </si>
  <si>
    <t xml:space="preserve"> - For each additional yard of driving distance, we expect to see a decrease in percentage accuracy of b.</t>
  </si>
  <si>
    <t>Question 4: Use the posterior mean estimates of the model coefficients to obtain a posterior predictive</t>
  </si>
  <si>
    <t>mean estimate of driving accuracy for a new femail folfer whose average driving distance is x = 260.</t>
  </si>
  <si>
    <t>average driving distance</t>
  </si>
  <si>
    <t>predicted accuracy</t>
  </si>
  <si>
    <t>Question 5: What is the 95% posterior predictive interval for driving accuracy of this golfer?</t>
  </si>
  <si>
    <t>Lower Predictive 95%</t>
  </si>
  <si>
    <t>Upper Predictive 95%</t>
  </si>
  <si>
    <t>Question 6: What is the correct interpretation of the interval found in question 5?</t>
  </si>
  <si>
    <t xml:space="preserve"> - If we select a new female golfer who averages 260 yards per drive, our probability that her driving accuracy</t>
  </si>
  <si>
    <t>will be in the interval is .95 because predicitive intervals proivde probability statements about a new observation.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</si>
</sst>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vertAlign val="subscript"/>
      <sz val="11"/>
      <color theme="1"/>
      <name val="Calibri"/>
      <family val="2"/>
      <scheme val="minor"/>
    </font>
    <font>
      <sz val="10"/>
      <color rgb="FF000000"/>
      <name val="Arial Unicode MS"/>
      <family val="2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quotePrefix="1"/>
    <xf numFmtId="0" fontId="0" fillId="0" borderId="1" xfId="0" applyBorder="1"/>
    <xf numFmtId="0" fontId="0" fillId="0" borderId="1" xfId="0" applyFill="1" applyBorder="1"/>
    <xf numFmtId="0" fontId="0" fillId="2" borderId="1" xfId="0" applyFill="1" applyBorder="1"/>
    <xf numFmtId="0" fontId="0" fillId="0" borderId="0" xfId="0" applyFill="1" applyBorder="1"/>
    <xf numFmtId="0" fontId="5" fillId="0" borderId="0" xfId="0" applyFont="1"/>
    <xf numFmtId="0" fontId="0" fillId="0" borderId="2" xfId="0" applyBorder="1" applyAlignment="1">
      <alignment wrapText="1"/>
    </xf>
    <xf numFmtId="0" fontId="0" fillId="0" borderId="0" xfId="0" applyAlignment="1"/>
    <xf numFmtId="0" fontId="0" fillId="2" borderId="1" xfId="0" applyNumberFormat="1" applyFill="1" applyBorder="1"/>
    <xf numFmtId="0" fontId="0" fillId="0" borderId="1" xfId="0" quotePrefix="1" applyBorder="1"/>
    <xf numFmtId="0" fontId="0" fillId="0" borderId="0" xfId="0" applyAlignment="1">
      <alignment wrapText="1"/>
    </xf>
    <xf numFmtId="0" fontId="0" fillId="2" borderId="0" xfId="0" applyFill="1"/>
    <xf numFmtId="10" fontId="0" fillId="0" borderId="1" xfId="0" applyNumberFormat="1" applyBorder="1"/>
    <xf numFmtId="0" fontId="0" fillId="0" borderId="0" xfId="0" applyAlignment="1">
      <alignment wrapText="1"/>
    </xf>
    <xf numFmtId="0" fontId="0" fillId="3" borderId="0" xfId="0" applyFill="1"/>
    <xf numFmtId="0" fontId="0" fillId="0" borderId="0" xfId="0" applyAlignment="1">
      <alignment horizontal="left" vertical="top" wrapText="1"/>
    </xf>
    <xf numFmtId="2" fontId="0" fillId="0" borderId="0" xfId="0" applyNumberFormat="1"/>
    <xf numFmtId="0" fontId="0" fillId="0" borderId="0" xfId="0" applyAlignment="1">
      <alignment wrapText="1"/>
    </xf>
    <xf numFmtId="0" fontId="0" fillId="0" borderId="2" xfId="0" applyBorder="1" applyAlignment="1">
      <alignment wrapText="1"/>
    </xf>
    <xf numFmtId="0" fontId="0" fillId="0" borderId="0" xfId="0" applyAlignment="1"/>
    <xf numFmtId="0" fontId="0" fillId="0" borderId="2" xfId="0" applyBorder="1" applyAlignment="1"/>
    <xf numFmtId="0" fontId="0" fillId="0" borderId="1" xfId="0" applyBorder="1" applyAlignment="1">
      <alignment wrapText="1"/>
    </xf>
    <xf numFmtId="0" fontId="0" fillId="2" borderId="1" xfId="0" applyFill="1" applyBorder="1" applyAlignment="1">
      <alignment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 vertical="top" wrapText="1"/>
    </xf>
    <xf numFmtId="0" fontId="8" fillId="0" borderId="0" xfId="0" applyFont="1" applyAlignment="1">
      <alignment vertical="center"/>
    </xf>
    <xf numFmtId="0" fontId="0" fillId="0" borderId="0" xfId="0" applyFill="1" applyBorder="1" applyAlignment="1"/>
    <xf numFmtId="0" fontId="0" fillId="0" borderId="3" xfId="0" applyFill="1" applyBorder="1" applyAlignment="1"/>
    <xf numFmtId="0" fontId="9" fillId="0" borderId="4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Continuous"/>
    </xf>
    <xf numFmtId="0" fontId="0" fillId="4" borderId="3" xfId="0" applyFill="1" applyBorder="1" applyAlignment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Example!$C$1</c:f>
              <c:strCache>
                <c:ptCount val="1"/>
                <c:pt idx="0">
                  <c:v>f(theta)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Example!$C$2:$C$100</c:f>
              <c:numCache>
                <c:formatCode>General</c:formatCode>
                <c:ptCount val="99"/>
                <c:pt idx="0">
                  <c:v>1.2807946800000001E-11</c:v>
                </c:pt>
                <c:pt idx="1">
                  <c:v>1.5902380032000002E-9</c:v>
                </c:pt>
                <c:pt idx="2">
                  <c:v>2.6347409233199995E-8</c:v>
                </c:pt>
                <c:pt idx="3">
                  <c:v>1.9134079303680002E-7</c:v>
                </c:pt>
                <c:pt idx="4">
                  <c:v>8.8416796875000045E-7</c:v>
                </c:pt>
                <c:pt idx="5">
                  <c:v>3.0691367866367992E-6</c:v>
                </c:pt>
                <c:pt idx="6">
                  <c:v>8.7439780144332037E-6</c:v>
                </c:pt>
                <c:pt idx="7">
                  <c:v>2.1555957674803204E-5</c:v>
                </c:pt>
                <c:pt idx="8">
                  <c:v>4.7576848866346796E-5</c:v>
                </c:pt>
                <c:pt idx="9">
                  <c:v>9.6228000000000082E-5</c:v>
                </c:pt>
                <c:pt idx="10">
                  <c:v>1.8133963917562682E-4</c:v>
                </c:pt>
                <c:pt idx="11">
                  <c:v>3.2232253497016316E-4</c:v>
                </c:pt>
                <c:pt idx="12">
                  <c:v>5.454251443086734E-4</c:v>
                </c:pt>
                <c:pt idx="13">
                  <c:v>8.8504537044295723E-4</c:v>
                </c:pt>
                <c:pt idx="14">
                  <c:v>1.3850629804687499E-3</c:v>
                </c:pt>
                <c:pt idx="15">
                  <c:v>2.1001565443719166E-3</c:v>
                </c:pt>
                <c:pt idx="16">
                  <c:v>3.0970674084061949E-3</c:v>
                </c:pt>
                <c:pt idx="17">
                  <c:v>4.4557726567698427E-3</c:v>
                </c:pt>
                <c:pt idx="18">
                  <c:v>6.2705291991658691E-3</c:v>
                </c:pt>
                <c:pt idx="19">
                  <c:v>8.6507520000000081E-3</c:v>
                </c:pt>
                <c:pt idx="20">
                  <c:v>1.1721690989792505E-2</c:v>
                </c:pt>
                <c:pt idx="21">
                  <c:v>1.5624873322953524E-2</c:v>
                </c:pt>
                <c:pt idx="22">
                  <c:v>2.051828032049732E-2</c:v>
                </c:pt>
                <c:pt idx="23">
                  <c:v>2.6576231613648076E-2</c:v>
                </c:pt>
                <c:pt idx="24">
                  <c:v>3.398895263671875E-2</c:v>
                </c:pt>
                <c:pt idx="25">
                  <c:v>4.2961805657224406E-2</c:v>
                </c:pt>
                <c:pt idx="26">
                  <c:v>5.3714168930023169E-2</c:v>
                </c:pt>
                <c:pt idx="27">
                  <c:v>6.6477953272460116E-2</c:v>
                </c:pt>
                <c:pt idx="28">
                  <c:v>8.1495750331122566E-2</c:v>
                </c:pt>
                <c:pt idx="29">
                  <c:v>9.9018611999999978E-2</c:v>
                </c:pt>
                <c:pt idx="30">
                  <c:v>0.11930346580667457</c:v>
                </c:pt>
                <c:pt idx="31">
                  <c:v>0.14261017655975608</c:v>
                </c:pt>
                <c:pt idx="32">
                  <c:v>0.16919827009920715</c:v>
                </c:pt>
                <c:pt idx="33">
                  <c:v>0.19932334056359244</c:v>
                </c:pt>
                <c:pt idx="34">
                  <c:v>0.23323316813671865</c:v>
                </c:pt>
                <c:pt idx="35">
                  <c:v>0.27116357971272004</c:v>
                </c:pt>
                <c:pt idx="36">
                  <c:v>0.31333409027547332</c:v>
                </c:pt>
                <c:pt idx="37">
                  <c:v>0.35994336797741761</c:v>
                </c:pt>
                <c:pt idx="38">
                  <c:v>0.41116457087648062</c:v>
                </c:pt>
                <c:pt idx="39">
                  <c:v>0.46714060800000035</c:v>
                </c:pt>
                <c:pt idx="40">
                  <c:v>0.52797938180335768</c:v>
                </c:pt>
                <c:pt idx="41">
                  <c:v>0.59374907313062586</c:v>
                </c:pt>
                <c:pt idx="42">
                  <c:v>0.66447353341695015</c:v>
                </c:pt>
                <c:pt idx="43">
                  <c:v>0.74012785204978004</c:v>
                </c:pt>
                <c:pt idx="44">
                  <c:v>0.8206341694804693</c:v>
                </c:pt>
                <c:pt idx="45">
                  <c:v>0.90585780880135525</c:v>
                </c:pt>
                <c:pt idx="46">
                  <c:v>0.99560380002824467</c:v>
                </c:pt>
                <c:pt idx="47">
                  <c:v>1.0896138722063942</c:v>
                </c:pt>
                <c:pt idx="48">
                  <c:v>1.1875639886417033</c:v>
                </c:pt>
                <c:pt idx="49">
                  <c:v>1.2890625</c:v>
                </c:pt>
                <c:pt idx="50">
                  <c:v>1.3936489886680981</c:v>
                </c:pt>
                <c:pt idx="51">
                  <c:v>1.5007938755828911</c:v>
                </c:pt>
                <c:pt idx="52">
                  <c:v>1.6098988576611191</c:v>
                </c:pt>
                <c:pt idx="53">
                  <c:v>1.720298239954835</c:v>
                </c:pt>
                <c:pt idx="54">
                  <c:v>1.8312612216679693</c:v>
                </c:pt>
                <c:pt idx="55">
                  <c:v>1.9419951891499452</c:v>
                </c:pt>
                <c:pt idx="56">
                  <c:v>2.051650061885105</c:v>
                </c:pt>
                <c:pt idx="57">
                  <c:v>2.1593237292738219</c:v>
                </c:pt>
                <c:pt idx="58">
                  <c:v>2.2640686066047757</c:v>
                </c:pt>
                <c:pt idx="59">
                  <c:v>2.3648993280000004</c:v>
                </c:pt>
                <c:pt idx="60">
                  <c:v>2.4608015822270719</c:v>
                </c:pt>
                <c:pt idx="61">
                  <c:v>2.5507420840683594</c:v>
                </c:pt>
                <c:pt idx="62">
                  <c:v>2.6336796593675844</c:v>
                </c:pt>
                <c:pt idx="63">
                  <c:v>2.7085774058913006</c:v>
                </c:pt>
                <c:pt idx="64">
                  <c:v>2.7744158746992196</c:v>
                </c:pt>
                <c:pt idx="65">
                  <c:v>2.8302071977648264</c:v>
                </c:pt>
                <c:pt idx="66">
                  <c:v>2.8750100670785033</c:v>
                </c:pt>
                <c:pt idx="67">
                  <c:v>2.9079454483514136</c:v>
                </c:pt>
                <c:pt idx="68">
                  <c:v>2.9282128886720016</c:v>
                </c:pt>
                <c:pt idx="69">
                  <c:v>2.9351072519999994</c:v>
                </c:pt>
                <c:pt idx="70">
                  <c:v>2.9280356891675754</c:v>
                </c:pt>
                <c:pt idx="71">
                  <c:v>2.9065346200457185</c:v>
                </c:pt>
                <c:pt idx="72">
                  <c:v>2.8702864746782972</c:v>
                </c:pt>
                <c:pt idx="73">
                  <c:v>2.8191359074384414</c:v>
                </c:pt>
                <c:pt idx="74">
                  <c:v>2.7531051635742188</c:v>
                </c:pt>
                <c:pt idx="75">
                  <c:v>2.6724082408350549</c:v>
                </c:pt>
                <c:pt idx="76">
                  <c:v>2.5774634501589651</c:v>
                </c:pt>
                <c:pt idx="77">
                  <c:v>2.468903938605759</c:v>
                </c:pt>
                <c:pt idx="78">
                  <c:v>2.3475856947948044</c:v>
                </c:pt>
                <c:pt idx="79">
                  <c:v>2.2145925120000003</c:v>
                </c:pt>
                <c:pt idx="80">
                  <c:v>2.0712373367212229</c:v>
                </c:pt>
                <c:pt idx="81">
                  <c:v>1.9190593809429373</c:v>
                </c:pt>
                <c:pt idx="82">
                  <c:v>1.7598163243588951</c:v>
                </c:pt>
                <c:pt idx="83">
                  <c:v>1.5954708785390423</c:v>
                </c:pt>
                <c:pt idx="84">
                  <c:v>1.4281709282929687</c:v>
                </c:pt>
                <c:pt idx="85">
                  <c:v>1.2602224062956064</c:v>
                </c:pt>
                <c:pt idx="86">
                  <c:v>1.0940539953375026</c:v>
                </c:pt>
                <c:pt idx="87">
                  <c:v>0.93217268829593269</c:v>
                </c:pt>
                <c:pt idx="88">
                  <c:v>0.77710916904652805</c:v>
                </c:pt>
                <c:pt idx="89">
                  <c:v>0.63135190799999985</c:v>
                </c:pt>
                <c:pt idx="90">
                  <c:v>0.49726879370715188</c:v>
                </c:pt>
                <c:pt idx="91">
                  <c:v>0.37701504697966215</c:v>
                </c:pt>
                <c:pt idx="92">
                  <c:v>0.27242608617628294</c:v>
                </c:pt>
                <c:pt idx="93">
                  <c:v>0.18489393165620599</c:v>
                </c:pt>
                <c:pt idx="94">
                  <c:v>0.11522565385546904</c:v>
                </c:pt>
                <c:pt idx="95">
                  <c:v>6.348228295057752E-2</c:v>
                </c:pt>
                <c:pt idx="96">
                  <c:v>2.879650858799955E-2</c:v>
                </c:pt>
                <c:pt idx="97">
                  <c:v>9.1674056310853853E-3</c:v>
                </c:pt>
                <c:pt idx="98">
                  <c:v>1.2303262592372299E-3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81-44B4-8CF3-F53D77FEBC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2496072"/>
        <c:axId val="402496400"/>
      </c:lineChart>
      <c:catAx>
        <c:axId val="4024960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496400"/>
        <c:crosses val="autoZero"/>
        <c:auto val="1"/>
        <c:lblAlgn val="ctr"/>
        <c:lblOffset val="100"/>
        <c:noMultiLvlLbl val="0"/>
      </c:catAx>
      <c:valAx>
        <c:axId val="40249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496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Prior f(</a:t>
            </a:r>
            <a:r>
              <a:rPr lang="el-GR" baseline="0"/>
              <a:t>λ|</a:t>
            </a:r>
            <a:r>
              <a:rPr lang="en-US" baseline="0"/>
              <a:t>x)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Poissan_Template_Var!$D$1</c:f>
              <c:strCache>
                <c:ptCount val="1"/>
                <c:pt idx="0">
                  <c:v>Prior f(λ|x)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Poissan_Template_Var!$D$2:$D$16</c:f>
              <c:numCache>
                <c:formatCode>General</c:formatCode>
                <c:ptCount val="15"/>
                <c:pt idx="0">
                  <c:v>5.9292511696985906E-25</c:v>
                </c:pt>
                <c:pt idx="1">
                  <c:v>3.6595295804436978E-18</c:v>
                </c:pt>
                <c:pt idx="2">
                  <c:v>2.2663187789029594E-14</c:v>
                </c:pt>
                <c:pt idx="3">
                  <c:v>8.3091422513870405E-12</c:v>
                </c:pt>
                <c:pt idx="4">
                  <c:v>6.4729466023924371E-10</c:v>
                </c:pt>
                <c:pt idx="5">
                  <c:v>1.8930297867524832E-8</c:v>
                </c:pt>
                <c:pt idx="6">
                  <c:v>2.815696991831026E-7</c:v>
                </c:pt>
                <c:pt idx="7">
                  <c:v>2.5532783481055814E-6</c:v>
                </c:pt>
                <c:pt idx="8">
                  <c:v>1.5865881973922025E-5</c:v>
                </c:pt>
                <c:pt idx="9">
                  <c:v>7.3172772523321582E-5</c:v>
                </c:pt>
                <c:pt idx="10">
                  <c:v>2.6514257681329884E-4</c:v>
                </c:pt>
                <c:pt idx="11">
                  <c:v>7.872459809280391E-4</c:v>
                </c:pt>
                <c:pt idx="12">
                  <c:v>1.9774545957113535E-3</c:v>
                </c:pt>
                <c:pt idx="13">
                  <c:v>4.3076899744848669E-3</c:v>
                </c:pt>
                <c:pt idx="14">
                  <c:v>8.2997941004724785E-3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C0-494A-9AB7-68B945736F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0279784"/>
        <c:axId val="570279456"/>
      </c:lineChart>
      <c:catAx>
        <c:axId val="5702797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279456"/>
        <c:crosses val="autoZero"/>
        <c:auto val="1"/>
        <c:lblAlgn val="ctr"/>
        <c:lblOffset val="100"/>
        <c:noMultiLvlLbl val="0"/>
      </c:catAx>
      <c:valAx>
        <c:axId val="57027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279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Posterior f(</a:t>
            </a:r>
            <a:r>
              <a:rPr lang="el-GR" baseline="0"/>
              <a:t>λ|</a:t>
            </a:r>
            <a:r>
              <a:rPr lang="en-US" baseline="0"/>
              <a:t>y)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Poissan_Template_Var!$F$1</c:f>
              <c:strCache>
                <c:ptCount val="1"/>
                <c:pt idx="0">
                  <c:v>Posterior f(λ|y)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Poissan_Template_Var!$E$2:$E$31</c:f>
              <c:numCache>
                <c:formatCode>General</c:formatCode>
                <c:ptCount val="3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</c:numCache>
            </c:numRef>
          </c:cat>
          <c:val>
            <c:numRef>
              <c:f>Poissan_Template_Var!$F$2:$F$31</c:f>
              <c:numCache>
                <c:formatCode>General</c:formatCode>
                <c:ptCount val="30"/>
                <c:pt idx="0">
                  <c:v>7.3120417882094541E-22</c:v>
                </c:pt>
                <c:pt idx="1">
                  <c:v>6.8991926848285707E-14</c:v>
                </c:pt>
                <c:pt idx="2">
                  <c:v>8.7188066974695499E-10</c:v>
                </c:pt>
                <c:pt idx="3">
                  <c:v>2.8601422145400359E-7</c:v>
                </c:pt>
                <c:pt idx="4">
                  <c:v>1.26890110431251E-5</c:v>
                </c:pt>
                <c:pt idx="5">
                  <c:v>1.5880937876756469E-4</c:v>
                </c:pt>
                <c:pt idx="6">
                  <c:v>8.29958485411489E-4</c:v>
                </c:pt>
                <c:pt idx="7">
                  <c:v>2.2889508634132507E-3</c:v>
                </c:pt>
                <c:pt idx="8">
                  <c:v>3.8743103767973639E-3</c:v>
                </c:pt>
                <c:pt idx="9">
                  <c:v>4.4617615975658092E-3</c:v>
                </c:pt>
                <c:pt idx="10">
                  <c:v>3.7627844893947738E-3</c:v>
                </c:pt>
                <c:pt idx="11">
                  <c:v>2.4534910426473955E-3</c:v>
                </c:pt>
                <c:pt idx="12">
                  <c:v>1.2889602215800319E-3</c:v>
                </c:pt>
                <c:pt idx="13">
                  <c:v>5.6337094276289791E-4</c:v>
                </c:pt>
                <c:pt idx="14">
                  <c:v>2.1012808963520265E-4</c:v>
                </c:pt>
                <c:pt idx="15">
                  <c:v>6.8265973503045345E-5</c:v>
                </c:pt>
                <c:pt idx="16">
                  <c:v>1.9644054587101885E-5</c:v>
                </c:pt>
                <c:pt idx="17">
                  <c:v>5.076822409972723E-6</c:v>
                </c:pt>
                <c:pt idx="18">
                  <c:v>1.1921631325056898E-6</c:v>
                </c:pt>
                <c:pt idx="19">
                  <c:v>2.5688199612541498E-7</c:v>
                </c:pt>
                <c:pt idx="20">
                  <c:v>5.1219069283964397E-8</c:v>
                </c:pt>
                <c:pt idx="21">
                  <c:v>9.5184535591111044E-9</c:v>
                </c:pt>
                <c:pt idx="22">
                  <c:v>1.6590365362705844E-9</c:v>
                </c:pt>
                <c:pt idx="23">
                  <c:v>2.7269129286824208E-10</c:v>
                </c:pt>
                <c:pt idx="24">
                  <c:v>4.2471029731686025E-11</c:v>
                </c:pt>
                <c:pt idx="25">
                  <c:v>6.2944248545330072E-12</c:v>
                </c:pt>
                <c:pt idx="26">
                  <c:v>8.9102255760628473E-13</c:v>
                </c:pt>
                <c:pt idx="27">
                  <c:v>1.2087617972796049E-13</c:v>
                </c:pt>
                <c:pt idx="28">
                  <c:v>1.5761931401468666E-14</c:v>
                </c:pt>
                <c:pt idx="29">
                  <c:v>1.9808889918428823E-15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FA-47F6-A467-C81F78168A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0279784"/>
        <c:axId val="570279456"/>
      </c:lineChart>
      <c:catAx>
        <c:axId val="570279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279456"/>
        <c:crosses val="autoZero"/>
        <c:auto val="1"/>
        <c:lblAlgn val="ctr"/>
        <c:lblOffset val="100"/>
        <c:noMultiLvlLbl val="0"/>
      </c:catAx>
      <c:valAx>
        <c:axId val="57027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279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Poisson</a:t>
            </a:r>
            <a:r>
              <a:rPr lang="en-US" baseline="0"/>
              <a:t> </a:t>
            </a:r>
            <a:r>
              <a:rPr lang="en-US"/>
              <a:t>f(x|</a:t>
            </a:r>
            <a:r>
              <a:rPr lang="el-GR">
                <a:latin typeface="Calibri" panose="020F0502020204030204" pitchFamily="34" charset="0"/>
                <a:cs typeface="Calibri" panose="020F0502020204030204" pitchFamily="34" charset="0"/>
              </a:rPr>
              <a:t>λ</a:t>
            </a:r>
            <a:r>
              <a:rPr lang="en-US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Poissan_Template_ESS!$H$1</c:f>
              <c:strCache>
                <c:ptCount val="1"/>
                <c:pt idx="0">
                  <c:v>f(x|λ)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Poissan_Template_ESS!$H$2:$H$6</c:f>
              <c:numCache>
                <c:formatCode>General</c:formatCode>
                <c:ptCount val="5"/>
                <c:pt idx="0">
                  <c:v>0.36787944117144233</c:v>
                </c:pt>
                <c:pt idx="1">
                  <c:v>0.36787944117144233</c:v>
                </c:pt>
                <c:pt idx="2">
                  <c:v>0.18393972058572114</c:v>
                </c:pt>
                <c:pt idx="3">
                  <c:v>6.1313240195240391E-2</c:v>
                </c:pt>
                <c:pt idx="4">
                  <c:v>1.5328310048810094E-2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E0-4A21-9FFC-DC8ECA4527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2496072"/>
        <c:axId val="402496400"/>
      </c:lineChart>
      <c:catAx>
        <c:axId val="4024960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496400"/>
        <c:crosses val="autoZero"/>
        <c:auto val="1"/>
        <c:lblAlgn val="ctr"/>
        <c:lblOffset val="100"/>
        <c:noMultiLvlLbl val="0"/>
      </c:catAx>
      <c:valAx>
        <c:axId val="40249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496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Prior f(</a:t>
            </a:r>
            <a:r>
              <a:rPr lang="el-GR" baseline="0"/>
              <a:t>λ|</a:t>
            </a:r>
            <a:r>
              <a:rPr lang="en-US" baseline="0"/>
              <a:t>x)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Poissan_Template_ESS!$D$1</c:f>
              <c:strCache>
                <c:ptCount val="1"/>
                <c:pt idx="0">
                  <c:v>Prior f(λ|x)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Poissan_Template_ESS!$D$2:$D$16</c:f>
              <c:numCache>
                <c:formatCode>General</c:formatCode>
                <c:ptCount val="15"/>
                <c:pt idx="0">
                  <c:v>1.0916410041039764E-5</c:v>
                </c:pt>
                <c:pt idx="1">
                  <c:v>1.4300160982093653E-4</c:v>
                </c:pt>
                <c:pt idx="2">
                  <c:v>5.9271656698154859E-4</c:v>
                </c:pt>
                <c:pt idx="3">
                  <c:v>1.5337095308534502E-3</c:v>
                </c:pt>
                <c:pt idx="4">
                  <c:v>3.06566200976202E-3</c:v>
                </c:pt>
                <c:pt idx="5">
                  <c:v>5.2046359818428501E-3</c:v>
                </c:pt>
                <c:pt idx="6">
                  <c:v>7.8943908056506237E-3</c:v>
                </c:pt>
                <c:pt idx="7">
                  <c:v>1.1026241836081445E-2</c:v>
                </c:pt>
                <c:pt idx="8">
                  <c:v>1.446034674162441E-2</c:v>
                </c:pt>
                <c:pt idx="9">
                  <c:v>1.8044704431548358E-2</c:v>
                </c:pt>
                <c:pt idx="10">
                  <c:v>2.1630253887772406E-2</c:v>
                </c:pt>
                <c:pt idx="11">
                  <c:v>2.508169972545676E-2</c:v>
                </c:pt>
                <c:pt idx="12">
                  <c:v>2.8284368898394547E-2</c:v>
                </c:pt>
                <c:pt idx="13">
                  <c:v>3.1147724877471646E-2</c:v>
                </c:pt>
                <c:pt idx="14">
                  <c:v>3.3606271148308164E-2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8D-4F84-B762-F01326F919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0279784"/>
        <c:axId val="570279456"/>
      </c:lineChart>
      <c:catAx>
        <c:axId val="5702797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279456"/>
        <c:crosses val="autoZero"/>
        <c:auto val="1"/>
        <c:lblAlgn val="ctr"/>
        <c:lblOffset val="100"/>
        <c:noMultiLvlLbl val="0"/>
      </c:catAx>
      <c:valAx>
        <c:axId val="57027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279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Posterior f(</a:t>
            </a:r>
            <a:r>
              <a:rPr lang="el-GR" baseline="0"/>
              <a:t>λ|</a:t>
            </a:r>
            <a:r>
              <a:rPr lang="en-US" baseline="0"/>
              <a:t>y)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Poissan_Template_ESS!$F$1</c:f>
              <c:strCache>
                <c:ptCount val="1"/>
                <c:pt idx="0">
                  <c:v>Posterior f(λ|y)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Poissan_Template_ESS!$E$2:$E$31</c:f>
              <c:numCache>
                <c:formatCode>General</c:formatCode>
                <c:ptCount val="3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</c:numCache>
            </c:numRef>
          </c:cat>
          <c:val>
            <c:numRef>
              <c:f>Poissan_Template_ESS!$F$2:$F$31</c:f>
              <c:numCache>
                <c:formatCode>General</c:formatCode>
                <c:ptCount val="30"/>
                <c:pt idx="0">
                  <c:v>2.4514225510892287E-6</c:v>
                </c:pt>
                <c:pt idx="1">
                  <c:v>4.1210883426867937E-4</c:v>
                </c:pt>
                <c:pt idx="2">
                  <c:v>2.9260353548411404E-3</c:v>
                </c:pt>
                <c:pt idx="3">
                  <c:v>5.6868198055060604E-3</c:v>
                </c:pt>
                <c:pt idx="4">
                  <c:v>5.4342974432432705E-3</c:v>
                </c:pt>
                <c:pt idx="5">
                  <c:v>3.3143693747458183E-3</c:v>
                </c:pt>
                <c:pt idx="6">
                  <c:v>1.482789112557204E-3</c:v>
                </c:pt>
                <c:pt idx="7">
                  <c:v>5.2875513803137637E-4</c:v>
                </c:pt>
                <c:pt idx="8">
                  <c:v>1.5856091477790588E-4</c:v>
                </c:pt>
                <c:pt idx="9">
                  <c:v>4.1475567216397459E-5</c:v>
                </c:pt>
                <c:pt idx="10">
                  <c:v>9.7134982461061299E-6</c:v>
                </c:pt>
                <c:pt idx="11">
                  <c:v>2.0764124830411368E-6</c:v>
                </c:pt>
                <c:pt idx="12">
                  <c:v>4.11112418000486E-7</c:v>
                </c:pt>
                <c:pt idx="13">
                  <c:v>7.6252819656243494E-8</c:v>
                </c:pt>
                <c:pt idx="14">
                  <c:v>1.3369499826220654E-8</c:v>
                </c:pt>
                <c:pt idx="15">
                  <c:v>2.2320037235432933E-9</c:v>
                </c:pt>
                <c:pt idx="16">
                  <c:v>3.5692505570153123E-10</c:v>
                </c:pt>
                <c:pt idx="17">
                  <c:v>5.4941467099277952E-11</c:v>
                </c:pt>
                <c:pt idx="18">
                  <c:v>8.1744040737363373E-12</c:v>
                </c:pt>
                <c:pt idx="19">
                  <c:v>1.179669195302645E-12</c:v>
                </c:pt>
                <c:pt idx="20">
                  <c:v>1.6561753782039243E-13</c:v>
                </c:pt>
                <c:pt idx="21">
                  <c:v>2.2678136555769066E-14</c:v>
                </c:pt>
                <c:pt idx="22">
                  <c:v>3.0354834436110238E-15</c:v>
                </c:pt>
                <c:pt idx="23">
                  <c:v>3.9793223975100728E-16</c:v>
                </c:pt>
                <c:pt idx="24">
                  <c:v>5.1178712731670727E-17</c:v>
                </c:pt>
                <c:pt idx="25">
                  <c:v>6.4672535168821101E-18</c:v>
                </c:pt>
                <c:pt idx="26">
                  <c:v>8.0404111836028956E-19</c:v>
                </c:pt>
                <c:pt idx="27">
                  <c:v>9.8464344314480579E-20</c:v>
                </c:pt>
                <c:pt idx="28">
                  <c:v>1.1890015495192641E-20</c:v>
                </c:pt>
                <c:pt idx="29">
                  <c:v>1.4171050342535928E-21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A9-4510-9588-C50C6ABA70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0279784"/>
        <c:axId val="570279456"/>
      </c:lineChart>
      <c:catAx>
        <c:axId val="570279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279456"/>
        <c:crosses val="autoZero"/>
        <c:auto val="1"/>
        <c:lblAlgn val="ctr"/>
        <c:lblOffset val="100"/>
        <c:noMultiLvlLbl val="0"/>
      </c:catAx>
      <c:valAx>
        <c:axId val="57027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279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Poisson</a:t>
            </a:r>
            <a:r>
              <a:rPr lang="en-US" baseline="0"/>
              <a:t> </a:t>
            </a:r>
            <a:r>
              <a:rPr lang="en-US"/>
              <a:t>f(x|</a:t>
            </a:r>
            <a:r>
              <a:rPr lang="el-GR">
                <a:latin typeface="Calibri" panose="020F0502020204030204" pitchFamily="34" charset="0"/>
                <a:cs typeface="Calibri" panose="020F0502020204030204" pitchFamily="34" charset="0"/>
              </a:rPr>
              <a:t>λ</a:t>
            </a:r>
            <a:r>
              <a:rPr lang="en-US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Poissan_Template_Vague!$H$1</c:f>
              <c:strCache>
                <c:ptCount val="1"/>
                <c:pt idx="0">
                  <c:v>f(x|λ)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Poissan_Template_Vague!$H$2:$H$6</c:f>
              <c:numCache>
                <c:formatCode>General</c:formatCode>
                <c:ptCount val="5"/>
                <c:pt idx="0">
                  <c:v>0.36789051578250315</c:v>
                </c:pt>
                <c:pt idx="1">
                  <c:v>0.18394525789125157</c:v>
                </c:pt>
                <c:pt idx="2">
                  <c:v>6.1315085963750522E-2</c:v>
                </c:pt>
                <c:pt idx="3">
                  <c:v>1.5328771490937631E-2</c:v>
                </c:pt>
                <c:pt idx="4">
                  <c:v>3.0657542981875263E-3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C5-413F-9D14-CC0B83C1C7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2496072"/>
        <c:axId val="402496400"/>
      </c:lineChart>
      <c:catAx>
        <c:axId val="4024960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496400"/>
        <c:crosses val="autoZero"/>
        <c:auto val="1"/>
        <c:lblAlgn val="ctr"/>
        <c:lblOffset val="100"/>
        <c:noMultiLvlLbl val="0"/>
      </c:catAx>
      <c:valAx>
        <c:axId val="40249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496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Prior f(</a:t>
            </a:r>
            <a:r>
              <a:rPr lang="el-GR" baseline="0"/>
              <a:t>λ|</a:t>
            </a:r>
            <a:r>
              <a:rPr lang="en-US" baseline="0"/>
              <a:t>x)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Poissan_Template_Vague!$D$1</c:f>
              <c:strCache>
                <c:ptCount val="1"/>
                <c:pt idx="0">
                  <c:v>Prior f(λ|x)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Poissan_Template_Vague!$D$2:$D$16</c:f>
              <c:numCache>
                <c:formatCode>General</c:formatCode>
                <c:ptCount val="15"/>
                <c:pt idx="0">
                  <c:v>3.917626953721313E-46</c:v>
                </c:pt>
                <c:pt idx="1">
                  <c:v>7.3376195976270776E-90</c:v>
                </c:pt>
                <c:pt idx="2">
                  <c:v>1.8271603241804876E-133</c:v>
                </c:pt>
                <c:pt idx="3">
                  <c:v>5.1125682261866135E-177</c:v>
                </c:pt>
                <c:pt idx="4">
                  <c:v>1.5249303687763554E-220</c:v>
                </c:pt>
                <c:pt idx="5">
                  <c:v>4.736007587686374E-264</c:v>
                </c:pt>
                <c:pt idx="6">
                  <c:v>1.5124703772247646E-307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0A-4708-B453-7212162E79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0279784"/>
        <c:axId val="570279456"/>
      </c:lineChart>
      <c:catAx>
        <c:axId val="5702797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279456"/>
        <c:crosses val="autoZero"/>
        <c:auto val="1"/>
        <c:lblAlgn val="ctr"/>
        <c:lblOffset val="100"/>
        <c:noMultiLvlLbl val="0"/>
      </c:catAx>
      <c:valAx>
        <c:axId val="57027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279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Posterior f(</a:t>
            </a:r>
            <a:r>
              <a:rPr lang="el-GR" baseline="0"/>
              <a:t>λ|</a:t>
            </a:r>
            <a:r>
              <a:rPr lang="en-US" baseline="0"/>
              <a:t>y)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Poissan_Template_Vague!$F$1</c:f>
              <c:strCache>
                <c:ptCount val="1"/>
                <c:pt idx="0">
                  <c:v>Posterior f(λ|y)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Poissan_Template_Vague!$E$2:$E$31</c:f>
              <c:numCache>
                <c:formatCode>General</c:formatCode>
                <c:ptCount val="3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</c:numCache>
            </c:numRef>
          </c:cat>
          <c:val>
            <c:numRef>
              <c:f>Poissan_Template_Vague!$F$2:$F$31</c:f>
              <c:numCache>
                <c:formatCode>General</c:formatCode>
                <c:ptCount val="30"/>
                <c:pt idx="0">
                  <c:v>9.660117083650701E-32</c:v>
                </c:pt>
                <c:pt idx="1">
                  <c:v>1.6621344152245103E-16</c:v>
                </c:pt>
                <c:pt idx="2">
                  <c:v>2.1581549691856651E-9</c:v>
                </c:pt>
                <c:pt idx="3">
                  <c:v>1.3245660729629783E-5</c:v>
                </c:pt>
                <c:pt idx="4">
                  <c:v>1.224383042664007E-3</c:v>
                </c:pt>
                <c:pt idx="5">
                  <c:v>7.9655147319750569E-3</c:v>
                </c:pt>
                <c:pt idx="6">
                  <c:v>8.3013432653949986E-3</c:v>
                </c:pt>
                <c:pt idx="7">
                  <c:v>2.2642719112528843E-3</c:v>
                </c:pt>
                <c:pt idx="8">
                  <c:v>2.2185938096846316E-4</c:v>
                </c:pt>
                <c:pt idx="9">
                  <c:v>9.6938432245595588E-6</c:v>
                </c:pt>
                <c:pt idx="10">
                  <c:v>2.2037290028932027E-7</c:v>
                </c:pt>
                <c:pt idx="11">
                  <c:v>2.9208971455272508E-9</c:v>
                </c:pt>
                <c:pt idx="12">
                  <c:v>2.4610731690446289E-11</c:v>
                </c:pt>
                <c:pt idx="13">
                  <c:v>1.4098552477318253E-13</c:v>
                </c:pt>
                <c:pt idx="14">
                  <c:v>5.7917180351749338E-16</c:v>
                </c:pt>
                <c:pt idx="15">
                  <c:v>1.7810596516766669E-18</c:v>
                </c:pt>
                <c:pt idx="16">
                  <c:v>4.2466503541515139E-21</c:v>
                </c:pt>
                <c:pt idx="17">
                  <c:v>8.0826061413556003E-24</c:v>
                </c:pt>
                <c:pt idx="18">
                  <c:v>1.2582912923018182E-26</c:v>
                </c:pt>
                <c:pt idx="19">
                  <c:v>1.6356611739451882E-29</c:v>
                </c:pt>
                <c:pt idx="20">
                  <c:v>1.8068970585176354E-32</c:v>
                </c:pt>
                <c:pt idx="21">
                  <c:v>1.7221829051569454E-35</c:v>
                </c:pt>
                <c:pt idx="22">
                  <c:v>1.4349314250053862E-38</c:v>
                </c:pt>
                <c:pt idx="23">
                  <c:v>1.0572095667067656E-41</c:v>
                </c:pt>
                <c:pt idx="24">
                  <c:v>6.9571594663007825E-45</c:v>
                </c:pt>
                <c:pt idx="25">
                  <c:v>4.1256566265024668E-48</c:v>
                </c:pt>
                <c:pt idx="26">
                  <c:v>2.222070169803422E-51</c:v>
                </c:pt>
                <c:pt idx="27">
                  <c:v>1.0946286536444077E-54</c:v>
                </c:pt>
                <c:pt idx="28">
                  <c:v>4.9629599626537122E-58</c:v>
                </c:pt>
                <c:pt idx="29">
                  <c:v>2.0826842419394574E-61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7E-47B9-B31E-38F6637266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0279784"/>
        <c:axId val="570279456"/>
      </c:lineChart>
      <c:catAx>
        <c:axId val="570279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279456"/>
        <c:crosses val="autoZero"/>
        <c:auto val="1"/>
        <c:lblAlgn val="ctr"/>
        <c:lblOffset val="100"/>
        <c:noMultiLvlLbl val="0"/>
      </c:catAx>
      <c:valAx>
        <c:axId val="57027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279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Exponential</a:t>
            </a:r>
            <a:r>
              <a:rPr lang="en-US" sz="1600" baseline="0"/>
              <a:t> </a:t>
            </a:r>
            <a:r>
              <a:rPr lang="en-US" sz="1600"/>
              <a:t>f(</a:t>
            </a:r>
            <a:r>
              <a:rPr lang="el-GR" sz="1600">
                <a:latin typeface="Calibri" panose="020F0502020204030204" pitchFamily="34" charset="0"/>
                <a:cs typeface="Calibri" panose="020F0502020204030204" pitchFamily="34" charset="0"/>
              </a:rPr>
              <a:t>λ</a:t>
            </a:r>
            <a:r>
              <a:rPr lang="en-US" sz="1600">
                <a:latin typeface="Calibri" panose="020F0502020204030204" pitchFamily="34" charset="0"/>
                <a:cs typeface="Calibri" panose="020F0502020204030204" pitchFamily="34" charset="0"/>
              </a:rPr>
              <a:t>|X</a:t>
            </a:r>
            <a:r>
              <a:rPr lang="en-US" sz="1600"/>
              <a:t>) Prior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Exponential_Template!$D$1</c:f>
              <c:strCache>
                <c:ptCount val="1"/>
                <c:pt idx="0">
                  <c:v>Prior f(λ|X)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Exponential_Template!$C$2:$C$22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Exponential_Template!$D$2:$D$22</c:f>
              <c:numCache>
                <c:formatCode>General</c:formatCode>
                <c:ptCount val="21"/>
                <c:pt idx="0">
                  <c:v>30</c:v>
                </c:pt>
                <c:pt idx="1">
                  <c:v>6.6939048044528944</c:v>
                </c:pt>
                <c:pt idx="2">
                  <c:v>1.4936120510359183</c:v>
                </c:pt>
                <c:pt idx="3">
                  <c:v>0.33326989614726921</c:v>
                </c:pt>
                <c:pt idx="4">
                  <c:v>7.436256529999076E-2</c:v>
                </c:pt>
                <c:pt idx="5">
                  <c:v>1.659253110443501E-2</c:v>
                </c:pt>
                <c:pt idx="6">
                  <c:v>3.7022941226003869E-3</c:v>
                </c:pt>
                <c:pt idx="7">
                  <c:v>8.260934804924147E-4</c:v>
                </c:pt>
                <c:pt idx="8">
                  <c:v>1.8432637059984629E-4</c:v>
                </c:pt>
                <c:pt idx="9">
                  <c:v>4.1128772591522533E-5</c:v>
                </c:pt>
                <c:pt idx="10">
                  <c:v>9.1770696150547727E-6</c:v>
                </c:pt>
                <c:pt idx="11">
                  <c:v>2.0476810129004609E-6</c:v>
                </c:pt>
                <c:pt idx="12">
                  <c:v>4.5689939234137888E-7</c:v>
                </c:pt>
                <c:pt idx="13">
                  <c:v>1.0194803458485213E-7</c:v>
                </c:pt>
                <c:pt idx="14">
                  <c:v>2.2747681283735719E-8</c:v>
                </c:pt>
                <c:pt idx="15">
                  <c:v>5.0756937678453913E-9</c:v>
                </c:pt>
                <c:pt idx="16">
                  <c:v>1.1325403632837292E-9</c:v>
                </c:pt>
                <c:pt idx="17">
                  <c:v>2.5270391263405943E-10</c:v>
                </c:pt>
                <c:pt idx="18">
                  <c:v>5.6385864496172499E-11</c:v>
                </c:pt>
                <c:pt idx="19">
                  <c:v>1.2581386975138634E-11</c:v>
                </c:pt>
                <c:pt idx="20">
                  <c:v>2.8072868906520526E-12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4C-43C3-9701-5B3F105C9F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2496072"/>
        <c:axId val="402496400"/>
      </c:lineChart>
      <c:catAx>
        <c:axId val="402496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496400"/>
        <c:crosses val="autoZero"/>
        <c:auto val="1"/>
        <c:lblAlgn val="ctr"/>
        <c:lblOffset val="100"/>
        <c:noMultiLvlLbl val="0"/>
      </c:catAx>
      <c:valAx>
        <c:axId val="40249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496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baseline="0">
                <a:effectLst/>
              </a:rPr>
              <a:t>Exponential f(</a:t>
            </a:r>
            <a:r>
              <a:rPr lang="el-GR" sz="1600" b="0" i="0" baseline="0">
                <a:effectLst/>
              </a:rPr>
              <a:t>λ</a:t>
            </a:r>
            <a:r>
              <a:rPr lang="en-US" sz="1600" b="0" i="0" baseline="0">
                <a:effectLst/>
              </a:rPr>
              <a:t>|X) Posterior</a:t>
            </a:r>
            <a:endParaRPr lang="en-US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Exponential_Template!$E$1</c:f>
              <c:strCache>
                <c:ptCount val="1"/>
                <c:pt idx="0">
                  <c:v>Posterior f(λ|X)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Exponential_Template!$C$2:$C$22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Exponential_Template!$E$2:$E$22</c:f>
              <c:numCache>
                <c:formatCode>General</c:formatCode>
                <c:ptCount val="21"/>
                <c:pt idx="0">
                  <c:v>43.333333333333329</c:v>
                </c:pt>
                <c:pt idx="1">
                  <c:v>4.9642165730164676</c:v>
                </c:pt>
                <c:pt idx="2">
                  <c:v>0.56869491193410859</c:v>
                </c:pt>
                <c:pt idx="3">
                  <c:v>6.5149031695694859E-2</c:v>
                </c:pt>
                <c:pt idx="4">
                  <c:v>7.4633977583017722E-3</c:v>
                </c:pt>
                <c:pt idx="5">
                  <c:v>8.5499821944866848E-4</c:v>
                </c:pt>
                <c:pt idx="6">
                  <c:v>9.7947607635845858E-5</c:v>
                </c:pt>
                <c:pt idx="7">
                  <c:v>1.122076470261186E-5</c:v>
                </c:pt>
                <c:pt idx="8">
                  <c:v>1.2854378330451675E-6</c:v>
                </c:pt>
                <c:pt idx="9">
                  <c:v>1.4725827217811974E-7</c:v>
                </c:pt>
                <c:pt idx="10">
                  <c:v>1.6869737429086007E-8</c:v>
                </c:pt>
                <c:pt idx="11">
                  <c:v>1.9325776183362661E-9</c:v>
                </c:pt>
                <c:pt idx="12">
                  <c:v>2.2139385788274484E-10</c:v>
                </c:pt>
                <c:pt idx="13">
                  <c:v>2.5362624426128609E-11</c:v>
                </c:pt>
                <c:pt idx="14">
                  <c:v>2.9055129348780054E-12</c:v>
                </c:pt>
                <c:pt idx="15">
                  <c:v>3.3285220302542409E-13</c:v>
                </c:pt>
                <c:pt idx="16">
                  <c:v>3.8131163599012065E-14</c:v>
                </c:pt>
                <c:pt idx="17">
                  <c:v>4.3682620219988861E-15</c:v>
                </c:pt>
                <c:pt idx="18">
                  <c:v>5.0042304749735071E-16</c:v>
                </c:pt>
                <c:pt idx="19">
                  <c:v>5.7327885828594902E-17</c:v>
                </c:pt>
                <c:pt idx="20">
                  <c:v>6.5674163290685843E-18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C5-45AF-85FF-86AF1A2C97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0279784"/>
        <c:axId val="570279456"/>
      </c:lineChart>
      <c:catAx>
        <c:axId val="570279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279456"/>
        <c:crosses val="autoZero"/>
        <c:auto val="1"/>
        <c:lblAlgn val="ctr"/>
        <c:lblOffset val="100"/>
        <c:noMultiLvlLbl val="0"/>
      </c:catAx>
      <c:valAx>
        <c:axId val="57027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279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Example!$D$1</c:f>
              <c:strCache>
                <c:ptCount val="1"/>
                <c:pt idx="0">
                  <c:v>L(theta1)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Example!$D$2:$D$100</c:f>
              <c:numCache>
                <c:formatCode>General</c:formatCode>
                <c:ptCount val="99"/>
                <c:pt idx="0">
                  <c:v>1.7377016237624726E-59</c:v>
                </c:pt>
                <c:pt idx="1">
                  <c:v>1.390276658830009E-49</c:v>
                </c:pt>
                <c:pt idx="2">
                  <c:v>8.3739890828162746E-44</c:v>
                </c:pt>
                <c:pt idx="3">
                  <c:v>1.0337301658668554E-39</c:v>
                </c:pt>
                <c:pt idx="4">
                  <c:v>1.5156685002103345E-36</c:v>
                </c:pt>
                <c:pt idx="5">
                  <c:v>5.77317978973027E-34</c:v>
                </c:pt>
                <c:pt idx="6">
                  <c:v>8.6725099164252524E-32</c:v>
                </c:pt>
                <c:pt idx="7">
                  <c:v>6.5919394104302894E-30</c:v>
                </c:pt>
                <c:pt idx="8">
                  <c:v>2.9772918082293099E-28</c:v>
                </c:pt>
                <c:pt idx="9">
                  <c:v>8.9171569529640253E-27</c:v>
                </c:pt>
                <c:pt idx="10">
                  <c:v>1.9152148545165545E-25</c:v>
                </c:pt>
                <c:pt idx="11">
                  <c:v>3.1252781048958931E-24</c:v>
                </c:pt>
                <c:pt idx="12">
                  <c:v>4.048500891150356E-23</c:v>
                </c:pt>
                <c:pt idx="13">
                  <c:v>4.3076774903775259E-22</c:v>
                </c:pt>
                <c:pt idx="14">
                  <c:v>3.8678789477125212E-21</c:v>
                </c:pt>
                <c:pt idx="15">
                  <c:v>2.9953203345249898E-20</c:v>
                </c:pt>
                <c:pt idx="16">
                  <c:v>2.0365257085282632E-19</c:v>
                </c:pt>
                <c:pt idx="17">
                  <c:v>1.2337253254161054E-18</c:v>
                </c:pt>
                <c:pt idx="18">
                  <c:v>6.7420630303584261E-18</c:v>
                </c:pt>
                <c:pt idx="19">
                  <c:v>3.3585251947543845E-17</c:v>
                </c:pt>
                <c:pt idx="20">
                  <c:v>1.5387044507769E-16</c:v>
                </c:pt>
                <c:pt idx="21">
                  <c:v>6.5334042502732733E-16</c:v>
                </c:pt>
                <c:pt idx="22">
                  <c:v>2.5881086814510655E-15</c:v>
                </c:pt>
                <c:pt idx="23">
                  <c:v>9.6204407052420064E-15</c:v>
                </c:pt>
                <c:pt idx="24">
                  <c:v>3.3727020350179463E-14</c:v>
                </c:pt>
                <c:pt idx="25">
                  <c:v>1.1201375750701758E-13</c:v>
                </c:pt>
                <c:pt idx="26">
                  <c:v>3.5382872121803466E-13</c:v>
                </c:pt>
                <c:pt idx="27">
                  <c:v>1.0667713760957648E-12</c:v>
                </c:pt>
                <c:pt idx="28">
                  <c:v>3.0794362402692532E-12</c:v>
                </c:pt>
                <c:pt idx="29">
                  <c:v>8.5352555883756793E-12</c:v>
                </c:pt>
                <c:pt idx="30">
                  <c:v>2.2772377599716722E-11</c:v>
                </c:pt>
                <c:pt idx="31">
                  <c:v>5.8619285183656786E-11</c:v>
                </c:pt>
                <c:pt idx="32">
                  <c:v>1.4588561804989294E-10</c:v>
                </c:pt>
                <c:pt idx="33">
                  <c:v>3.5167431964665227E-10</c:v>
                </c:pt>
                <c:pt idx="34">
                  <c:v>8.225604134420172E-10</c:v>
                </c:pt>
                <c:pt idx="35">
                  <c:v>1.8696968138721047E-9</c:v>
                </c:pt>
                <c:pt idx="36">
                  <c:v>4.1358957671948346E-9</c:v>
                </c:pt>
                <c:pt idx="37">
                  <c:v>8.9151644699346022E-9</c:v>
                </c:pt>
                <c:pt idx="38">
                  <c:v>1.8748637910882623E-8</c:v>
                </c:pt>
                <c:pt idx="39">
                  <c:v>3.8509449581312596E-8</c:v>
                </c:pt>
                <c:pt idx="40">
                  <c:v>7.7332170180478622E-8</c:v>
                </c:pt>
                <c:pt idx="41">
                  <c:v>1.5196773228468418E-7</c:v>
                </c:pt>
                <c:pt idx="42">
                  <c:v>2.9249056983230124E-7</c:v>
                </c:pt>
                <c:pt idx="43">
                  <c:v>5.5180211130048175E-7</c:v>
                </c:pt>
                <c:pt idx="44">
                  <c:v>1.0211290364324318E-6</c:v>
                </c:pt>
                <c:pt idx="45">
                  <c:v>1.8547851451628425E-6</c:v>
                </c:pt>
                <c:pt idx="46">
                  <c:v>3.3089426783863548E-6</c:v>
                </c:pt>
                <c:pt idx="47">
                  <c:v>5.8011364880995124E-6</c:v>
                </c:pt>
                <c:pt idx="48">
                  <c:v>9.9997862850637008E-6</c:v>
                </c:pt>
                <c:pt idx="49">
                  <c:v>1.6956219042185755E-5</c:v>
                </c:pt>
                <c:pt idx="50">
                  <c:v>2.8295489808620891E-5</c:v>
                </c:pt>
                <c:pt idx="51">
                  <c:v>4.6486606743935356E-5</c:v>
                </c:pt>
                <c:pt idx="52">
                  <c:v>7.5217266607468573E-5</c:v>
                </c:pt>
                <c:pt idx="53">
                  <c:v>1.1990236260030082E-4</c:v>
                </c:pt>
                <c:pt idx="54">
                  <c:v>1.8835848752038646E-4</c:v>
                </c:pt>
                <c:pt idx="55">
                  <c:v>2.9167719268348875E-4</c:v>
                </c:pt>
                <c:pt idx="56">
                  <c:v>4.453262247646134E-4</c:v>
                </c:pt>
                <c:pt idx="57">
                  <c:v>6.7049827537213368E-4</c:v>
                </c:pt>
                <c:pt idx="58">
                  <c:v>9.9570852619164829E-4</c:v>
                </c:pt>
                <c:pt idx="59">
                  <c:v>1.4586128884329912E-3</c:v>
                </c:pt>
                <c:pt idx="60">
                  <c:v>2.1079759384063728E-3</c:v>
                </c:pt>
                <c:pt idx="61">
                  <c:v>3.0056594659756391E-3</c:v>
                </c:pt>
                <c:pt idx="62">
                  <c:v>4.2284290242039233E-3</c:v>
                </c:pt>
                <c:pt idx="63">
                  <c:v>5.8692889617803067E-3</c:v>
                </c:pt>
                <c:pt idx="64">
                  <c:v>8.0379615505107218E-3</c:v>
                </c:pt>
                <c:pt idx="65">
                  <c:v>1.0860032799946413E-2</c:v>
                </c:pt>
                <c:pt idx="66">
                  <c:v>1.4474211456440674E-2</c:v>
                </c:pt>
                <c:pt idx="67">
                  <c:v>1.9027109270858138E-2</c:v>
                </c:pt>
                <c:pt idx="68">
                  <c:v>2.4664975926696142E-2</c:v>
                </c:pt>
                <c:pt idx="69">
                  <c:v>3.1521940741202646E-2</c:v>
                </c:pt>
                <c:pt idx="70">
                  <c:v>3.9704555445078997E-2</c:v>
                </c:pt>
                <c:pt idx="71">
                  <c:v>4.9272823141973787E-2</c:v>
                </c:pt>
                <c:pt idx="72">
                  <c:v>6.0218450706421324E-2</c:v>
                </c:pt>
                <c:pt idx="73">
                  <c:v>7.2441766430494076E-2</c:v>
                </c:pt>
                <c:pt idx="74">
                  <c:v>8.5729560519478012E-2</c:v>
                </c:pt>
                <c:pt idx="75">
                  <c:v>9.9736949731687091E-2</c:v>
                </c:pt>
                <c:pt idx="76">
                  <c:v>0.1139771065219492</c:v>
                </c:pt>
                <c:pt idx="77">
                  <c:v>0.12782314512796197</c:v>
                </c:pt>
                <c:pt idx="78">
                  <c:v>0.14052639993901223</c:v>
                </c:pt>
                <c:pt idx="79">
                  <c:v>0.15125452815610246</c:v>
                </c:pt>
                <c:pt idx="80">
                  <c:v>0.1591511109021353</c:v>
                </c:pt>
                <c:pt idx="81">
                  <c:v>0.16341559860400709</c:v>
                </c:pt>
                <c:pt idx="82">
                  <c:v>0.16339860437784873</c:v>
                </c:pt>
                <c:pt idx="83">
                  <c:v>0.15870300986043814</c:v>
                </c:pt>
                <c:pt idx="84">
                  <c:v>0.14927676220652389</c:v>
                </c:pt>
                <c:pt idx="85">
                  <c:v>0.13547962489595144</c:v>
                </c:pt>
                <c:pt idx="86">
                  <c:v>0.11810482686897929</c:v>
                </c:pt>
                <c:pt idx="87">
                  <c:v>9.8338991025168895E-2</c:v>
                </c:pt>
                <c:pt idx="88">
                  <c:v>7.7651144315008275E-2</c:v>
                </c:pt>
                <c:pt idx="89">
                  <c:v>5.7614481292187346E-2</c:v>
                </c:pt>
                <c:pt idx="90">
                  <c:v>3.9681890779661659E-2</c:v>
                </c:pt>
                <c:pt idx="91">
                  <c:v>2.4954970229315501E-2</c:v>
                </c:pt>
                <c:pt idx="92">
                  <c:v>1.4000786309657235E-2</c:v>
                </c:pt>
                <c:pt idx="93">
                  <c:v>6.7734006676001858E-3</c:v>
                </c:pt>
                <c:pt idx="94">
                  <c:v>2.6803891398684341E-3</c:v>
                </c:pt>
                <c:pt idx="95">
                  <c:v>7.9414439375578773E-4</c:v>
                </c:pt>
                <c:pt idx="96">
                  <c:v>1.4922612393481561E-4</c:v>
                </c:pt>
                <c:pt idx="97">
                  <c:v>1.2251783455520767E-5</c:v>
                </c:pt>
                <c:pt idx="98">
                  <c:v>1.3381052248327951E-7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95-4C2E-9188-9AD5EEA25C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0279784"/>
        <c:axId val="570279456"/>
      </c:lineChart>
      <c:catAx>
        <c:axId val="5702797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279456"/>
        <c:crosses val="autoZero"/>
        <c:auto val="1"/>
        <c:lblAlgn val="ctr"/>
        <c:lblOffset val="100"/>
        <c:noMultiLvlLbl val="0"/>
      </c:catAx>
      <c:valAx>
        <c:axId val="57027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279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baseline="0">
                <a:effectLst/>
              </a:rPr>
              <a:t>Exponential f(y*|Y) Posterior</a:t>
            </a:r>
            <a:endParaRPr lang="en-US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Exponential_Template!$G$1</c:f>
              <c:strCache>
                <c:ptCount val="1"/>
                <c:pt idx="0">
                  <c:v>f(y*|Y)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Exponential_Template!$F$2:$F$16</c15:sqref>
                  </c15:fullRef>
                </c:ext>
              </c:extLst>
              <c:f>Exponential_Template!$F$2:$F$16</c:f>
              <c:numCache>
                <c:formatCode>General</c:formatCode>
                <c:ptCount val="1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Exponential_Template!$G$2:$G$31</c15:sqref>
                  </c15:fullRef>
                </c:ext>
              </c:extLst>
              <c:f>Exponential_Template!$G$2:$G$16</c:f>
              <c:numCache>
                <c:formatCode>General</c:formatCode>
                <c:ptCount val="15"/>
                <c:pt idx="0">
                  <c:v>1.7915298942840874E-2</c:v>
                </c:pt>
                <c:pt idx="1">
                  <c:v>1.3995402900585889E-2</c:v>
                </c:pt>
                <c:pt idx="2">
                  <c:v>1.0998439462154768E-2</c:v>
                </c:pt>
                <c:pt idx="3">
                  <c:v>8.6923942707720324E-3</c:v>
                </c:pt>
                <c:pt idx="4">
                  <c:v>6.9071232855362824E-3</c:v>
                </c:pt>
                <c:pt idx="5">
                  <c:v>5.5169472935792307E-3</c:v>
                </c:pt>
                <c:pt idx="6">
                  <c:v>4.4283879042714917E-3</c:v>
                </c:pt>
                <c:pt idx="7">
                  <c:v>3.5714567343169521E-3</c:v>
                </c:pt>
                <c:pt idx="8">
                  <c:v>2.8934207984093519E-3</c:v>
                </c:pt>
                <c:pt idx="9">
                  <c:v>2.3543074255118028E-3</c:v>
                </c:pt>
                <c:pt idx="10">
                  <c:v>1.9236405764391231E-3</c:v>
                </c:pt>
                <c:pt idx="11">
                  <c:v>1.5780552764526983E-3</c:v>
                </c:pt>
                <c:pt idx="12">
                  <c:v>1.2995426471416767E-3</c:v>
                </c:pt>
                <c:pt idx="13">
                  <c:v>1.0741508505455934E-3</c:v>
                </c:pt>
                <c:pt idx="14">
                  <c:v>8.910177884220706E-4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34-438C-8A04-747DC18A64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0279784"/>
        <c:axId val="570279456"/>
      </c:lineChart>
      <c:catAx>
        <c:axId val="570279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279456"/>
        <c:crosses val="autoZero"/>
        <c:auto val="1"/>
        <c:lblAlgn val="ctr"/>
        <c:lblOffset val="100"/>
        <c:noMultiLvlLbl val="0"/>
      </c:catAx>
      <c:valAx>
        <c:axId val="57027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279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Normal</a:t>
            </a:r>
            <a:r>
              <a:rPr lang="en-US" sz="1600" baseline="0"/>
              <a:t> </a:t>
            </a:r>
            <a:r>
              <a:rPr lang="en-US" sz="1600"/>
              <a:t>f(</a:t>
            </a:r>
            <a:r>
              <a:rPr lang="el-GR" sz="1600">
                <a:latin typeface="Calibri" panose="020F0502020204030204" pitchFamily="34" charset="0"/>
                <a:cs typeface="Calibri" panose="020F0502020204030204" pitchFamily="34" charset="0"/>
              </a:rPr>
              <a:t>λ</a:t>
            </a:r>
            <a:r>
              <a:rPr lang="en-US" sz="1600">
                <a:latin typeface="Calibri" panose="020F0502020204030204" pitchFamily="34" charset="0"/>
                <a:cs typeface="Calibri" panose="020F0502020204030204" pitchFamily="34" charset="0"/>
              </a:rPr>
              <a:t>|X</a:t>
            </a:r>
            <a:r>
              <a:rPr lang="en-US" sz="1600"/>
              <a:t>) Prior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Normal_Template_Var!$D$1</c:f>
              <c:strCache>
                <c:ptCount val="1"/>
                <c:pt idx="0">
                  <c:v>Prior f(λ|X)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Normal_Template_Var!$C$2:$C$22</c:f>
              <c:numCache>
                <c:formatCode>General</c:formatCode>
                <c:ptCount val="21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</c:numCache>
            </c:numRef>
          </c:cat>
          <c:val>
            <c:numRef>
              <c:f>Normal_Template_Var!$D$2:$D$22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86-4631-A145-38AF68CB99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2496072"/>
        <c:axId val="402496400"/>
      </c:lineChart>
      <c:catAx>
        <c:axId val="402496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496400"/>
        <c:crosses val="autoZero"/>
        <c:auto val="1"/>
        <c:lblAlgn val="ctr"/>
        <c:lblOffset val="100"/>
        <c:noMultiLvlLbl val="0"/>
      </c:catAx>
      <c:valAx>
        <c:axId val="40249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496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baseline="0">
                <a:effectLst/>
              </a:rPr>
              <a:t>Normal f(</a:t>
            </a:r>
            <a:r>
              <a:rPr lang="el-GR" sz="1600" b="0" i="0" baseline="0">
                <a:effectLst/>
              </a:rPr>
              <a:t>λ</a:t>
            </a:r>
            <a:r>
              <a:rPr lang="en-US" sz="1600" b="0" i="0" baseline="0">
                <a:effectLst/>
              </a:rPr>
              <a:t>|X) Posterior</a:t>
            </a:r>
            <a:endParaRPr lang="en-US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Normal_Template_Var!$E$1</c:f>
              <c:strCache>
                <c:ptCount val="1"/>
                <c:pt idx="0">
                  <c:v>Posterior f(λ|X)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Normal_Template_Var!$C$2:$C$22</c:f>
              <c:numCache>
                <c:formatCode>General</c:formatCode>
                <c:ptCount val="21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</c:numCache>
            </c:numRef>
          </c:cat>
          <c:val>
            <c:numRef>
              <c:f>Normal_Template_Var!$E$2:$E$22</c:f>
              <c:numCache>
                <c:formatCode>General</c:formatCode>
                <c:ptCount val="21"/>
                <c:pt idx="0">
                  <c:v>26.823969705037296</c:v>
                </c:pt>
                <c:pt idx="1">
                  <c:v>17.975650677670579</c:v>
                </c:pt>
                <c:pt idx="2">
                  <c:v>12.046092388217954</c:v>
                </c:pt>
                <c:pt idx="3">
                  <c:v>8.0724945331596079</c:v>
                </c:pt>
                <c:pt idx="4">
                  <c:v>5.409652017249055</c:v>
                </c:pt>
                <c:pt idx="5">
                  <c:v>3.6251910518510559</c:v>
                </c:pt>
                <c:pt idx="6">
                  <c:v>2.42936331588737</c:v>
                </c:pt>
                <c:pt idx="7">
                  <c:v>1.6279986450826534</c:v>
                </c:pt>
                <c:pt idx="8">
                  <c:v>1.0909770354471886</c:v>
                </c:pt>
                <c:pt idx="9">
                  <c:v>0.73110066489810122</c:v>
                </c:pt>
                <c:pt idx="10">
                  <c:v>0.4899353193033551</c:v>
                </c:pt>
                <c:pt idx="11">
                  <c:v>0.32832225249629066</c:v>
                </c:pt>
                <c:pt idx="12">
                  <c:v>0.22001986229021783</c:v>
                </c:pt>
                <c:pt idx="13">
                  <c:v>0.1474427622073935</c:v>
                </c:pt>
                <c:pt idx="14">
                  <c:v>9.8806389118954285E-2</c:v>
                </c:pt>
                <c:pt idx="15">
                  <c:v>6.6213508106921851E-2</c:v>
                </c:pt>
                <c:pt idx="16">
                  <c:v>4.4371914558553258E-2</c:v>
                </c:pt>
                <c:pt idx="17">
                  <c:v>2.9735122905921518E-2</c:v>
                </c:pt>
                <c:pt idx="18">
                  <c:v>1.9926513043819542E-2</c:v>
                </c:pt>
                <c:pt idx="19">
                  <c:v>1.3353431339153397E-2</c:v>
                </c:pt>
                <c:pt idx="20">
                  <c:v>8.9485866462115701E-3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F8-4974-A544-9FDF068367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0279784"/>
        <c:axId val="570279456"/>
      </c:lineChart>
      <c:catAx>
        <c:axId val="570279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279456"/>
        <c:crosses val="autoZero"/>
        <c:auto val="1"/>
        <c:lblAlgn val="ctr"/>
        <c:lblOffset val="100"/>
        <c:noMultiLvlLbl val="0"/>
      </c:catAx>
      <c:valAx>
        <c:axId val="57027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279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baseline="0">
                <a:effectLst/>
              </a:rPr>
              <a:t>Normal f(y*|Y) Posterior</a:t>
            </a:r>
            <a:endParaRPr lang="en-US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Normal_Template_Var!$G$1</c:f>
              <c:strCache>
                <c:ptCount val="1"/>
                <c:pt idx="0">
                  <c:v>f(y*|Y)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Normal_Template_Var!$F$2:$F$16</c15:sqref>
                  </c15:fullRef>
                </c:ext>
              </c:extLst>
              <c:f>Normal_Template_Var!$F$2:$F$16</c:f>
              <c:numCache>
                <c:formatCode>General</c:formatCode>
                <c:ptCount val="1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Normal_Template_Var!$G$2:$G$31</c15:sqref>
                  </c15:fullRef>
                </c:ext>
              </c:extLst>
              <c:f>Normal_Template_Var!$G$2:$G$16</c:f>
              <c:numCache>
                <c:formatCode>General</c:formatCode>
                <c:ptCount val="15"/>
                <c:pt idx="0">
                  <c:v>1.8998868765878238E-2</c:v>
                </c:pt>
                <c:pt idx="1">
                  <c:v>1.4554127914447362E-2</c:v>
                </c:pt>
                <c:pt idx="2">
                  <c:v>1.1226627099176108E-2</c:v>
                </c:pt>
                <c:pt idx="3">
                  <c:v>8.7169591124613612E-3</c:v>
                </c:pt>
                <c:pt idx="4">
                  <c:v>6.810712025251308E-3</c:v>
                </c:pt>
                <c:pt idx="5">
                  <c:v>5.3530486907697721E-3</c:v>
                </c:pt>
                <c:pt idx="6">
                  <c:v>4.2312591464495741E-3</c:v>
                </c:pt>
                <c:pt idx="7">
                  <c:v>3.3626740190692934E-3</c:v>
                </c:pt>
                <c:pt idx="8">
                  <c:v>2.6862176596245211E-3</c:v>
                </c:pt>
                <c:pt idx="9">
                  <c:v>2.1564552142674638E-3</c:v>
                </c:pt>
                <c:pt idx="10">
                  <c:v>1.7393635812591134E-3</c:v>
                </c:pt>
                <c:pt idx="11">
                  <c:v>1.4093039834386586E-3</c:v>
                </c:pt>
                <c:pt idx="12">
                  <c:v>1.1468388364012801E-3</c:v>
                </c:pt>
                <c:pt idx="13">
                  <c:v>9.3714640113888451E-4</c:v>
                </c:pt>
                <c:pt idx="14">
                  <c:v>7.6886179452312505E-4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0D-4C92-8A38-45DEB88283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0279784"/>
        <c:axId val="570279456"/>
      </c:lineChart>
      <c:catAx>
        <c:axId val="570279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279456"/>
        <c:crosses val="autoZero"/>
        <c:auto val="1"/>
        <c:lblAlgn val="ctr"/>
        <c:lblOffset val="100"/>
        <c:noMultiLvlLbl val="0"/>
      </c:catAx>
      <c:valAx>
        <c:axId val="57027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279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'Linear Regression Example 1'!$B$2</c:f>
              <c:strCache>
                <c:ptCount val="1"/>
                <c:pt idx="0">
                  <c:v>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'Linear Regression Example 1'!$A$3:$A$25</c:f>
              <c:numCache>
                <c:formatCode>General</c:formatCode>
                <c:ptCount val="23"/>
                <c:pt idx="0">
                  <c:v>53</c:v>
                </c:pt>
                <c:pt idx="1">
                  <c:v>57</c:v>
                </c:pt>
                <c:pt idx="2">
                  <c:v>58</c:v>
                </c:pt>
                <c:pt idx="3">
                  <c:v>63</c:v>
                </c:pt>
                <c:pt idx="4">
                  <c:v>66</c:v>
                </c:pt>
                <c:pt idx="5">
                  <c:v>67</c:v>
                </c:pt>
                <c:pt idx="6">
                  <c:v>67</c:v>
                </c:pt>
                <c:pt idx="7">
                  <c:v>67</c:v>
                </c:pt>
                <c:pt idx="8">
                  <c:v>68</c:v>
                </c:pt>
                <c:pt idx="9">
                  <c:v>69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72</c:v>
                </c:pt>
                <c:pt idx="15">
                  <c:v>73</c:v>
                </c:pt>
                <c:pt idx="16">
                  <c:v>75</c:v>
                </c:pt>
                <c:pt idx="17">
                  <c:v>75</c:v>
                </c:pt>
                <c:pt idx="18">
                  <c:v>76</c:v>
                </c:pt>
                <c:pt idx="19">
                  <c:v>76</c:v>
                </c:pt>
                <c:pt idx="20">
                  <c:v>78</c:v>
                </c:pt>
                <c:pt idx="21">
                  <c:v>79</c:v>
                </c:pt>
                <c:pt idx="22">
                  <c:v>81</c:v>
                </c:pt>
              </c:numCache>
            </c:numRef>
          </c:xVal>
          <c:yVal>
            <c:numRef>
              <c:f>'Linear Regression Example 1'!$B$3:$B$25</c:f>
              <c:numCache>
                <c:formatCode>General</c:formatCode>
                <c:ptCount val="23"/>
                <c:pt idx="0">
                  <c:v>11</c:v>
                </c:pt>
                <c:pt idx="1">
                  <c:v>4</c:v>
                </c:pt>
                <c:pt idx="2">
                  <c:v>4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0</c:v>
                </c:pt>
                <c:pt idx="12">
                  <c:v>4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4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D1-4CBC-BA05-69C4C67FC5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767328"/>
        <c:axId val="488774872"/>
      </c:scatterChart>
      <c:valAx>
        <c:axId val="488767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774872"/>
        <c:crosses val="autoZero"/>
        <c:crossBetween val="midCat"/>
      </c:valAx>
      <c:valAx>
        <c:axId val="488774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767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Female</a:t>
            </a:r>
          </a:p>
        </c:rich>
      </c:tx>
      <c:layout>
        <c:manualLayout>
          <c:xMode val="edge"/>
          <c:yMode val="edge"/>
          <c:x val="0.4011596675415573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'Linear Regression Quiz'!$A$3:$A$159</c:f>
              <c:numCache>
                <c:formatCode>General</c:formatCode>
                <c:ptCount val="157"/>
                <c:pt idx="0">
                  <c:v>243.2</c:v>
                </c:pt>
                <c:pt idx="1">
                  <c:v>254.5</c:v>
                </c:pt>
                <c:pt idx="2">
                  <c:v>253.1</c:v>
                </c:pt>
                <c:pt idx="3">
                  <c:v>228.1</c:v>
                </c:pt>
                <c:pt idx="4">
                  <c:v>240.8</c:v>
                </c:pt>
                <c:pt idx="5">
                  <c:v>244</c:v>
                </c:pt>
                <c:pt idx="6">
                  <c:v>257.89999999999998</c:v>
                </c:pt>
                <c:pt idx="7">
                  <c:v>255.8</c:v>
                </c:pt>
                <c:pt idx="8">
                  <c:v>249.9</c:v>
                </c:pt>
                <c:pt idx="9">
                  <c:v>251.3</c:v>
                </c:pt>
                <c:pt idx="10">
                  <c:v>244.4</c:v>
                </c:pt>
                <c:pt idx="11">
                  <c:v>246.6</c:v>
                </c:pt>
                <c:pt idx="12">
                  <c:v>239.2</c:v>
                </c:pt>
                <c:pt idx="13">
                  <c:v>236.2</c:v>
                </c:pt>
                <c:pt idx="14">
                  <c:v>267.7</c:v>
                </c:pt>
                <c:pt idx="15">
                  <c:v>235.3</c:v>
                </c:pt>
                <c:pt idx="16">
                  <c:v>249.1</c:v>
                </c:pt>
                <c:pt idx="17">
                  <c:v>239.4</c:v>
                </c:pt>
                <c:pt idx="18">
                  <c:v>244.2</c:v>
                </c:pt>
                <c:pt idx="19">
                  <c:v>259.7</c:v>
                </c:pt>
                <c:pt idx="20">
                  <c:v>268.5</c:v>
                </c:pt>
                <c:pt idx="21">
                  <c:v>248.2</c:v>
                </c:pt>
                <c:pt idx="22">
                  <c:v>247.2</c:v>
                </c:pt>
                <c:pt idx="23">
                  <c:v>236.8</c:v>
                </c:pt>
                <c:pt idx="24">
                  <c:v>238.2</c:v>
                </c:pt>
                <c:pt idx="25">
                  <c:v>229.3</c:v>
                </c:pt>
                <c:pt idx="26">
                  <c:v>253.1</c:v>
                </c:pt>
                <c:pt idx="27">
                  <c:v>252</c:v>
                </c:pt>
                <c:pt idx="28">
                  <c:v>259.39999999999998</c:v>
                </c:pt>
                <c:pt idx="29">
                  <c:v>226.7</c:v>
                </c:pt>
                <c:pt idx="30">
                  <c:v>254.6</c:v>
                </c:pt>
                <c:pt idx="31">
                  <c:v>249</c:v>
                </c:pt>
                <c:pt idx="32">
                  <c:v>244.8</c:v>
                </c:pt>
                <c:pt idx="33">
                  <c:v>246.3</c:v>
                </c:pt>
                <c:pt idx="34">
                  <c:v>248.2</c:v>
                </c:pt>
                <c:pt idx="35">
                  <c:v>237.4</c:v>
                </c:pt>
                <c:pt idx="36">
                  <c:v>245.4</c:v>
                </c:pt>
                <c:pt idx="37">
                  <c:v>245.2</c:v>
                </c:pt>
                <c:pt idx="38">
                  <c:v>243.8</c:v>
                </c:pt>
                <c:pt idx="39">
                  <c:v>251.2</c:v>
                </c:pt>
                <c:pt idx="40">
                  <c:v>255.9</c:v>
                </c:pt>
                <c:pt idx="41">
                  <c:v>235.3</c:v>
                </c:pt>
                <c:pt idx="42">
                  <c:v>258.10000000000002</c:v>
                </c:pt>
                <c:pt idx="43">
                  <c:v>242.5</c:v>
                </c:pt>
                <c:pt idx="44">
                  <c:v>244.3</c:v>
                </c:pt>
                <c:pt idx="45">
                  <c:v>251</c:v>
                </c:pt>
                <c:pt idx="46">
                  <c:v>263.60000000000002</c:v>
                </c:pt>
                <c:pt idx="47">
                  <c:v>246.3</c:v>
                </c:pt>
                <c:pt idx="48">
                  <c:v>254.3</c:v>
                </c:pt>
                <c:pt idx="49">
                  <c:v>242.6</c:v>
                </c:pt>
                <c:pt idx="50">
                  <c:v>246.9</c:v>
                </c:pt>
                <c:pt idx="51">
                  <c:v>243.3</c:v>
                </c:pt>
                <c:pt idx="52">
                  <c:v>243.5</c:v>
                </c:pt>
                <c:pt idx="53">
                  <c:v>236.6</c:v>
                </c:pt>
                <c:pt idx="54">
                  <c:v>239.4</c:v>
                </c:pt>
                <c:pt idx="55">
                  <c:v>249.3</c:v>
                </c:pt>
                <c:pt idx="56">
                  <c:v>253.6</c:v>
                </c:pt>
                <c:pt idx="57">
                  <c:v>268</c:v>
                </c:pt>
                <c:pt idx="58">
                  <c:v>246.1</c:v>
                </c:pt>
                <c:pt idx="59">
                  <c:v>246.1</c:v>
                </c:pt>
                <c:pt idx="60">
                  <c:v>253.9</c:v>
                </c:pt>
                <c:pt idx="61">
                  <c:v>248.8</c:v>
                </c:pt>
                <c:pt idx="62">
                  <c:v>246.7</c:v>
                </c:pt>
                <c:pt idx="63">
                  <c:v>246.5</c:v>
                </c:pt>
                <c:pt idx="64">
                  <c:v>250.2</c:v>
                </c:pt>
                <c:pt idx="65">
                  <c:v>248.4</c:v>
                </c:pt>
                <c:pt idx="66">
                  <c:v>252</c:v>
                </c:pt>
                <c:pt idx="67">
                  <c:v>238.7</c:v>
                </c:pt>
                <c:pt idx="68">
                  <c:v>261.5</c:v>
                </c:pt>
                <c:pt idx="69">
                  <c:v>261.10000000000002</c:v>
                </c:pt>
                <c:pt idx="70">
                  <c:v>232.1</c:v>
                </c:pt>
                <c:pt idx="71">
                  <c:v>257.2</c:v>
                </c:pt>
                <c:pt idx="72">
                  <c:v>243</c:v>
                </c:pt>
                <c:pt idx="73">
                  <c:v>242.7</c:v>
                </c:pt>
                <c:pt idx="74">
                  <c:v>249.7</c:v>
                </c:pt>
                <c:pt idx="75">
                  <c:v>247</c:v>
                </c:pt>
                <c:pt idx="76">
                  <c:v>233.7</c:v>
                </c:pt>
                <c:pt idx="77">
                  <c:v>243.7</c:v>
                </c:pt>
                <c:pt idx="78">
                  <c:v>244</c:v>
                </c:pt>
                <c:pt idx="79">
                  <c:v>244</c:v>
                </c:pt>
                <c:pt idx="80">
                  <c:v>252.8</c:v>
                </c:pt>
                <c:pt idx="81">
                  <c:v>250.2</c:v>
                </c:pt>
                <c:pt idx="82">
                  <c:v>237.8</c:v>
                </c:pt>
                <c:pt idx="83">
                  <c:v>224.8</c:v>
                </c:pt>
                <c:pt idx="84">
                  <c:v>253.7</c:v>
                </c:pt>
                <c:pt idx="85">
                  <c:v>242.6</c:v>
                </c:pt>
                <c:pt idx="86">
                  <c:v>261.5</c:v>
                </c:pt>
                <c:pt idx="87">
                  <c:v>235.4</c:v>
                </c:pt>
                <c:pt idx="88">
                  <c:v>242.3</c:v>
                </c:pt>
                <c:pt idx="89">
                  <c:v>269.5</c:v>
                </c:pt>
                <c:pt idx="90">
                  <c:v>248.1</c:v>
                </c:pt>
                <c:pt idx="91">
                  <c:v>244.9</c:v>
                </c:pt>
                <c:pt idx="92">
                  <c:v>240.9</c:v>
                </c:pt>
                <c:pt idx="93">
                  <c:v>266.2</c:v>
                </c:pt>
                <c:pt idx="94">
                  <c:v>254.2</c:v>
                </c:pt>
                <c:pt idx="95">
                  <c:v>241.9</c:v>
                </c:pt>
                <c:pt idx="96">
                  <c:v>237.4</c:v>
                </c:pt>
                <c:pt idx="97">
                  <c:v>240.4</c:v>
                </c:pt>
                <c:pt idx="98">
                  <c:v>238.1</c:v>
                </c:pt>
                <c:pt idx="99">
                  <c:v>246.9</c:v>
                </c:pt>
                <c:pt idx="100">
                  <c:v>237.8</c:v>
                </c:pt>
                <c:pt idx="101">
                  <c:v>243.6</c:v>
                </c:pt>
                <c:pt idx="102">
                  <c:v>242.1</c:v>
                </c:pt>
                <c:pt idx="103">
                  <c:v>255.7</c:v>
                </c:pt>
                <c:pt idx="104">
                  <c:v>249.5</c:v>
                </c:pt>
                <c:pt idx="105">
                  <c:v>253.2</c:v>
                </c:pt>
                <c:pt idx="106">
                  <c:v>247.9</c:v>
                </c:pt>
                <c:pt idx="107">
                  <c:v>244.9</c:v>
                </c:pt>
                <c:pt idx="108">
                  <c:v>256.89999999999998</c:v>
                </c:pt>
                <c:pt idx="109">
                  <c:v>229.9</c:v>
                </c:pt>
                <c:pt idx="110">
                  <c:v>248.1</c:v>
                </c:pt>
                <c:pt idx="111">
                  <c:v>257.89999999999998</c:v>
                </c:pt>
                <c:pt idx="112">
                  <c:v>232.7</c:v>
                </c:pt>
                <c:pt idx="113">
                  <c:v>240.7</c:v>
                </c:pt>
                <c:pt idx="114">
                  <c:v>245.7</c:v>
                </c:pt>
                <c:pt idx="115">
                  <c:v>243</c:v>
                </c:pt>
                <c:pt idx="116">
                  <c:v>257.89999999999998</c:v>
                </c:pt>
                <c:pt idx="117">
                  <c:v>258.39999999999998</c:v>
                </c:pt>
                <c:pt idx="118">
                  <c:v>239.9</c:v>
                </c:pt>
                <c:pt idx="119">
                  <c:v>246.8</c:v>
                </c:pt>
                <c:pt idx="120">
                  <c:v>250.8</c:v>
                </c:pt>
                <c:pt idx="121">
                  <c:v>251.9</c:v>
                </c:pt>
                <c:pt idx="122">
                  <c:v>238.6</c:v>
                </c:pt>
                <c:pt idx="123">
                  <c:v>255.7</c:v>
                </c:pt>
                <c:pt idx="124">
                  <c:v>242.4</c:v>
                </c:pt>
                <c:pt idx="125">
                  <c:v>241.1</c:v>
                </c:pt>
                <c:pt idx="126">
                  <c:v>251.4</c:v>
                </c:pt>
                <c:pt idx="127">
                  <c:v>254.6</c:v>
                </c:pt>
                <c:pt idx="128">
                  <c:v>232.8</c:v>
                </c:pt>
                <c:pt idx="129">
                  <c:v>243</c:v>
                </c:pt>
                <c:pt idx="130">
                  <c:v>261.2</c:v>
                </c:pt>
                <c:pt idx="131">
                  <c:v>237.8</c:v>
                </c:pt>
                <c:pt idx="132">
                  <c:v>255.3</c:v>
                </c:pt>
                <c:pt idx="133">
                  <c:v>249.4</c:v>
                </c:pt>
                <c:pt idx="134">
                  <c:v>239.6</c:v>
                </c:pt>
                <c:pt idx="135">
                  <c:v>240.7</c:v>
                </c:pt>
                <c:pt idx="136">
                  <c:v>247.6</c:v>
                </c:pt>
                <c:pt idx="137">
                  <c:v>240.8</c:v>
                </c:pt>
                <c:pt idx="138">
                  <c:v>243</c:v>
                </c:pt>
                <c:pt idx="139">
                  <c:v>268.8</c:v>
                </c:pt>
                <c:pt idx="140">
                  <c:v>250.2</c:v>
                </c:pt>
                <c:pt idx="141">
                  <c:v>237.7</c:v>
                </c:pt>
                <c:pt idx="142">
                  <c:v>254.8</c:v>
                </c:pt>
                <c:pt idx="143">
                  <c:v>235.2</c:v>
                </c:pt>
                <c:pt idx="144">
                  <c:v>265.8</c:v>
                </c:pt>
                <c:pt idx="145">
                  <c:v>241</c:v>
                </c:pt>
                <c:pt idx="146">
                  <c:v>256.39999999999998</c:v>
                </c:pt>
                <c:pt idx="147">
                  <c:v>240.9</c:v>
                </c:pt>
                <c:pt idx="148">
                  <c:v>225.1</c:v>
                </c:pt>
                <c:pt idx="149">
                  <c:v>225.8</c:v>
                </c:pt>
                <c:pt idx="150">
                  <c:v>231.1</c:v>
                </c:pt>
                <c:pt idx="151">
                  <c:v>262.5</c:v>
                </c:pt>
                <c:pt idx="152">
                  <c:v>250.4</c:v>
                </c:pt>
                <c:pt idx="153">
                  <c:v>266.39999999999998</c:v>
                </c:pt>
                <c:pt idx="154">
                  <c:v>242.6</c:v>
                </c:pt>
                <c:pt idx="155">
                  <c:v>245.3</c:v>
                </c:pt>
                <c:pt idx="156">
                  <c:v>230.6</c:v>
                </c:pt>
              </c:numCache>
            </c:numRef>
          </c:xVal>
          <c:yVal>
            <c:numRef>
              <c:f>'Linear Regression Quiz'!$B$3:$B$159</c:f>
              <c:numCache>
                <c:formatCode>General</c:formatCode>
                <c:ptCount val="157"/>
                <c:pt idx="0">
                  <c:v>67</c:v>
                </c:pt>
                <c:pt idx="1">
                  <c:v>70.099999999999994</c:v>
                </c:pt>
                <c:pt idx="2">
                  <c:v>59.3</c:v>
                </c:pt>
                <c:pt idx="3">
                  <c:v>70.400000000000006</c:v>
                </c:pt>
                <c:pt idx="4">
                  <c:v>69.5</c:v>
                </c:pt>
                <c:pt idx="5">
                  <c:v>69</c:v>
                </c:pt>
                <c:pt idx="6">
                  <c:v>66.3</c:v>
                </c:pt>
                <c:pt idx="7">
                  <c:v>68.3</c:v>
                </c:pt>
                <c:pt idx="8">
                  <c:v>63.5</c:v>
                </c:pt>
                <c:pt idx="9">
                  <c:v>70.3</c:v>
                </c:pt>
                <c:pt idx="10">
                  <c:v>66</c:v>
                </c:pt>
                <c:pt idx="11">
                  <c:v>70.099999999999994</c:v>
                </c:pt>
                <c:pt idx="12">
                  <c:v>68.599999999999994</c:v>
                </c:pt>
                <c:pt idx="13">
                  <c:v>56.9</c:v>
                </c:pt>
                <c:pt idx="14">
                  <c:v>67.2</c:v>
                </c:pt>
                <c:pt idx="15">
                  <c:v>75.5</c:v>
                </c:pt>
                <c:pt idx="16">
                  <c:v>64.2</c:v>
                </c:pt>
                <c:pt idx="17">
                  <c:v>65.8</c:v>
                </c:pt>
                <c:pt idx="18">
                  <c:v>65.599999999999994</c:v>
                </c:pt>
                <c:pt idx="19">
                  <c:v>68.5</c:v>
                </c:pt>
                <c:pt idx="20">
                  <c:v>54.2</c:v>
                </c:pt>
                <c:pt idx="21">
                  <c:v>68.400000000000006</c:v>
                </c:pt>
                <c:pt idx="22">
                  <c:v>71.8</c:v>
                </c:pt>
                <c:pt idx="23">
                  <c:v>67.8</c:v>
                </c:pt>
                <c:pt idx="24">
                  <c:v>65.3</c:v>
                </c:pt>
                <c:pt idx="25">
                  <c:v>73.099999999999994</c:v>
                </c:pt>
                <c:pt idx="26">
                  <c:v>65.099999999999994</c:v>
                </c:pt>
                <c:pt idx="27">
                  <c:v>70.8</c:v>
                </c:pt>
                <c:pt idx="28">
                  <c:v>65.400000000000006</c:v>
                </c:pt>
                <c:pt idx="29">
                  <c:v>72.099999999999994</c:v>
                </c:pt>
                <c:pt idx="30">
                  <c:v>66.900000000000006</c:v>
                </c:pt>
                <c:pt idx="31">
                  <c:v>74</c:v>
                </c:pt>
                <c:pt idx="32">
                  <c:v>69.900000000000006</c:v>
                </c:pt>
                <c:pt idx="33">
                  <c:v>70.2</c:v>
                </c:pt>
                <c:pt idx="34">
                  <c:v>60.4</c:v>
                </c:pt>
                <c:pt idx="35">
                  <c:v>73.599999999999994</c:v>
                </c:pt>
                <c:pt idx="36">
                  <c:v>69.3</c:v>
                </c:pt>
                <c:pt idx="37">
                  <c:v>73.5</c:v>
                </c:pt>
                <c:pt idx="38">
                  <c:v>75.5</c:v>
                </c:pt>
                <c:pt idx="39">
                  <c:v>64.5</c:v>
                </c:pt>
                <c:pt idx="40">
                  <c:v>71.7</c:v>
                </c:pt>
                <c:pt idx="41">
                  <c:v>69.5</c:v>
                </c:pt>
                <c:pt idx="42">
                  <c:v>58.3</c:v>
                </c:pt>
                <c:pt idx="43">
                  <c:v>69.400000000000006</c:v>
                </c:pt>
                <c:pt idx="44">
                  <c:v>71</c:v>
                </c:pt>
                <c:pt idx="45">
                  <c:v>67.5</c:v>
                </c:pt>
                <c:pt idx="46">
                  <c:v>68.3</c:v>
                </c:pt>
                <c:pt idx="47">
                  <c:v>69.3</c:v>
                </c:pt>
                <c:pt idx="48">
                  <c:v>62.4</c:v>
                </c:pt>
                <c:pt idx="49">
                  <c:v>64.7</c:v>
                </c:pt>
                <c:pt idx="50">
                  <c:v>67.7</c:v>
                </c:pt>
                <c:pt idx="51">
                  <c:v>68.400000000000006</c:v>
                </c:pt>
                <c:pt idx="52">
                  <c:v>70.2</c:v>
                </c:pt>
                <c:pt idx="53">
                  <c:v>73.8</c:v>
                </c:pt>
                <c:pt idx="54">
                  <c:v>75.8</c:v>
                </c:pt>
                <c:pt idx="55">
                  <c:v>70.400000000000006</c:v>
                </c:pt>
                <c:pt idx="56">
                  <c:v>64.3</c:v>
                </c:pt>
                <c:pt idx="57">
                  <c:v>60.9</c:v>
                </c:pt>
                <c:pt idx="58">
                  <c:v>74.900000000000006</c:v>
                </c:pt>
                <c:pt idx="59">
                  <c:v>72.8</c:v>
                </c:pt>
                <c:pt idx="60">
                  <c:v>71.3</c:v>
                </c:pt>
                <c:pt idx="61">
                  <c:v>60.5</c:v>
                </c:pt>
                <c:pt idx="62">
                  <c:v>68.599999999999994</c:v>
                </c:pt>
                <c:pt idx="63">
                  <c:v>71.2</c:v>
                </c:pt>
                <c:pt idx="64">
                  <c:v>66.599999999999994</c:v>
                </c:pt>
                <c:pt idx="65">
                  <c:v>59.4</c:v>
                </c:pt>
                <c:pt idx="66">
                  <c:v>63.1</c:v>
                </c:pt>
                <c:pt idx="67">
                  <c:v>70.7</c:v>
                </c:pt>
                <c:pt idx="68">
                  <c:v>68.400000000000006</c:v>
                </c:pt>
                <c:pt idx="69">
                  <c:v>61</c:v>
                </c:pt>
                <c:pt idx="70">
                  <c:v>66.7</c:v>
                </c:pt>
                <c:pt idx="71">
                  <c:v>60.8</c:v>
                </c:pt>
                <c:pt idx="72">
                  <c:v>57.9</c:v>
                </c:pt>
                <c:pt idx="73">
                  <c:v>64.900000000000006</c:v>
                </c:pt>
                <c:pt idx="74">
                  <c:v>70.900000000000006</c:v>
                </c:pt>
                <c:pt idx="75">
                  <c:v>59.9</c:v>
                </c:pt>
                <c:pt idx="76">
                  <c:v>77.7</c:v>
                </c:pt>
                <c:pt idx="77">
                  <c:v>62.6</c:v>
                </c:pt>
                <c:pt idx="78">
                  <c:v>73.5</c:v>
                </c:pt>
                <c:pt idx="79">
                  <c:v>62.4</c:v>
                </c:pt>
                <c:pt idx="80">
                  <c:v>50.3</c:v>
                </c:pt>
                <c:pt idx="81">
                  <c:v>66</c:v>
                </c:pt>
                <c:pt idx="82">
                  <c:v>74.599999999999994</c:v>
                </c:pt>
                <c:pt idx="83">
                  <c:v>72.599999999999994</c:v>
                </c:pt>
                <c:pt idx="84">
                  <c:v>55.6</c:v>
                </c:pt>
                <c:pt idx="85">
                  <c:v>73.900000000000006</c:v>
                </c:pt>
                <c:pt idx="86">
                  <c:v>62.7</c:v>
                </c:pt>
                <c:pt idx="87">
                  <c:v>58.4</c:v>
                </c:pt>
                <c:pt idx="88">
                  <c:v>62.6</c:v>
                </c:pt>
                <c:pt idx="89">
                  <c:v>66</c:v>
                </c:pt>
                <c:pt idx="90">
                  <c:v>65.3</c:v>
                </c:pt>
                <c:pt idx="91">
                  <c:v>72.400000000000006</c:v>
                </c:pt>
                <c:pt idx="92">
                  <c:v>73.099999999999994</c:v>
                </c:pt>
                <c:pt idx="93">
                  <c:v>59.9</c:v>
                </c:pt>
                <c:pt idx="94">
                  <c:v>64.8</c:v>
                </c:pt>
                <c:pt idx="95">
                  <c:v>76.8</c:v>
                </c:pt>
                <c:pt idx="96">
                  <c:v>79.8</c:v>
                </c:pt>
                <c:pt idx="97">
                  <c:v>78.5</c:v>
                </c:pt>
                <c:pt idx="98">
                  <c:v>71.7</c:v>
                </c:pt>
                <c:pt idx="99">
                  <c:v>52.2</c:v>
                </c:pt>
                <c:pt idx="100">
                  <c:v>73</c:v>
                </c:pt>
                <c:pt idx="101">
                  <c:v>71.900000000000006</c:v>
                </c:pt>
                <c:pt idx="102">
                  <c:v>73.3</c:v>
                </c:pt>
                <c:pt idx="103">
                  <c:v>53.9</c:v>
                </c:pt>
                <c:pt idx="104">
                  <c:v>65.8</c:v>
                </c:pt>
                <c:pt idx="105">
                  <c:v>62.6</c:v>
                </c:pt>
                <c:pt idx="106">
                  <c:v>68.8</c:v>
                </c:pt>
                <c:pt idx="107">
                  <c:v>73.5</c:v>
                </c:pt>
                <c:pt idx="108">
                  <c:v>62.1</c:v>
                </c:pt>
                <c:pt idx="109">
                  <c:v>77</c:v>
                </c:pt>
                <c:pt idx="110">
                  <c:v>63.1</c:v>
                </c:pt>
                <c:pt idx="111">
                  <c:v>68.099999999999994</c:v>
                </c:pt>
                <c:pt idx="112">
                  <c:v>71.2</c:v>
                </c:pt>
                <c:pt idx="113">
                  <c:v>66.900000000000006</c:v>
                </c:pt>
                <c:pt idx="114">
                  <c:v>71.5</c:v>
                </c:pt>
                <c:pt idx="115">
                  <c:v>59.2</c:v>
                </c:pt>
                <c:pt idx="116">
                  <c:v>65.599999999999994</c:v>
                </c:pt>
                <c:pt idx="117">
                  <c:v>65.400000000000006</c:v>
                </c:pt>
                <c:pt idx="118">
                  <c:v>61.9</c:v>
                </c:pt>
                <c:pt idx="119">
                  <c:v>73.400000000000006</c:v>
                </c:pt>
                <c:pt idx="120">
                  <c:v>70.2</c:v>
                </c:pt>
                <c:pt idx="121">
                  <c:v>66.599999999999994</c:v>
                </c:pt>
                <c:pt idx="122">
                  <c:v>68.599999999999994</c:v>
                </c:pt>
                <c:pt idx="123">
                  <c:v>66.5</c:v>
                </c:pt>
                <c:pt idx="124">
                  <c:v>70.400000000000006</c:v>
                </c:pt>
                <c:pt idx="125">
                  <c:v>65.400000000000006</c:v>
                </c:pt>
                <c:pt idx="126">
                  <c:v>61.3</c:v>
                </c:pt>
                <c:pt idx="127">
                  <c:v>61.9</c:v>
                </c:pt>
                <c:pt idx="128">
                  <c:v>75.599999999999994</c:v>
                </c:pt>
                <c:pt idx="129">
                  <c:v>70</c:v>
                </c:pt>
                <c:pt idx="130">
                  <c:v>67</c:v>
                </c:pt>
                <c:pt idx="131">
                  <c:v>71.400000000000006</c:v>
                </c:pt>
                <c:pt idx="132">
                  <c:v>70.8</c:v>
                </c:pt>
                <c:pt idx="133">
                  <c:v>64.7</c:v>
                </c:pt>
                <c:pt idx="134">
                  <c:v>62.7</c:v>
                </c:pt>
                <c:pt idx="135">
                  <c:v>69.2</c:v>
                </c:pt>
                <c:pt idx="136">
                  <c:v>70.3</c:v>
                </c:pt>
                <c:pt idx="137">
                  <c:v>71.5</c:v>
                </c:pt>
                <c:pt idx="138">
                  <c:v>78.8</c:v>
                </c:pt>
                <c:pt idx="139">
                  <c:v>59.3</c:v>
                </c:pt>
                <c:pt idx="140">
                  <c:v>65.7</c:v>
                </c:pt>
                <c:pt idx="141">
                  <c:v>72</c:v>
                </c:pt>
                <c:pt idx="142">
                  <c:v>67.599999999999994</c:v>
                </c:pt>
                <c:pt idx="143">
                  <c:v>78.400000000000006</c:v>
                </c:pt>
                <c:pt idx="144">
                  <c:v>66.900000000000006</c:v>
                </c:pt>
                <c:pt idx="145">
                  <c:v>70.2</c:v>
                </c:pt>
                <c:pt idx="146">
                  <c:v>66.400000000000006</c:v>
                </c:pt>
                <c:pt idx="147">
                  <c:v>66.5</c:v>
                </c:pt>
                <c:pt idx="148">
                  <c:v>78.2</c:v>
                </c:pt>
                <c:pt idx="149">
                  <c:v>49.3</c:v>
                </c:pt>
                <c:pt idx="150">
                  <c:v>70.400000000000006</c:v>
                </c:pt>
                <c:pt idx="151">
                  <c:v>63.9</c:v>
                </c:pt>
                <c:pt idx="152">
                  <c:v>68.400000000000006</c:v>
                </c:pt>
                <c:pt idx="153">
                  <c:v>62</c:v>
                </c:pt>
                <c:pt idx="154">
                  <c:v>70</c:v>
                </c:pt>
                <c:pt idx="155">
                  <c:v>66.2</c:v>
                </c:pt>
                <c:pt idx="156">
                  <c:v>78.8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D7-4363-BEBE-05D5780ECB5E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'Linear Regression Quiz'!$A$3:$A$159</c:f>
              <c:numCache>
                <c:formatCode>General</c:formatCode>
                <c:ptCount val="157"/>
                <c:pt idx="0">
                  <c:v>243.2</c:v>
                </c:pt>
                <c:pt idx="1">
                  <c:v>254.5</c:v>
                </c:pt>
                <c:pt idx="2">
                  <c:v>253.1</c:v>
                </c:pt>
                <c:pt idx="3">
                  <c:v>228.1</c:v>
                </c:pt>
                <c:pt idx="4">
                  <c:v>240.8</c:v>
                </c:pt>
                <c:pt idx="5">
                  <c:v>244</c:v>
                </c:pt>
                <c:pt idx="6">
                  <c:v>257.89999999999998</c:v>
                </c:pt>
                <c:pt idx="7">
                  <c:v>255.8</c:v>
                </c:pt>
                <c:pt idx="8">
                  <c:v>249.9</c:v>
                </c:pt>
                <c:pt idx="9">
                  <c:v>251.3</c:v>
                </c:pt>
                <c:pt idx="10">
                  <c:v>244.4</c:v>
                </c:pt>
                <c:pt idx="11">
                  <c:v>246.6</c:v>
                </c:pt>
                <c:pt idx="12">
                  <c:v>239.2</c:v>
                </c:pt>
                <c:pt idx="13">
                  <c:v>236.2</c:v>
                </c:pt>
                <c:pt idx="14">
                  <c:v>267.7</c:v>
                </c:pt>
                <c:pt idx="15">
                  <c:v>235.3</c:v>
                </c:pt>
                <c:pt idx="16">
                  <c:v>249.1</c:v>
                </c:pt>
                <c:pt idx="17">
                  <c:v>239.4</c:v>
                </c:pt>
                <c:pt idx="18">
                  <c:v>244.2</c:v>
                </c:pt>
                <c:pt idx="19">
                  <c:v>259.7</c:v>
                </c:pt>
                <c:pt idx="20">
                  <c:v>268.5</c:v>
                </c:pt>
                <c:pt idx="21">
                  <c:v>248.2</c:v>
                </c:pt>
                <c:pt idx="22">
                  <c:v>247.2</c:v>
                </c:pt>
                <c:pt idx="23">
                  <c:v>236.8</c:v>
                </c:pt>
                <c:pt idx="24">
                  <c:v>238.2</c:v>
                </c:pt>
                <c:pt idx="25">
                  <c:v>229.3</c:v>
                </c:pt>
                <c:pt idx="26">
                  <c:v>253.1</c:v>
                </c:pt>
                <c:pt idx="27">
                  <c:v>252</c:v>
                </c:pt>
                <c:pt idx="28">
                  <c:v>259.39999999999998</c:v>
                </c:pt>
                <c:pt idx="29">
                  <c:v>226.7</c:v>
                </c:pt>
                <c:pt idx="30">
                  <c:v>254.6</c:v>
                </c:pt>
                <c:pt idx="31">
                  <c:v>249</c:v>
                </c:pt>
                <c:pt idx="32">
                  <c:v>244.8</c:v>
                </c:pt>
                <c:pt idx="33">
                  <c:v>246.3</c:v>
                </c:pt>
                <c:pt idx="34">
                  <c:v>248.2</c:v>
                </c:pt>
                <c:pt idx="35">
                  <c:v>237.4</c:v>
                </c:pt>
                <c:pt idx="36">
                  <c:v>245.4</c:v>
                </c:pt>
                <c:pt idx="37">
                  <c:v>245.2</c:v>
                </c:pt>
                <c:pt idx="38">
                  <c:v>243.8</c:v>
                </c:pt>
                <c:pt idx="39">
                  <c:v>251.2</c:v>
                </c:pt>
                <c:pt idx="40">
                  <c:v>255.9</c:v>
                </c:pt>
                <c:pt idx="41">
                  <c:v>235.3</c:v>
                </c:pt>
                <c:pt idx="42">
                  <c:v>258.10000000000002</c:v>
                </c:pt>
                <c:pt idx="43">
                  <c:v>242.5</c:v>
                </c:pt>
                <c:pt idx="44">
                  <c:v>244.3</c:v>
                </c:pt>
                <c:pt idx="45">
                  <c:v>251</c:v>
                </c:pt>
                <c:pt idx="46">
                  <c:v>263.60000000000002</c:v>
                </c:pt>
                <c:pt idx="47">
                  <c:v>246.3</c:v>
                </c:pt>
                <c:pt idx="48">
                  <c:v>254.3</c:v>
                </c:pt>
                <c:pt idx="49">
                  <c:v>242.6</c:v>
                </c:pt>
                <c:pt idx="50">
                  <c:v>246.9</c:v>
                </c:pt>
                <c:pt idx="51">
                  <c:v>243.3</c:v>
                </c:pt>
                <c:pt idx="52">
                  <c:v>243.5</c:v>
                </c:pt>
                <c:pt idx="53">
                  <c:v>236.6</c:v>
                </c:pt>
                <c:pt idx="54">
                  <c:v>239.4</c:v>
                </c:pt>
                <c:pt idx="55">
                  <c:v>249.3</c:v>
                </c:pt>
                <c:pt idx="56">
                  <c:v>253.6</c:v>
                </c:pt>
                <c:pt idx="57">
                  <c:v>268</c:v>
                </c:pt>
                <c:pt idx="58">
                  <c:v>246.1</c:v>
                </c:pt>
                <c:pt idx="59">
                  <c:v>246.1</c:v>
                </c:pt>
                <c:pt idx="60">
                  <c:v>253.9</c:v>
                </c:pt>
                <c:pt idx="61">
                  <c:v>248.8</c:v>
                </c:pt>
                <c:pt idx="62">
                  <c:v>246.7</c:v>
                </c:pt>
                <c:pt idx="63">
                  <c:v>246.5</c:v>
                </c:pt>
                <c:pt idx="64">
                  <c:v>250.2</c:v>
                </c:pt>
                <c:pt idx="65">
                  <c:v>248.4</c:v>
                </c:pt>
                <c:pt idx="66">
                  <c:v>252</c:v>
                </c:pt>
                <c:pt idx="67">
                  <c:v>238.7</c:v>
                </c:pt>
                <c:pt idx="68">
                  <c:v>261.5</c:v>
                </c:pt>
                <c:pt idx="69">
                  <c:v>261.10000000000002</c:v>
                </c:pt>
                <c:pt idx="70">
                  <c:v>232.1</c:v>
                </c:pt>
                <c:pt idx="71">
                  <c:v>257.2</c:v>
                </c:pt>
                <c:pt idx="72">
                  <c:v>243</c:v>
                </c:pt>
                <c:pt idx="73">
                  <c:v>242.7</c:v>
                </c:pt>
                <c:pt idx="74">
                  <c:v>249.7</c:v>
                </c:pt>
                <c:pt idx="75">
                  <c:v>247</c:v>
                </c:pt>
                <c:pt idx="76">
                  <c:v>233.7</c:v>
                </c:pt>
                <c:pt idx="77">
                  <c:v>243.7</c:v>
                </c:pt>
                <c:pt idx="78">
                  <c:v>244</c:v>
                </c:pt>
                <c:pt idx="79">
                  <c:v>244</c:v>
                </c:pt>
                <c:pt idx="80">
                  <c:v>252.8</c:v>
                </c:pt>
                <c:pt idx="81">
                  <c:v>250.2</c:v>
                </c:pt>
                <c:pt idx="82">
                  <c:v>237.8</c:v>
                </c:pt>
                <c:pt idx="83">
                  <c:v>224.8</c:v>
                </c:pt>
                <c:pt idx="84">
                  <c:v>253.7</c:v>
                </c:pt>
                <c:pt idx="85">
                  <c:v>242.6</c:v>
                </c:pt>
                <c:pt idx="86">
                  <c:v>261.5</c:v>
                </c:pt>
                <c:pt idx="87">
                  <c:v>235.4</c:v>
                </c:pt>
                <c:pt idx="88">
                  <c:v>242.3</c:v>
                </c:pt>
                <c:pt idx="89">
                  <c:v>269.5</c:v>
                </c:pt>
                <c:pt idx="90">
                  <c:v>248.1</c:v>
                </c:pt>
                <c:pt idx="91">
                  <c:v>244.9</c:v>
                </c:pt>
                <c:pt idx="92">
                  <c:v>240.9</c:v>
                </c:pt>
                <c:pt idx="93">
                  <c:v>266.2</c:v>
                </c:pt>
                <c:pt idx="94">
                  <c:v>254.2</c:v>
                </c:pt>
                <c:pt idx="95">
                  <c:v>241.9</c:v>
                </c:pt>
                <c:pt idx="96">
                  <c:v>237.4</c:v>
                </c:pt>
                <c:pt idx="97">
                  <c:v>240.4</c:v>
                </c:pt>
                <c:pt idx="98">
                  <c:v>238.1</c:v>
                </c:pt>
                <c:pt idx="99">
                  <c:v>246.9</c:v>
                </c:pt>
                <c:pt idx="100">
                  <c:v>237.8</c:v>
                </c:pt>
                <c:pt idx="101">
                  <c:v>243.6</c:v>
                </c:pt>
                <c:pt idx="102">
                  <c:v>242.1</c:v>
                </c:pt>
                <c:pt idx="103">
                  <c:v>255.7</c:v>
                </c:pt>
                <c:pt idx="104">
                  <c:v>249.5</c:v>
                </c:pt>
                <c:pt idx="105">
                  <c:v>253.2</c:v>
                </c:pt>
                <c:pt idx="106">
                  <c:v>247.9</c:v>
                </c:pt>
                <c:pt idx="107">
                  <c:v>244.9</c:v>
                </c:pt>
                <c:pt idx="108">
                  <c:v>256.89999999999998</c:v>
                </c:pt>
                <c:pt idx="109">
                  <c:v>229.9</c:v>
                </c:pt>
                <c:pt idx="110">
                  <c:v>248.1</c:v>
                </c:pt>
                <c:pt idx="111">
                  <c:v>257.89999999999998</c:v>
                </c:pt>
                <c:pt idx="112">
                  <c:v>232.7</c:v>
                </c:pt>
                <c:pt idx="113">
                  <c:v>240.7</c:v>
                </c:pt>
                <c:pt idx="114">
                  <c:v>245.7</c:v>
                </c:pt>
                <c:pt idx="115">
                  <c:v>243</c:v>
                </c:pt>
                <c:pt idx="116">
                  <c:v>257.89999999999998</c:v>
                </c:pt>
                <c:pt idx="117">
                  <c:v>258.39999999999998</c:v>
                </c:pt>
                <c:pt idx="118">
                  <c:v>239.9</c:v>
                </c:pt>
                <c:pt idx="119">
                  <c:v>246.8</c:v>
                </c:pt>
                <c:pt idx="120">
                  <c:v>250.8</c:v>
                </c:pt>
                <c:pt idx="121">
                  <c:v>251.9</c:v>
                </c:pt>
                <c:pt idx="122">
                  <c:v>238.6</c:v>
                </c:pt>
                <c:pt idx="123">
                  <c:v>255.7</c:v>
                </c:pt>
                <c:pt idx="124">
                  <c:v>242.4</c:v>
                </c:pt>
                <c:pt idx="125">
                  <c:v>241.1</c:v>
                </c:pt>
                <c:pt idx="126">
                  <c:v>251.4</c:v>
                </c:pt>
                <c:pt idx="127">
                  <c:v>254.6</c:v>
                </c:pt>
                <c:pt idx="128">
                  <c:v>232.8</c:v>
                </c:pt>
                <c:pt idx="129">
                  <c:v>243</c:v>
                </c:pt>
                <c:pt idx="130">
                  <c:v>261.2</c:v>
                </c:pt>
                <c:pt idx="131">
                  <c:v>237.8</c:v>
                </c:pt>
                <c:pt idx="132">
                  <c:v>255.3</c:v>
                </c:pt>
                <c:pt idx="133">
                  <c:v>249.4</c:v>
                </c:pt>
                <c:pt idx="134">
                  <c:v>239.6</c:v>
                </c:pt>
                <c:pt idx="135">
                  <c:v>240.7</c:v>
                </c:pt>
                <c:pt idx="136">
                  <c:v>247.6</c:v>
                </c:pt>
                <c:pt idx="137">
                  <c:v>240.8</c:v>
                </c:pt>
                <c:pt idx="138">
                  <c:v>243</c:v>
                </c:pt>
                <c:pt idx="139">
                  <c:v>268.8</c:v>
                </c:pt>
                <c:pt idx="140">
                  <c:v>250.2</c:v>
                </c:pt>
                <c:pt idx="141">
                  <c:v>237.7</c:v>
                </c:pt>
                <c:pt idx="142">
                  <c:v>254.8</c:v>
                </c:pt>
                <c:pt idx="143">
                  <c:v>235.2</c:v>
                </c:pt>
                <c:pt idx="144">
                  <c:v>265.8</c:v>
                </c:pt>
                <c:pt idx="145">
                  <c:v>241</c:v>
                </c:pt>
                <c:pt idx="146">
                  <c:v>256.39999999999998</c:v>
                </c:pt>
                <c:pt idx="147">
                  <c:v>240.9</c:v>
                </c:pt>
                <c:pt idx="148">
                  <c:v>225.1</c:v>
                </c:pt>
                <c:pt idx="149">
                  <c:v>225.8</c:v>
                </c:pt>
                <c:pt idx="150">
                  <c:v>231.1</c:v>
                </c:pt>
                <c:pt idx="151">
                  <c:v>262.5</c:v>
                </c:pt>
                <c:pt idx="152">
                  <c:v>250.4</c:v>
                </c:pt>
                <c:pt idx="153">
                  <c:v>266.39999999999998</c:v>
                </c:pt>
                <c:pt idx="154">
                  <c:v>242.6</c:v>
                </c:pt>
                <c:pt idx="155">
                  <c:v>245.3</c:v>
                </c:pt>
                <c:pt idx="156">
                  <c:v>230.6</c:v>
                </c:pt>
              </c:numCache>
            </c:numRef>
          </c:xVal>
          <c:yVal>
            <c:numRef>
              <c:f>'Linear Regression Quiz'!$C$3:$C$159</c:f>
              <c:numCache>
                <c:formatCode>General</c:formatCode>
                <c:ptCount val="15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D7-4363-BEBE-05D5780ECB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9115960"/>
        <c:axId val="619114648"/>
      </c:scatterChart>
      <c:valAx>
        <c:axId val="619115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114648"/>
        <c:crosses val="autoZero"/>
        <c:crossBetween val="midCat"/>
      </c:valAx>
      <c:valAx>
        <c:axId val="619114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115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'Linear Regression Quiz'!$A$160:$A$356</c:f>
              <c:numCache>
                <c:formatCode>General</c:formatCode>
                <c:ptCount val="197"/>
                <c:pt idx="0">
                  <c:v>290.3</c:v>
                </c:pt>
                <c:pt idx="1">
                  <c:v>302.10000000000002</c:v>
                </c:pt>
                <c:pt idx="2">
                  <c:v>287.10000000000002</c:v>
                </c:pt>
                <c:pt idx="3">
                  <c:v>282.7</c:v>
                </c:pt>
                <c:pt idx="4">
                  <c:v>299.10000000000002</c:v>
                </c:pt>
                <c:pt idx="5">
                  <c:v>300.2</c:v>
                </c:pt>
                <c:pt idx="6">
                  <c:v>300.89999999999998</c:v>
                </c:pt>
                <c:pt idx="7">
                  <c:v>279.5</c:v>
                </c:pt>
                <c:pt idx="8">
                  <c:v>287.8</c:v>
                </c:pt>
                <c:pt idx="9">
                  <c:v>284.7</c:v>
                </c:pt>
                <c:pt idx="10">
                  <c:v>296.7</c:v>
                </c:pt>
                <c:pt idx="11">
                  <c:v>283.3</c:v>
                </c:pt>
                <c:pt idx="12">
                  <c:v>284</c:v>
                </c:pt>
                <c:pt idx="13">
                  <c:v>292</c:v>
                </c:pt>
                <c:pt idx="14">
                  <c:v>282.60000000000002</c:v>
                </c:pt>
                <c:pt idx="15">
                  <c:v>287.89999999999998</c:v>
                </c:pt>
                <c:pt idx="16">
                  <c:v>279.2</c:v>
                </c:pt>
                <c:pt idx="17">
                  <c:v>291.7</c:v>
                </c:pt>
                <c:pt idx="18">
                  <c:v>289.89999999999998</c:v>
                </c:pt>
                <c:pt idx="19">
                  <c:v>289.8</c:v>
                </c:pt>
                <c:pt idx="20">
                  <c:v>298.8</c:v>
                </c:pt>
                <c:pt idx="21">
                  <c:v>280.8</c:v>
                </c:pt>
                <c:pt idx="22">
                  <c:v>294.89999999999998</c:v>
                </c:pt>
                <c:pt idx="23">
                  <c:v>287.5</c:v>
                </c:pt>
                <c:pt idx="24">
                  <c:v>282.7</c:v>
                </c:pt>
                <c:pt idx="25">
                  <c:v>277.7</c:v>
                </c:pt>
                <c:pt idx="26">
                  <c:v>270.5</c:v>
                </c:pt>
                <c:pt idx="27">
                  <c:v>285.2</c:v>
                </c:pt>
                <c:pt idx="28">
                  <c:v>315.10000000000002</c:v>
                </c:pt>
                <c:pt idx="29">
                  <c:v>281.89999999999998</c:v>
                </c:pt>
                <c:pt idx="30">
                  <c:v>293.3</c:v>
                </c:pt>
                <c:pt idx="31">
                  <c:v>286</c:v>
                </c:pt>
                <c:pt idx="32">
                  <c:v>285.60000000000002</c:v>
                </c:pt>
                <c:pt idx="33">
                  <c:v>289.89999999999998</c:v>
                </c:pt>
                <c:pt idx="34">
                  <c:v>277.5</c:v>
                </c:pt>
                <c:pt idx="35">
                  <c:v>293.60000000000002</c:v>
                </c:pt>
                <c:pt idx="36">
                  <c:v>301.10000000000002</c:v>
                </c:pt>
                <c:pt idx="37">
                  <c:v>300.8</c:v>
                </c:pt>
                <c:pt idx="38">
                  <c:v>287.39999999999998</c:v>
                </c:pt>
                <c:pt idx="39">
                  <c:v>281.8</c:v>
                </c:pt>
                <c:pt idx="40">
                  <c:v>277.39999999999998</c:v>
                </c:pt>
                <c:pt idx="41">
                  <c:v>279.10000000000002</c:v>
                </c:pt>
                <c:pt idx="42">
                  <c:v>287.39999999999998</c:v>
                </c:pt>
                <c:pt idx="43">
                  <c:v>280.89999999999998</c:v>
                </c:pt>
                <c:pt idx="44">
                  <c:v>287.8</c:v>
                </c:pt>
                <c:pt idx="45">
                  <c:v>261.39999999999998</c:v>
                </c:pt>
                <c:pt idx="46">
                  <c:v>272.60000000000002</c:v>
                </c:pt>
                <c:pt idx="47">
                  <c:v>291.3</c:v>
                </c:pt>
                <c:pt idx="48">
                  <c:v>294.2</c:v>
                </c:pt>
                <c:pt idx="49">
                  <c:v>285.5</c:v>
                </c:pt>
                <c:pt idx="50">
                  <c:v>287.89999999999998</c:v>
                </c:pt>
                <c:pt idx="51">
                  <c:v>282.2</c:v>
                </c:pt>
                <c:pt idx="52">
                  <c:v>301.3</c:v>
                </c:pt>
                <c:pt idx="53">
                  <c:v>276.2</c:v>
                </c:pt>
                <c:pt idx="54">
                  <c:v>281.60000000000002</c:v>
                </c:pt>
                <c:pt idx="55">
                  <c:v>275.5</c:v>
                </c:pt>
                <c:pt idx="56">
                  <c:v>309.7</c:v>
                </c:pt>
                <c:pt idx="57">
                  <c:v>287.7</c:v>
                </c:pt>
                <c:pt idx="58">
                  <c:v>291.60000000000002</c:v>
                </c:pt>
                <c:pt idx="59">
                  <c:v>284.10000000000002</c:v>
                </c:pt>
                <c:pt idx="60">
                  <c:v>299.60000000000002</c:v>
                </c:pt>
                <c:pt idx="61">
                  <c:v>282.7</c:v>
                </c:pt>
                <c:pt idx="62">
                  <c:v>271.5</c:v>
                </c:pt>
                <c:pt idx="63">
                  <c:v>292.10000000000002</c:v>
                </c:pt>
                <c:pt idx="64">
                  <c:v>295</c:v>
                </c:pt>
                <c:pt idx="65">
                  <c:v>274.89999999999998</c:v>
                </c:pt>
                <c:pt idx="66">
                  <c:v>273.60000000000002</c:v>
                </c:pt>
                <c:pt idx="67">
                  <c:v>299.89999999999998</c:v>
                </c:pt>
                <c:pt idx="68">
                  <c:v>279.89999999999998</c:v>
                </c:pt>
                <c:pt idx="69">
                  <c:v>289.89999999999998</c:v>
                </c:pt>
                <c:pt idx="70">
                  <c:v>283.60000000000002</c:v>
                </c:pt>
                <c:pt idx="71">
                  <c:v>310.3</c:v>
                </c:pt>
                <c:pt idx="72">
                  <c:v>291.7</c:v>
                </c:pt>
                <c:pt idx="73">
                  <c:v>284.2</c:v>
                </c:pt>
                <c:pt idx="74">
                  <c:v>295</c:v>
                </c:pt>
                <c:pt idx="75">
                  <c:v>298.60000000000002</c:v>
                </c:pt>
                <c:pt idx="76">
                  <c:v>297.39999999999998</c:v>
                </c:pt>
                <c:pt idx="77">
                  <c:v>299.7</c:v>
                </c:pt>
                <c:pt idx="78">
                  <c:v>284.39999999999998</c:v>
                </c:pt>
                <c:pt idx="79">
                  <c:v>286.39999999999998</c:v>
                </c:pt>
                <c:pt idx="80">
                  <c:v>285.89999999999998</c:v>
                </c:pt>
                <c:pt idx="81">
                  <c:v>297.60000000000002</c:v>
                </c:pt>
                <c:pt idx="82">
                  <c:v>272.5</c:v>
                </c:pt>
                <c:pt idx="83">
                  <c:v>277</c:v>
                </c:pt>
                <c:pt idx="84">
                  <c:v>287.60000000000002</c:v>
                </c:pt>
                <c:pt idx="85">
                  <c:v>280.39999999999998</c:v>
                </c:pt>
                <c:pt idx="86">
                  <c:v>280</c:v>
                </c:pt>
                <c:pt idx="87">
                  <c:v>295.39999999999998</c:v>
                </c:pt>
                <c:pt idx="88">
                  <c:v>274.39999999999998</c:v>
                </c:pt>
                <c:pt idx="89">
                  <c:v>286.5</c:v>
                </c:pt>
                <c:pt idx="90">
                  <c:v>287.7</c:v>
                </c:pt>
                <c:pt idx="91">
                  <c:v>291.5</c:v>
                </c:pt>
                <c:pt idx="92">
                  <c:v>279</c:v>
                </c:pt>
                <c:pt idx="93">
                  <c:v>299</c:v>
                </c:pt>
                <c:pt idx="94">
                  <c:v>290.10000000000002</c:v>
                </c:pt>
                <c:pt idx="95">
                  <c:v>288.89999999999998</c:v>
                </c:pt>
                <c:pt idx="96">
                  <c:v>288.8</c:v>
                </c:pt>
                <c:pt idx="97">
                  <c:v>283.2</c:v>
                </c:pt>
                <c:pt idx="98">
                  <c:v>293.2</c:v>
                </c:pt>
                <c:pt idx="99">
                  <c:v>285.3</c:v>
                </c:pt>
                <c:pt idx="100">
                  <c:v>284.10000000000002</c:v>
                </c:pt>
                <c:pt idx="101">
                  <c:v>281.39999999999998</c:v>
                </c:pt>
                <c:pt idx="102">
                  <c:v>286.10000000000002</c:v>
                </c:pt>
                <c:pt idx="103">
                  <c:v>284.89999999999998</c:v>
                </c:pt>
                <c:pt idx="104">
                  <c:v>284.8</c:v>
                </c:pt>
                <c:pt idx="105">
                  <c:v>296</c:v>
                </c:pt>
                <c:pt idx="106">
                  <c:v>282.89999999999998</c:v>
                </c:pt>
                <c:pt idx="107">
                  <c:v>280.89999999999998</c:v>
                </c:pt>
                <c:pt idx="108">
                  <c:v>291.2</c:v>
                </c:pt>
                <c:pt idx="109">
                  <c:v>292.8</c:v>
                </c:pt>
                <c:pt idx="110">
                  <c:v>291</c:v>
                </c:pt>
                <c:pt idx="111">
                  <c:v>285.7</c:v>
                </c:pt>
                <c:pt idx="112">
                  <c:v>283.89999999999998</c:v>
                </c:pt>
                <c:pt idx="113">
                  <c:v>298.39999999999998</c:v>
                </c:pt>
                <c:pt idx="114">
                  <c:v>285.10000000000002</c:v>
                </c:pt>
                <c:pt idx="115">
                  <c:v>286.10000000000002</c:v>
                </c:pt>
                <c:pt idx="116">
                  <c:v>283.10000000000002</c:v>
                </c:pt>
                <c:pt idx="117">
                  <c:v>289.39999999999998</c:v>
                </c:pt>
                <c:pt idx="118">
                  <c:v>284.60000000000002</c:v>
                </c:pt>
                <c:pt idx="119">
                  <c:v>296.60000000000002</c:v>
                </c:pt>
                <c:pt idx="120">
                  <c:v>295.89999999999998</c:v>
                </c:pt>
                <c:pt idx="121">
                  <c:v>295.2</c:v>
                </c:pt>
                <c:pt idx="122">
                  <c:v>293.89999999999998</c:v>
                </c:pt>
                <c:pt idx="123">
                  <c:v>275</c:v>
                </c:pt>
                <c:pt idx="124">
                  <c:v>286.8</c:v>
                </c:pt>
                <c:pt idx="125">
                  <c:v>291.10000000000002</c:v>
                </c:pt>
                <c:pt idx="126">
                  <c:v>284.8</c:v>
                </c:pt>
                <c:pt idx="127">
                  <c:v>283.7</c:v>
                </c:pt>
                <c:pt idx="128">
                  <c:v>295.39999999999998</c:v>
                </c:pt>
                <c:pt idx="129">
                  <c:v>291.8</c:v>
                </c:pt>
                <c:pt idx="130">
                  <c:v>274.89999999999998</c:v>
                </c:pt>
                <c:pt idx="131">
                  <c:v>302.89999999999998</c:v>
                </c:pt>
                <c:pt idx="132">
                  <c:v>272.10000000000002</c:v>
                </c:pt>
                <c:pt idx="133">
                  <c:v>274.89999999999998</c:v>
                </c:pt>
                <c:pt idx="134">
                  <c:v>296.3</c:v>
                </c:pt>
                <c:pt idx="135">
                  <c:v>286.2</c:v>
                </c:pt>
                <c:pt idx="136">
                  <c:v>294.2</c:v>
                </c:pt>
                <c:pt idx="137">
                  <c:v>284.10000000000002</c:v>
                </c:pt>
                <c:pt idx="138">
                  <c:v>299.2</c:v>
                </c:pt>
                <c:pt idx="139">
                  <c:v>275.39999999999998</c:v>
                </c:pt>
                <c:pt idx="140">
                  <c:v>273.2</c:v>
                </c:pt>
                <c:pt idx="141">
                  <c:v>281.60000000000002</c:v>
                </c:pt>
                <c:pt idx="142">
                  <c:v>295.7</c:v>
                </c:pt>
                <c:pt idx="143">
                  <c:v>287.10000000000002</c:v>
                </c:pt>
                <c:pt idx="144">
                  <c:v>287.7</c:v>
                </c:pt>
                <c:pt idx="145">
                  <c:v>296.7</c:v>
                </c:pt>
                <c:pt idx="146">
                  <c:v>282.2</c:v>
                </c:pt>
                <c:pt idx="147">
                  <c:v>291.7</c:v>
                </c:pt>
                <c:pt idx="148">
                  <c:v>281.60000000000002</c:v>
                </c:pt>
                <c:pt idx="149">
                  <c:v>311</c:v>
                </c:pt>
                <c:pt idx="150">
                  <c:v>278.60000000000002</c:v>
                </c:pt>
                <c:pt idx="151">
                  <c:v>288</c:v>
                </c:pt>
                <c:pt idx="152">
                  <c:v>276.7</c:v>
                </c:pt>
                <c:pt idx="153">
                  <c:v>292</c:v>
                </c:pt>
                <c:pt idx="154">
                  <c:v>286.39999999999998</c:v>
                </c:pt>
                <c:pt idx="155">
                  <c:v>292.7</c:v>
                </c:pt>
                <c:pt idx="156">
                  <c:v>294.2</c:v>
                </c:pt>
                <c:pt idx="157">
                  <c:v>278.60000000000002</c:v>
                </c:pt>
                <c:pt idx="158">
                  <c:v>283.10000000000002</c:v>
                </c:pt>
                <c:pt idx="159">
                  <c:v>284.10000000000002</c:v>
                </c:pt>
                <c:pt idx="160">
                  <c:v>278.60000000000002</c:v>
                </c:pt>
                <c:pt idx="161">
                  <c:v>291.10000000000002</c:v>
                </c:pt>
                <c:pt idx="162">
                  <c:v>294.60000000000002</c:v>
                </c:pt>
                <c:pt idx="163">
                  <c:v>274.3</c:v>
                </c:pt>
                <c:pt idx="164">
                  <c:v>274</c:v>
                </c:pt>
                <c:pt idx="165">
                  <c:v>283.8</c:v>
                </c:pt>
                <c:pt idx="166">
                  <c:v>272.7</c:v>
                </c:pt>
                <c:pt idx="167">
                  <c:v>303.2</c:v>
                </c:pt>
                <c:pt idx="168">
                  <c:v>282</c:v>
                </c:pt>
                <c:pt idx="169">
                  <c:v>281.89999999999998</c:v>
                </c:pt>
                <c:pt idx="170">
                  <c:v>287</c:v>
                </c:pt>
                <c:pt idx="171">
                  <c:v>293.5</c:v>
                </c:pt>
                <c:pt idx="172">
                  <c:v>283.60000000000002</c:v>
                </c:pt>
                <c:pt idx="173">
                  <c:v>296.89999999999998</c:v>
                </c:pt>
                <c:pt idx="174">
                  <c:v>290.89999999999998</c:v>
                </c:pt>
                <c:pt idx="175">
                  <c:v>303</c:v>
                </c:pt>
                <c:pt idx="176">
                  <c:v>292.8</c:v>
                </c:pt>
                <c:pt idx="177">
                  <c:v>281.10000000000002</c:v>
                </c:pt>
                <c:pt idx="178">
                  <c:v>293</c:v>
                </c:pt>
                <c:pt idx="179">
                  <c:v>284</c:v>
                </c:pt>
                <c:pt idx="180">
                  <c:v>279.8</c:v>
                </c:pt>
                <c:pt idx="181">
                  <c:v>292.89999999999998</c:v>
                </c:pt>
                <c:pt idx="182">
                  <c:v>284</c:v>
                </c:pt>
                <c:pt idx="183">
                  <c:v>282</c:v>
                </c:pt>
                <c:pt idx="184">
                  <c:v>280.60000000000002</c:v>
                </c:pt>
                <c:pt idx="185">
                  <c:v>287.7</c:v>
                </c:pt>
                <c:pt idx="186">
                  <c:v>287.7</c:v>
                </c:pt>
                <c:pt idx="187">
                  <c:v>298.3</c:v>
                </c:pt>
                <c:pt idx="188">
                  <c:v>299.60000000000002</c:v>
                </c:pt>
                <c:pt idx="189">
                  <c:v>291.3</c:v>
                </c:pt>
                <c:pt idx="190">
                  <c:v>295.2</c:v>
                </c:pt>
                <c:pt idx="191">
                  <c:v>288</c:v>
                </c:pt>
                <c:pt idx="192">
                  <c:v>297.8</c:v>
                </c:pt>
                <c:pt idx="193">
                  <c:v>286</c:v>
                </c:pt>
                <c:pt idx="194">
                  <c:v>285.3</c:v>
                </c:pt>
                <c:pt idx="195">
                  <c:v>286.89999999999998</c:v>
                </c:pt>
                <c:pt idx="196">
                  <c:v>275.10000000000002</c:v>
                </c:pt>
              </c:numCache>
            </c:numRef>
          </c:xVal>
          <c:yVal>
            <c:numRef>
              <c:f>'Linear Regression Quiz'!$B$160:$B$356</c:f>
              <c:numCache>
                <c:formatCode>General</c:formatCode>
                <c:ptCount val="197"/>
                <c:pt idx="0">
                  <c:v>59.5</c:v>
                </c:pt>
                <c:pt idx="1">
                  <c:v>54.7</c:v>
                </c:pt>
                <c:pt idx="2">
                  <c:v>62.4</c:v>
                </c:pt>
                <c:pt idx="3">
                  <c:v>65.400000000000006</c:v>
                </c:pt>
                <c:pt idx="4">
                  <c:v>52.8</c:v>
                </c:pt>
                <c:pt idx="5">
                  <c:v>51.1</c:v>
                </c:pt>
                <c:pt idx="6">
                  <c:v>58.3</c:v>
                </c:pt>
                <c:pt idx="7">
                  <c:v>73.900000000000006</c:v>
                </c:pt>
                <c:pt idx="8">
                  <c:v>67.599999999999994</c:v>
                </c:pt>
                <c:pt idx="9">
                  <c:v>67.2</c:v>
                </c:pt>
                <c:pt idx="10">
                  <c:v>60</c:v>
                </c:pt>
                <c:pt idx="11">
                  <c:v>59.4</c:v>
                </c:pt>
                <c:pt idx="12">
                  <c:v>72.2</c:v>
                </c:pt>
                <c:pt idx="13">
                  <c:v>62.1</c:v>
                </c:pt>
                <c:pt idx="14">
                  <c:v>66.5</c:v>
                </c:pt>
                <c:pt idx="15">
                  <c:v>60.9</c:v>
                </c:pt>
                <c:pt idx="16">
                  <c:v>67.3</c:v>
                </c:pt>
                <c:pt idx="17">
                  <c:v>64.8</c:v>
                </c:pt>
                <c:pt idx="18">
                  <c:v>58.1</c:v>
                </c:pt>
                <c:pt idx="19">
                  <c:v>61.7</c:v>
                </c:pt>
                <c:pt idx="20">
                  <c:v>56.4</c:v>
                </c:pt>
                <c:pt idx="21">
                  <c:v>60.5</c:v>
                </c:pt>
                <c:pt idx="22">
                  <c:v>57.5</c:v>
                </c:pt>
                <c:pt idx="23">
                  <c:v>61.8</c:v>
                </c:pt>
                <c:pt idx="24">
                  <c:v>56</c:v>
                </c:pt>
                <c:pt idx="25">
                  <c:v>72.5</c:v>
                </c:pt>
                <c:pt idx="26">
                  <c:v>71.7</c:v>
                </c:pt>
                <c:pt idx="27">
                  <c:v>66</c:v>
                </c:pt>
                <c:pt idx="28">
                  <c:v>55.2</c:v>
                </c:pt>
                <c:pt idx="29">
                  <c:v>67.599999999999994</c:v>
                </c:pt>
                <c:pt idx="30">
                  <c:v>58.2</c:v>
                </c:pt>
                <c:pt idx="31">
                  <c:v>59.9</c:v>
                </c:pt>
                <c:pt idx="32">
                  <c:v>58.2</c:v>
                </c:pt>
                <c:pt idx="33">
                  <c:v>65.7</c:v>
                </c:pt>
                <c:pt idx="34">
                  <c:v>59</c:v>
                </c:pt>
                <c:pt idx="35">
                  <c:v>56.8</c:v>
                </c:pt>
                <c:pt idx="36">
                  <c:v>65.400000000000006</c:v>
                </c:pt>
                <c:pt idx="37">
                  <c:v>63.4</c:v>
                </c:pt>
                <c:pt idx="38">
                  <c:v>67.3</c:v>
                </c:pt>
                <c:pt idx="39">
                  <c:v>72.599999999999994</c:v>
                </c:pt>
                <c:pt idx="40">
                  <c:v>63.1</c:v>
                </c:pt>
                <c:pt idx="41">
                  <c:v>66.5</c:v>
                </c:pt>
                <c:pt idx="42">
                  <c:v>66.400000000000006</c:v>
                </c:pt>
                <c:pt idx="43">
                  <c:v>62.3</c:v>
                </c:pt>
                <c:pt idx="44">
                  <c:v>57.2</c:v>
                </c:pt>
                <c:pt idx="45">
                  <c:v>69.2</c:v>
                </c:pt>
                <c:pt idx="46">
                  <c:v>69.400000000000006</c:v>
                </c:pt>
                <c:pt idx="47">
                  <c:v>65.3</c:v>
                </c:pt>
                <c:pt idx="48">
                  <c:v>52.8</c:v>
                </c:pt>
                <c:pt idx="49">
                  <c:v>49</c:v>
                </c:pt>
                <c:pt idx="50">
                  <c:v>61.1</c:v>
                </c:pt>
                <c:pt idx="51">
                  <c:v>65.599999999999994</c:v>
                </c:pt>
                <c:pt idx="52">
                  <c:v>58.2</c:v>
                </c:pt>
                <c:pt idx="53">
                  <c:v>61.7</c:v>
                </c:pt>
                <c:pt idx="54">
                  <c:v>68.099999999999994</c:v>
                </c:pt>
                <c:pt idx="55">
                  <c:v>61.2</c:v>
                </c:pt>
                <c:pt idx="56">
                  <c:v>53.1</c:v>
                </c:pt>
                <c:pt idx="57">
                  <c:v>56.4</c:v>
                </c:pt>
                <c:pt idx="58">
                  <c:v>56.9</c:v>
                </c:pt>
                <c:pt idx="59">
                  <c:v>65</c:v>
                </c:pt>
                <c:pt idx="60">
                  <c:v>57.5</c:v>
                </c:pt>
                <c:pt idx="61">
                  <c:v>60</c:v>
                </c:pt>
                <c:pt idx="62">
                  <c:v>72</c:v>
                </c:pt>
                <c:pt idx="63">
                  <c:v>58.2</c:v>
                </c:pt>
                <c:pt idx="64">
                  <c:v>59.4</c:v>
                </c:pt>
                <c:pt idx="65">
                  <c:v>69</c:v>
                </c:pt>
                <c:pt idx="66">
                  <c:v>68.7</c:v>
                </c:pt>
                <c:pt idx="67">
                  <c:v>60.1</c:v>
                </c:pt>
                <c:pt idx="68">
                  <c:v>74</c:v>
                </c:pt>
                <c:pt idx="69">
                  <c:v>66</c:v>
                </c:pt>
                <c:pt idx="70">
                  <c:v>59.8</c:v>
                </c:pt>
                <c:pt idx="71">
                  <c:v>52.4</c:v>
                </c:pt>
                <c:pt idx="72">
                  <c:v>65.599999999999994</c:v>
                </c:pt>
                <c:pt idx="73">
                  <c:v>63.2</c:v>
                </c:pt>
                <c:pt idx="74">
                  <c:v>53.5</c:v>
                </c:pt>
                <c:pt idx="75">
                  <c:v>55.1</c:v>
                </c:pt>
                <c:pt idx="76">
                  <c:v>60.4</c:v>
                </c:pt>
                <c:pt idx="77">
                  <c:v>67.7</c:v>
                </c:pt>
                <c:pt idx="78">
                  <c:v>69.7</c:v>
                </c:pt>
                <c:pt idx="79">
                  <c:v>72.400000000000006</c:v>
                </c:pt>
                <c:pt idx="80">
                  <c:v>66.900000000000006</c:v>
                </c:pt>
                <c:pt idx="81">
                  <c:v>54.3</c:v>
                </c:pt>
                <c:pt idx="82">
                  <c:v>62</c:v>
                </c:pt>
                <c:pt idx="83">
                  <c:v>66.2</c:v>
                </c:pt>
                <c:pt idx="84">
                  <c:v>60.9</c:v>
                </c:pt>
                <c:pt idx="85">
                  <c:v>69.400000000000006</c:v>
                </c:pt>
                <c:pt idx="86">
                  <c:v>63.7</c:v>
                </c:pt>
                <c:pt idx="87">
                  <c:v>52.8</c:v>
                </c:pt>
                <c:pt idx="88">
                  <c:v>68.8</c:v>
                </c:pt>
                <c:pt idx="89">
                  <c:v>73.099999999999994</c:v>
                </c:pt>
                <c:pt idx="90">
                  <c:v>65.2</c:v>
                </c:pt>
                <c:pt idx="91">
                  <c:v>65.900000000000006</c:v>
                </c:pt>
                <c:pt idx="92">
                  <c:v>69.400000000000006</c:v>
                </c:pt>
                <c:pt idx="93">
                  <c:v>65.2</c:v>
                </c:pt>
                <c:pt idx="94">
                  <c:v>69.099999999999994</c:v>
                </c:pt>
                <c:pt idx="95">
                  <c:v>67.900000000000006</c:v>
                </c:pt>
                <c:pt idx="96">
                  <c:v>68.2</c:v>
                </c:pt>
                <c:pt idx="97">
                  <c:v>61</c:v>
                </c:pt>
                <c:pt idx="98">
                  <c:v>58.4</c:v>
                </c:pt>
                <c:pt idx="99">
                  <c:v>67.3</c:v>
                </c:pt>
                <c:pt idx="100">
                  <c:v>65.7</c:v>
                </c:pt>
                <c:pt idx="101">
                  <c:v>67.7</c:v>
                </c:pt>
                <c:pt idx="102">
                  <c:v>61.4</c:v>
                </c:pt>
                <c:pt idx="103">
                  <c:v>62.3</c:v>
                </c:pt>
                <c:pt idx="104">
                  <c:v>68.099999999999994</c:v>
                </c:pt>
                <c:pt idx="105">
                  <c:v>62</c:v>
                </c:pt>
                <c:pt idx="106">
                  <c:v>71.8</c:v>
                </c:pt>
                <c:pt idx="107">
                  <c:v>67.8</c:v>
                </c:pt>
                <c:pt idx="108">
                  <c:v>62</c:v>
                </c:pt>
                <c:pt idx="109">
                  <c:v>62.2</c:v>
                </c:pt>
                <c:pt idx="110">
                  <c:v>61.9</c:v>
                </c:pt>
                <c:pt idx="111">
                  <c:v>62.4</c:v>
                </c:pt>
                <c:pt idx="112">
                  <c:v>62.9</c:v>
                </c:pt>
                <c:pt idx="113">
                  <c:v>61.5</c:v>
                </c:pt>
                <c:pt idx="114">
                  <c:v>65.3</c:v>
                </c:pt>
                <c:pt idx="115">
                  <c:v>60.1</c:v>
                </c:pt>
                <c:pt idx="116">
                  <c:v>65.400000000000006</c:v>
                </c:pt>
                <c:pt idx="117">
                  <c:v>58.3</c:v>
                </c:pt>
                <c:pt idx="118">
                  <c:v>70.7</c:v>
                </c:pt>
                <c:pt idx="119">
                  <c:v>62.3</c:v>
                </c:pt>
                <c:pt idx="120">
                  <c:v>64.900000000000006</c:v>
                </c:pt>
                <c:pt idx="121">
                  <c:v>62.8</c:v>
                </c:pt>
                <c:pt idx="122">
                  <c:v>54.5</c:v>
                </c:pt>
                <c:pt idx="123">
                  <c:v>65.5</c:v>
                </c:pt>
                <c:pt idx="124">
                  <c:v>69.5</c:v>
                </c:pt>
                <c:pt idx="125">
                  <c:v>64.400000000000006</c:v>
                </c:pt>
                <c:pt idx="126">
                  <c:v>62.5</c:v>
                </c:pt>
                <c:pt idx="127">
                  <c:v>59.5</c:v>
                </c:pt>
                <c:pt idx="128">
                  <c:v>66.900000000000006</c:v>
                </c:pt>
                <c:pt idx="129">
                  <c:v>62.7</c:v>
                </c:pt>
                <c:pt idx="130">
                  <c:v>72.3</c:v>
                </c:pt>
                <c:pt idx="131">
                  <c:v>61.2</c:v>
                </c:pt>
                <c:pt idx="132">
                  <c:v>80.400000000000006</c:v>
                </c:pt>
                <c:pt idx="133">
                  <c:v>74.900000000000006</c:v>
                </c:pt>
                <c:pt idx="134">
                  <c:v>59.4</c:v>
                </c:pt>
                <c:pt idx="135">
                  <c:v>58.8</c:v>
                </c:pt>
                <c:pt idx="136">
                  <c:v>63.3</c:v>
                </c:pt>
                <c:pt idx="137">
                  <c:v>66.5</c:v>
                </c:pt>
                <c:pt idx="138">
                  <c:v>62.4</c:v>
                </c:pt>
                <c:pt idx="139">
                  <c:v>71</c:v>
                </c:pt>
                <c:pt idx="140">
                  <c:v>70.900000000000006</c:v>
                </c:pt>
                <c:pt idx="141">
                  <c:v>65.900000000000006</c:v>
                </c:pt>
                <c:pt idx="142">
                  <c:v>55.3</c:v>
                </c:pt>
                <c:pt idx="143">
                  <c:v>56.8</c:v>
                </c:pt>
                <c:pt idx="144">
                  <c:v>66.900000000000006</c:v>
                </c:pt>
                <c:pt idx="145">
                  <c:v>53.7</c:v>
                </c:pt>
                <c:pt idx="146">
                  <c:v>64.2</c:v>
                </c:pt>
                <c:pt idx="147">
                  <c:v>65.599999999999994</c:v>
                </c:pt>
                <c:pt idx="148">
                  <c:v>73.400000000000006</c:v>
                </c:pt>
                <c:pt idx="149">
                  <c:v>56.2</c:v>
                </c:pt>
                <c:pt idx="150">
                  <c:v>64.7</c:v>
                </c:pt>
                <c:pt idx="151">
                  <c:v>65.7</c:v>
                </c:pt>
                <c:pt idx="152">
                  <c:v>72.099999999999994</c:v>
                </c:pt>
                <c:pt idx="153">
                  <c:v>62</c:v>
                </c:pt>
                <c:pt idx="154">
                  <c:v>69.900000000000006</c:v>
                </c:pt>
                <c:pt idx="155">
                  <c:v>65.7</c:v>
                </c:pt>
                <c:pt idx="156">
                  <c:v>62.9</c:v>
                </c:pt>
                <c:pt idx="157">
                  <c:v>59.6</c:v>
                </c:pt>
                <c:pt idx="158">
                  <c:v>69.2</c:v>
                </c:pt>
                <c:pt idx="159">
                  <c:v>66</c:v>
                </c:pt>
                <c:pt idx="160">
                  <c:v>73.599999999999994</c:v>
                </c:pt>
                <c:pt idx="161">
                  <c:v>60.4</c:v>
                </c:pt>
                <c:pt idx="162">
                  <c:v>59.4</c:v>
                </c:pt>
                <c:pt idx="163">
                  <c:v>70.5</c:v>
                </c:pt>
                <c:pt idx="164">
                  <c:v>57.1</c:v>
                </c:pt>
                <c:pt idx="165">
                  <c:v>62.7</c:v>
                </c:pt>
                <c:pt idx="166">
                  <c:v>66.900000000000006</c:v>
                </c:pt>
                <c:pt idx="167">
                  <c:v>58.3</c:v>
                </c:pt>
                <c:pt idx="168">
                  <c:v>70.400000000000006</c:v>
                </c:pt>
                <c:pt idx="169">
                  <c:v>61</c:v>
                </c:pt>
                <c:pt idx="170">
                  <c:v>59.9</c:v>
                </c:pt>
                <c:pt idx="171">
                  <c:v>63.8</c:v>
                </c:pt>
                <c:pt idx="172">
                  <c:v>56.3</c:v>
                </c:pt>
                <c:pt idx="173">
                  <c:v>55.3</c:v>
                </c:pt>
                <c:pt idx="174">
                  <c:v>58.2</c:v>
                </c:pt>
                <c:pt idx="175">
                  <c:v>58.1</c:v>
                </c:pt>
                <c:pt idx="176">
                  <c:v>61.1</c:v>
                </c:pt>
                <c:pt idx="177">
                  <c:v>65</c:v>
                </c:pt>
                <c:pt idx="178">
                  <c:v>61.1</c:v>
                </c:pt>
                <c:pt idx="179">
                  <c:v>66.5</c:v>
                </c:pt>
                <c:pt idx="180">
                  <c:v>66.7</c:v>
                </c:pt>
                <c:pt idx="181">
                  <c:v>65.400000000000006</c:v>
                </c:pt>
                <c:pt idx="182">
                  <c:v>66.900000000000006</c:v>
                </c:pt>
                <c:pt idx="183">
                  <c:v>64.5</c:v>
                </c:pt>
                <c:pt idx="184">
                  <c:v>64</c:v>
                </c:pt>
                <c:pt idx="185">
                  <c:v>63.4</c:v>
                </c:pt>
                <c:pt idx="186">
                  <c:v>63.4</c:v>
                </c:pt>
                <c:pt idx="187">
                  <c:v>59.5</c:v>
                </c:pt>
                <c:pt idx="188">
                  <c:v>53.4</c:v>
                </c:pt>
                <c:pt idx="189">
                  <c:v>62.5</c:v>
                </c:pt>
                <c:pt idx="190">
                  <c:v>61.4</c:v>
                </c:pt>
                <c:pt idx="191">
                  <c:v>62.4</c:v>
                </c:pt>
                <c:pt idx="192">
                  <c:v>59.5</c:v>
                </c:pt>
                <c:pt idx="193">
                  <c:v>62.6</c:v>
                </c:pt>
                <c:pt idx="194">
                  <c:v>66.2</c:v>
                </c:pt>
                <c:pt idx="195">
                  <c:v>63.4</c:v>
                </c:pt>
                <c:pt idx="196">
                  <c:v>73.7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86-489C-8B1E-5F045CD73D96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'Linear Regression Quiz'!$A$160:$A$356</c:f>
              <c:numCache>
                <c:formatCode>General</c:formatCode>
                <c:ptCount val="197"/>
                <c:pt idx="0">
                  <c:v>290.3</c:v>
                </c:pt>
                <c:pt idx="1">
                  <c:v>302.10000000000002</c:v>
                </c:pt>
                <c:pt idx="2">
                  <c:v>287.10000000000002</c:v>
                </c:pt>
                <c:pt idx="3">
                  <c:v>282.7</c:v>
                </c:pt>
                <c:pt idx="4">
                  <c:v>299.10000000000002</c:v>
                </c:pt>
                <c:pt idx="5">
                  <c:v>300.2</c:v>
                </c:pt>
                <c:pt idx="6">
                  <c:v>300.89999999999998</c:v>
                </c:pt>
                <c:pt idx="7">
                  <c:v>279.5</c:v>
                </c:pt>
                <c:pt idx="8">
                  <c:v>287.8</c:v>
                </c:pt>
                <c:pt idx="9">
                  <c:v>284.7</c:v>
                </c:pt>
                <c:pt idx="10">
                  <c:v>296.7</c:v>
                </c:pt>
                <c:pt idx="11">
                  <c:v>283.3</c:v>
                </c:pt>
                <c:pt idx="12">
                  <c:v>284</c:v>
                </c:pt>
                <c:pt idx="13">
                  <c:v>292</c:v>
                </c:pt>
                <c:pt idx="14">
                  <c:v>282.60000000000002</c:v>
                </c:pt>
                <c:pt idx="15">
                  <c:v>287.89999999999998</c:v>
                </c:pt>
                <c:pt idx="16">
                  <c:v>279.2</c:v>
                </c:pt>
                <c:pt idx="17">
                  <c:v>291.7</c:v>
                </c:pt>
                <c:pt idx="18">
                  <c:v>289.89999999999998</c:v>
                </c:pt>
                <c:pt idx="19">
                  <c:v>289.8</c:v>
                </c:pt>
                <c:pt idx="20">
                  <c:v>298.8</c:v>
                </c:pt>
                <c:pt idx="21">
                  <c:v>280.8</c:v>
                </c:pt>
                <c:pt idx="22">
                  <c:v>294.89999999999998</c:v>
                </c:pt>
                <c:pt idx="23">
                  <c:v>287.5</c:v>
                </c:pt>
                <c:pt idx="24">
                  <c:v>282.7</c:v>
                </c:pt>
                <c:pt idx="25">
                  <c:v>277.7</c:v>
                </c:pt>
                <c:pt idx="26">
                  <c:v>270.5</c:v>
                </c:pt>
                <c:pt idx="27">
                  <c:v>285.2</c:v>
                </c:pt>
                <c:pt idx="28">
                  <c:v>315.10000000000002</c:v>
                </c:pt>
                <c:pt idx="29">
                  <c:v>281.89999999999998</c:v>
                </c:pt>
                <c:pt idx="30">
                  <c:v>293.3</c:v>
                </c:pt>
                <c:pt idx="31">
                  <c:v>286</c:v>
                </c:pt>
                <c:pt idx="32">
                  <c:v>285.60000000000002</c:v>
                </c:pt>
                <c:pt idx="33">
                  <c:v>289.89999999999998</c:v>
                </c:pt>
                <c:pt idx="34">
                  <c:v>277.5</c:v>
                </c:pt>
                <c:pt idx="35">
                  <c:v>293.60000000000002</c:v>
                </c:pt>
                <c:pt idx="36">
                  <c:v>301.10000000000002</c:v>
                </c:pt>
                <c:pt idx="37">
                  <c:v>300.8</c:v>
                </c:pt>
                <c:pt idx="38">
                  <c:v>287.39999999999998</c:v>
                </c:pt>
                <c:pt idx="39">
                  <c:v>281.8</c:v>
                </c:pt>
                <c:pt idx="40">
                  <c:v>277.39999999999998</c:v>
                </c:pt>
                <c:pt idx="41">
                  <c:v>279.10000000000002</c:v>
                </c:pt>
                <c:pt idx="42">
                  <c:v>287.39999999999998</c:v>
                </c:pt>
                <c:pt idx="43">
                  <c:v>280.89999999999998</c:v>
                </c:pt>
                <c:pt idx="44">
                  <c:v>287.8</c:v>
                </c:pt>
                <c:pt idx="45">
                  <c:v>261.39999999999998</c:v>
                </c:pt>
                <c:pt idx="46">
                  <c:v>272.60000000000002</c:v>
                </c:pt>
                <c:pt idx="47">
                  <c:v>291.3</c:v>
                </c:pt>
                <c:pt idx="48">
                  <c:v>294.2</c:v>
                </c:pt>
                <c:pt idx="49">
                  <c:v>285.5</c:v>
                </c:pt>
                <c:pt idx="50">
                  <c:v>287.89999999999998</c:v>
                </c:pt>
                <c:pt idx="51">
                  <c:v>282.2</c:v>
                </c:pt>
                <c:pt idx="52">
                  <c:v>301.3</c:v>
                </c:pt>
                <c:pt idx="53">
                  <c:v>276.2</c:v>
                </c:pt>
                <c:pt idx="54">
                  <c:v>281.60000000000002</c:v>
                </c:pt>
                <c:pt idx="55">
                  <c:v>275.5</c:v>
                </c:pt>
                <c:pt idx="56">
                  <c:v>309.7</c:v>
                </c:pt>
                <c:pt idx="57">
                  <c:v>287.7</c:v>
                </c:pt>
                <c:pt idx="58">
                  <c:v>291.60000000000002</c:v>
                </c:pt>
                <c:pt idx="59">
                  <c:v>284.10000000000002</c:v>
                </c:pt>
                <c:pt idx="60">
                  <c:v>299.60000000000002</c:v>
                </c:pt>
                <c:pt idx="61">
                  <c:v>282.7</c:v>
                </c:pt>
                <c:pt idx="62">
                  <c:v>271.5</c:v>
                </c:pt>
                <c:pt idx="63">
                  <c:v>292.10000000000002</c:v>
                </c:pt>
                <c:pt idx="64">
                  <c:v>295</c:v>
                </c:pt>
                <c:pt idx="65">
                  <c:v>274.89999999999998</c:v>
                </c:pt>
                <c:pt idx="66">
                  <c:v>273.60000000000002</c:v>
                </c:pt>
                <c:pt idx="67">
                  <c:v>299.89999999999998</c:v>
                </c:pt>
                <c:pt idx="68">
                  <c:v>279.89999999999998</c:v>
                </c:pt>
                <c:pt idx="69">
                  <c:v>289.89999999999998</c:v>
                </c:pt>
                <c:pt idx="70">
                  <c:v>283.60000000000002</c:v>
                </c:pt>
                <c:pt idx="71">
                  <c:v>310.3</c:v>
                </c:pt>
                <c:pt idx="72">
                  <c:v>291.7</c:v>
                </c:pt>
                <c:pt idx="73">
                  <c:v>284.2</c:v>
                </c:pt>
                <c:pt idx="74">
                  <c:v>295</c:v>
                </c:pt>
                <c:pt idx="75">
                  <c:v>298.60000000000002</c:v>
                </c:pt>
                <c:pt idx="76">
                  <c:v>297.39999999999998</c:v>
                </c:pt>
                <c:pt idx="77">
                  <c:v>299.7</c:v>
                </c:pt>
                <c:pt idx="78">
                  <c:v>284.39999999999998</c:v>
                </c:pt>
                <c:pt idx="79">
                  <c:v>286.39999999999998</c:v>
                </c:pt>
                <c:pt idx="80">
                  <c:v>285.89999999999998</c:v>
                </c:pt>
                <c:pt idx="81">
                  <c:v>297.60000000000002</c:v>
                </c:pt>
                <c:pt idx="82">
                  <c:v>272.5</c:v>
                </c:pt>
                <c:pt idx="83">
                  <c:v>277</c:v>
                </c:pt>
                <c:pt idx="84">
                  <c:v>287.60000000000002</c:v>
                </c:pt>
                <c:pt idx="85">
                  <c:v>280.39999999999998</c:v>
                </c:pt>
                <c:pt idx="86">
                  <c:v>280</c:v>
                </c:pt>
                <c:pt idx="87">
                  <c:v>295.39999999999998</c:v>
                </c:pt>
                <c:pt idx="88">
                  <c:v>274.39999999999998</c:v>
                </c:pt>
                <c:pt idx="89">
                  <c:v>286.5</c:v>
                </c:pt>
                <c:pt idx="90">
                  <c:v>287.7</c:v>
                </c:pt>
                <c:pt idx="91">
                  <c:v>291.5</c:v>
                </c:pt>
                <c:pt idx="92">
                  <c:v>279</c:v>
                </c:pt>
                <c:pt idx="93">
                  <c:v>299</c:v>
                </c:pt>
                <c:pt idx="94">
                  <c:v>290.10000000000002</c:v>
                </c:pt>
                <c:pt idx="95">
                  <c:v>288.89999999999998</c:v>
                </c:pt>
                <c:pt idx="96">
                  <c:v>288.8</c:v>
                </c:pt>
                <c:pt idx="97">
                  <c:v>283.2</c:v>
                </c:pt>
                <c:pt idx="98">
                  <c:v>293.2</c:v>
                </c:pt>
                <c:pt idx="99">
                  <c:v>285.3</c:v>
                </c:pt>
                <c:pt idx="100">
                  <c:v>284.10000000000002</c:v>
                </c:pt>
                <c:pt idx="101">
                  <c:v>281.39999999999998</c:v>
                </c:pt>
                <c:pt idx="102">
                  <c:v>286.10000000000002</c:v>
                </c:pt>
                <c:pt idx="103">
                  <c:v>284.89999999999998</c:v>
                </c:pt>
                <c:pt idx="104">
                  <c:v>284.8</c:v>
                </c:pt>
                <c:pt idx="105">
                  <c:v>296</c:v>
                </c:pt>
                <c:pt idx="106">
                  <c:v>282.89999999999998</c:v>
                </c:pt>
                <c:pt idx="107">
                  <c:v>280.89999999999998</c:v>
                </c:pt>
                <c:pt idx="108">
                  <c:v>291.2</c:v>
                </c:pt>
                <c:pt idx="109">
                  <c:v>292.8</c:v>
                </c:pt>
                <c:pt idx="110">
                  <c:v>291</c:v>
                </c:pt>
                <c:pt idx="111">
                  <c:v>285.7</c:v>
                </c:pt>
                <c:pt idx="112">
                  <c:v>283.89999999999998</c:v>
                </c:pt>
                <c:pt idx="113">
                  <c:v>298.39999999999998</c:v>
                </c:pt>
                <c:pt idx="114">
                  <c:v>285.10000000000002</c:v>
                </c:pt>
                <c:pt idx="115">
                  <c:v>286.10000000000002</c:v>
                </c:pt>
                <c:pt idx="116">
                  <c:v>283.10000000000002</c:v>
                </c:pt>
                <c:pt idx="117">
                  <c:v>289.39999999999998</c:v>
                </c:pt>
                <c:pt idx="118">
                  <c:v>284.60000000000002</c:v>
                </c:pt>
                <c:pt idx="119">
                  <c:v>296.60000000000002</c:v>
                </c:pt>
                <c:pt idx="120">
                  <c:v>295.89999999999998</c:v>
                </c:pt>
                <c:pt idx="121">
                  <c:v>295.2</c:v>
                </c:pt>
                <c:pt idx="122">
                  <c:v>293.89999999999998</c:v>
                </c:pt>
                <c:pt idx="123">
                  <c:v>275</c:v>
                </c:pt>
                <c:pt idx="124">
                  <c:v>286.8</c:v>
                </c:pt>
                <c:pt idx="125">
                  <c:v>291.10000000000002</c:v>
                </c:pt>
                <c:pt idx="126">
                  <c:v>284.8</c:v>
                </c:pt>
                <c:pt idx="127">
                  <c:v>283.7</c:v>
                </c:pt>
                <c:pt idx="128">
                  <c:v>295.39999999999998</c:v>
                </c:pt>
                <c:pt idx="129">
                  <c:v>291.8</c:v>
                </c:pt>
                <c:pt idx="130">
                  <c:v>274.89999999999998</c:v>
                </c:pt>
                <c:pt idx="131">
                  <c:v>302.89999999999998</c:v>
                </c:pt>
                <c:pt idx="132">
                  <c:v>272.10000000000002</c:v>
                </c:pt>
                <c:pt idx="133">
                  <c:v>274.89999999999998</c:v>
                </c:pt>
                <c:pt idx="134">
                  <c:v>296.3</c:v>
                </c:pt>
                <c:pt idx="135">
                  <c:v>286.2</c:v>
                </c:pt>
                <c:pt idx="136">
                  <c:v>294.2</c:v>
                </c:pt>
                <c:pt idx="137">
                  <c:v>284.10000000000002</c:v>
                </c:pt>
                <c:pt idx="138">
                  <c:v>299.2</c:v>
                </c:pt>
                <c:pt idx="139">
                  <c:v>275.39999999999998</c:v>
                </c:pt>
                <c:pt idx="140">
                  <c:v>273.2</c:v>
                </c:pt>
                <c:pt idx="141">
                  <c:v>281.60000000000002</c:v>
                </c:pt>
                <c:pt idx="142">
                  <c:v>295.7</c:v>
                </c:pt>
                <c:pt idx="143">
                  <c:v>287.10000000000002</c:v>
                </c:pt>
                <c:pt idx="144">
                  <c:v>287.7</c:v>
                </c:pt>
                <c:pt idx="145">
                  <c:v>296.7</c:v>
                </c:pt>
                <c:pt idx="146">
                  <c:v>282.2</c:v>
                </c:pt>
                <c:pt idx="147">
                  <c:v>291.7</c:v>
                </c:pt>
                <c:pt idx="148">
                  <c:v>281.60000000000002</c:v>
                </c:pt>
                <c:pt idx="149">
                  <c:v>311</c:v>
                </c:pt>
                <c:pt idx="150">
                  <c:v>278.60000000000002</c:v>
                </c:pt>
                <c:pt idx="151">
                  <c:v>288</c:v>
                </c:pt>
                <c:pt idx="152">
                  <c:v>276.7</c:v>
                </c:pt>
                <c:pt idx="153">
                  <c:v>292</c:v>
                </c:pt>
                <c:pt idx="154">
                  <c:v>286.39999999999998</c:v>
                </c:pt>
                <c:pt idx="155">
                  <c:v>292.7</c:v>
                </c:pt>
                <c:pt idx="156">
                  <c:v>294.2</c:v>
                </c:pt>
                <c:pt idx="157">
                  <c:v>278.60000000000002</c:v>
                </c:pt>
                <c:pt idx="158">
                  <c:v>283.10000000000002</c:v>
                </c:pt>
                <c:pt idx="159">
                  <c:v>284.10000000000002</c:v>
                </c:pt>
                <c:pt idx="160">
                  <c:v>278.60000000000002</c:v>
                </c:pt>
                <c:pt idx="161">
                  <c:v>291.10000000000002</c:v>
                </c:pt>
                <c:pt idx="162">
                  <c:v>294.60000000000002</c:v>
                </c:pt>
                <c:pt idx="163">
                  <c:v>274.3</c:v>
                </c:pt>
                <c:pt idx="164">
                  <c:v>274</c:v>
                </c:pt>
                <c:pt idx="165">
                  <c:v>283.8</c:v>
                </c:pt>
                <c:pt idx="166">
                  <c:v>272.7</c:v>
                </c:pt>
                <c:pt idx="167">
                  <c:v>303.2</c:v>
                </c:pt>
                <c:pt idx="168">
                  <c:v>282</c:v>
                </c:pt>
                <c:pt idx="169">
                  <c:v>281.89999999999998</c:v>
                </c:pt>
                <c:pt idx="170">
                  <c:v>287</c:v>
                </c:pt>
                <c:pt idx="171">
                  <c:v>293.5</c:v>
                </c:pt>
                <c:pt idx="172">
                  <c:v>283.60000000000002</c:v>
                </c:pt>
                <c:pt idx="173">
                  <c:v>296.89999999999998</c:v>
                </c:pt>
                <c:pt idx="174">
                  <c:v>290.89999999999998</c:v>
                </c:pt>
                <c:pt idx="175">
                  <c:v>303</c:v>
                </c:pt>
                <c:pt idx="176">
                  <c:v>292.8</c:v>
                </c:pt>
                <c:pt idx="177">
                  <c:v>281.10000000000002</c:v>
                </c:pt>
                <c:pt idx="178">
                  <c:v>293</c:v>
                </c:pt>
                <c:pt idx="179">
                  <c:v>284</c:v>
                </c:pt>
                <c:pt idx="180">
                  <c:v>279.8</c:v>
                </c:pt>
                <c:pt idx="181">
                  <c:v>292.89999999999998</c:v>
                </c:pt>
                <c:pt idx="182">
                  <c:v>284</c:v>
                </c:pt>
                <c:pt idx="183">
                  <c:v>282</c:v>
                </c:pt>
                <c:pt idx="184">
                  <c:v>280.60000000000002</c:v>
                </c:pt>
                <c:pt idx="185">
                  <c:v>287.7</c:v>
                </c:pt>
                <c:pt idx="186">
                  <c:v>287.7</c:v>
                </c:pt>
                <c:pt idx="187">
                  <c:v>298.3</c:v>
                </c:pt>
                <c:pt idx="188">
                  <c:v>299.60000000000002</c:v>
                </c:pt>
                <c:pt idx="189">
                  <c:v>291.3</c:v>
                </c:pt>
                <c:pt idx="190">
                  <c:v>295.2</c:v>
                </c:pt>
                <c:pt idx="191">
                  <c:v>288</c:v>
                </c:pt>
                <c:pt idx="192">
                  <c:v>297.8</c:v>
                </c:pt>
                <c:pt idx="193">
                  <c:v>286</c:v>
                </c:pt>
                <c:pt idx="194">
                  <c:v>285.3</c:v>
                </c:pt>
                <c:pt idx="195">
                  <c:v>286.89999999999998</c:v>
                </c:pt>
                <c:pt idx="196">
                  <c:v>275.10000000000002</c:v>
                </c:pt>
              </c:numCache>
            </c:numRef>
          </c:xVal>
          <c:yVal>
            <c:numRef>
              <c:f>'Linear Regression Quiz'!$C$160:$C$356</c:f>
              <c:numCache>
                <c:formatCode>General</c:formatCode>
                <c:ptCount val="19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86-489C-8B1E-5F045CD73D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9084472"/>
        <c:axId val="619076600"/>
      </c:scatterChart>
      <c:valAx>
        <c:axId val="619084472"/>
        <c:scaling>
          <c:orientation val="minMax"/>
          <c:min val="2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076600"/>
        <c:crosses val="autoZero"/>
        <c:crossBetween val="midCat"/>
      </c:valAx>
      <c:valAx>
        <c:axId val="619076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084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Example!$E$1</c:f>
              <c:strCache>
                <c:ptCount val="1"/>
                <c:pt idx="0">
                  <c:v>f(theta1|Y)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Example!$E$2:$E$100</c:f>
              <c:numCache>
                <c:formatCode>General</c:formatCode>
                <c:ptCount val="99"/>
                <c:pt idx="0">
                  <c:v>4.7379327656906419E-69</c:v>
                </c:pt>
                <c:pt idx="1">
                  <c:v>4.7064942346298693E-57</c:v>
                </c:pt>
                <c:pt idx="2">
                  <c:v>4.6968260811798964E-50</c:v>
                </c:pt>
                <c:pt idx="3">
                  <c:v>4.2106479426344561E-45</c:v>
                </c:pt>
                <c:pt idx="4">
                  <c:v>2.852812139427105E-41</c:v>
                </c:pt>
                <c:pt idx="5">
                  <c:v>3.7719462798778072E-38</c:v>
                </c:pt>
                <c:pt idx="6">
                  <c:v>1.6143140761362251E-35</c:v>
                </c:pt>
                <c:pt idx="7">
                  <c:v>3.0249256230142603E-33</c:v>
                </c:pt>
                <c:pt idx="8">
                  <c:v>3.0154438663376103E-31</c:v>
                </c:pt>
                <c:pt idx="9">
                  <c:v>1.8266781835803374E-29</c:v>
                </c:pt>
                <c:pt idx="10">
                  <c:v>7.3934036967258312E-28</c:v>
                </c:pt>
                <c:pt idx="11">
                  <c:v>2.1444380815280706E-26</c:v>
                </c:pt>
                <c:pt idx="12">
                  <c:v>4.7007111562879322E-25</c:v>
                </c:pt>
                <c:pt idx="13">
                  <c:v>8.1160158611048047E-24</c:v>
                </c:pt>
                <c:pt idx="14">
                  <c:v>1.1404508333955811E-22</c:v>
                </c:pt>
                <c:pt idx="15">
                  <c:v>1.3391496569445834E-21</c:v>
                </c:pt>
                <c:pt idx="16">
                  <c:v>1.3426868218117841E-20</c:v>
                </c:pt>
                <c:pt idx="17">
                  <c:v>1.1702419854975535E-19</c:v>
                </c:pt>
                <c:pt idx="18">
                  <c:v>8.9997651047981716E-19</c:v>
                </c:pt>
                <c:pt idx="19">
                  <c:v>6.1849564219220246E-18</c:v>
                </c:pt>
                <c:pt idx="20">
                  <c:v>3.8395440085141579E-17</c:v>
                </c:pt>
                <c:pt idx="21">
                  <c:v>2.173152517615472E-16</c:v>
                </c:pt>
                <c:pt idx="22">
                  <c:v>1.1304663513237237E-15</c:v>
                </c:pt>
                <c:pt idx="23">
                  <c:v>5.4428020389665082E-15</c:v>
                </c:pt>
                <c:pt idx="24">
                  <c:v>2.4403376948748524E-14</c:v>
                </c:pt>
                <c:pt idx="25">
                  <c:v>1.0244436237123048E-13</c:v>
                </c:pt>
                <c:pt idx="26">
                  <c:v>4.0459090432766968E-13</c:v>
                </c:pt>
                <c:pt idx="27">
                  <c:v>1.5096739650940938E-12</c:v>
                </c:pt>
                <c:pt idx="28">
                  <c:v>5.3424485778802535E-12</c:v>
                </c:pt>
                <c:pt idx="29">
                  <c:v>1.7991506765278694E-11</c:v>
                </c:pt>
                <c:pt idx="30">
                  <c:v>5.7835648323544833E-11</c:v>
                </c:pt>
                <c:pt idx="31">
                  <c:v>1.7796115158301292E-10</c:v>
                </c:pt>
                <c:pt idx="32">
                  <c:v>5.2546351866023813E-10</c:v>
                </c:pt>
                <c:pt idx="33">
                  <c:v>1.4922204403877024E-9</c:v>
                </c:pt>
                <c:pt idx="34">
                  <c:v>4.0840616379769655E-9</c:v>
                </c:pt>
                <c:pt idx="35">
                  <c:v>1.0792864335046535E-8</c:v>
                </c:pt>
                <c:pt idx="36">
                  <c:v>2.7587440198854552E-8</c:v>
                </c:pt>
                <c:pt idx="37">
                  <c:v>6.8312111151046372E-8</c:v>
                </c:pt>
                <c:pt idx="38">
                  <c:v>1.6410415556170961E-7</c:v>
                </c:pt>
                <c:pt idx="39">
                  <c:v>3.8295619948571337E-7</c:v>
                </c:pt>
                <c:pt idx="40">
                  <c:v>8.6918321856411863E-7</c:v>
                </c:pt>
                <c:pt idx="41">
                  <c:v>1.9208280940148179E-6</c:v>
                </c:pt>
                <c:pt idx="42">
                  <c:v>4.1373639637560127E-6</c:v>
                </c:pt>
                <c:pt idx="43">
                  <c:v>8.6940929110095949E-6</c:v>
                </c:pt>
                <c:pt idx="44">
                  <c:v>1.7838748946250623E-5</c:v>
                </c:pt>
                <c:pt idx="45">
                  <c:v>3.5767436354378003E-5</c:v>
                </c:pt>
                <c:pt idx="46">
                  <c:v>7.013098860144842E-5</c:v>
                </c:pt>
                <c:pt idx="47">
                  <c:v>1.345612085062023E-4</c:v>
                </c:pt>
                <c:pt idx="48">
                  <c:v>2.5280281737557721E-4</c:v>
                </c:pt>
                <c:pt idx="49">
                  <c:v>4.6530440537928503E-4</c:v>
                </c:pt>
                <c:pt idx="50">
                  <c:v>8.394692486589564E-4</c:v>
                </c:pt>
                <c:pt idx="51">
                  <c:v>1.4851935917578663E-3</c:v>
                </c:pt>
                <c:pt idx="52">
                  <c:v>2.5778064791510263E-3</c:v>
                </c:pt>
                <c:pt idx="53">
                  <c:v>4.3910224473954458E-3</c:v>
                </c:pt>
                <c:pt idx="54">
                  <c:v>7.3429346826502278E-3</c:v>
                </c:pt>
                <c:pt idx="55">
                  <c:v>1.2058264130529732E-2</c:v>
                </c:pt>
                <c:pt idx="56">
                  <c:v>1.9449826438605825E-2</c:v>
                </c:pt>
                <c:pt idx="57">
                  <c:v>3.0821203576568541E-2</c:v>
                </c:pt>
                <c:pt idx="58">
                  <c:v>4.7990577977942386E-2</c:v>
                </c:pt>
                <c:pt idx="59">
                  <c:v>7.3432256891184891E-2</c:v>
                </c:pt>
                <c:pt idx="60">
                  <c:v>0.11042729100995287</c:v>
                </c:pt>
                <c:pt idx="61">
                  <c:v>0.16320764328859588</c:v>
                </c:pt>
                <c:pt idx="62">
                  <c:v>0.2370697634446611</c:v>
                </c:pt>
                <c:pt idx="63">
                  <c:v>0.33842381318558734</c:v>
                </c:pt>
                <c:pt idx="64">
                  <c:v>0.47473544309175103</c:v>
                </c:pt>
                <c:pt idx="65">
                  <c:v>0.65430997264503765</c:v>
                </c:pt>
                <c:pt idx="66">
                  <c:v>0.88586685832796352</c:v>
                </c:pt>
                <c:pt idx="67">
                  <c:v>1.1778588217113219</c:v>
                </c:pt>
                <c:pt idx="68">
                  <c:v>1.5375084644269359</c:v>
                </c:pt>
                <c:pt idx="69">
                  <c:v>1.9695685248769763</c:v>
                </c:pt>
                <c:pt idx="70">
                  <c:v>2.4748613612056585</c:v>
                </c:pt>
                <c:pt idx="71">
                  <c:v>3.0487170404654913</c:v>
                </c:pt>
                <c:pt idx="72">
                  <c:v>3.6795015816492169</c:v>
                </c:pt>
                <c:pt idx="73">
                  <c:v>4.3474962541746907</c:v>
                </c:pt>
                <c:pt idx="74">
                  <c:v>5.0244389069102953</c:v>
                </c:pt>
                <c:pt idx="75">
                  <c:v>5.6740486593314206</c:v>
                </c:pt>
                <c:pt idx="76">
                  <c:v>6.253804701030333</c:v>
                </c:pt>
                <c:pt idx="77">
                  <c:v>6.7181216455168453</c:v>
                </c:pt>
                <c:pt idx="78">
                  <c:v>7.0228524904437144</c:v>
                </c:pt>
                <c:pt idx="79">
                  <c:v>7.1307692638900946</c:v>
                </c:pt>
                <c:pt idx="80">
                  <c:v>7.0173592764514732</c:v>
                </c:pt>
                <c:pt idx="81">
                  <c:v>6.6759964015839657</c:v>
                </c:pt>
                <c:pt idx="82">
                  <c:v>6.1213872745588809</c:v>
                </c:pt>
                <c:pt idx="83">
                  <c:v>5.3902414152559528</c:v>
                </c:pt>
                <c:pt idx="84">
                  <c:v>4.5384396697124396</c:v>
                </c:pt>
                <c:pt idx="85">
                  <c:v>3.6345893865755055</c:v>
                </c:pt>
                <c:pt idx="86">
                  <c:v>2.7506832023977221</c:v>
                </c:pt>
                <c:pt idx="87">
                  <c:v>1.9514449033554646</c:v>
                </c:pt>
                <c:pt idx="88">
                  <c:v>1.2845886039626684</c:v>
                </c:pt>
                <c:pt idx="89">
                  <c:v>0.77435003998038088</c:v>
                </c:pt>
                <c:pt idx="90">
                  <c:v>0.42006619679647117</c:v>
                </c:pt>
                <c:pt idx="91">
                  <c:v>0.20028568553725784</c:v>
                </c:pt>
                <c:pt idx="92">
                  <c:v>8.1196122448114735E-2</c:v>
                </c:pt>
                <c:pt idx="93">
                  <c:v>2.6660211803135294E-2</c:v>
                </c:pt>
                <c:pt idx="94">
                  <c:v>6.5747796526982958E-3</c:v>
                </c:pt>
                <c:pt idx="95">
                  <c:v>1.0732136367937115E-3</c:v>
                </c:pt>
                <c:pt idx="96">
                  <c:v>9.147846432770013E-5</c:v>
                </c:pt>
                <c:pt idx="97">
                  <c:v>2.3910019586369944E-6</c:v>
                </c:pt>
                <c:pt idx="98">
                  <c:v>3.5046506358699648E-9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EE-46E7-9A3C-6D065829FE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4787352"/>
        <c:axId val="594787680"/>
      </c:lineChart>
      <c:catAx>
        <c:axId val="594787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787680"/>
        <c:crosses val="autoZero"/>
        <c:auto val="1"/>
        <c:lblAlgn val="ctr"/>
        <c:lblOffset val="100"/>
        <c:noMultiLvlLbl val="0"/>
      </c:catAx>
      <c:valAx>
        <c:axId val="59478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787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Example!$F$1</c:f>
              <c:strCache>
                <c:ptCount val="1"/>
                <c:pt idx="0">
                  <c:v>L(theta2)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Example!$F$2:$F$100</c:f>
              <c:numCache>
                <c:formatCode>General</c:formatCode>
                <c:ptCount val="99"/>
                <c:pt idx="0">
                  <c:v>5.3515910379537983E-38</c:v>
                </c:pt>
                <c:pt idx="1">
                  <c:v>7.6323259840147085E-31</c:v>
                </c:pt>
                <c:pt idx="2">
                  <c:v>1.0903794696781174E-26</c:v>
                </c:pt>
                <c:pt idx="3">
                  <c:v>9.2066010597109753E-24</c:v>
                </c:pt>
                <c:pt idx="4">
                  <c:v>1.6488365004644627E-21</c:v>
                </c:pt>
                <c:pt idx="5">
                  <c:v>1.1066122437547485E-19</c:v>
                </c:pt>
                <c:pt idx="6">
                  <c:v>3.7705086497353468E-18</c:v>
                </c:pt>
                <c:pt idx="7">
                  <c:v>7.8178031270188213E-17</c:v>
                </c:pt>
                <c:pt idx="8">
                  <c:v>1.1086700305745033E-15</c:v>
                </c:pt>
                <c:pt idx="9">
                  <c:v>1.1646621326921775E-14</c:v>
                </c:pt>
                <c:pt idx="10">
                  <c:v>9.5936606926291391E-14</c:v>
                </c:pt>
                <c:pt idx="11">
                  <c:v>6.4623795833696175E-13</c:v>
                </c:pt>
                <c:pt idx="12">
                  <c:v>3.6750927282359602E-12</c:v>
                </c:pt>
                <c:pt idx="13">
                  <c:v>1.8087055881975469E-11</c:v>
                </c:pt>
                <c:pt idx="14">
                  <c:v>7.8562054623924417E-11</c:v>
                </c:pt>
                <c:pt idx="15">
                  <c:v>3.0596233379939057E-10</c:v>
                </c:pt>
                <c:pt idx="16">
                  <c:v>1.0822893759387875E-9</c:v>
                </c:pt>
                <c:pt idx="17">
                  <c:v>3.5146458058854045E-9</c:v>
                </c:pt>
                <c:pt idx="18">
                  <c:v>1.0572228209641371E-8</c:v>
                </c:pt>
                <c:pt idx="19">
                  <c:v>2.9681065820987604E-8</c:v>
                </c:pt>
                <c:pt idx="20">
                  <c:v>7.8273785620479683E-8</c:v>
                </c:pt>
                <c:pt idx="21">
                  <c:v>1.9497448729512518E-7</c:v>
                </c:pt>
                <c:pt idx="22">
                  <c:v>4.609347717086216E-7</c:v>
                </c:pt>
                <c:pt idx="23">
                  <c:v>1.0385013891016297E-6</c:v>
                </c:pt>
                <c:pt idx="24">
                  <c:v>2.23800074420915E-6</c:v>
                </c:pt>
                <c:pt idx="25">
                  <c:v>4.6279394821495098E-6</c:v>
                </c:pt>
                <c:pt idx="26">
                  <c:v>9.2090727950747822E-6</c:v>
                </c:pt>
                <c:pt idx="27">
                  <c:v>1.7677974346200809E-5</c:v>
                </c:pt>
                <c:pt idx="28">
                  <c:v>3.280993222669836E-5</c:v>
                </c:pt>
                <c:pt idx="29">
                  <c:v>5.8992738595949951E-5</c:v>
                </c:pt>
                <c:pt idx="30">
                  <c:v>1.029404134058193E-4</c:v>
                </c:pt>
                <c:pt idx="31">
                  <c:v>1.746070951217785E-4</c:v>
                </c:pt>
                <c:pt idx="32">
                  <c:v>2.8830435619160922E-4</c:v>
                </c:pt>
                <c:pt idx="33">
                  <c:v>4.6399871935687341E-4</c:v>
                </c:pt>
                <c:pt idx="34">
                  <c:v>7.2872987615009064E-4</c:v>
                </c:pt>
                <c:pt idx="35">
                  <c:v>1.1180453156847093E-3</c:v>
                </c:pt>
                <c:pt idx="36">
                  <c:v>1.6772970111047574E-3</c:v>
                </c:pt>
                <c:pt idx="37">
                  <c:v>2.4625959165224692E-3</c:v>
                </c:pt>
                <c:pt idx="38">
                  <c:v>3.5411778008272482E-3</c:v>
                </c:pt>
                <c:pt idx="39">
                  <c:v>4.9909084350730068E-3</c:v>
                </c:pt>
                <c:pt idx="40">
                  <c:v>6.898656989238779E-3</c:v>
                </c:pt>
                <c:pt idx="41">
                  <c:v>9.3573025286088039E-3</c:v>
                </c:pt>
                <c:pt idx="42">
                  <c:v>1.2461216138672765E-2</c:v>
                </c:pt>
                <c:pt idx="43">
                  <c:v>1.6300182691600218E-2</c:v>
                </c:pt>
                <c:pt idx="44">
                  <c:v>2.0951888138087793E-2</c:v>
                </c:pt>
                <c:pt idx="45">
                  <c:v>2.6473290281230716E-2</c:v>
                </c:pt>
                <c:pt idx="46">
                  <c:v>3.2891396134394471E-2</c:v>
                </c:pt>
                <c:pt idx="47">
                  <c:v>4.0194163925973088E-2</c:v>
                </c:pt>
                <c:pt idx="48">
                  <c:v>4.8322405170490461E-2</c:v>
                </c:pt>
                <c:pt idx="49">
                  <c:v>5.7163653445968521E-2</c:v>
                </c:pt>
                <c:pt idx="50">
                  <c:v>6.6548965843370014E-2</c:v>
                </c:pt>
                <c:pt idx="51">
                  <c:v>7.6253511775827398E-2</c:v>
                </c:pt>
                <c:pt idx="52">
                  <c:v>8.6001574363197067E-2</c:v>
                </c:pt>
                <c:pt idx="53">
                  <c:v>9.5476248656891888E-2</c:v>
                </c:pt>
                <c:pt idx="54">
                  <c:v>0.10433369120304592</c:v>
                </c:pt>
                <c:pt idx="55">
                  <c:v>0.11222129503029206</c:v>
                </c:pt>
                <c:pt idx="56">
                  <c:v>0.11879868396708992</c:v>
                </c:pt>
                <c:pt idx="57">
                  <c:v>0.12375999868889055</c:v>
                </c:pt>
                <c:pt idx="58">
                  <c:v>0.12685564304570776</c:v>
                </c:pt>
                <c:pt idx="59">
                  <c:v>0.1279115243848202</c:v>
                </c:pt>
                <c:pt idx="60">
                  <c:v>0.12684389133160823</c:v>
                </c:pt>
                <c:pt idx="61">
                  <c:v>0.12366815967711972</c:v>
                </c:pt>
                <c:pt idx="62">
                  <c:v>0.11850060733207728</c:v>
                </c:pt>
                <c:pt idx="63">
                  <c:v>0.11155247031038266</c:v>
                </c:pt>
                <c:pt idx="64">
                  <c:v>0.1031167159605602</c:v>
                </c:pt>
                <c:pt idx="65">
                  <c:v>9.3548521902553861E-2</c:v>
                </c:pt>
                <c:pt idx="66">
                  <c:v>8.3241156822979653E-2</c:v>
                </c:pt>
                <c:pt idx="67">
                  <c:v>7.2599455299803037E-2</c:v>
                </c:pt>
                <c:pt idx="68">
                  <c:v>6.2013334352315666E-2</c:v>
                </c:pt>
                <c:pt idx="69">
                  <c:v>5.1833775102982829E-2</c:v>
                </c:pt>
                <c:pt idx="70">
                  <c:v>4.2353386343974397E-2</c:v>
                </c:pt>
                <c:pt idx="71">
                  <c:v>3.3793114516645475E-2</c:v>
                </c:pt>
                <c:pt idx="72">
                  <c:v>2.6295938396212595E-2</c:v>
                </c:pt>
                <c:pt idx="73">
                  <c:v>1.9927583854034925E-2</c:v>
                </c:pt>
                <c:pt idx="74">
                  <c:v>1.4683522882756176E-2</c:v>
                </c:pt>
                <c:pt idx="75">
                  <c:v>1.0500884612895799E-2</c:v>
                </c:pt>
                <c:pt idx="76">
                  <c:v>7.2734856213689187E-3</c:v>
                </c:pt>
                <c:pt idx="77">
                  <c:v>4.8680290580591489E-3</c:v>
                </c:pt>
                <c:pt idx="78">
                  <c:v>3.139631740058553E-3</c:v>
                </c:pt>
                <c:pt idx="79">
                  <c:v>1.9451783296442393E-3</c:v>
                </c:pt>
                <c:pt idx="80">
                  <c:v>1.1535007269276084E-3</c:v>
                </c:pt>
                <c:pt idx="81">
                  <c:v>6.5194707784685542E-4</c:v>
                </c:pt>
                <c:pt idx="82">
                  <c:v>3.4944333643632174E-4</c:v>
                </c:pt>
                <c:pt idx="83">
                  <c:v>1.7658035768215472E-4</c:v>
                </c:pt>
                <c:pt idx="84">
                  <c:v>8.352840071987352E-5</c:v>
                </c:pt>
                <c:pt idx="85">
                  <c:v>3.6671713660313715E-5</c:v>
                </c:pt>
                <c:pt idx="86">
                  <c:v>1.4786844437264531E-5</c:v>
                </c:pt>
                <c:pt idx="87">
                  <c:v>5.4051017338609662E-6</c:v>
                </c:pt>
                <c:pt idx="88">
                  <c:v>1.7618256408190453E-6</c:v>
                </c:pt>
                <c:pt idx="89">
                  <c:v>5.0134885885265043E-7</c:v>
                </c:pt>
                <c:pt idx="90">
                  <c:v>1.2111372760978172E-7</c:v>
                </c:pt>
                <c:pt idx="91">
                  <c:v>2.3914838500379592E-8</c:v>
                </c:pt>
                <c:pt idx="92">
                  <c:v>3.6599841929956609E-9</c:v>
                </c:pt>
                <c:pt idx="93">
                  <c:v>4.0161349427616561E-10</c:v>
                </c:pt>
                <c:pt idx="94">
                  <c:v>2.8003118649940781E-11</c:v>
                </c:pt>
                <c:pt idx="95">
                  <c:v>1.0134195041407919E-12</c:v>
                </c:pt>
                <c:pt idx="96">
                  <c:v>1.3025113071596315E-14</c:v>
                </c:pt>
                <c:pt idx="97">
                  <c:v>2.5364455951132484E-17</c:v>
                </c:pt>
                <c:pt idx="98">
                  <c:v>4.9381522370199034E-22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49-4544-8F01-DB688AD364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4295288"/>
        <c:axId val="574296600"/>
      </c:lineChart>
      <c:catAx>
        <c:axId val="5742952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296600"/>
        <c:crosses val="autoZero"/>
        <c:auto val="1"/>
        <c:lblAlgn val="ctr"/>
        <c:lblOffset val="100"/>
        <c:noMultiLvlLbl val="0"/>
      </c:catAx>
      <c:valAx>
        <c:axId val="574296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295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Example!$G$1</c:f>
              <c:strCache>
                <c:ptCount val="1"/>
                <c:pt idx="0">
                  <c:v>f(theta2|Y)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Example!$G$2:$G$100</c:f>
              <c:numCache>
                <c:formatCode>General</c:formatCode>
                <c:ptCount val="99"/>
                <c:pt idx="0">
                  <c:v>1.2811422564673761E-47</c:v>
                </c:pt>
                <c:pt idx="1">
                  <c:v>2.26857928620689E-38</c:v>
                </c:pt>
                <c:pt idx="2">
                  <c:v>5.3697059744321645E-33</c:v>
                </c:pt>
                <c:pt idx="3">
                  <c:v>3.2926215592877935E-29</c:v>
                </c:pt>
                <c:pt idx="4">
                  <c:v>2.724879449144437E-26</c:v>
                </c:pt>
                <c:pt idx="5">
                  <c:v>6.3481420886881588E-24</c:v>
                </c:pt>
                <c:pt idx="6">
                  <c:v>6.1623153847709575E-22</c:v>
                </c:pt>
                <c:pt idx="7">
                  <c:v>3.1498289836708E-20</c:v>
                </c:pt>
                <c:pt idx="8">
                  <c:v>9.8590008785838269E-19</c:v>
                </c:pt>
                <c:pt idx="9">
                  <c:v>2.0947699631798447E-17</c:v>
                </c:pt>
                <c:pt idx="10">
                  <c:v>3.2517116334171341E-16</c:v>
                </c:pt>
                <c:pt idx="11">
                  <c:v>3.8933016778223472E-15</c:v>
                </c:pt>
                <c:pt idx="12">
                  <c:v>3.7466090675118125E-14</c:v>
                </c:pt>
                <c:pt idx="13">
                  <c:v>2.9920464968730996E-13</c:v>
                </c:pt>
                <c:pt idx="14">
                  <c:v>2.033842310834645E-12</c:v>
                </c:pt>
                <c:pt idx="15">
                  <c:v>1.2010319372614847E-11</c:v>
                </c:pt>
                <c:pt idx="16">
                  <c:v>6.2651139804481875E-11</c:v>
                </c:pt>
                <c:pt idx="17">
                  <c:v>2.9271131588675709E-10</c:v>
                </c:pt>
                <c:pt idx="18">
                  <c:v>1.239097973850215E-9</c:v>
                </c:pt>
                <c:pt idx="19">
                  <c:v>4.799193680154249E-9</c:v>
                </c:pt>
                <c:pt idx="20">
                  <c:v>1.7149107780944645E-8</c:v>
                </c:pt>
                <c:pt idx="21">
                  <c:v>5.6941540867614194E-8</c:v>
                </c:pt>
                <c:pt idx="22">
                  <c:v>1.7677276435091647E-7</c:v>
                </c:pt>
                <c:pt idx="23">
                  <c:v>5.1586421815919171E-7</c:v>
                </c:pt>
                <c:pt idx="24">
                  <c:v>1.4217817387073635E-6</c:v>
                </c:pt>
                <c:pt idx="25">
                  <c:v>3.7162516974245464E-6</c:v>
                </c:pt>
                <c:pt idx="26">
                  <c:v>9.2456977063232483E-6</c:v>
                </c:pt>
                <c:pt idx="27">
                  <c:v>2.1965700735332099E-5</c:v>
                </c:pt>
                <c:pt idx="28">
                  <c:v>4.9977579552257902E-5</c:v>
                </c:pt>
                <c:pt idx="29">
                  <c:v>1.0918181640491477E-4</c:v>
                </c:pt>
                <c:pt idx="30">
                  <c:v>2.2954819992978466E-4</c:v>
                </c:pt>
                <c:pt idx="31">
                  <c:v>4.654224499535789E-4</c:v>
                </c:pt>
                <c:pt idx="32">
                  <c:v>9.1176317191281179E-4</c:v>
                </c:pt>
                <c:pt idx="33">
                  <c:v>1.7286611119766561E-3</c:v>
                </c:pt>
                <c:pt idx="34">
                  <c:v>3.1768141587564056E-3</c:v>
                </c:pt>
                <c:pt idx="35">
                  <c:v>5.66664085021488E-3</c:v>
                </c:pt>
                <c:pt idx="36">
                  <c:v>9.8231900010290855E-3</c:v>
                </c:pt>
                <c:pt idx="37">
                  <c:v>1.656770122932448E-2</c:v>
                </c:pt>
                <c:pt idx="38">
                  <c:v>2.72143735447418E-2</c:v>
                </c:pt>
                <c:pt idx="39">
                  <c:v>4.3577483493071827E-2</c:v>
                </c:pt>
                <c:pt idx="40">
                  <c:v>6.8079512639981937E-2</c:v>
                </c:pt>
                <c:pt idx="41">
                  <c:v>0.10384570489481797</c:v>
                </c:pt>
                <c:pt idx="42">
                  <c:v>0.15476510237965777</c:v>
                </c:pt>
                <c:pt idx="43">
                  <c:v>0.22549355982353894</c:v>
                </c:pt>
                <c:pt idx="44">
                  <c:v>0.32137174136109115</c:v>
                </c:pt>
                <c:pt idx="45">
                  <c:v>0.44823201968956605</c:v>
                </c:pt>
                <c:pt idx="46">
                  <c:v>0.61207378199573281</c:v>
                </c:pt>
                <c:pt idx="47">
                  <c:v>0.81859774942084029</c:v>
                </c:pt>
                <c:pt idx="48">
                  <c:v>1.0726066503582579</c:v>
                </c:pt>
                <c:pt idx="49">
                  <c:v>1.3773010399226842</c:v>
                </c:pt>
                <c:pt idx="50">
                  <c:v>1.7335231198281538</c:v>
                </c:pt>
                <c:pt idx="51">
                  <c:v>2.1390248077351548</c:v>
                </c:pt>
                <c:pt idx="52">
                  <c:v>2.5878548704430524</c:v>
                </c:pt>
                <c:pt idx="53">
                  <c:v>3.0699691766307979</c:v>
                </c:pt>
                <c:pt idx="54">
                  <c:v>3.571163997685276</c:v>
                </c:pt>
                <c:pt idx="55">
                  <c:v>4.0734120990793441</c:v>
                </c:pt>
                <c:pt idx="56">
                  <c:v>4.5556446460493705</c:v>
                </c:pt>
                <c:pt idx="57">
                  <c:v>4.9949710630521409</c:v>
                </c:pt>
                <c:pt idx="58">
                  <c:v>5.3682693373948327</c:v>
                </c:pt>
                <c:pt idx="59">
                  <c:v>5.6540188977152201</c:v>
                </c:pt>
                <c:pt idx="60">
                  <c:v>5.8341968364620689</c:v>
                </c:pt>
                <c:pt idx="61">
                  <c:v>5.8960257118641932</c:v>
                </c:pt>
                <c:pt idx="62">
                  <c:v>5.8333555624263767</c:v>
                </c:pt>
                <c:pt idx="63">
                  <c:v>5.6474886487277463</c:v>
                </c:pt>
                <c:pt idx="64">
                  <c:v>5.3473124005159303</c:v>
                </c:pt>
                <c:pt idx="65">
                  <c:v>4.9486881195641974</c:v>
                </c:pt>
                <c:pt idx="66">
                  <c:v>4.4731390637522477</c:v>
                </c:pt>
                <c:pt idx="67">
                  <c:v>3.9459769184600861</c:v>
                </c:pt>
                <c:pt idx="68">
                  <c:v>3.3940845303154554</c:v>
                </c:pt>
                <c:pt idx="69">
                  <c:v>2.843621169588499</c:v>
                </c:pt>
                <c:pt idx="70">
                  <c:v>2.3179252635168459</c:v>
                </c:pt>
                <c:pt idx="71">
                  <c:v>1.8358561278760486</c:v>
                </c:pt>
                <c:pt idx="72">
                  <c:v>1.4107460448173192</c:v>
                </c:pt>
                <c:pt idx="73">
                  <c:v>1.0500393674912538</c:v>
                </c:pt>
                <c:pt idx="74">
                  <c:v>0.7555931090003799</c:v>
                </c:pt>
                <c:pt idx="75">
                  <c:v>0.52452188323166349</c:v>
                </c:pt>
                <c:pt idx="76">
                  <c:v>0.35040478110603862</c:v>
                </c:pt>
                <c:pt idx="77">
                  <c:v>0.22464268309552082</c:v>
                </c:pt>
                <c:pt idx="78">
                  <c:v>0.13776379204819486</c:v>
                </c:pt>
                <c:pt idx="79">
                  <c:v>8.0517108997782208E-2</c:v>
                </c:pt>
                <c:pt idx="80">
                  <c:v>4.4656292309045921E-2</c:v>
                </c:pt>
                <c:pt idx="81">
                  <c:v>2.3384908742583293E-2</c:v>
                </c:pt>
                <c:pt idx="82">
                  <c:v>1.1494207379345348E-2</c:v>
                </c:pt>
                <c:pt idx="83">
                  <c:v>5.2658222712052153E-3</c:v>
                </c:pt>
                <c:pt idx="84">
                  <c:v>2.2297146010771297E-3</c:v>
                </c:pt>
                <c:pt idx="85">
                  <c:v>8.6380024926188768E-4</c:v>
                </c:pt>
                <c:pt idx="86">
                  <c:v>3.0237729916947391E-4</c:v>
                </c:pt>
                <c:pt idx="87">
                  <c:v>9.417490052870328E-5</c:v>
                </c:pt>
                <c:pt idx="88">
                  <c:v>2.559056547451528E-5</c:v>
                </c:pt>
                <c:pt idx="89">
                  <c:v>5.9162490973520039E-6</c:v>
                </c:pt>
                <c:pt idx="90">
                  <c:v>1.1256917931975375E-6</c:v>
                </c:pt>
                <c:pt idx="91">
                  <c:v>1.6852372852108678E-7</c:v>
                </c:pt>
                <c:pt idx="92">
                  <c:v>1.8636434361241276E-8</c:v>
                </c:pt>
                <c:pt idx="93">
                  <c:v>1.3879246130257694E-9</c:v>
                </c:pt>
                <c:pt idx="94">
                  <c:v>6.0310163374482467E-11</c:v>
                </c:pt>
                <c:pt idx="95">
                  <c:v>1.2024768332064261E-12</c:v>
                </c:pt>
                <c:pt idx="96">
                  <c:v>7.0106173049339124E-15</c:v>
                </c:pt>
                <c:pt idx="97">
                  <c:v>4.3461721313596957E-18</c:v>
                </c:pt>
                <c:pt idx="98">
                  <c:v>1.1355851146489665E-23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2D-414F-94BA-6262655987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9493336"/>
        <c:axId val="399492024"/>
      </c:lineChart>
      <c:catAx>
        <c:axId val="3994933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492024"/>
        <c:crosses val="autoZero"/>
        <c:auto val="1"/>
        <c:lblAlgn val="ctr"/>
        <c:lblOffset val="100"/>
        <c:noMultiLvlLbl val="0"/>
      </c:catAx>
      <c:valAx>
        <c:axId val="399492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493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f(</a:t>
            </a:r>
            <a:r>
              <a:rPr lang="el-GR"/>
              <a:t>ϑ</a:t>
            </a:r>
            <a:r>
              <a:rPr lang="en-US"/>
              <a:t>) Prior Probability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Bionomial_Template!$D$1</c:f>
              <c:strCache>
                <c:ptCount val="1"/>
                <c:pt idx="0">
                  <c:v>f(ϑ)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Bionomial_Template!$D$2:$D$100</c:f>
              <c:numCache>
                <c:formatCode>General</c:formatCode>
                <c:ptCount val="99"/>
                <c:pt idx="0">
                  <c:v>3.8811959999999996</c:v>
                </c:pt>
                <c:pt idx="1">
                  <c:v>3.7647679999999997</c:v>
                </c:pt>
                <c:pt idx="2">
                  <c:v>3.6506919999999998</c:v>
                </c:pt>
                <c:pt idx="3">
                  <c:v>3.5389439999999999</c:v>
                </c:pt>
                <c:pt idx="4">
                  <c:v>3.4294999999999995</c:v>
                </c:pt>
                <c:pt idx="5">
                  <c:v>3.3223359999999995</c:v>
                </c:pt>
                <c:pt idx="6">
                  <c:v>3.2174279999999995</c:v>
                </c:pt>
                <c:pt idx="7">
                  <c:v>3.1147520000000002</c:v>
                </c:pt>
                <c:pt idx="8">
                  <c:v>3.0142840000000004</c:v>
                </c:pt>
                <c:pt idx="9">
                  <c:v>2.9160000000000004</c:v>
                </c:pt>
                <c:pt idx="10">
                  <c:v>2.8198760000000003</c:v>
                </c:pt>
                <c:pt idx="11">
                  <c:v>2.7258879999999999</c:v>
                </c:pt>
                <c:pt idx="12">
                  <c:v>2.6340120000000002</c:v>
                </c:pt>
                <c:pt idx="13">
                  <c:v>2.5442239999999998</c:v>
                </c:pt>
                <c:pt idx="14">
                  <c:v>2.4564999999999997</c:v>
                </c:pt>
                <c:pt idx="15">
                  <c:v>2.3708159999999996</c:v>
                </c:pt>
                <c:pt idx="16">
                  <c:v>2.2871479999999997</c:v>
                </c:pt>
                <c:pt idx="17">
                  <c:v>2.2054720000000003</c:v>
                </c:pt>
                <c:pt idx="18">
                  <c:v>2.1257640000000007</c:v>
                </c:pt>
                <c:pt idx="19">
                  <c:v>2.0480000000000005</c:v>
                </c:pt>
                <c:pt idx="20">
                  <c:v>1.9721560000000005</c:v>
                </c:pt>
                <c:pt idx="21">
                  <c:v>1.8982080000000001</c:v>
                </c:pt>
                <c:pt idx="22">
                  <c:v>1.8261320000000001</c:v>
                </c:pt>
                <c:pt idx="23">
                  <c:v>1.7559040000000001</c:v>
                </c:pt>
                <c:pt idx="24">
                  <c:v>1.6875</c:v>
                </c:pt>
                <c:pt idx="25">
                  <c:v>1.6208959999999999</c:v>
                </c:pt>
                <c:pt idx="26">
                  <c:v>1.5560679999999998</c:v>
                </c:pt>
                <c:pt idx="27">
                  <c:v>1.4929919999999999</c:v>
                </c:pt>
                <c:pt idx="28">
                  <c:v>1.4316439999999999</c:v>
                </c:pt>
                <c:pt idx="29">
                  <c:v>1.3719999999999997</c:v>
                </c:pt>
                <c:pt idx="30">
                  <c:v>1.3140359999999998</c:v>
                </c:pt>
                <c:pt idx="31">
                  <c:v>1.2577279999999997</c:v>
                </c:pt>
                <c:pt idx="32">
                  <c:v>1.2030519999999996</c:v>
                </c:pt>
                <c:pt idx="33">
                  <c:v>1.1499839999999995</c:v>
                </c:pt>
                <c:pt idx="34">
                  <c:v>1.0985000000000003</c:v>
                </c:pt>
                <c:pt idx="35">
                  <c:v>1.0485760000000002</c:v>
                </c:pt>
                <c:pt idx="36">
                  <c:v>1.0001880000000001</c:v>
                </c:pt>
                <c:pt idx="37">
                  <c:v>0.95331200000000005</c:v>
                </c:pt>
                <c:pt idx="38">
                  <c:v>0.90792399999999995</c:v>
                </c:pt>
                <c:pt idx="39">
                  <c:v>0.86399999999999999</c:v>
                </c:pt>
                <c:pt idx="40">
                  <c:v>0.82151600000000025</c:v>
                </c:pt>
                <c:pt idx="41">
                  <c:v>0.78044800000000025</c:v>
                </c:pt>
                <c:pt idx="42">
                  <c:v>0.74077200000000021</c:v>
                </c:pt>
                <c:pt idx="43">
                  <c:v>0.7024640000000002</c:v>
                </c:pt>
                <c:pt idx="44">
                  <c:v>0.6655000000000002</c:v>
                </c:pt>
                <c:pt idx="45">
                  <c:v>0.62985600000000008</c:v>
                </c:pt>
                <c:pt idx="46">
                  <c:v>0.59550800000000015</c:v>
                </c:pt>
                <c:pt idx="47">
                  <c:v>0.56243200000000004</c:v>
                </c:pt>
                <c:pt idx="48">
                  <c:v>0.53060399999999996</c:v>
                </c:pt>
                <c:pt idx="49">
                  <c:v>0.5</c:v>
                </c:pt>
                <c:pt idx="50">
                  <c:v>0.47059599999999996</c:v>
                </c:pt>
                <c:pt idx="51">
                  <c:v>0.44236799999999998</c:v>
                </c:pt>
                <c:pt idx="52">
                  <c:v>0.41529199999999994</c:v>
                </c:pt>
                <c:pt idx="53">
                  <c:v>0.38934399999999991</c:v>
                </c:pt>
                <c:pt idx="54">
                  <c:v>0.36449999999999988</c:v>
                </c:pt>
                <c:pt idx="55">
                  <c:v>0.34073599999999987</c:v>
                </c:pt>
                <c:pt idx="56">
                  <c:v>0.31802800000000009</c:v>
                </c:pt>
                <c:pt idx="57">
                  <c:v>0.29635200000000006</c:v>
                </c:pt>
                <c:pt idx="58">
                  <c:v>0.27568400000000004</c:v>
                </c:pt>
                <c:pt idx="59">
                  <c:v>0.25600000000000006</c:v>
                </c:pt>
                <c:pt idx="60">
                  <c:v>0.23727600000000001</c:v>
                </c:pt>
                <c:pt idx="61">
                  <c:v>0.21948800000000002</c:v>
                </c:pt>
                <c:pt idx="62">
                  <c:v>0.20261199999999999</c:v>
                </c:pt>
                <c:pt idx="63">
                  <c:v>0.18662399999999998</c:v>
                </c:pt>
                <c:pt idx="64">
                  <c:v>0.17149999999999996</c:v>
                </c:pt>
                <c:pt idx="65">
                  <c:v>0.15721599999999997</c:v>
                </c:pt>
                <c:pt idx="66">
                  <c:v>0.14374799999999993</c:v>
                </c:pt>
                <c:pt idx="67">
                  <c:v>0.13107199999999994</c:v>
                </c:pt>
                <c:pt idx="68">
                  <c:v>0.11916400000000006</c:v>
                </c:pt>
                <c:pt idx="69">
                  <c:v>0.10800000000000004</c:v>
                </c:pt>
                <c:pt idx="70">
                  <c:v>9.7556000000000032E-2</c:v>
                </c:pt>
                <c:pt idx="71">
                  <c:v>8.7808000000000025E-2</c:v>
                </c:pt>
                <c:pt idx="72">
                  <c:v>7.873200000000001E-2</c:v>
                </c:pt>
                <c:pt idx="73">
                  <c:v>7.0304000000000005E-2</c:v>
                </c:pt>
                <c:pt idx="74">
                  <c:v>6.25E-2</c:v>
                </c:pt>
                <c:pt idx="75">
                  <c:v>5.5295999999999998E-2</c:v>
                </c:pt>
                <c:pt idx="76">
                  <c:v>4.8667999999999989E-2</c:v>
                </c:pt>
                <c:pt idx="77">
                  <c:v>4.2591999999999984E-2</c:v>
                </c:pt>
                <c:pt idx="78">
                  <c:v>3.704399999999998E-2</c:v>
                </c:pt>
                <c:pt idx="79">
                  <c:v>3.199999999999998E-2</c:v>
                </c:pt>
                <c:pt idx="80">
                  <c:v>2.7435999999999978E-2</c:v>
                </c:pt>
                <c:pt idx="81">
                  <c:v>2.3328000000000019E-2</c:v>
                </c:pt>
                <c:pt idx="82">
                  <c:v>1.9652000000000013E-2</c:v>
                </c:pt>
                <c:pt idx="83">
                  <c:v>1.638400000000001E-2</c:v>
                </c:pt>
                <c:pt idx="84">
                  <c:v>1.3500000000000005E-2</c:v>
                </c:pt>
                <c:pt idx="85">
                  <c:v>1.0976000000000003E-2</c:v>
                </c:pt>
                <c:pt idx="86">
                  <c:v>8.7880000000000007E-3</c:v>
                </c:pt>
                <c:pt idx="87">
                  <c:v>6.9119999999999997E-3</c:v>
                </c:pt>
                <c:pt idx="88">
                  <c:v>5.323999999999998E-3</c:v>
                </c:pt>
                <c:pt idx="89">
                  <c:v>3.9999999999999975E-3</c:v>
                </c:pt>
                <c:pt idx="90">
                  <c:v>2.9159999999999972E-3</c:v>
                </c:pt>
                <c:pt idx="91">
                  <c:v>2.0479999999999969E-3</c:v>
                </c:pt>
                <c:pt idx="92">
                  <c:v>1.3719999999999971E-3</c:v>
                </c:pt>
                <c:pt idx="93">
                  <c:v>8.6400000000000235E-4</c:v>
                </c:pt>
                <c:pt idx="94">
                  <c:v>5.0000000000000131E-4</c:v>
                </c:pt>
                <c:pt idx="95">
                  <c:v>2.5600000000000069E-4</c:v>
                </c:pt>
                <c:pt idx="96">
                  <c:v>1.0800000000000029E-4</c:v>
                </c:pt>
                <c:pt idx="97">
                  <c:v>3.2000000000000087E-5</c:v>
                </c:pt>
                <c:pt idx="98">
                  <c:v>4.0000000000000108E-6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A4-4A68-B84F-105C6F4E2B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2496072"/>
        <c:axId val="402496400"/>
      </c:lineChart>
      <c:catAx>
        <c:axId val="4024960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496400"/>
        <c:crosses val="autoZero"/>
        <c:auto val="1"/>
        <c:lblAlgn val="ctr"/>
        <c:lblOffset val="100"/>
        <c:noMultiLvlLbl val="0"/>
      </c:catAx>
      <c:valAx>
        <c:axId val="40249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496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L(</a:t>
            </a:r>
            <a:r>
              <a:rPr lang="el-GR"/>
              <a:t>ϑ</a:t>
            </a:r>
            <a:r>
              <a:rPr lang="en-US"/>
              <a:t>)</a:t>
            </a:r>
            <a:r>
              <a:rPr lang="en-US" baseline="0"/>
              <a:t> Likelihood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Bionomial_Template!$E$1</c:f>
              <c:strCache>
                <c:ptCount val="1"/>
                <c:pt idx="0">
                  <c:v>L(ϑ)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Bionomial_Template!$E$2:$E$100</c:f>
              <c:numCache>
                <c:formatCode>General</c:formatCode>
                <c:ptCount val="99"/>
                <c:pt idx="0">
                  <c:v>1.7377016237624726E-59</c:v>
                </c:pt>
                <c:pt idx="1">
                  <c:v>1.390276658830009E-49</c:v>
                </c:pt>
                <c:pt idx="2">
                  <c:v>8.3739890828162746E-44</c:v>
                </c:pt>
                <c:pt idx="3">
                  <c:v>1.0337301658668554E-39</c:v>
                </c:pt>
                <c:pt idx="4">
                  <c:v>1.5156685002103345E-36</c:v>
                </c:pt>
                <c:pt idx="5">
                  <c:v>5.77317978973027E-34</c:v>
                </c:pt>
                <c:pt idx="6">
                  <c:v>8.6725099164252524E-32</c:v>
                </c:pt>
                <c:pt idx="7">
                  <c:v>6.5919394104302894E-30</c:v>
                </c:pt>
                <c:pt idx="8">
                  <c:v>2.9772918082293099E-28</c:v>
                </c:pt>
                <c:pt idx="9">
                  <c:v>8.9171569529640253E-27</c:v>
                </c:pt>
                <c:pt idx="10">
                  <c:v>1.9152148545165545E-25</c:v>
                </c:pt>
                <c:pt idx="11">
                  <c:v>3.1252781048958931E-24</c:v>
                </c:pt>
                <c:pt idx="12">
                  <c:v>4.048500891150356E-23</c:v>
                </c:pt>
                <c:pt idx="13">
                  <c:v>4.3076774903775259E-22</c:v>
                </c:pt>
                <c:pt idx="14">
                  <c:v>3.8678789477125212E-21</c:v>
                </c:pt>
                <c:pt idx="15">
                  <c:v>2.9953203345249898E-20</c:v>
                </c:pt>
                <c:pt idx="16">
                  <c:v>2.0365257085282632E-19</c:v>
                </c:pt>
                <c:pt idx="17">
                  <c:v>1.2337253254161054E-18</c:v>
                </c:pt>
                <c:pt idx="18">
                  <c:v>6.7420630303584261E-18</c:v>
                </c:pt>
                <c:pt idx="19">
                  <c:v>3.3585251947543845E-17</c:v>
                </c:pt>
                <c:pt idx="20">
                  <c:v>1.5387044507769E-16</c:v>
                </c:pt>
                <c:pt idx="21">
                  <c:v>6.5334042502732733E-16</c:v>
                </c:pt>
                <c:pt idx="22">
                  <c:v>2.5881086814510655E-15</c:v>
                </c:pt>
                <c:pt idx="23">
                  <c:v>9.6204407052420064E-15</c:v>
                </c:pt>
                <c:pt idx="24">
                  <c:v>3.3727020350179463E-14</c:v>
                </c:pt>
                <c:pt idx="25">
                  <c:v>1.1201375750701758E-13</c:v>
                </c:pt>
                <c:pt idx="26">
                  <c:v>3.5382872121803466E-13</c:v>
                </c:pt>
                <c:pt idx="27">
                  <c:v>1.0667713760957648E-12</c:v>
                </c:pt>
                <c:pt idx="28">
                  <c:v>3.0794362402692532E-12</c:v>
                </c:pt>
                <c:pt idx="29">
                  <c:v>8.5352555883756793E-12</c:v>
                </c:pt>
                <c:pt idx="30">
                  <c:v>2.2772377599716722E-11</c:v>
                </c:pt>
                <c:pt idx="31">
                  <c:v>5.8619285183656786E-11</c:v>
                </c:pt>
                <c:pt idx="32">
                  <c:v>1.4588561804989294E-10</c:v>
                </c:pt>
                <c:pt idx="33">
                  <c:v>3.5167431964665227E-10</c:v>
                </c:pt>
                <c:pt idx="34">
                  <c:v>8.225604134420172E-10</c:v>
                </c:pt>
                <c:pt idx="35">
                  <c:v>1.8696968138721047E-9</c:v>
                </c:pt>
                <c:pt idx="36">
                  <c:v>4.1358957671948346E-9</c:v>
                </c:pt>
                <c:pt idx="37">
                  <c:v>8.9151644699346022E-9</c:v>
                </c:pt>
                <c:pt idx="38">
                  <c:v>1.8748637910882623E-8</c:v>
                </c:pt>
                <c:pt idx="39">
                  <c:v>3.8509449581312596E-8</c:v>
                </c:pt>
                <c:pt idx="40">
                  <c:v>7.7332170180478622E-8</c:v>
                </c:pt>
                <c:pt idx="41">
                  <c:v>1.5196773228468418E-7</c:v>
                </c:pt>
                <c:pt idx="42">
                  <c:v>2.9249056983230124E-7</c:v>
                </c:pt>
                <c:pt idx="43">
                  <c:v>5.5180211130048175E-7</c:v>
                </c:pt>
                <c:pt idx="44">
                  <c:v>1.0211290364324318E-6</c:v>
                </c:pt>
                <c:pt idx="45">
                  <c:v>1.8547851451628425E-6</c:v>
                </c:pt>
                <c:pt idx="46">
                  <c:v>3.3089426783863548E-6</c:v>
                </c:pt>
                <c:pt idx="47">
                  <c:v>5.8011364880995124E-6</c:v>
                </c:pt>
                <c:pt idx="48">
                  <c:v>9.9997862850637008E-6</c:v>
                </c:pt>
                <c:pt idx="49">
                  <c:v>1.6956219042185755E-5</c:v>
                </c:pt>
                <c:pt idx="50">
                  <c:v>2.8295489808620891E-5</c:v>
                </c:pt>
                <c:pt idx="51">
                  <c:v>4.6486606743935356E-5</c:v>
                </c:pt>
                <c:pt idx="52">
                  <c:v>7.5217266607468573E-5</c:v>
                </c:pt>
                <c:pt idx="53">
                  <c:v>1.1990236260030082E-4</c:v>
                </c:pt>
                <c:pt idx="54">
                  <c:v>1.8835848752038646E-4</c:v>
                </c:pt>
                <c:pt idx="55">
                  <c:v>2.9167719268348875E-4</c:v>
                </c:pt>
                <c:pt idx="56">
                  <c:v>4.453262247646134E-4</c:v>
                </c:pt>
                <c:pt idx="57">
                  <c:v>6.7049827537213368E-4</c:v>
                </c:pt>
                <c:pt idx="58">
                  <c:v>9.9570852619164829E-4</c:v>
                </c:pt>
                <c:pt idx="59">
                  <c:v>1.4586128884329912E-3</c:v>
                </c:pt>
                <c:pt idx="60">
                  <c:v>2.1079759384063728E-3</c:v>
                </c:pt>
                <c:pt idx="61">
                  <c:v>3.0056594659756391E-3</c:v>
                </c:pt>
                <c:pt idx="62">
                  <c:v>4.2284290242039233E-3</c:v>
                </c:pt>
                <c:pt idx="63">
                  <c:v>5.8692889617803067E-3</c:v>
                </c:pt>
                <c:pt idx="64">
                  <c:v>8.0379615505107218E-3</c:v>
                </c:pt>
                <c:pt idx="65">
                  <c:v>1.0860032799946413E-2</c:v>
                </c:pt>
                <c:pt idx="66">
                  <c:v>1.4474211456440674E-2</c:v>
                </c:pt>
                <c:pt idx="67">
                  <c:v>1.9027109270858138E-2</c:v>
                </c:pt>
                <c:pt idx="68">
                  <c:v>2.4664975926696142E-2</c:v>
                </c:pt>
                <c:pt idx="69">
                  <c:v>3.1521940741202646E-2</c:v>
                </c:pt>
                <c:pt idx="70">
                  <c:v>3.9704555445078997E-2</c:v>
                </c:pt>
                <c:pt idx="71">
                  <c:v>4.9272823141973787E-2</c:v>
                </c:pt>
                <c:pt idx="72">
                  <c:v>6.0218450706421324E-2</c:v>
                </c:pt>
                <c:pt idx="73">
                  <c:v>7.2441766430494076E-2</c:v>
                </c:pt>
                <c:pt idx="74">
                  <c:v>8.5729560519478012E-2</c:v>
                </c:pt>
                <c:pt idx="75">
                  <c:v>9.9736949731687091E-2</c:v>
                </c:pt>
                <c:pt idx="76">
                  <c:v>0.1139771065219492</c:v>
                </c:pt>
                <c:pt idx="77">
                  <c:v>0.12782314512796197</c:v>
                </c:pt>
                <c:pt idx="78">
                  <c:v>0.14052639993901223</c:v>
                </c:pt>
                <c:pt idx="79">
                  <c:v>0.15125452815610246</c:v>
                </c:pt>
                <c:pt idx="80">
                  <c:v>0.1591511109021353</c:v>
                </c:pt>
                <c:pt idx="81">
                  <c:v>0.16341559860400709</c:v>
                </c:pt>
                <c:pt idx="82">
                  <c:v>0.16339860437784873</c:v>
                </c:pt>
                <c:pt idx="83">
                  <c:v>0.15870300986043814</c:v>
                </c:pt>
                <c:pt idx="84">
                  <c:v>0.14927676220652389</c:v>
                </c:pt>
                <c:pt idx="85">
                  <c:v>0.13547962489595144</c:v>
                </c:pt>
                <c:pt idx="86">
                  <c:v>0.11810482686897929</c:v>
                </c:pt>
                <c:pt idx="87">
                  <c:v>9.8338991025168895E-2</c:v>
                </c:pt>
                <c:pt idx="88">
                  <c:v>7.7651144315008275E-2</c:v>
                </c:pt>
                <c:pt idx="89">
                  <c:v>5.7614481292187346E-2</c:v>
                </c:pt>
                <c:pt idx="90">
                  <c:v>3.9681890779661659E-2</c:v>
                </c:pt>
                <c:pt idx="91">
                  <c:v>2.4954970229315501E-2</c:v>
                </c:pt>
                <c:pt idx="92">
                  <c:v>1.4000786309657235E-2</c:v>
                </c:pt>
                <c:pt idx="93">
                  <c:v>6.7734006676001858E-3</c:v>
                </c:pt>
                <c:pt idx="94">
                  <c:v>2.6803891398684341E-3</c:v>
                </c:pt>
                <c:pt idx="95">
                  <c:v>7.9414439375578773E-4</c:v>
                </c:pt>
                <c:pt idx="96">
                  <c:v>1.4922612393481561E-4</c:v>
                </c:pt>
                <c:pt idx="97">
                  <c:v>1.2251783455520767E-5</c:v>
                </c:pt>
                <c:pt idx="98">
                  <c:v>1.3381052248327951E-7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C6-4426-92ED-623DF374B3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0279784"/>
        <c:axId val="570279456"/>
      </c:lineChart>
      <c:catAx>
        <c:axId val="5702797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279456"/>
        <c:crosses val="autoZero"/>
        <c:auto val="1"/>
        <c:lblAlgn val="ctr"/>
        <c:lblOffset val="100"/>
        <c:noMultiLvlLbl val="0"/>
      </c:catAx>
      <c:valAx>
        <c:axId val="57027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279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f(</a:t>
            </a:r>
            <a:r>
              <a:rPr lang="el-GR"/>
              <a:t>ϑ</a:t>
            </a:r>
            <a:r>
              <a:rPr lang="en-US"/>
              <a:t>|Y) Posterior Probability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Bionomial_Template!$F$1</c:f>
              <c:strCache>
                <c:ptCount val="1"/>
                <c:pt idx="0">
                  <c:v>f(ϑ|Y)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Bionomial_Template!$F$2:$F$100</c:f>
              <c:numCache>
                <c:formatCode>General</c:formatCode>
                <c:ptCount val="99"/>
                <c:pt idx="0">
                  <c:v>7.4565227832559193</c:v>
                </c:pt>
                <c:pt idx="1">
                  <c:v>6.9450042659737585</c:v>
                </c:pt>
                <c:pt idx="2">
                  <c:v>6.4638627582490393</c:v>
                </c:pt>
                <c:pt idx="3">
                  <c:v>6.0115798248652794</c:v>
                </c:pt>
                <c:pt idx="4">
                  <c:v>5.5866983687499996</c:v>
                </c:pt>
                <c:pt idx="5">
                  <c:v>5.1878207535411187</c:v>
                </c:pt>
                <c:pt idx="6">
                  <c:v>4.8136069648605577</c:v>
                </c:pt>
                <c:pt idx="7">
                  <c:v>4.4627728098918409</c:v>
                </c:pt>
                <c:pt idx="8">
                  <c:v>4.1340881548584809</c:v>
                </c:pt>
                <c:pt idx="9">
                  <c:v>3.8263752000000011</c:v>
                </c:pt>
                <c:pt idx="10">
                  <c:v>3.538506791642321</c:v>
                </c:pt>
                <c:pt idx="11">
                  <c:v>3.2694047709593601</c:v>
                </c:pt>
                <c:pt idx="12">
                  <c:v>3.0180383590226407</c:v>
                </c:pt>
                <c:pt idx="13">
                  <c:v>2.7834225777356791</c:v>
                </c:pt>
                <c:pt idx="14">
                  <c:v>2.5646167062499989</c:v>
                </c:pt>
                <c:pt idx="15">
                  <c:v>2.360722772459519</c:v>
                </c:pt>
                <c:pt idx="16">
                  <c:v>2.1708840791701594</c:v>
                </c:pt>
                <c:pt idx="17">
                  <c:v>1.9942837645414409</c:v>
                </c:pt>
                <c:pt idx="18">
                  <c:v>1.8301433963968812</c:v>
                </c:pt>
                <c:pt idx="19">
                  <c:v>1.6777216000000013</c:v>
                </c:pt>
                <c:pt idx="20">
                  <c:v>1.536312718892721</c:v>
                </c:pt>
                <c:pt idx="21">
                  <c:v>1.4052455083929605</c:v>
                </c:pt>
                <c:pt idx="22">
                  <c:v>1.2838818613482399</c:v>
                </c:pt>
                <c:pt idx="23">
                  <c:v>1.1716155657420801</c:v>
                </c:pt>
                <c:pt idx="24">
                  <c:v>1.06787109375</c:v>
                </c:pt>
                <c:pt idx="25">
                  <c:v>0.97210242184191986</c:v>
                </c:pt>
                <c:pt idx="26">
                  <c:v>0.88379188152775956</c:v>
                </c:pt>
                <c:pt idx="27">
                  <c:v>0.80244904034303977</c:v>
                </c:pt>
                <c:pt idx="28">
                  <c:v>0.72760961267127988</c:v>
                </c:pt>
                <c:pt idx="29">
                  <c:v>0.6588343999999996</c:v>
                </c:pt>
                <c:pt idx="30">
                  <c:v>0.59570826020711976</c:v>
                </c:pt>
                <c:pt idx="31">
                  <c:v>0.53783910547455971</c:v>
                </c:pt>
                <c:pt idx="32">
                  <c:v>0.48485692842583961</c:v>
                </c:pt>
                <c:pt idx="33">
                  <c:v>0.43641285608447955</c:v>
                </c:pt>
                <c:pt idx="34">
                  <c:v>0.39217823125000018</c:v>
                </c:pt>
                <c:pt idx="35">
                  <c:v>0.35184372088832006</c:v>
                </c:pt>
                <c:pt idx="36">
                  <c:v>0.31511845113336007</c:v>
                </c:pt>
                <c:pt idx="37">
                  <c:v>0.28172916849664004</c:v>
                </c:pt>
                <c:pt idx="38">
                  <c:v>0.25141942688167995</c:v>
                </c:pt>
                <c:pt idx="39">
                  <c:v>0.22394879999999998</c:v>
                </c:pt>
                <c:pt idx="40">
                  <c:v>0.19909211878552016</c:v>
                </c:pt>
                <c:pt idx="41">
                  <c:v>0.17663873340416017</c:v>
                </c:pt>
                <c:pt idx="42">
                  <c:v>0.15639179945544013</c:v>
                </c:pt>
                <c:pt idx="43">
                  <c:v>0.13816758796288006</c:v>
                </c:pt>
                <c:pt idx="44">
                  <c:v>0.12179481875000008</c:v>
                </c:pt>
                <c:pt idx="45">
                  <c:v>0.10711401679872004</c:v>
                </c:pt>
                <c:pt idx="46">
                  <c:v>9.3976891186960052E-2</c:v>
                </c:pt>
                <c:pt idx="47">
                  <c:v>8.2245736202240016E-2</c:v>
                </c:pt>
                <c:pt idx="48">
                  <c:v>7.1792854228079989E-2</c:v>
                </c:pt>
                <c:pt idx="49">
                  <c:v>6.25E-2</c:v>
                </c:pt>
                <c:pt idx="50">
                  <c:v>5.4257845827919989E-2</c:v>
                </c:pt>
                <c:pt idx="51">
                  <c:v>4.6965467381759995E-2</c:v>
                </c:pt>
                <c:pt idx="52">
                  <c:v>4.052984963703999E-2</c:v>
                </c:pt>
                <c:pt idx="53">
                  <c:v>3.4865412577279979E-2</c:v>
                </c:pt>
                <c:pt idx="54">
                  <c:v>2.9893556249999977E-2</c:v>
                </c:pt>
                <c:pt idx="55">
                  <c:v>2.554222477311998E-2</c:v>
                </c:pt>
                <c:pt idx="56">
                  <c:v>2.1745488888560014E-2</c:v>
                </c:pt>
                <c:pt idx="57">
                  <c:v>1.844314665984001E-2</c:v>
                </c:pt>
                <c:pt idx="58">
                  <c:v>1.5580341910480007E-2</c:v>
                </c:pt>
                <c:pt idx="59">
                  <c:v>1.310720000000001E-2</c:v>
                </c:pt>
                <c:pt idx="60">
                  <c:v>1.0978480534320004E-2</c:v>
                </c:pt>
                <c:pt idx="61">
                  <c:v>9.1532466073600011E-3</c:v>
                </c:pt>
                <c:pt idx="62">
                  <c:v>7.5945501706399989E-3</c:v>
                </c:pt>
                <c:pt idx="63">
                  <c:v>6.2691331276799982E-3</c:v>
                </c:pt>
                <c:pt idx="64">
                  <c:v>5.1471437499999969E-3</c:v>
                </c:pt>
                <c:pt idx="65">
                  <c:v>4.2018680115199977E-3</c:v>
                </c:pt>
                <c:pt idx="66">
                  <c:v>3.4094754381599965E-3</c:v>
                </c:pt>
                <c:pt idx="67">
                  <c:v>2.748779069439997E-3</c:v>
                </c:pt>
                <c:pt idx="68">
                  <c:v>2.2010091288800025E-3</c:v>
                </c:pt>
                <c:pt idx="69">
                  <c:v>1.7496000000000018E-3</c:v>
                </c:pt>
                <c:pt idx="70">
                  <c:v>1.3799901047200013E-3</c:v>
                </c:pt>
                <c:pt idx="71">
                  <c:v>1.0794342809600005E-3</c:v>
                </c:pt>
                <c:pt idx="72">
                  <c:v>8.3682825624000032E-4</c:v>
                </c:pt>
                <c:pt idx="73">
                  <c:v>6.4254481408000013E-4</c:v>
                </c:pt>
                <c:pt idx="74">
                  <c:v>4.8828125E-4</c:v>
                </c:pt>
                <c:pt idx="75">
                  <c:v>3.6691771391999996E-4</c:v>
                </c:pt>
                <c:pt idx="76">
                  <c:v>2.7238603575999984E-4</c:v>
                </c:pt>
                <c:pt idx="77">
                  <c:v>1.9954863103999984E-4</c:v>
                </c:pt>
                <c:pt idx="78">
                  <c:v>1.4408708327999983E-4</c:v>
                </c:pt>
                <c:pt idx="79">
                  <c:v>1.0239999999999983E-4</c:v>
                </c:pt>
                <c:pt idx="80">
                  <c:v>7.150973911999986E-5</c:v>
                </c:pt>
                <c:pt idx="81">
                  <c:v>4.8977602560000094E-5</c:v>
                </c:pt>
                <c:pt idx="82">
                  <c:v>3.282709384000005E-5</c:v>
                </c:pt>
                <c:pt idx="83">
                  <c:v>2.147483648000003E-5</c:v>
                </c:pt>
                <c:pt idx="84">
                  <c:v>1.3668750000000014E-5</c:v>
                </c:pt>
                <c:pt idx="85">
                  <c:v>8.4330803200000038E-6</c:v>
                </c:pt>
                <c:pt idx="86">
                  <c:v>5.019881360000001E-6</c:v>
                </c:pt>
                <c:pt idx="87">
                  <c:v>2.8665446399999997E-6</c:v>
                </c:pt>
                <c:pt idx="88">
                  <c:v>1.5589736799999988E-6</c:v>
                </c:pt>
                <c:pt idx="89">
                  <c:v>7.9999999999999869E-7</c:v>
                </c:pt>
                <c:pt idx="90">
                  <c:v>3.8263751999999909E-7</c:v>
                </c:pt>
                <c:pt idx="91">
                  <c:v>1.6777215999999939E-7</c:v>
                </c:pt>
                <c:pt idx="92">
                  <c:v>6.5883439999999672E-8</c:v>
                </c:pt>
                <c:pt idx="93">
                  <c:v>2.239488000000014E-8</c:v>
                </c:pt>
                <c:pt idx="94">
                  <c:v>6.2500000000000386E-9</c:v>
                </c:pt>
                <c:pt idx="95">
                  <c:v>1.3107200000000083E-9</c:v>
                </c:pt>
                <c:pt idx="96">
                  <c:v>1.7496000000000109E-10</c:v>
                </c:pt>
                <c:pt idx="97">
                  <c:v>1.0240000000000065E-11</c:v>
                </c:pt>
                <c:pt idx="98">
                  <c:v>8.0000000000000505E-14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44-4293-A332-AA565EB674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4787352"/>
        <c:axId val="594787680"/>
      </c:lineChart>
      <c:catAx>
        <c:axId val="594787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787680"/>
        <c:crosses val="autoZero"/>
        <c:auto val="1"/>
        <c:lblAlgn val="ctr"/>
        <c:lblOffset val="100"/>
        <c:noMultiLvlLbl val="0"/>
      </c:catAx>
      <c:valAx>
        <c:axId val="59478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787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Poisson</a:t>
            </a:r>
            <a:r>
              <a:rPr lang="en-US" baseline="0"/>
              <a:t> </a:t>
            </a:r>
            <a:r>
              <a:rPr lang="en-US"/>
              <a:t>f(x|</a:t>
            </a:r>
            <a:r>
              <a:rPr lang="el-GR">
                <a:latin typeface="Calibri" panose="020F0502020204030204" pitchFamily="34" charset="0"/>
                <a:cs typeface="Calibri" panose="020F0502020204030204" pitchFamily="34" charset="0"/>
              </a:rPr>
              <a:t>λ</a:t>
            </a:r>
            <a:r>
              <a:rPr lang="en-US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Poissan_Template_Var!$H$1</c:f>
              <c:strCache>
                <c:ptCount val="1"/>
                <c:pt idx="0">
                  <c:v>f(x|λ)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Poissan_Template_Var!$H$2:$H$6</c:f>
              <c:numCache>
                <c:formatCode>General</c:formatCode>
                <c:ptCount val="5"/>
                <c:pt idx="0">
                  <c:v>0.36787944117144233</c:v>
                </c:pt>
                <c:pt idx="1">
                  <c:v>0.36787944117144233</c:v>
                </c:pt>
                <c:pt idx="2">
                  <c:v>0.18393972058572114</c:v>
                </c:pt>
                <c:pt idx="3">
                  <c:v>6.1313240195240391E-2</c:v>
                </c:pt>
                <c:pt idx="4">
                  <c:v>1.5328310048810094E-2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70-4D45-AB7A-53C7B93ABB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2496072"/>
        <c:axId val="402496400"/>
      </c:lineChart>
      <c:catAx>
        <c:axId val="4024960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496400"/>
        <c:crosses val="autoZero"/>
        <c:auto val="1"/>
        <c:lblAlgn val="ctr"/>
        <c:lblOffset val="100"/>
        <c:noMultiLvlLbl val="0"/>
      </c:catAx>
      <c:valAx>
        <c:axId val="40249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496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290512</xdr:colOff>
      <xdr:row>0</xdr:row>
      <xdr:rowOff>9525</xdr:rowOff>
    </xdr:from>
    <xdr:to>
      <xdr:col>18</xdr:col>
      <xdr:colOff>595312</xdr:colOff>
      <xdr:row>14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F1F52B-D79D-48CB-8BC9-7FC11269A0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290512</xdr:colOff>
      <xdr:row>14</xdr:row>
      <xdr:rowOff>66675</xdr:rowOff>
    </xdr:from>
    <xdr:to>
      <xdr:col>18</xdr:col>
      <xdr:colOff>595312</xdr:colOff>
      <xdr:row>28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62CBDF9-D745-4D87-AE24-6005DCD202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309562</xdr:colOff>
      <xdr:row>29</xdr:row>
      <xdr:rowOff>19050</xdr:rowOff>
    </xdr:from>
    <xdr:to>
      <xdr:col>19</xdr:col>
      <xdr:colOff>4762</xdr:colOff>
      <xdr:row>43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89B2F49-7B75-43B5-9C2E-E5057E4745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319087</xdr:colOff>
      <xdr:row>43</xdr:row>
      <xdr:rowOff>171450</xdr:rowOff>
    </xdr:from>
    <xdr:to>
      <xdr:col>19</xdr:col>
      <xdr:colOff>14287</xdr:colOff>
      <xdr:row>58</xdr:row>
      <xdr:rowOff>57150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1544468-541C-44EC-903D-83E7846319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328612</xdr:colOff>
      <xdr:row>58</xdr:row>
      <xdr:rowOff>19050</xdr:rowOff>
    </xdr:from>
    <xdr:to>
      <xdr:col>19</xdr:col>
      <xdr:colOff>23812</xdr:colOff>
      <xdr:row>72</xdr:row>
      <xdr:rowOff>95250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41A06A8-961A-4569-B68F-1429F15288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</xdr:colOff>
      <xdr:row>0</xdr:row>
      <xdr:rowOff>28575</xdr:rowOff>
    </xdr:from>
    <xdr:to>
      <xdr:col>12</xdr:col>
      <xdr:colOff>400050</xdr:colOff>
      <xdr:row>14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A84BEF-FAE1-4B7F-B2EC-1EA6965D5E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23812</xdr:colOff>
      <xdr:row>14</xdr:row>
      <xdr:rowOff>152400</xdr:rowOff>
    </xdr:from>
    <xdr:to>
      <xdr:col>12</xdr:col>
      <xdr:colOff>409575</xdr:colOff>
      <xdr:row>29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80D5315-8229-4E3F-ACD1-5E28F8D9D9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23812</xdr:colOff>
      <xdr:row>29</xdr:row>
      <xdr:rowOff>76199</xdr:rowOff>
    </xdr:from>
    <xdr:to>
      <xdr:col>12</xdr:col>
      <xdr:colOff>400050</xdr:colOff>
      <xdr:row>44</xdr:row>
      <xdr:rowOff>142874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C506C3A-07B6-477F-A661-342C7AF7EF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0</xdr:row>
      <xdr:rowOff>28575</xdr:rowOff>
    </xdr:from>
    <xdr:to>
      <xdr:col>14</xdr:col>
      <xdr:colOff>400050</xdr:colOff>
      <xdr:row>14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33A820-4721-46FB-BCF9-73B772A08C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23812</xdr:colOff>
      <xdr:row>14</xdr:row>
      <xdr:rowOff>152400</xdr:rowOff>
    </xdr:from>
    <xdr:to>
      <xdr:col>14</xdr:col>
      <xdr:colOff>409575</xdr:colOff>
      <xdr:row>29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BED54CD-C95B-4F41-B99D-A0798DFCD4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30</xdr:row>
      <xdr:rowOff>0</xdr:rowOff>
    </xdr:from>
    <xdr:to>
      <xdr:col>14</xdr:col>
      <xdr:colOff>385763</xdr:colOff>
      <xdr:row>44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4939CEA-591A-4079-8E67-2A054148A3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0</xdr:row>
      <xdr:rowOff>28575</xdr:rowOff>
    </xdr:from>
    <xdr:to>
      <xdr:col>14</xdr:col>
      <xdr:colOff>400050</xdr:colOff>
      <xdr:row>14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E5B943-545A-4009-A825-64ED232397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23812</xdr:colOff>
      <xdr:row>14</xdr:row>
      <xdr:rowOff>152400</xdr:rowOff>
    </xdr:from>
    <xdr:to>
      <xdr:col>14</xdr:col>
      <xdr:colOff>409575</xdr:colOff>
      <xdr:row>29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02D45D8-54BB-403A-8EA6-31C9C42EF1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30</xdr:row>
      <xdr:rowOff>0</xdr:rowOff>
    </xdr:from>
    <xdr:to>
      <xdr:col>14</xdr:col>
      <xdr:colOff>385763</xdr:colOff>
      <xdr:row>44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6108E60-4854-4C9D-940F-AAD569BB7E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0</xdr:row>
      <xdr:rowOff>28575</xdr:rowOff>
    </xdr:from>
    <xdr:to>
      <xdr:col>14</xdr:col>
      <xdr:colOff>400050</xdr:colOff>
      <xdr:row>14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3076A0-4BC2-4027-BB0D-398088CF99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23812</xdr:colOff>
      <xdr:row>14</xdr:row>
      <xdr:rowOff>152400</xdr:rowOff>
    </xdr:from>
    <xdr:to>
      <xdr:col>14</xdr:col>
      <xdr:colOff>409575</xdr:colOff>
      <xdr:row>29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7B6F31-81F8-4772-B0C7-617FEF6FEB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30</xdr:row>
      <xdr:rowOff>0</xdr:rowOff>
    </xdr:from>
    <xdr:to>
      <xdr:col>14</xdr:col>
      <xdr:colOff>385763</xdr:colOff>
      <xdr:row>44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DAE61FA-35F5-49BC-AB55-734A22119A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0</xdr:row>
      <xdr:rowOff>28575</xdr:rowOff>
    </xdr:from>
    <xdr:to>
      <xdr:col>14</xdr:col>
      <xdr:colOff>400050</xdr:colOff>
      <xdr:row>14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6B9451-3E5B-4442-8EE0-EC7C3116F1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23812</xdr:colOff>
      <xdr:row>14</xdr:row>
      <xdr:rowOff>152400</xdr:rowOff>
    </xdr:from>
    <xdr:to>
      <xdr:col>14</xdr:col>
      <xdr:colOff>409575</xdr:colOff>
      <xdr:row>29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35781CA-996C-4251-9383-85B0F7D8B3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30</xdr:row>
      <xdr:rowOff>0</xdr:rowOff>
    </xdr:from>
    <xdr:to>
      <xdr:col>14</xdr:col>
      <xdr:colOff>385763</xdr:colOff>
      <xdr:row>44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638C136-58C5-4E15-B624-0D0E45835B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0</xdr:row>
      <xdr:rowOff>28575</xdr:rowOff>
    </xdr:from>
    <xdr:to>
      <xdr:col>14</xdr:col>
      <xdr:colOff>400050</xdr:colOff>
      <xdr:row>14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212ACB-D54D-4800-A238-5D3A14286E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23812</xdr:colOff>
      <xdr:row>14</xdr:row>
      <xdr:rowOff>152400</xdr:rowOff>
    </xdr:from>
    <xdr:to>
      <xdr:col>14</xdr:col>
      <xdr:colOff>409575</xdr:colOff>
      <xdr:row>29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BC48ACA-A2AD-40F8-B8E0-F992D7A76D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30</xdr:row>
      <xdr:rowOff>0</xdr:rowOff>
    </xdr:from>
    <xdr:to>
      <xdr:col>14</xdr:col>
      <xdr:colOff>385763</xdr:colOff>
      <xdr:row>44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DFEBBF9-5215-40C7-80A9-8A4F04920D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114300</xdr:colOff>
      <xdr:row>5</xdr:row>
      <xdr:rowOff>61912</xdr:rowOff>
    </xdr:from>
    <xdr:to>
      <xdr:col>19</xdr:col>
      <xdr:colOff>419100</xdr:colOff>
      <xdr:row>19</xdr:row>
      <xdr:rowOff>128587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C9D6A5C-277B-4D57-98D1-6829707759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561974</xdr:colOff>
      <xdr:row>6</xdr:row>
      <xdr:rowOff>4761</xdr:rowOff>
    </xdr:from>
    <xdr:to>
      <xdr:col>14</xdr:col>
      <xdr:colOff>133349</xdr:colOff>
      <xdr:row>20</xdr:row>
      <xdr:rowOff>180974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143413B-F1DE-4F96-8D81-32C62C99DD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452436</xdr:colOff>
      <xdr:row>6</xdr:row>
      <xdr:rowOff>23812</xdr:rowOff>
    </xdr:from>
    <xdr:to>
      <xdr:col>24</xdr:col>
      <xdr:colOff>609599</xdr:colOff>
      <xdr:row>20</xdr:row>
      <xdr:rowOff>171450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97D9BD4-4170-47FF-916E-94A22FBE9D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500"/>
  <sheetViews>
    <sheetView workbookViewId="0">
      <selection activeCell="C4" sqref="C4"/>
    </sheetView>
  </sheetViews>
  <sheetFormatPr defaultRowHeight="15" x14ac:dyDescent="0.25"/>
  <cols>
    <col min="1" max="1" width="15.7109375" customWidth="1"/>
    <col min="4" max="4" width="10.7109375" customWidth="1"/>
    <col min="5" max="5" width="12" bestFit="1" customWidth="1"/>
    <col min="6" max="6" width="9.7109375" customWidth="1"/>
    <col min="7" max="7" width="10.85546875" bestFit="1" customWidth="1"/>
    <col min="10" max="10" width="17.42578125" customWidth="1"/>
    <col min="11" max="11" width="23.140625" bestFit="1" customWidth="1"/>
  </cols>
  <sheetData>
    <row r="1" spans="1:2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24</v>
      </c>
      <c r="I1" t="s">
        <v>25</v>
      </c>
      <c r="J1" t="s">
        <v>26</v>
      </c>
      <c r="K1" t="s">
        <v>27</v>
      </c>
      <c r="T1" t="s">
        <v>10</v>
      </c>
    </row>
    <row r="2" spans="1:20" x14ac:dyDescent="0.25">
      <c r="A2" t="s">
        <v>6</v>
      </c>
      <c r="B2">
        <v>0.01</v>
      </c>
      <c r="C2">
        <f xml:space="preserve"> (FACT($A$3+$A$5-1)/FACT($A$3-1)/FACT($A$5-1))*B2^($A$3-1)*(1-B2)^($A$5-1)</f>
        <v>1.2807946800000001E-11</v>
      </c>
      <c r="D2">
        <f>BINOMDIST(33,40,B2,FALSE)</f>
        <v>1.7377016237624726E-59</v>
      </c>
      <c r="E2">
        <f>(FACT(41+11-1)/FACT(41-1)/FACT(11-1))*B2^(41-1)*(1-B2)^(11-1)</f>
        <v>4.7379327656906419E-69</v>
      </c>
      <c r="F2">
        <f>BINOMDIST(24,40,B2,FALSE)</f>
        <v>5.3515910379537983E-38</v>
      </c>
      <c r="G2">
        <f>(FACT(32+20-1)/FACT(32-1)/FACT(20-1))*B2^(32-1)*(1-B2)^(20-1)</f>
        <v>1.2811422564673761E-47</v>
      </c>
      <c r="H2">
        <f ca="1">BETAINV(RAND(),41,11)</f>
        <v>0.88446138845253608</v>
      </c>
      <c r="I2">
        <f ca="1">BETAINV(RAND(),32,20)</f>
        <v>0.56567876518934934</v>
      </c>
      <c r="J2">
        <f ca="1">IF(H2 &gt; I2, 1, 0)</f>
        <v>1</v>
      </c>
      <c r="K2">
        <f ca="1">SUM(J2:J500)</f>
        <v>491</v>
      </c>
    </row>
    <row r="3" spans="1:20" x14ac:dyDescent="0.25">
      <c r="A3">
        <v>8</v>
      </c>
      <c r="B3">
        <v>0.02</v>
      </c>
      <c r="C3">
        <f t="shared" ref="C3:C66" si="0" xml:space="preserve"> (FACT($A$3+$A$5-1)/FACT($A$3-1)/FACT($A$5-1))*B3^($A$3-1)*(1-B3)^($A$5-1)</f>
        <v>1.5902380032000002E-9</v>
      </c>
      <c r="D3">
        <f t="shared" ref="D3:D66" si="1">BINOMDIST(33,40,B3,FALSE)</f>
        <v>1.390276658830009E-49</v>
      </c>
      <c r="E3">
        <f t="shared" ref="E3:E66" si="2">(FACT(41+11-1)/FACT(41-1)/FACT(11-1))*B3^(41-1)*(1-B3)^(11-1)</f>
        <v>4.7064942346298693E-57</v>
      </c>
      <c r="F3">
        <f t="shared" ref="F3:F66" si="3">BINOMDIST(24,40,B3,FALSE)</f>
        <v>7.6323259840147085E-31</v>
      </c>
      <c r="G3">
        <f t="shared" ref="G3:G66" si="4">(FACT(32+20-1)/FACT(32-1)/FACT(20-1))*B3^(32-1)*(1-B3)^(20-1)</f>
        <v>2.26857928620689E-38</v>
      </c>
      <c r="H3">
        <f t="shared" ref="H3:H66" ca="1" si="5">BETAINV(RAND(),41,11)</f>
        <v>0.79375365954669452</v>
      </c>
      <c r="I3">
        <f ca="1">BETAINV(RAND(),32,20)</f>
        <v>0.63325049361939967</v>
      </c>
      <c r="J3">
        <f t="shared" ref="J3:J66" ca="1" si="6">IF(H3 &gt; I3, 1, 0)</f>
        <v>1</v>
      </c>
      <c r="K3">
        <f ca="1">K2/500</f>
        <v>0.98199999999999998</v>
      </c>
      <c r="T3" s="1" t="s">
        <v>28</v>
      </c>
    </row>
    <row r="4" spans="1:20" x14ac:dyDescent="0.25">
      <c r="A4" t="s">
        <v>7</v>
      </c>
      <c r="B4">
        <v>0.03</v>
      </c>
      <c r="C4">
        <f t="shared" si="0"/>
        <v>2.6347409233199995E-8</v>
      </c>
      <c r="D4">
        <f t="shared" si="1"/>
        <v>8.3739890828162746E-44</v>
      </c>
      <c r="E4">
        <f t="shared" si="2"/>
        <v>4.6968260811798964E-50</v>
      </c>
      <c r="F4">
        <f t="shared" si="3"/>
        <v>1.0903794696781174E-26</v>
      </c>
      <c r="G4">
        <f t="shared" si="4"/>
        <v>5.3697059744321645E-33</v>
      </c>
      <c r="H4">
        <f t="shared" ca="1" si="5"/>
        <v>0.60038460749842348</v>
      </c>
      <c r="I4">
        <f t="shared" ref="I4:I67" ca="1" si="7">BETAINV(RAND(),32,20)</f>
        <v>0.56937442586106879</v>
      </c>
      <c r="J4">
        <f t="shared" ca="1" si="6"/>
        <v>1</v>
      </c>
      <c r="T4" s="1" t="s">
        <v>29</v>
      </c>
    </row>
    <row r="5" spans="1:20" x14ac:dyDescent="0.25">
      <c r="A5">
        <v>4</v>
      </c>
      <c r="B5">
        <v>0.04</v>
      </c>
      <c r="C5">
        <f t="shared" si="0"/>
        <v>1.9134079303680002E-7</v>
      </c>
      <c r="D5">
        <f t="shared" si="1"/>
        <v>1.0337301658668554E-39</v>
      </c>
      <c r="E5">
        <f t="shared" si="2"/>
        <v>4.2106479426344561E-45</v>
      </c>
      <c r="F5">
        <f t="shared" si="3"/>
        <v>9.2066010597109753E-24</v>
      </c>
      <c r="G5">
        <f t="shared" si="4"/>
        <v>3.2926215592877935E-29</v>
      </c>
      <c r="H5">
        <f t="shared" ca="1" si="5"/>
        <v>0.76882495670274542</v>
      </c>
      <c r="I5">
        <f t="shared" ca="1" si="7"/>
        <v>0.59621573644986325</v>
      </c>
      <c r="J5">
        <f t="shared" ca="1" si="6"/>
        <v>1</v>
      </c>
      <c r="T5" s="1" t="s">
        <v>30</v>
      </c>
    </row>
    <row r="6" spans="1:20" x14ac:dyDescent="0.25">
      <c r="B6">
        <v>0.05</v>
      </c>
      <c r="C6">
        <f t="shared" si="0"/>
        <v>8.8416796875000045E-7</v>
      </c>
      <c r="D6">
        <f t="shared" si="1"/>
        <v>1.5156685002103345E-36</v>
      </c>
      <c r="E6">
        <f t="shared" si="2"/>
        <v>2.852812139427105E-41</v>
      </c>
      <c r="F6">
        <f t="shared" si="3"/>
        <v>1.6488365004644627E-21</v>
      </c>
      <c r="G6">
        <f t="shared" si="4"/>
        <v>2.724879449144437E-26</v>
      </c>
      <c r="H6">
        <f t="shared" ca="1" si="5"/>
        <v>0.83065852902108839</v>
      </c>
      <c r="I6">
        <f t="shared" ca="1" si="7"/>
        <v>0.56337838576363386</v>
      </c>
      <c r="J6">
        <f t="shared" ca="1" si="6"/>
        <v>1</v>
      </c>
      <c r="T6" s="1" t="s">
        <v>31</v>
      </c>
    </row>
    <row r="7" spans="1:20" x14ac:dyDescent="0.25">
      <c r="A7" t="s">
        <v>16</v>
      </c>
      <c r="B7">
        <v>0.06</v>
      </c>
      <c r="C7">
        <f t="shared" si="0"/>
        <v>3.0691367866367992E-6</v>
      </c>
      <c r="D7">
        <f t="shared" si="1"/>
        <v>5.77317978973027E-34</v>
      </c>
      <c r="E7">
        <f t="shared" si="2"/>
        <v>3.7719462798778072E-38</v>
      </c>
      <c r="F7">
        <f t="shared" si="3"/>
        <v>1.1066122437547485E-19</v>
      </c>
      <c r="G7">
        <f t="shared" si="4"/>
        <v>6.3481420886881588E-24</v>
      </c>
      <c r="H7">
        <f t="shared" ca="1" si="5"/>
        <v>0.85157242568372304</v>
      </c>
      <c r="I7">
        <f t="shared" ca="1" si="7"/>
        <v>0.49720432113127533</v>
      </c>
      <c r="J7">
        <f t="shared" ca="1" si="6"/>
        <v>1</v>
      </c>
      <c r="T7" s="1" t="s">
        <v>32</v>
      </c>
    </row>
    <row r="8" spans="1:20" x14ac:dyDescent="0.25">
      <c r="A8">
        <f>1-BETADIST(0.25,8,4)</f>
        <v>0.99881172180175781</v>
      </c>
      <c r="B8">
        <v>7.0000000000000007E-2</v>
      </c>
      <c r="C8">
        <f t="shared" si="0"/>
        <v>8.7439780144332037E-6</v>
      </c>
      <c r="D8">
        <f t="shared" si="1"/>
        <v>8.6725099164252524E-32</v>
      </c>
      <c r="E8">
        <f t="shared" si="2"/>
        <v>1.6143140761362251E-35</v>
      </c>
      <c r="F8">
        <f t="shared" si="3"/>
        <v>3.7705086497353468E-18</v>
      </c>
      <c r="G8">
        <f t="shared" si="4"/>
        <v>6.1623153847709575E-22</v>
      </c>
      <c r="H8">
        <f t="shared" ca="1" si="5"/>
        <v>0.74550980378357501</v>
      </c>
      <c r="I8">
        <f t="shared" ca="1" si="7"/>
        <v>0.55348788404098226</v>
      </c>
      <c r="J8">
        <f t="shared" ca="1" si="6"/>
        <v>1</v>
      </c>
      <c r="T8" s="1" t="s">
        <v>33</v>
      </c>
    </row>
    <row r="9" spans="1:20" x14ac:dyDescent="0.25">
      <c r="A9">
        <f>1-BETADIST(0.5,8,4)</f>
        <v>0.88671875</v>
      </c>
      <c r="B9">
        <v>0.08</v>
      </c>
      <c r="C9">
        <f t="shared" si="0"/>
        <v>2.1555957674803204E-5</v>
      </c>
      <c r="D9">
        <f t="shared" si="1"/>
        <v>6.5919394104302894E-30</v>
      </c>
      <c r="E9">
        <f t="shared" si="2"/>
        <v>3.0249256230142603E-33</v>
      </c>
      <c r="F9">
        <f t="shared" si="3"/>
        <v>7.8178031270188213E-17</v>
      </c>
      <c r="G9">
        <f t="shared" si="4"/>
        <v>3.1498289836708E-20</v>
      </c>
      <c r="H9">
        <f t="shared" ca="1" si="5"/>
        <v>0.7371893331854884</v>
      </c>
      <c r="I9">
        <f t="shared" ca="1" si="7"/>
        <v>0.61833524860254419</v>
      </c>
      <c r="J9">
        <f t="shared" ca="1" si="6"/>
        <v>1</v>
      </c>
      <c r="T9" s="1" t="s">
        <v>34</v>
      </c>
    </row>
    <row r="10" spans="1:20" x14ac:dyDescent="0.25">
      <c r="A10">
        <f>1-BETADIST(0.8,8,4)</f>
        <v>0.16113919999999993</v>
      </c>
      <c r="B10">
        <v>0.09</v>
      </c>
      <c r="C10">
        <f t="shared" si="0"/>
        <v>4.7576848866346796E-5</v>
      </c>
      <c r="D10">
        <f t="shared" si="1"/>
        <v>2.9772918082293099E-28</v>
      </c>
      <c r="E10">
        <f t="shared" si="2"/>
        <v>3.0154438663376103E-31</v>
      </c>
      <c r="F10">
        <f t="shared" si="3"/>
        <v>1.1086700305745033E-15</v>
      </c>
      <c r="G10">
        <f t="shared" si="4"/>
        <v>9.8590008785838269E-19</v>
      </c>
      <c r="H10">
        <f t="shared" ca="1" si="5"/>
        <v>0.83879537528003334</v>
      </c>
      <c r="I10">
        <f t="shared" ca="1" si="7"/>
        <v>0.68206945753151471</v>
      </c>
      <c r="J10">
        <f t="shared" ca="1" si="6"/>
        <v>1</v>
      </c>
    </row>
    <row r="11" spans="1:20" x14ac:dyDescent="0.25">
      <c r="A11" t="s">
        <v>18</v>
      </c>
      <c r="B11">
        <v>0.1</v>
      </c>
      <c r="C11">
        <f t="shared" si="0"/>
        <v>9.6228000000000082E-5</v>
      </c>
      <c r="D11">
        <f t="shared" si="1"/>
        <v>8.9171569529640253E-27</v>
      </c>
      <c r="E11">
        <f t="shared" si="2"/>
        <v>1.8266781835803374E-29</v>
      </c>
      <c r="F11">
        <f t="shared" si="3"/>
        <v>1.1646621326921775E-14</v>
      </c>
      <c r="G11">
        <f t="shared" si="4"/>
        <v>2.0947699631798447E-17</v>
      </c>
      <c r="H11">
        <f t="shared" ca="1" si="5"/>
        <v>0.80014001137585589</v>
      </c>
      <c r="I11">
        <f t="shared" ca="1" si="7"/>
        <v>0.60689025176600242</v>
      </c>
      <c r="J11">
        <f t="shared" ca="1" si="6"/>
        <v>1</v>
      </c>
    </row>
    <row r="12" spans="1:20" x14ac:dyDescent="0.25">
      <c r="A12">
        <f>41/(41+11)</f>
        <v>0.78846153846153844</v>
      </c>
      <c r="B12">
        <v>0.11</v>
      </c>
      <c r="C12">
        <f t="shared" si="0"/>
        <v>1.8133963917562682E-4</v>
      </c>
      <c r="D12">
        <f t="shared" si="1"/>
        <v>1.9152148545165545E-25</v>
      </c>
      <c r="E12">
        <f t="shared" si="2"/>
        <v>7.3934036967258312E-28</v>
      </c>
      <c r="F12">
        <f t="shared" si="3"/>
        <v>9.5936606926291391E-14</v>
      </c>
      <c r="G12">
        <f t="shared" si="4"/>
        <v>3.2517116334171341E-16</v>
      </c>
      <c r="H12">
        <f t="shared" ca="1" si="5"/>
        <v>0.73113940577317027</v>
      </c>
      <c r="I12">
        <f t="shared" ca="1" si="7"/>
        <v>0.61032922664756928</v>
      </c>
      <c r="J12">
        <f t="shared" ca="1" si="6"/>
        <v>1</v>
      </c>
    </row>
    <row r="13" spans="1:20" x14ac:dyDescent="0.25">
      <c r="A13">
        <f>33/40</f>
        <v>0.82499999999999996</v>
      </c>
      <c r="B13">
        <v>0.12</v>
      </c>
      <c r="C13">
        <f t="shared" si="0"/>
        <v>3.2232253497016316E-4</v>
      </c>
      <c r="D13">
        <f t="shared" si="1"/>
        <v>3.1252781048958931E-24</v>
      </c>
      <c r="E13">
        <f t="shared" si="2"/>
        <v>2.1444380815280706E-26</v>
      </c>
      <c r="F13">
        <f t="shared" si="3"/>
        <v>6.4623795833696175E-13</v>
      </c>
      <c r="G13">
        <f t="shared" si="4"/>
        <v>3.8933016778223472E-15</v>
      </c>
      <c r="H13">
        <f t="shared" ca="1" si="5"/>
        <v>0.82909839161315224</v>
      </c>
      <c r="I13">
        <f t="shared" ca="1" si="7"/>
        <v>0.6772604947604125</v>
      </c>
      <c r="J13">
        <f t="shared" ca="1" si="6"/>
        <v>1</v>
      </c>
    </row>
    <row r="14" spans="1:20" x14ac:dyDescent="0.25">
      <c r="A14" t="s">
        <v>8</v>
      </c>
      <c r="B14">
        <v>0.13</v>
      </c>
      <c r="C14">
        <f t="shared" si="0"/>
        <v>5.454251443086734E-4</v>
      </c>
      <c r="D14">
        <f t="shared" si="1"/>
        <v>4.048500891150356E-23</v>
      </c>
      <c r="E14">
        <f t="shared" si="2"/>
        <v>4.7007111562879322E-25</v>
      </c>
      <c r="F14">
        <f t="shared" si="3"/>
        <v>3.6750927282359602E-12</v>
      </c>
      <c r="G14">
        <f t="shared" si="4"/>
        <v>3.7466090675118125E-14</v>
      </c>
      <c r="H14">
        <f t="shared" ca="1" si="5"/>
        <v>0.79633298143126063</v>
      </c>
      <c r="I14">
        <f t="shared" ca="1" si="7"/>
        <v>0.54720654348751163</v>
      </c>
      <c r="J14">
        <f t="shared" ca="1" si="6"/>
        <v>1</v>
      </c>
    </row>
    <row r="15" spans="1:20" x14ac:dyDescent="0.25">
      <c r="B15">
        <v>0.14000000000000001</v>
      </c>
      <c r="C15">
        <f t="shared" si="0"/>
        <v>8.8504537044295723E-4</v>
      </c>
      <c r="D15">
        <f t="shared" si="1"/>
        <v>4.3076774903775259E-22</v>
      </c>
      <c r="E15">
        <f t="shared" si="2"/>
        <v>8.1160158611048047E-24</v>
      </c>
      <c r="F15">
        <f t="shared" si="3"/>
        <v>1.8087055881975469E-11</v>
      </c>
      <c r="G15">
        <f t="shared" si="4"/>
        <v>2.9920464968730996E-13</v>
      </c>
      <c r="H15">
        <f t="shared" ca="1" si="5"/>
        <v>0.75844875049636729</v>
      </c>
      <c r="I15">
        <f t="shared" ca="1" si="7"/>
        <v>0.58949052216254161</v>
      </c>
      <c r="J15">
        <f t="shared" ca="1" si="6"/>
        <v>1</v>
      </c>
      <c r="T15" t="s">
        <v>9</v>
      </c>
    </row>
    <row r="16" spans="1:20" x14ac:dyDescent="0.25">
      <c r="A16" t="s">
        <v>17</v>
      </c>
      <c r="B16">
        <v>0.15</v>
      </c>
      <c r="C16">
        <f t="shared" si="0"/>
        <v>1.3850629804687499E-3</v>
      </c>
      <c r="D16">
        <f t="shared" si="1"/>
        <v>3.8678789477125212E-21</v>
      </c>
      <c r="E16">
        <f t="shared" si="2"/>
        <v>1.1404508333955811E-22</v>
      </c>
      <c r="F16">
        <f t="shared" si="3"/>
        <v>7.8562054623924417E-11</v>
      </c>
      <c r="G16">
        <f t="shared" si="4"/>
        <v>2.033842310834645E-12</v>
      </c>
      <c r="H16">
        <f t="shared" ca="1" si="5"/>
        <v>0.8125606574933848</v>
      </c>
      <c r="I16">
        <f t="shared" ca="1" si="7"/>
        <v>0.7485249463551249</v>
      </c>
      <c r="J16">
        <f t="shared" ca="1" si="6"/>
        <v>1</v>
      </c>
    </row>
    <row r="17" spans="1:20" x14ac:dyDescent="0.25">
      <c r="A17">
        <f xml:space="preserve"> 1-BETADIST(0.25,41,11)</f>
        <v>0.99999999999999989</v>
      </c>
      <c r="B17">
        <v>0.16</v>
      </c>
      <c r="C17">
        <f t="shared" si="0"/>
        <v>2.1001565443719166E-3</v>
      </c>
      <c r="D17">
        <f t="shared" si="1"/>
        <v>2.9953203345249898E-20</v>
      </c>
      <c r="E17">
        <f t="shared" si="2"/>
        <v>1.3391496569445834E-21</v>
      </c>
      <c r="F17">
        <f t="shared" si="3"/>
        <v>3.0596233379939057E-10</v>
      </c>
      <c r="G17">
        <f t="shared" si="4"/>
        <v>1.2010319372614847E-11</v>
      </c>
      <c r="H17">
        <f t="shared" ca="1" si="5"/>
        <v>0.85284306793853237</v>
      </c>
      <c r="I17">
        <f t="shared" ca="1" si="7"/>
        <v>0.6153797712986554</v>
      </c>
      <c r="J17">
        <f t="shared" ca="1" si="6"/>
        <v>1</v>
      </c>
    </row>
    <row r="18" spans="1:20" x14ac:dyDescent="0.25">
      <c r="A18">
        <f xml:space="preserve"> 1-BETADIST(0.5,41,11)</f>
        <v>0.9999926311420575</v>
      </c>
      <c r="B18">
        <v>0.17</v>
      </c>
      <c r="C18">
        <f t="shared" si="0"/>
        <v>3.0970674084061949E-3</v>
      </c>
      <c r="D18">
        <f t="shared" si="1"/>
        <v>2.0365257085282632E-19</v>
      </c>
      <c r="E18">
        <f t="shared" si="2"/>
        <v>1.3426868218117841E-20</v>
      </c>
      <c r="F18">
        <f t="shared" si="3"/>
        <v>1.0822893759387875E-9</v>
      </c>
      <c r="G18">
        <f t="shared" si="4"/>
        <v>6.2651139804481875E-11</v>
      </c>
      <c r="H18">
        <f t="shared" ca="1" si="5"/>
        <v>0.75637154831920306</v>
      </c>
      <c r="I18">
        <f t="shared" ca="1" si="7"/>
        <v>0.65216424920230864</v>
      </c>
      <c r="J18">
        <f t="shared" ca="1" si="6"/>
        <v>1</v>
      </c>
    </row>
    <row r="19" spans="1:20" x14ac:dyDescent="0.25">
      <c r="A19">
        <f xml:space="preserve"> 1-BETADIST(0.8,41,11)</f>
        <v>0.44440438256879677</v>
      </c>
      <c r="B19">
        <v>0.18</v>
      </c>
      <c r="C19">
        <f t="shared" si="0"/>
        <v>4.4557726567698427E-3</v>
      </c>
      <c r="D19">
        <f t="shared" si="1"/>
        <v>1.2337253254161054E-18</v>
      </c>
      <c r="E19">
        <f t="shared" si="2"/>
        <v>1.1702419854975535E-19</v>
      </c>
      <c r="F19">
        <f t="shared" si="3"/>
        <v>3.5146458058854045E-9</v>
      </c>
      <c r="G19">
        <f t="shared" si="4"/>
        <v>2.9271131588675709E-10</v>
      </c>
      <c r="H19">
        <f t="shared" ca="1" si="5"/>
        <v>0.84378795197345946</v>
      </c>
      <c r="I19">
        <f t="shared" ca="1" si="7"/>
        <v>0.58671624031565583</v>
      </c>
      <c r="J19">
        <f t="shared" ca="1" si="6"/>
        <v>1</v>
      </c>
    </row>
    <row r="20" spans="1:20" x14ac:dyDescent="0.25">
      <c r="B20">
        <v>0.19</v>
      </c>
      <c r="C20">
        <f t="shared" si="0"/>
        <v>6.2705291991658691E-3</v>
      </c>
      <c r="D20">
        <f t="shared" si="1"/>
        <v>6.7420630303584261E-18</v>
      </c>
      <c r="E20">
        <f t="shared" si="2"/>
        <v>8.9997651047981716E-19</v>
      </c>
      <c r="F20">
        <f t="shared" si="3"/>
        <v>1.0572228209641371E-8</v>
      </c>
      <c r="G20">
        <f t="shared" si="4"/>
        <v>1.239097973850215E-9</v>
      </c>
      <c r="H20">
        <f t="shared" ca="1" si="5"/>
        <v>0.81851412416070857</v>
      </c>
      <c r="I20">
        <f t="shared" ca="1" si="7"/>
        <v>0.5643397710981195</v>
      </c>
      <c r="J20">
        <f t="shared" ca="1" si="6"/>
        <v>1</v>
      </c>
    </row>
    <row r="21" spans="1:20" x14ac:dyDescent="0.25">
      <c r="A21" t="s">
        <v>19</v>
      </c>
      <c r="B21">
        <v>0.2</v>
      </c>
      <c r="C21">
        <f t="shared" si="0"/>
        <v>8.6507520000000081E-3</v>
      </c>
      <c r="D21">
        <f t="shared" si="1"/>
        <v>3.3585251947543845E-17</v>
      </c>
      <c r="E21">
        <f t="shared" si="2"/>
        <v>6.1849564219220246E-18</v>
      </c>
      <c r="F21">
        <f t="shared" si="3"/>
        <v>2.9681065820987604E-8</v>
      </c>
      <c r="G21">
        <f t="shared" si="4"/>
        <v>4.799193680154249E-9</v>
      </c>
      <c r="H21">
        <f t="shared" ca="1" si="5"/>
        <v>0.77856013183893014</v>
      </c>
      <c r="I21">
        <f t="shared" ca="1" si="7"/>
        <v>0.59730093188740607</v>
      </c>
      <c r="J21">
        <f t="shared" ca="1" si="6"/>
        <v>1</v>
      </c>
    </row>
    <row r="22" spans="1:20" x14ac:dyDescent="0.25">
      <c r="A22">
        <f>BETAINV(0.025,41,11)</f>
        <v>0.66884264874707122</v>
      </c>
      <c r="B22">
        <v>0.21</v>
      </c>
      <c r="C22">
        <f t="shared" si="0"/>
        <v>1.1721690989792505E-2</v>
      </c>
      <c r="D22">
        <f t="shared" si="1"/>
        <v>1.5387044507769E-16</v>
      </c>
      <c r="E22">
        <f t="shared" si="2"/>
        <v>3.8395440085141579E-17</v>
      </c>
      <c r="F22">
        <f t="shared" si="3"/>
        <v>7.8273785620479683E-8</v>
      </c>
      <c r="G22">
        <f t="shared" si="4"/>
        <v>1.7149107780944645E-8</v>
      </c>
      <c r="H22">
        <f t="shared" ca="1" si="5"/>
        <v>0.74926987647215093</v>
      </c>
      <c r="I22">
        <f t="shared" ca="1" si="7"/>
        <v>0.60215042076545611</v>
      </c>
      <c r="J22">
        <f t="shared" ca="1" si="6"/>
        <v>1</v>
      </c>
    </row>
    <row r="23" spans="1:20" x14ac:dyDescent="0.25">
      <c r="A23">
        <f>BETAINV(0.975,41,11)</f>
        <v>0.88710940025025664</v>
      </c>
      <c r="B23">
        <v>0.22</v>
      </c>
      <c r="C23">
        <f t="shared" si="0"/>
        <v>1.5624873322953524E-2</v>
      </c>
      <c r="D23">
        <f t="shared" si="1"/>
        <v>6.5334042502732733E-16</v>
      </c>
      <c r="E23">
        <f t="shared" si="2"/>
        <v>2.173152517615472E-16</v>
      </c>
      <c r="F23">
        <f t="shared" si="3"/>
        <v>1.9497448729512518E-7</v>
      </c>
      <c r="G23">
        <f t="shared" si="4"/>
        <v>5.6941540867614194E-8</v>
      </c>
      <c r="H23">
        <f t="shared" ca="1" si="5"/>
        <v>0.86600680099239613</v>
      </c>
      <c r="I23">
        <f t="shared" ca="1" si="7"/>
        <v>0.61604318135060132</v>
      </c>
      <c r="J23">
        <f t="shared" ca="1" si="6"/>
        <v>1</v>
      </c>
    </row>
    <row r="24" spans="1:20" x14ac:dyDescent="0.25">
      <c r="B24">
        <v>0.23</v>
      </c>
      <c r="C24">
        <f t="shared" si="0"/>
        <v>2.051828032049732E-2</v>
      </c>
      <c r="D24">
        <f t="shared" si="1"/>
        <v>2.5881086814510655E-15</v>
      </c>
      <c r="E24">
        <f t="shared" si="2"/>
        <v>1.1304663513237237E-15</v>
      </c>
      <c r="F24">
        <f t="shared" si="3"/>
        <v>4.609347717086216E-7</v>
      </c>
      <c r="G24">
        <f t="shared" si="4"/>
        <v>1.7677276435091647E-7</v>
      </c>
      <c r="H24">
        <f t="shared" ca="1" si="5"/>
        <v>0.80209217585628689</v>
      </c>
      <c r="I24">
        <f t="shared" ca="1" si="7"/>
        <v>0.55208873805964664</v>
      </c>
      <c r="J24">
        <f t="shared" ca="1" si="6"/>
        <v>1</v>
      </c>
    </row>
    <row r="25" spans="1:20" x14ac:dyDescent="0.25">
      <c r="A25" t="s">
        <v>21</v>
      </c>
      <c r="B25">
        <v>0.24</v>
      </c>
      <c r="C25">
        <f t="shared" si="0"/>
        <v>2.6576231613648076E-2</v>
      </c>
      <c r="D25">
        <f t="shared" si="1"/>
        <v>9.6204407052420064E-15</v>
      </c>
      <c r="E25">
        <f t="shared" si="2"/>
        <v>5.4428020389665082E-15</v>
      </c>
      <c r="F25">
        <f t="shared" si="3"/>
        <v>1.0385013891016297E-6</v>
      </c>
      <c r="G25">
        <f t="shared" si="4"/>
        <v>5.1586421815919171E-7</v>
      </c>
      <c r="H25">
        <f t="shared" ca="1" si="5"/>
        <v>0.83954123629813826</v>
      </c>
      <c r="I25">
        <f t="shared" ca="1" si="7"/>
        <v>0.61225326927983226</v>
      </c>
      <c r="J25">
        <f t="shared" ca="1" si="6"/>
        <v>1</v>
      </c>
    </row>
    <row r="26" spans="1:20" x14ac:dyDescent="0.25">
      <c r="A26">
        <f>32/(32+20)</f>
        <v>0.61538461538461542</v>
      </c>
      <c r="B26">
        <v>0.25</v>
      </c>
      <c r="C26">
        <f t="shared" si="0"/>
        <v>3.398895263671875E-2</v>
      </c>
      <c r="D26">
        <f t="shared" si="1"/>
        <v>3.3727020350179463E-14</v>
      </c>
      <c r="E26">
        <f t="shared" si="2"/>
        <v>2.4403376948748524E-14</v>
      </c>
      <c r="F26">
        <f t="shared" si="3"/>
        <v>2.23800074420915E-6</v>
      </c>
      <c r="G26">
        <f t="shared" si="4"/>
        <v>1.4217817387073635E-6</v>
      </c>
      <c r="H26">
        <f t="shared" ca="1" si="5"/>
        <v>0.83114479635878347</v>
      </c>
      <c r="I26">
        <f t="shared" ca="1" si="7"/>
        <v>0.64741333896142417</v>
      </c>
      <c r="J26">
        <f t="shared" ca="1" si="6"/>
        <v>1</v>
      </c>
    </row>
    <row r="27" spans="1:20" x14ac:dyDescent="0.25">
      <c r="A27">
        <f>24/40</f>
        <v>0.6</v>
      </c>
      <c r="B27">
        <v>0.26</v>
      </c>
      <c r="C27">
        <f t="shared" si="0"/>
        <v>4.2961805657224406E-2</v>
      </c>
      <c r="D27">
        <f t="shared" si="1"/>
        <v>1.1201375750701758E-13</v>
      </c>
      <c r="E27">
        <f t="shared" si="2"/>
        <v>1.0244436237123048E-13</v>
      </c>
      <c r="F27">
        <f t="shared" si="3"/>
        <v>4.6279394821495098E-6</v>
      </c>
      <c r="G27">
        <f t="shared" si="4"/>
        <v>3.7162516974245464E-6</v>
      </c>
      <c r="H27">
        <f t="shared" ca="1" si="5"/>
        <v>0.80206188261956624</v>
      </c>
      <c r="I27">
        <f t="shared" ca="1" si="7"/>
        <v>0.64416611321822681</v>
      </c>
      <c r="J27">
        <f t="shared" ca="1" si="6"/>
        <v>1</v>
      </c>
    </row>
    <row r="28" spans="1:20" x14ac:dyDescent="0.25">
      <c r="B28">
        <v>0.27</v>
      </c>
      <c r="C28">
        <f t="shared" si="0"/>
        <v>5.3714168930023169E-2</v>
      </c>
      <c r="D28">
        <f t="shared" si="1"/>
        <v>3.5382872121803466E-13</v>
      </c>
      <c r="E28">
        <f t="shared" si="2"/>
        <v>4.0459090432766968E-13</v>
      </c>
      <c r="F28">
        <f t="shared" si="3"/>
        <v>9.2090727950747822E-6</v>
      </c>
      <c r="G28">
        <f t="shared" si="4"/>
        <v>9.2456977063232483E-6</v>
      </c>
      <c r="H28">
        <f t="shared" ca="1" si="5"/>
        <v>0.79631766536671866</v>
      </c>
      <c r="I28">
        <f t="shared" ca="1" si="7"/>
        <v>0.70028248479528599</v>
      </c>
      <c r="J28">
        <f t="shared" ca="1" si="6"/>
        <v>1</v>
      </c>
    </row>
    <row r="29" spans="1:20" x14ac:dyDescent="0.25">
      <c r="A29" t="s">
        <v>22</v>
      </c>
      <c r="B29">
        <v>0.28000000000000003</v>
      </c>
      <c r="C29">
        <f t="shared" si="0"/>
        <v>6.6477953272460116E-2</v>
      </c>
      <c r="D29">
        <f t="shared" si="1"/>
        <v>1.0667713760957648E-12</v>
      </c>
      <c r="E29">
        <f t="shared" si="2"/>
        <v>1.5096739650940938E-12</v>
      </c>
      <c r="F29">
        <f t="shared" si="3"/>
        <v>1.7677974346200809E-5</v>
      </c>
      <c r="G29">
        <f t="shared" si="4"/>
        <v>2.1965700735332099E-5</v>
      </c>
      <c r="H29">
        <f t="shared" ca="1" si="5"/>
        <v>0.83853328915831471</v>
      </c>
      <c r="I29">
        <f t="shared" ca="1" si="7"/>
        <v>0.52998323572816441</v>
      </c>
      <c r="J29">
        <f t="shared" ca="1" si="6"/>
        <v>1</v>
      </c>
    </row>
    <row r="30" spans="1:20" x14ac:dyDescent="0.25">
      <c r="A30">
        <f xml:space="preserve"> 1-BETADIST(0.25,32,20)</f>
        <v>0.99999998631304077</v>
      </c>
      <c r="B30">
        <v>0.28999999999999998</v>
      </c>
      <c r="C30">
        <f t="shared" si="0"/>
        <v>8.1495750331122566E-2</v>
      </c>
      <c r="D30">
        <f t="shared" si="1"/>
        <v>3.0794362402692532E-12</v>
      </c>
      <c r="E30">
        <f t="shared" si="2"/>
        <v>5.3424485778802535E-12</v>
      </c>
      <c r="F30">
        <f t="shared" si="3"/>
        <v>3.280993222669836E-5</v>
      </c>
      <c r="G30">
        <f t="shared" si="4"/>
        <v>4.9977579552257902E-5</v>
      </c>
      <c r="H30">
        <f t="shared" ca="1" si="5"/>
        <v>0.82115310346367598</v>
      </c>
      <c r="I30">
        <f t="shared" ca="1" si="7"/>
        <v>0.65830597169682714</v>
      </c>
      <c r="J30">
        <f t="shared" ca="1" si="6"/>
        <v>1</v>
      </c>
      <c r="T30" t="s">
        <v>11</v>
      </c>
    </row>
    <row r="31" spans="1:20" x14ac:dyDescent="0.25">
      <c r="A31">
        <f xml:space="preserve"> 1-BETADIST(0.5,32,20)</f>
        <v>0.95404272509207289</v>
      </c>
      <c r="B31">
        <v>0.3</v>
      </c>
      <c r="C31">
        <f t="shared" si="0"/>
        <v>9.9018611999999978E-2</v>
      </c>
      <c r="D31">
        <f t="shared" si="1"/>
        <v>8.5352555883756793E-12</v>
      </c>
      <c r="E31">
        <f t="shared" si="2"/>
        <v>1.7991506765278694E-11</v>
      </c>
      <c r="F31">
        <f t="shared" si="3"/>
        <v>5.8992738595949951E-5</v>
      </c>
      <c r="G31">
        <f t="shared" si="4"/>
        <v>1.0918181640491477E-4</v>
      </c>
      <c r="H31">
        <f t="shared" ca="1" si="5"/>
        <v>0.85785318597231119</v>
      </c>
      <c r="I31">
        <f t="shared" ca="1" si="7"/>
        <v>0.77203278963402644</v>
      </c>
      <c r="J31">
        <f t="shared" ca="1" si="6"/>
        <v>1</v>
      </c>
      <c r="T31" t="s">
        <v>12</v>
      </c>
    </row>
    <row r="32" spans="1:20" x14ac:dyDescent="0.25">
      <c r="A32">
        <f xml:space="preserve"> 1-BETADIST(0.8,32,20)</f>
        <v>1.248189858039872E-3</v>
      </c>
      <c r="B32">
        <v>0.31</v>
      </c>
      <c r="C32">
        <f t="shared" si="0"/>
        <v>0.11930346580667457</v>
      </c>
      <c r="D32">
        <f t="shared" si="1"/>
        <v>2.2772377599716722E-11</v>
      </c>
      <c r="E32">
        <f t="shared" si="2"/>
        <v>5.7835648323544833E-11</v>
      </c>
      <c r="F32">
        <f t="shared" si="3"/>
        <v>1.029404134058193E-4</v>
      </c>
      <c r="G32">
        <f t="shared" si="4"/>
        <v>2.2954819992978466E-4</v>
      </c>
      <c r="H32">
        <f t="shared" ca="1" si="5"/>
        <v>0.73886144315869651</v>
      </c>
      <c r="I32">
        <f t="shared" ca="1" si="7"/>
        <v>0.64893388046478051</v>
      </c>
      <c r="J32">
        <f t="shared" ca="1" si="6"/>
        <v>1</v>
      </c>
      <c r="T32" s="1" t="s">
        <v>13</v>
      </c>
    </row>
    <row r="33" spans="1:20" x14ac:dyDescent="0.25">
      <c r="B33">
        <v>0.32</v>
      </c>
      <c r="C33">
        <f t="shared" si="0"/>
        <v>0.14261017655975608</v>
      </c>
      <c r="D33">
        <f t="shared" si="1"/>
        <v>5.8619285183656786E-11</v>
      </c>
      <c r="E33">
        <f t="shared" si="2"/>
        <v>1.7796115158301292E-10</v>
      </c>
      <c r="F33">
        <f t="shared" si="3"/>
        <v>1.746070951217785E-4</v>
      </c>
      <c r="G33">
        <f t="shared" si="4"/>
        <v>4.654224499535789E-4</v>
      </c>
      <c r="H33">
        <f t="shared" ca="1" si="5"/>
        <v>0.63360104869272738</v>
      </c>
      <c r="I33">
        <f t="shared" ca="1" si="7"/>
        <v>0.50066706828557361</v>
      </c>
      <c r="J33">
        <f t="shared" ca="1" si="6"/>
        <v>1</v>
      </c>
      <c r="T33" s="1" t="s">
        <v>14</v>
      </c>
    </row>
    <row r="34" spans="1:20" x14ac:dyDescent="0.25">
      <c r="A34" t="s">
        <v>23</v>
      </c>
      <c r="B34">
        <v>0.33</v>
      </c>
      <c r="C34">
        <f t="shared" si="0"/>
        <v>0.16919827009920715</v>
      </c>
      <c r="D34">
        <f t="shared" si="1"/>
        <v>1.4588561804989294E-10</v>
      </c>
      <c r="E34">
        <f t="shared" si="2"/>
        <v>5.2546351866023813E-10</v>
      </c>
      <c r="F34">
        <f t="shared" si="3"/>
        <v>2.8830435619160922E-4</v>
      </c>
      <c r="G34">
        <f t="shared" si="4"/>
        <v>9.1176317191281179E-4</v>
      </c>
      <c r="H34">
        <f t="shared" ca="1" si="5"/>
        <v>0.80469085997439949</v>
      </c>
      <c r="I34">
        <f t="shared" ca="1" si="7"/>
        <v>0.622126963607191</v>
      </c>
      <c r="J34">
        <f t="shared" ca="1" si="6"/>
        <v>1</v>
      </c>
    </row>
    <row r="35" spans="1:20" x14ac:dyDescent="0.25">
      <c r="A35">
        <f>BETAINV(0.025,32,20)</f>
        <v>0.48080215824196332</v>
      </c>
      <c r="B35">
        <v>0.34</v>
      </c>
      <c r="C35">
        <f t="shared" si="0"/>
        <v>0.19932334056359244</v>
      </c>
      <c r="D35">
        <f t="shared" si="1"/>
        <v>3.5167431964665227E-10</v>
      </c>
      <c r="E35">
        <f t="shared" si="2"/>
        <v>1.4922204403877024E-9</v>
      </c>
      <c r="F35">
        <f t="shared" si="3"/>
        <v>4.6399871935687341E-4</v>
      </c>
      <c r="G35">
        <f t="shared" si="4"/>
        <v>1.7286611119766561E-3</v>
      </c>
      <c r="H35">
        <f t="shared" ca="1" si="5"/>
        <v>0.81860163137122943</v>
      </c>
      <c r="I35">
        <f t="shared" ca="1" si="7"/>
        <v>0.71381659228456984</v>
      </c>
      <c r="J35">
        <f t="shared" ca="1" si="6"/>
        <v>1</v>
      </c>
      <c r="T35" s="1" t="s">
        <v>15</v>
      </c>
    </row>
    <row r="36" spans="1:20" x14ac:dyDescent="0.25">
      <c r="A36">
        <f>BETAINV(0.975,32,20)</f>
        <v>0.74155636471781716</v>
      </c>
      <c r="B36">
        <v>0.35</v>
      </c>
      <c r="C36">
        <f t="shared" si="0"/>
        <v>0.23323316813671865</v>
      </c>
      <c r="D36">
        <f t="shared" si="1"/>
        <v>8.225604134420172E-10</v>
      </c>
      <c r="E36">
        <f t="shared" si="2"/>
        <v>4.0840616379769655E-9</v>
      </c>
      <c r="F36">
        <f t="shared" si="3"/>
        <v>7.2872987615009064E-4</v>
      </c>
      <c r="G36">
        <f t="shared" si="4"/>
        <v>3.1768141587564056E-3</v>
      </c>
      <c r="H36">
        <f t="shared" ca="1" si="5"/>
        <v>0.74745053727249433</v>
      </c>
      <c r="I36">
        <f t="shared" ca="1" si="7"/>
        <v>0.59149644271190682</v>
      </c>
      <c r="J36">
        <f t="shared" ca="1" si="6"/>
        <v>1</v>
      </c>
    </row>
    <row r="37" spans="1:20" x14ac:dyDescent="0.25">
      <c r="B37">
        <v>0.36</v>
      </c>
      <c r="C37">
        <f t="shared" si="0"/>
        <v>0.27116357971272004</v>
      </c>
      <c r="D37">
        <f t="shared" si="1"/>
        <v>1.8696968138721047E-9</v>
      </c>
      <c r="E37">
        <f t="shared" si="2"/>
        <v>1.0792864335046535E-8</v>
      </c>
      <c r="F37">
        <f t="shared" si="3"/>
        <v>1.1180453156847093E-3</v>
      </c>
      <c r="G37">
        <f t="shared" si="4"/>
        <v>5.66664085021488E-3</v>
      </c>
      <c r="H37">
        <f t="shared" ca="1" si="5"/>
        <v>0.83338937920064904</v>
      </c>
      <c r="I37">
        <f t="shared" ca="1" si="7"/>
        <v>0.45285263678475879</v>
      </c>
      <c r="J37">
        <f t="shared" ca="1" si="6"/>
        <v>1</v>
      </c>
    </row>
    <row r="38" spans="1:20" x14ac:dyDescent="0.25">
      <c r="B38">
        <v>0.37</v>
      </c>
      <c r="C38">
        <f t="shared" si="0"/>
        <v>0.31333409027547332</v>
      </c>
      <c r="D38">
        <f t="shared" si="1"/>
        <v>4.1358957671948346E-9</v>
      </c>
      <c r="E38">
        <f t="shared" si="2"/>
        <v>2.7587440198854552E-8</v>
      </c>
      <c r="F38">
        <f t="shared" si="3"/>
        <v>1.6772970111047574E-3</v>
      </c>
      <c r="G38">
        <f t="shared" si="4"/>
        <v>9.8231900010290855E-3</v>
      </c>
      <c r="H38">
        <f t="shared" ca="1" si="5"/>
        <v>0.8394833353649529</v>
      </c>
      <c r="I38">
        <f t="shared" ca="1" si="7"/>
        <v>0.79747030830646803</v>
      </c>
      <c r="J38">
        <f t="shared" ca="1" si="6"/>
        <v>1</v>
      </c>
    </row>
    <row r="39" spans="1:20" x14ac:dyDescent="0.25">
      <c r="B39">
        <v>0.38</v>
      </c>
      <c r="C39">
        <f t="shared" si="0"/>
        <v>0.35994336797741761</v>
      </c>
      <c r="D39">
        <f t="shared" si="1"/>
        <v>8.9151644699346022E-9</v>
      </c>
      <c r="E39">
        <f t="shared" si="2"/>
        <v>6.8312111151046372E-8</v>
      </c>
      <c r="F39">
        <f t="shared" si="3"/>
        <v>2.4625959165224692E-3</v>
      </c>
      <c r="G39">
        <f t="shared" si="4"/>
        <v>1.656770122932448E-2</v>
      </c>
      <c r="H39">
        <f t="shared" ca="1" si="5"/>
        <v>0.82015226417527731</v>
      </c>
      <c r="I39">
        <f t="shared" ca="1" si="7"/>
        <v>0.60835029230887305</v>
      </c>
      <c r="J39">
        <f t="shared" ca="1" si="6"/>
        <v>1</v>
      </c>
    </row>
    <row r="40" spans="1:20" x14ac:dyDescent="0.25">
      <c r="B40">
        <v>0.39</v>
      </c>
      <c r="C40">
        <f t="shared" si="0"/>
        <v>0.41116457087648062</v>
      </c>
      <c r="D40">
        <f t="shared" si="1"/>
        <v>1.8748637910882623E-8</v>
      </c>
      <c r="E40">
        <f t="shared" si="2"/>
        <v>1.6410415556170961E-7</v>
      </c>
      <c r="F40">
        <f t="shared" si="3"/>
        <v>3.5411778008272482E-3</v>
      </c>
      <c r="G40">
        <f t="shared" si="4"/>
        <v>2.72143735447418E-2</v>
      </c>
      <c r="H40">
        <f t="shared" ca="1" si="5"/>
        <v>0.82371706982051596</v>
      </c>
      <c r="I40">
        <f t="shared" ca="1" si="7"/>
        <v>0.608122730819038</v>
      </c>
      <c r="J40">
        <f t="shared" ca="1" si="6"/>
        <v>1</v>
      </c>
    </row>
    <row r="41" spans="1:20" x14ac:dyDescent="0.25">
      <c r="B41">
        <v>0.4</v>
      </c>
      <c r="C41">
        <f t="shared" si="0"/>
        <v>0.46714060800000035</v>
      </c>
      <c r="D41">
        <f t="shared" si="1"/>
        <v>3.8509449581312596E-8</v>
      </c>
      <c r="E41">
        <f t="shared" si="2"/>
        <v>3.8295619948571337E-7</v>
      </c>
      <c r="F41">
        <f t="shared" si="3"/>
        <v>4.9909084350730068E-3</v>
      </c>
      <c r="G41">
        <f t="shared" si="4"/>
        <v>4.3577483493071827E-2</v>
      </c>
      <c r="H41">
        <f t="shared" ca="1" si="5"/>
        <v>0.8206695654971744</v>
      </c>
      <c r="I41">
        <f t="shared" ca="1" si="7"/>
        <v>0.54457319104812341</v>
      </c>
      <c r="J41">
        <f t="shared" ca="1" si="6"/>
        <v>1</v>
      </c>
    </row>
    <row r="42" spans="1:20" x14ac:dyDescent="0.25">
      <c r="B42">
        <v>0.41</v>
      </c>
      <c r="C42">
        <f t="shared" si="0"/>
        <v>0.52797938180335768</v>
      </c>
      <c r="D42">
        <f t="shared" si="1"/>
        <v>7.7332170180478622E-8</v>
      </c>
      <c r="E42">
        <f t="shared" si="2"/>
        <v>8.6918321856411863E-7</v>
      </c>
      <c r="F42">
        <f t="shared" si="3"/>
        <v>6.898656989238779E-3</v>
      </c>
      <c r="G42">
        <f t="shared" si="4"/>
        <v>6.8079512639981937E-2</v>
      </c>
      <c r="H42">
        <f t="shared" ca="1" si="5"/>
        <v>0.80698737199510961</v>
      </c>
      <c r="I42">
        <f t="shared" ca="1" si="7"/>
        <v>0.66128817723317246</v>
      </c>
      <c r="J42">
        <f t="shared" ca="1" si="6"/>
        <v>1</v>
      </c>
    </row>
    <row r="43" spans="1:20" x14ac:dyDescent="0.25">
      <c r="B43">
        <v>0.42</v>
      </c>
      <c r="C43">
        <f t="shared" si="0"/>
        <v>0.59374907313062586</v>
      </c>
      <c r="D43">
        <f t="shared" si="1"/>
        <v>1.5196773228468418E-7</v>
      </c>
      <c r="E43">
        <f t="shared" si="2"/>
        <v>1.9208280940148179E-6</v>
      </c>
      <c r="F43">
        <f t="shared" si="3"/>
        <v>9.3573025286088039E-3</v>
      </c>
      <c r="G43">
        <f t="shared" si="4"/>
        <v>0.10384570489481797</v>
      </c>
      <c r="H43">
        <f t="shared" ca="1" si="5"/>
        <v>0.77439294507602496</v>
      </c>
      <c r="I43">
        <f t="shared" ca="1" si="7"/>
        <v>0.64240269485478763</v>
      </c>
      <c r="J43">
        <f t="shared" ca="1" si="6"/>
        <v>1</v>
      </c>
    </row>
    <row r="44" spans="1:20" x14ac:dyDescent="0.25">
      <c r="B44">
        <v>0.43</v>
      </c>
      <c r="C44">
        <f t="shared" si="0"/>
        <v>0.66447353341695015</v>
      </c>
      <c r="D44">
        <f t="shared" si="1"/>
        <v>2.9249056983230124E-7</v>
      </c>
      <c r="E44">
        <f t="shared" si="2"/>
        <v>4.1373639637560127E-6</v>
      </c>
      <c r="F44">
        <f t="shared" si="3"/>
        <v>1.2461216138672765E-2</v>
      </c>
      <c r="G44">
        <f t="shared" si="4"/>
        <v>0.15476510237965777</v>
      </c>
      <c r="H44">
        <f t="shared" ca="1" si="5"/>
        <v>0.913174824125915</v>
      </c>
      <c r="I44">
        <f t="shared" ca="1" si="7"/>
        <v>0.49811910255992869</v>
      </c>
      <c r="J44">
        <f t="shared" ca="1" si="6"/>
        <v>1</v>
      </c>
    </row>
    <row r="45" spans="1:20" x14ac:dyDescent="0.25">
      <c r="B45">
        <v>0.44</v>
      </c>
      <c r="C45">
        <f t="shared" si="0"/>
        <v>0.74012785204978004</v>
      </c>
      <c r="D45">
        <f t="shared" si="1"/>
        <v>5.5180211130048175E-7</v>
      </c>
      <c r="E45">
        <f t="shared" si="2"/>
        <v>8.6940929110095949E-6</v>
      </c>
      <c r="F45">
        <f t="shared" si="3"/>
        <v>1.6300182691600218E-2</v>
      </c>
      <c r="G45">
        <f t="shared" si="4"/>
        <v>0.22549355982353894</v>
      </c>
      <c r="H45">
        <f t="shared" ca="1" si="5"/>
        <v>0.83088227919662994</v>
      </c>
      <c r="I45">
        <f t="shared" ca="1" si="7"/>
        <v>0.65960414861034877</v>
      </c>
      <c r="J45">
        <f t="shared" ca="1" si="6"/>
        <v>1</v>
      </c>
      <c r="T45" t="s">
        <v>20</v>
      </c>
    </row>
    <row r="46" spans="1:20" x14ac:dyDescent="0.25">
      <c r="B46">
        <v>0.45</v>
      </c>
      <c r="C46">
        <f t="shared" si="0"/>
        <v>0.8206341694804693</v>
      </c>
      <c r="D46">
        <f t="shared" si="1"/>
        <v>1.0211290364324318E-6</v>
      </c>
      <c r="E46">
        <f t="shared" si="2"/>
        <v>1.7838748946250623E-5</v>
      </c>
      <c r="F46">
        <f t="shared" si="3"/>
        <v>2.0951888138087793E-2</v>
      </c>
      <c r="G46">
        <f t="shared" si="4"/>
        <v>0.32137174136109115</v>
      </c>
      <c r="H46">
        <f t="shared" ca="1" si="5"/>
        <v>0.87501648866963133</v>
      </c>
      <c r="I46">
        <f t="shared" ca="1" si="7"/>
        <v>0.63210963348196336</v>
      </c>
      <c r="J46">
        <f t="shared" ca="1" si="6"/>
        <v>1</v>
      </c>
    </row>
    <row r="47" spans="1:20" x14ac:dyDescent="0.25">
      <c r="B47">
        <v>0.46</v>
      </c>
      <c r="C47">
        <f t="shared" si="0"/>
        <v>0.90585780880135525</v>
      </c>
      <c r="D47">
        <f t="shared" si="1"/>
        <v>1.8547851451628425E-6</v>
      </c>
      <c r="E47">
        <f t="shared" si="2"/>
        <v>3.5767436354378003E-5</v>
      </c>
      <c r="F47">
        <f t="shared" si="3"/>
        <v>2.6473290281230716E-2</v>
      </c>
      <c r="G47">
        <f t="shared" si="4"/>
        <v>0.44823201968956605</v>
      </c>
      <c r="H47">
        <f t="shared" ca="1" si="5"/>
        <v>0.70666889773140928</v>
      </c>
      <c r="I47">
        <f t="shared" ca="1" si="7"/>
        <v>0.64704775204577469</v>
      </c>
      <c r="J47">
        <f t="shared" ca="1" si="6"/>
        <v>1</v>
      </c>
    </row>
    <row r="48" spans="1:20" x14ac:dyDescent="0.25">
      <c r="B48">
        <v>0.47</v>
      </c>
      <c r="C48">
        <f t="shared" si="0"/>
        <v>0.99560380002824467</v>
      </c>
      <c r="D48">
        <f t="shared" si="1"/>
        <v>3.3089426783863548E-6</v>
      </c>
      <c r="E48">
        <f t="shared" si="2"/>
        <v>7.013098860144842E-5</v>
      </c>
      <c r="F48">
        <f t="shared" si="3"/>
        <v>3.2891396134394471E-2</v>
      </c>
      <c r="G48">
        <f t="shared" si="4"/>
        <v>0.61207378199573281</v>
      </c>
      <c r="H48">
        <f t="shared" ca="1" si="5"/>
        <v>0.79316781257734537</v>
      </c>
      <c r="I48">
        <f t="shared" ca="1" si="7"/>
        <v>0.58260457807333188</v>
      </c>
      <c r="J48">
        <f t="shared" ca="1" si="6"/>
        <v>1</v>
      </c>
    </row>
    <row r="49" spans="2:20" x14ac:dyDescent="0.25">
      <c r="B49">
        <v>0.48</v>
      </c>
      <c r="C49">
        <f t="shared" si="0"/>
        <v>1.0896138722063942</v>
      </c>
      <c r="D49">
        <f t="shared" si="1"/>
        <v>5.8011364880995124E-6</v>
      </c>
      <c r="E49">
        <f t="shared" si="2"/>
        <v>1.345612085062023E-4</v>
      </c>
      <c r="F49">
        <f t="shared" si="3"/>
        <v>4.0194163925973088E-2</v>
      </c>
      <c r="G49">
        <f t="shared" si="4"/>
        <v>0.81859774942084029</v>
      </c>
      <c r="H49">
        <f t="shared" ca="1" si="5"/>
        <v>0.81805519641363189</v>
      </c>
      <c r="I49">
        <f t="shared" ca="1" si="7"/>
        <v>0.71790888598085778</v>
      </c>
      <c r="J49">
        <f t="shared" ca="1" si="6"/>
        <v>1</v>
      </c>
    </row>
    <row r="50" spans="2:20" x14ac:dyDescent="0.25">
      <c r="B50">
        <v>0.49</v>
      </c>
      <c r="C50">
        <f t="shared" si="0"/>
        <v>1.1875639886417033</v>
      </c>
      <c r="D50">
        <f t="shared" si="1"/>
        <v>9.9997862850637008E-6</v>
      </c>
      <c r="E50">
        <f t="shared" si="2"/>
        <v>2.5280281737557721E-4</v>
      </c>
      <c r="F50">
        <f t="shared" si="3"/>
        <v>4.8322405170490461E-2</v>
      </c>
      <c r="G50">
        <f t="shared" si="4"/>
        <v>1.0726066503582579</v>
      </c>
      <c r="H50">
        <f t="shared" ca="1" si="5"/>
        <v>0.81336454525078483</v>
      </c>
      <c r="I50">
        <f t="shared" ca="1" si="7"/>
        <v>0.54576810782931595</v>
      </c>
      <c r="J50">
        <f t="shared" ca="1" si="6"/>
        <v>1</v>
      </c>
    </row>
    <row r="51" spans="2:20" x14ac:dyDescent="0.25">
      <c r="B51">
        <v>0.5</v>
      </c>
      <c r="C51">
        <f t="shared" si="0"/>
        <v>1.2890625</v>
      </c>
      <c r="D51">
        <f t="shared" si="1"/>
        <v>1.6956219042185755E-5</v>
      </c>
      <c r="E51">
        <f t="shared" si="2"/>
        <v>4.6530440537928503E-4</v>
      </c>
      <c r="F51">
        <f t="shared" si="3"/>
        <v>5.7163653445968521E-2</v>
      </c>
      <c r="G51">
        <f t="shared" si="4"/>
        <v>1.3773010399226842</v>
      </c>
      <c r="H51">
        <f t="shared" ca="1" si="5"/>
        <v>0.87165890406964319</v>
      </c>
      <c r="I51">
        <f t="shared" ca="1" si="7"/>
        <v>0.60744286075098464</v>
      </c>
      <c r="J51">
        <f t="shared" ca="1" si="6"/>
        <v>1</v>
      </c>
    </row>
    <row r="52" spans="2:20" x14ac:dyDescent="0.25">
      <c r="B52">
        <v>0.51</v>
      </c>
      <c r="C52">
        <f t="shared" si="0"/>
        <v>1.3936489886680981</v>
      </c>
      <c r="D52">
        <f t="shared" si="1"/>
        <v>2.8295489808620891E-5</v>
      </c>
      <c r="E52">
        <f t="shared" si="2"/>
        <v>8.394692486589564E-4</v>
      </c>
      <c r="F52">
        <f t="shared" si="3"/>
        <v>6.6548965843370014E-2</v>
      </c>
      <c r="G52">
        <f t="shared" si="4"/>
        <v>1.7335231198281538</v>
      </c>
      <c r="H52">
        <f t="shared" ca="1" si="5"/>
        <v>0.78258710553469912</v>
      </c>
      <c r="I52">
        <f t="shared" ca="1" si="7"/>
        <v>0.52973637390038086</v>
      </c>
      <c r="J52">
        <f t="shared" ca="1" si="6"/>
        <v>1</v>
      </c>
    </row>
    <row r="53" spans="2:20" x14ac:dyDescent="0.25">
      <c r="B53">
        <v>0.52</v>
      </c>
      <c r="C53">
        <f t="shared" si="0"/>
        <v>1.5007938755828911</v>
      </c>
      <c r="D53">
        <f t="shared" si="1"/>
        <v>4.6486606743935356E-5</v>
      </c>
      <c r="E53">
        <f t="shared" si="2"/>
        <v>1.4851935917578663E-3</v>
      </c>
      <c r="F53">
        <f t="shared" si="3"/>
        <v>7.6253511775827398E-2</v>
      </c>
      <c r="G53">
        <f t="shared" si="4"/>
        <v>2.1390248077351548</v>
      </c>
      <c r="H53">
        <f t="shared" ca="1" si="5"/>
        <v>0.78839799625189222</v>
      </c>
      <c r="I53">
        <f t="shared" ca="1" si="7"/>
        <v>0.60547816263961463</v>
      </c>
      <c r="J53">
        <f t="shared" ca="1" si="6"/>
        <v>1</v>
      </c>
    </row>
    <row r="54" spans="2:20" x14ac:dyDescent="0.25">
      <c r="B54">
        <v>0.53</v>
      </c>
      <c r="C54">
        <f t="shared" si="0"/>
        <v>1.6098988576611191</v>
      </c>
      <c r="D54">
        <f t="shared" si="1"/>
        <v>7.5217266607468573E-5</v>
      </c>
      <c r="E54">
        <f t="shared" si="2"/>
        <v>2.5778064791510263E-3</v>
      </c>
      <c r="F54">
        <f t="shared" si="3"/>
        <v>8.6001574363197067E-2</v>
      </c>
      <c r="G54">
        <f t="shared" si="4"/>
        <v>2.5878548704430524</v>
      </c>
      <c r="H54">
        <f t="shared" ca="1" si="5"/>
        <v>0.71473491262175226</v>
      </c>
      <c r="I54">
        <f t="shared" ca="1" si="7"/>
        <v>0.64269468442361188</v>
      </c>
      <c r="J54">
        <f t="shared" ca="1" si="6"/>
        <v>1</v>
      </c>
    </row>
    <row r="55" spans="2:20" x14ac:dyDescent="0.25">
      <c r="B55">
        <v>0.54</v>
      </c>
      <c r="C55">
        <f t="shared" si="0"/>
        <v>1.720298239954835</v>
      </c>
      <c r="D55">
        <f t="shared" si="1"/>
        <v>1.1990236260030082E-4</v>
      </c>
      <c r="E55">
        <f t="shared" si="2"/>
        <v>4.3910224473954458E-3</v>
      </c>
      <c r="F55">
        <f t="shared" si="3"/>
        <v>9.5476248656891888E-2</v>
      </c>
      <c r="G55">
        <f t="shared" si="4"/>
        <v>3.0699691766307979</v>
      </c>
      <c r="H55">
        <f t="shared" ca="1" si="5"/>
        <v>0.74689728560659074</v>
      </c>
      <c r="I55">
        <f t="shared" ca="1" si="7"/>
        <v>0.67120839744339134</v>
      </c>
      <c r="J55">
        <f t="shared" ca="1" si="6"/>
        <v>1</v>
      </c>
    </row>
    <row r="56" spans="2:20" x14ac:dyDescent="0.25">
      <c r="B56">
        <v>0.55000000000000004</v>
      </c>
      <c r="C56">
        <f t="shared" si="0"/>
        <v>1.8312612216679693</v>
      </c>
      <c r="D56">
        <f t="shared" si="1"/>
        <v>1.8835848752038646E-4</v>
      </c>
      <c r="E56">
        <f t="shared" si="2"/>
        <v>7.3429346826502278E-3</v>
      </c>
      <c r="F56">
        <f t="shared" si="3"/>
        <v>0.10433369120304592</v>
      </c>
      <c r="G56">
        <f t="shared" si="4"/>
        <v>3.571163997685276</v>
      </c>
      <c r="H56">
        <f t="shared" ca="1" si="5"/>
        <v>0.67818661969077665</v>
      </c>
      <c r="I56">
        <f t="shared" ca="1" si="7"/>
        <v>0.68961358496235969</v>
      </c>
      <c r="J56">
        <f t="shared" ca="1" si="6"/>
        <v>0</v>
      </c>
    </row>
    <row r="57" spans="2:20" x14ac:dyDescent="0.25">
      <c r="B57">
        <v>0.56000000000000005</v>
      </c>
      <c r="C57">
        <f t="shared" si="0"/>
        <v>1.9419951891499452</v>
      </c>
      <c r="D57">
        <f t="shared" si="1"/>
        <v>2.9167719268348875E-4</v>
      </c>
      <c r="E57">
        <f t="shared" si="2"/>
        <v>1.2058264130529732E-2</v>
      </c>
      <c r="F57">
        <f t="shared" si="3"/>
        <v>0.11222129503029206</v>
      </c>
      <c r="G57">
        <f t="shared" si="4"/>
        <v>4.0734120990793441</v>
      </c>
      <c r="H57">
        <f t="shared" ca="1" si="5"/>
        <v>0.72389594663289281</v>
      </c>
      <c r="I57">
        <f t="shared" ca="1" si="7"/>
        <v>0.75177727249544846</v>
      </c>
      <c r="J57">
        <f t="shared" ca="1" si="6"/>
        <v>0</v>
      </c>
    </row>
    <row r="58" spans="2:20" x14ac:dyDescent="0.25">
      <c r="B58">
        <v>0.56999999999999995</v>
      </c>
      <c r="C58">
        <f t="shared" si="0"/>
        <v>2.051650061885105</v>
      </c>
      <c r="D58">
        <f t="shared" si="1"/>
        <v>4.453262247646134E-4</v>
      </c>
      <c r="E58">
        <f t="shared" si="2"/>
        <v>1.9449826438605825E-2</v>
      </c>
      <c r="F58">
        <f t="shared" si="3"/>
        <v>0.11879868396708992</v>
      </c>
      <c r="G58">
        <f t="shared" si="4"/>
        <v>4.5556446460493705</v>
      </c>
      <c r="H58">
        <f t="shared" ca="1" si="5"/>
        <v>0.72920122041128621</v>
      </c>
      <c r="I58">
        <f t="shared" ca="1" si="7"/>
        <v>0.64850207409732086</v>
      </c>
      <c r="J58">
        <f t="shared" ca="1" si="6"/>
        <v>1</v>
      </c>
    </row>
    <row r="59" spans="2:20" x14ac:dyDescent="0.25">
      <c r="B59">
        <v>0.57999999999999996</v>
      </c>
      <c r="C59">
        <f t="shared" si="0"/>
        <v>2.1593237292738219</v>
      </c>
      <c r="D59">
        <f t="shared" si="1"/>
        <v>6.7049827537213368E-4</v>
      </c>
      <c r="E59">
        <f t="shared" si="2"/>
        <v>3.0821203576568541E-2</v>
      </c>
      <c r="F59">
        <f t="shared" si="3"/>
        <v>0.12375999868889055</v>
      </c>
      <c r="G59">
        <f t="shared" si="4"/>
        <v>4.9949710630521409</v>
      </c>
      <c r="H59">
        <f t="shared" ca="1" si="5"/>
        <v>0.87348650889791579</v>
      </c>
      <c r="I59">
        <f t="shared" ca="1" si="7"/>
        <v>0.54515178668056175</v>
      </c>
      <c r="J59">
        <f t="shared" ca="1" si="6"/>
        <v>1</v>
      </c>
      <c r="T59" t="s">
        <v>11</v>
      </c>
    </row>
    <row r="60" spans="2:20" x14ac:dyDescent="0.25">
      <c r="B60">
        <v>0.59</v>
      </c>
      <c r="C60">
        <f t="shared" si="0"/>
        <v>2.2640686066047757</v>
      </c>
      <c r="D60">
        <f t="shared" si="1"/>
        <v>9.9570852619164829E-4</v>
      </c>
      <c r="E60">
        <f t="shared" si="2"/>
        <v>4.7990577977942386E-2</v>
      </c>
      <c r="F60">
        <f t="shared" si="3"/>
        <v>0.12685564304570776</v>
      </c>
      <c r="G60">
        <f t="shared" si="4"/>
        <v>5.3682693373948327</v>
      </c>
      <c r="H60">
        <f t="shared" ca="1" si="5"/>
        <v>0.73004724885861894</v>
      </c>
      <c r="I60">
        <f t="shared" ca="1" si="7"/>
        <v>0.60106418910612258</v>
      </c>
      <c r="J60">
        <f t="shared" ca="1" si="6"/>
        <v>1</v>
      </c>
    </row>
    <row r="61" spans="2:20" x14ac:dyDescent="0.25">
      <c r="B61">
        <v>0.6</v>
      </c>
      <c r="C61">
        <f t="shared" si="0"/>
        <v>2.3648993280000004</v>
      </c>
      <c r="D61">
        <f t="shared" si="1"/>
        <v>1.4586128884329912E-3</v>
      </c>
      <c r="E61">
        <f t="shared" si="2"/>
        <v>7.3432256891184891E-2</v>
      </c>
      <c r="F61">
        <f t="shared" si="3"/>
        <v>0.1279115243848202</v>
      </c>
      <c r="G61">
        <f t="shared" si="4"/>
        <v>5.6540188977152201</v>
      </c>
      <c r="H61">
        <f t="shared" ca="1" si="5"/>
        <v>0.79998886274762504</v>
      </c>
      <c r="I61">
        <f t="shared" ca="1" si="7"/>
        <v>0.65621322036252883</v>
      </c>
      <c r="J61">
        <f t="shared" ca="1" si="6"/>
        <v>1</v>
      </c>
    </row>
    <row r="62" spans="2:20" x14ac:dyDescent="0.25">
      <c r="B62">
        <v>0.61</v>
      </c>
      <c r="C62">
        <f t="shared" si="0"/>
        <v>2.4608015822270719</v>
      </c>
      <c r="D62">
        <f t="shared" si="1"/>
        <v>2.1079759384063728E-3</v>
      </c>
      <c r="E62">
        <f t="shared" si="2"/>
        <v>0.11042729100995287</v>
      </c>
      <c r="F62">
        <f t="shared" si="3"/>
        <v>0.12684389133160823</v>
      </c>
      <c r="G62">
        <f t="shared" si="4"/>
        <v>5.8341968364620689</v>
      </c>
      <c r="H62">
        <f t="shared" ca="1" si="5"/>
        <v>0.72665391082500508</v>
      </c>
      <c r="I62">
        <f t="shared" ca="1" si="7"/>
        <v>0.62650057685681437</v>
      </c>
      <c r="J62">
        <f t="shared" ca="1" si="6"/>
        <v>1</v>
      </c>
    </row>
    <row r="63" spans="2:20" x14ac:dyDescent="0.25">
      <c r="B63">
        <v>0.62</v>
      </c>
      <c r="C63">
        <f t="shared" si="0"/>
        <v>2.5507420840683594</v>
      </c>
      <c r="D63">
        <f t="shared" si="1"/>
        <v>3.0056594659756391E-3</v>
      </c>
      <c r="E63">
        <f t="shared" si="2"/>
        <v>0.16320764328859588</v>
      </c>
      <c r="F63">
        <f t="shared" si="3"/>
        <v>0.12366815967711972</v>
      </c>
      <c r="G63">
        <f t="shared" si="4"/>
        <v>5.8960257118641932</v>
      </c>
      <c r="H63">
        <f t="shared" ca="1" si="5"/>
        <v>0.76174797179159626</v>
      </c>
      <c r="I63">
        <f t="shared" ca="1" si="7"/>
        <v>0.61060714784740244</v>
      </c>
      <c r="J63">
        <f t="shared" ca="1" si="6"/>
        <v>1</v>
      </c>
    </row>
    <row r="64" spans="2:20" x14ac:dyDescent="0.25">
      <c r="B64">
        <v>0.63</v>
      </c>
      <c r="C64">
        <f t="shared" si="0"/>
        <v>2.6336796593675844</v>
      </c>
      <c r="D64">
        <f t="shared" si="1"/>
        <v>4.2284290242039233E-3</v>
      </c>
      <c r="E64">
        <f t="shared" si="2"/>
        <v>0.2370697634446611</v>
      </c>
      <c r="F64">
        <f t="shared" si="3"/>
        <v>0.11850060733207728</v>
      </c>
      <c r="G64">
        <f t="shared" si="4"/>
        <v>5.8333555624263767</v>
      </c>
      <c r="H64">
        <f t="shared" ca="1" si="5"/>
        <v>0.72120761492185037</v>
      </c>
      <c r="I64">
        <f t="shared" ca="1" si="7"/>
        <v>0.66734288754282889</v>
      </c>
      <c r="J64">
        <f t="shared" ca="1" si="6"/>
        <v>1</v>
      </c>
    </row>
    <row r="65" spans="2:10" x14ac:dyDescent="0.25">
      <c r="B65">
        <v>0.64</v>
      </c>
      <c r="C65">
        <f t="shared" si="0"/>
        <v>2.7085774058913006</v>
      </c>
      <c r="D65">
        <f t="shared" si="1"/>
        <v>5.8692889617803067E-3</v>
      </c>
      <c r="E65">
        <f t="shared" si="2"/>
        <v>0.33842381318558734</v>
      </c>
      <c r="F65">
        <f t="shared" si="3"/>
        <v>0.11155247031038266</v>
      </c>
      <c r="G65">
        <f t="shared" si="4"/>
        <v>5.6474886487277463</v>
      </c>
      <c r="H65">
        <f t="shared" ca="1" si="5"/>
        <v>0.79536120417485523</v>
      </c>
      <c r="I65">
        <f t="shared" ca="1" si="7"/>
        <v>0.54597799229322364</v>
      </c>
      <c r="J65">
        <f t="shared" ca="1" si="6"/>
        <v>1</v>
      </c>
    </row>
    <row r="66" spans="2:10" x14ac:dyDescent="0.25">
      <c r="B66">
        <v>0.65</v>
      </c>
      <c r="C66">
        <f t="shared" si="0"/>
        <v>2.7744158746992196</v>
      </c>
      <c r="D66">
        <f t="shared" si="1"/>
        <v>8.0379615505107218E-3</v>
      </c>
      <c r="E66">
        <f t="shared" si="2"/>
        <v>0.47473544309175103</v>
      </c>
      <c r="F66">
        <f t="shared" si="3"/>
        <v>0.1031167159605602</v>
      </c>
      <c r="G66">
        <f t="shared" si="4"/>
        <v>5.3473124005159303</v>
      </c>
      <c r="H66">
        <f t="shared" ca="1" si="5"/>
        <v>0.84890932752853598</v>
      </c>
      <c r="I66">
        <f t="shared" ca="1" si="7"/>
        <v>0.6563498186473784</v>
      </c>
      <c r="J66">
        <f t="shared" ca="1" si="6"/>
        <v>1</v>
      </c>
    </row>
    <row r="67" spans="2:10" x14ac:dyDescent="0.25">
      <c r="B67">
        <v>0.66</v>
      </c>
      <c r="C67">
        <f t="shared" ref="C67:C100" si="8" xml:space="preserve"> (FACT($A$3+$A$5-1)/FACT($A$3-1)/FACT($A$5-1))*B67^($A$3-1)*(1-B67)^($A$5-1)</f>
        <v>2.8302071977648264</v>
      </c>
      <c r="D67">
        <f t="shared" ref="D67:D100" si="9">BINOMDIST(33,40,B67,FALSE)</f>
        <v>1.0860032799946413E-2</v>
      </c>
      <c r="E67">
        <f t="shared" ref="E67:E100" si="10">(FACT(41+11-1)/FACT(41-1)/FACT(11-1))*B67^(41-1)*(1-B67)^(11-1)</f>
        <v>0.65430997264503765</v>
      </c>
      <c r="F67">
        <f t="shared" ref="F67:F100" si="11">BINOMDIST(24,40,B67,FALSE)</f>
        <v>9.3548521902553861E-2</v>
      </c>
      <c r="G67">
        <f t="shared" ref="G67:G100" si="12">(FACT(32+20-1)/FACT(32-1)/FACT(20-1))*B67^(32-1)*(1-B67)^(20-1)</f>
        <v>4.9486881195641974</v>
      </c>
      <c r="H67">
        <f t="shared" ref="H67:H130" ca="1" si="13">BETAINV(RAND(),41,11)</f>
        <v>0.75329125175555611</v>
      </c>
      <c r="I67">
        <f t="shared" ca="1" si="7"/>
        <v>0.53534314169658337</v>
      </c>
      <c r="J67">
        <f t="shared" ref="J67:J130" ca="1" si="14">IF(H67 &gt; I67, 1, 0)</f>
        <v>1</v>
      </c>
    </row>
    <row r="68" spans="2:10" x14ac:dyDescent="0.25">
      <c r="B68">
        <v>0.67</v>
      </c>
      <c r="C68">
        <f t="shared" si="8"/>
        <v>2.8750100670785033</v>
      </c>
      <c r="D68">
        <f t="shared" si="9"/>
        <v>1.4474211456440674E-2</v>
      </c>
      <c r="E68">
        <f t="shared" si="10"/>
        <v>0.88586685832796352</v>
      </c>
      <c r="F68">
        <f t="shared" si="11"/>
        <v>8.3241156822979653E-2</v>
      </c>
      <c r="G68">
        <f t="shared" si="12"/>
        <v>4.4731390637522477</v>
      </c>
      <c r="H68">
        <f t="shared" ca="1" si="13"/>
        <v>0.7408498772996257</v>
      </c>
      <c r="I68">
        <f t="shared" ref="I68:I131" ca="1" si="15">BETAINV(RAND(),32,20)</f>
        <v>0.53604351065682854</v>
      </c>
      <c r="J68">
        <f t="shared" ca="1" si="14"/>
        <v>1</v>
      </c>
    </row>
    <row r="69" spans="2:10" x14ac:dyDescent="0.25">
      <c r="B69">
        <v>0.68</v>
      </c>
      <c r="C69">
        <f t="shared" si="8"/>
        <v>2.9079454483514136</v>
      </c>
      <c r="D69">
        <f t="shared" si="9"/>
        <v>1.9027109270858138E-2</v>
      </c>
      <c r="E69">
        <f t="shared" si="10"/>
        <v>1.1778588217113219</v>
      </c>
      <c r="F69">
        <f t="shared" si="11"/>
        <v>7.2599455299803037E-2</v>
      </c>
      <c r="G69">
        <f t="shared" si="12"/>
        <v>3.9459769184600861</v>
      </c>
      <c r="H69">
        <f t="shared" ca="1" si="13"/>
        <v>0.72592686171086729</v>
      </c>
      <c r="I69">
        <f t="shared" ca="1" si="15"/>
        <v>0.66676914001408272</v>
      </c>
      <c r="J69">
        <f t="shared" ca="1" si="14"/>
        <v>1</v>
      </c>
    </row>
    <row r="70" spans="2:10" x14ac:dyDescent="0.25">
      <c r="B70">
        <v>0.69</v>
      </c>
      <c r="C70">
        <f t="shared" si="8"/>
        <v>2.9282128886720016</v>
      </c>
      <c r="D70">
        <f t="shared" si="9"/>
        <v>2.4664975926696142E-2</v>
      </c>
      <c r="E70">
        <f t="shared" si="10"/>
        <v>1.5375084644269359</v>
      </c>
      <c r="F70">
        <f t="shared" si="11"/>
        <v>6.2013334352315666E-2</v>
      </c>
      <c r="G70">
        <f t="shared" si="12"/>
        <v>3.3940845303154554</v>
      </c>
      <c r="H70">
        <f t="shared" ca="1" si="13"/>
        <v>0.82599886235025621</v>
      </c>
      <c r="I70">
        <f t="shared" ca="1" si="15"/>
        <v>0.61656038308104688</v>
      </c>
      <c r="J70">
        <f t="shared" ca="1" si="14"/>
        <v>1</v>
      </c>
    </row>
    <row r="71" spans="2:10" x14ac:dyDescent="0.25">
      <c r="B71">
        <v>0.7</v>
      </c>
      <c r="C71">
        <f t="shared" si="8"/>
        <v>2.9351072519999994</v>
      </c>
      <c r="D71">
        <f t="shared" si="9"/>
        <v>3.1521940741202646E-2</v>
      </c>
      <c r="E71">
        <f t="shared" si="10"/>
        <v>1.9695685248769763</v>
      </c>
      <c r="F71">
        <f t="shared" si="11"/>
        <v>5.1833775102982829E-2</v>
      </c>
      <c r="G71">
        <f t="shared" si="12"/>
        <v>2.843621169588499</v>
      </c>
      <c r="H71">
        <f t="shared" ca="1" si="13"/>
        <v>0.81839482264855334</v>
      </c>
      <c r="I71">
        <f t="shared" ca="1" si="15"/>
        <v>0.61602873805045888</v>
      </c>
      <c r="J71">
        <f t="shared" ca="1" si="14"/>
        <v>1</v>
      </c>
    </row>
    <row r="72" spans="2:10" x14ac:dyDescent="0.25">
      <c r="B72">
        <v>0.71</v>
      </c>
      <c r="C72">
        <f t="shared" si="8"/>
        <v>2.9280356891675754</v>
      </c>
      <c r="D72">
        <f t="shared" si="9"/>
        <v>3.9704555445078997E-2</v>
      </c>
      <c r="E72">
        <f t="shared" si="10"/>
        <v>2.4748613612056585</v>
      </c>
      <c r="F72">
        <f t="shared" si="11"/>
        <v>4.2353386343974397E-2</v>
      </c>
      <c r="G72">
        <f t="shared" si="12"/>
        <v>2.3179252635168459</v>
      </c>
      <c r="H72">
        <f t="shared" ca="1" si="13"/>
        <v>0.84787564319179265</v>
      </c>
      <c r="I72">
        <f t="shared" ca="1" si="15"/>
        <v>0.72501696793622006</v>
      </c>
      <c r="J72">
        <f t="shared" ca="1" si="14"/>
        <v>1</v>
      </c>
    </row>
    <row r="73" spans="2:10" x14ac:dyDescent="0.25">
      <c r="B73">
        <v>0.72</v>
      </c>
      <c r="C73">
        <f t="shared" si="8"/>
        <v>2.9065346200457185</v>
      </c>
      <c r="D73">
        <f t="shared" si="9"/>
        <v>4.9272823141973787E-2</v>
      </c>
      <c r="E73">
        <f t="shared" si="10"/>
        <v>3.0487170404654913</v>
      </c>
      <c r="F73">
        <f t="shared" si="11"/>
        <v>3.3793114516645475E-2</v>
      </c>
      <c r="G73">
        <f t="shared" si="12"/>
        <v>1.8358561278760486</v>
      </c>
      <c r="H73">
        <f t="shared" ca="1" si="13"/>
        <v>0.65585869301402056</v>
      </c>
      <c r="I73">
        <f t="shared" ca="1" si="15"/>
        <v>0.67954087162534271</v>
      </c>
      <c r="J73">
        <f t="shared" ca="1" si="14"/>
        <v>0</v>
      </c>
    </row>
    <row r="74" spans="2:10" x14ac:dyDescent="0.25">
      <c r="B74">
        <v>0.73</v>
      </c>
      <c r="C74">
        <f t="shared" si="8"/>
        <v>2.8702864746782972</v>
      </c>
      <c r="D74">
        <f t="shared" si="9"/>
        <v>6.0218450706421324E-2</v>
      </c>
      <c r="E74">
        <f t="shared" si="10"/>
        <v>3.6795015816492169</v>
      </c>
      <c r="F74">
        <f t="shared" si="11"/>
        <v>2.6295938396212595E-2</v>
      </c>
      <c r="G74">
        <f t="shared" si="12"/>
        <v>1.4107460448173192</v>
      </c>
      <c r="H74">
        <f t="shared" ca="1" si="13"/>
        <v>0.61659030997067998</v>
      </c>
      <c r="I74">
        <f t="shared" ca="1" si="15"/>
        <v>0.52392290300893141</v>
      </c>
      <c r="J74">
        <f t="shared" ca="1" si="14"/>
        <v>1</v>
      </c>
    </row>
    <row r="75" spans="2:10" x14ac:dyDescent="0.25">
      <c r="B75">
        <v>0.74</v>
      </c>
      <c r="C75">
        <f t="shared" si="8"/>
        <v>2.8191359074384414</v>
      </c>
      <c r="D75">
        <f t="shared" si="9"/>
        <v>7.2441766430494076E-2</v>
      </c>
      <c r="E75">
        <f t="shared" si="10"/>
        <v>4.3474962541746907</v>
      </c>
      <c r="F75">
        <f t="shared" si="11"/>
        <v>1.9927583854034925E-2</v>
      </c>
      <c r="G75">
        <f t="shared" si="12"/>
        <v>1.0500393674912538</v>
      </c>
      <c r="H75">
        <f t="shared" ca="1" si="13"/>
        <v>0.79384663631277497</v>
      </c>
      <c r="I75">
        <f t="shared" ca="1" si="15"/>
        <v>0.52993272329198837</v>
      </c>
      <c r="J75">
        <f t="shared" ca="1" si="14"/>
        <v>1</v>
      </c>
    </row>
    <row r="76" spans="2:10" x14ac:dyDescent="0.25">
      <c r="B76">
        <v>0.75</v>
      </c>
      <c r="C76">
        <f t="shared" si="8"/>
        <v>2.7531051635742188</v>
      </c>
      <c r="D76">
        <f t="shared" si="9"/>
        <v>8.5729560519478012E-2</v>
      </c>
      <c r="E76">
        <f t="shared" si="10"/>
        <v>5.0244389069102953</v>
      </c>
      <c r="F76">
        <f t="shared" si="11"/>
        <v>1.4683522882756176E-2</v>
      </c>
      <c r="G76">
        <f t="shared" si="12"/>
        <v>0.7555931090003799</v>
      </c>
      <c r="H76">
        <f t="shared" ca="1" si="13"/>
        <v>0.78251583597955232</v>
      </c>
      <c r="I76">
        <f t="shared" ca="1" si="15"/>
        <v>0.59191782637588486</v>
      </c>
      <c r="J76">
        <f t="shared" ca="1" si="14"/>
        <v>1</v>
      </c>
    </row>
    <row r="77" spans="2:10" x14ac:dyDescent="0.25">
      <c r="B77">
        <v>0.76</v>
      </c>
      <c r="C77">
        <f t="shared" si="8"/>
        <v>2.6724082408350549</v>
      </c>
      <c r="D77">
        <f t="shared" si="9"/>
        <v>9.9736949731687091E-2</v>
      </c>
      <c r="E77">
        <f t="shared" si="10"/>
        <v>5.6740486593314206</v>
      </c>
      <c r="F77">
        <f t="shared" si="11"/>
        <v>1.0500884612895799E-2</v>
      </c>
      <c r="G77">
        <f t="shared" si="12"/>
        <v>0.52452188323166349</v>
      </c>
      <c r="H77">
        <f t="shared" ca="1" si="13"/>
        <v>0.83626430284237352</v>
      </c>
      <c r="I77">
        <f t="shared" ca="1" si="15"/>
        <v>0.60956863437866915</v>
      </c>
      <c r="J77">
        <f t="shared" ca="1" si="14"/>
        <v>1</v>
      </c>
    </row>
    <row r="78" spans="2:10" x14ac:dyDescent="0.25">
      <c r="B78">
        <v>0.77</v>
      </c>
      <c r="C78">
        <f t="shared" si="8"/>
        <v>2.5774634501589651</v>
      </c>
      <c r="D78">
        <f t="shared" si="9"/>
        <v>0.1139771065219492</v>
      </c>
      <c r="E78">
        <f t="shared" si="10"/>
        <v>6.253804701030333</v>
      </c>
      <c r="F78">
        <f t="shared" si="11"/>
        <v>7.2734856213689187E-3</v>
      </c>
      <c r="G78">
        <f t="shared" si="12"/>
        <v>0.35040478110603862</v>
      </c>
      <c r="H78">
        <f t="shared" ca="1" si="13"/>
        <v>0.76377368988785577</v>
      </c>
      <c r="I78">
        <f t="shared" ca="1" si="15"/>
        <v>0.56230245364632692</v>
      </c>
      <c r="J78">
        <f t="shared" ca="1" si="14"/>
        <v>1</v>
      </c>
    </row>
    <row r="79" spans="2:10" x14ac:dyDescent="0.25">
      <c r="B79">
        <v>0.78</v>
      </c>
      <c r="C79">
        <f t="shared" si="8"/>
        <v>2.468903938605759</v>
      </c>
      <c r="D79">
        <f t="shared" si="9"/>
        <v>0.12782314512796197</v>
      </c>
      <c r="E79">
        <f t="shared" si="10"/>
        <v>6.7181216455168453</v>
      </c>
      <c r="F79">
        <f t="shared" si="11"/>
        <v>4.8680290580591489E-3</v>
      </c>
      <c r="G79">
        <f t="shared" si="12"/>
        <v>0.22464268309552082</v>
      </c>
      <c r="H79">
        <f t="shared" ca="1" si="13"/>
        <v>0.78587623433359577</v>
      </c>
      <c r="I79">
        <f t="shared" ca="1" si="15"/>
        <v>0.59666687101311244</v>
      </c>
      <c r="J79">
        <f t="shared" ca="1" si="14"/>
        <v>1</v>
      </c>
    </row>
    <row r="80" spans="2:10" x14ac:dyDescent="0.25">
      <c r="B80">
        <v>0.79</v>
      </c>
      <c r="C80">
        <f t="shared" si="8"/>
        <v>2.3475856947948044</v>
      </c>
      <c r="D80">
        <f t="shared" si="9"/>
        <v>0.14052639993901223</v>
      </c>
      <c r="E80">
        <f t="shared" si="10"/>
        <v>7.0228524904437144</v>
      </c>
      <c r="F80">
        <f t="shared" si="11"/>
        <v>3.139631740058553E-3</v>
      </c>
      <c r="G80">
        <f t="shared" si="12"/>
        <v>0.13776379204819486</v>
      </c>
      <c r="H80">
        <f t="shared" ca="1" si="13"/>
        <v>0.70713640902992136</v>
      </c>
      <c r="I80">
        <f t="shared" ca="1" si="15"/>
        <v>0.52778751344441199</v>
      </c>
      <c r="J80">
        <f t="shared" ca="1" si="14"/>
        <v>1</v>
      </c>
    </row>
    <row r="81" spans="2:10" x14ac:dyDescent="0.25">
      <c r="B81">
        <v>0.8</v>
      </c>
      <c r="C81">
        <f t="shared" si="8"/>
        <v>2.2145925120000003</v>
      </c>
      <c r="D81">
        <f t="shared" si="9"/>
        <v>0.15125452815610246</v>
      </c>
      <c r="E81">
        <f t="shared" si="10"/>
        <v>7.1307692638900946</v>
      </c>
      <c r="F81">
        <f t="shared" si="11"/>
        <v>1.9451783296442393E-3</v>
      </c>
      <c r="G81">
        <f t="shared" si="12"/>
        <v>8.0517108997782208E-2</v>
      </c>
      <c r="H81">
        <f t="shared" ca="1" si="13"/>
        <v>0.82714664778458069</v>
      </c>
      <c r="I81">
        <f t="shared" ca="1" si="15"/>
        <v>0.52008159454421909</v>
      </c>
      <c r="J81">
        <f t="shared" ca="1" si="14"/>
        <v>1</v>
      </c>
    </row>
    <row r="82" spans="2:10" x14ac:dyDescent="0.25">
      <c r="B82">
        <v>0.81</v>
      </c>
      <c r="C82">
        <f t="shared" si="8"/>
        <v>2.0712373367212229</v>
      </c>
      <c r="D82">
        <f t="shared" si="9"/>
        <v>0.1591511109021353</v>
      </c>
      <c r="E82">
        <f t="shared" si="10"/>
        <v>7.0173592764514732</v>
      </c>
      <c r="F82">
        <f t="shared" si="11"/>
        <v>1.1535007269276084E-3</v>
      </c>
      <c r="G82">
        <f t="shared" si="12"/>
        <v>4.4656292309045921E-2</v>
      </c>
      <c r="H82">
        <f t="shared" ca="1" si="13"/>
        <v>0.77487480394828179</v>
      </c>
      <c r="I82">
        <f t="shared" ca="1" si="15"/>
        <v>0.59722059949037154</v>
      </c>
      <c r="J82">
        <f t="shared" ca="1" si="14"/>
        <v>1</v>
      </c>
    </row>
    <row r="83" spans="2:10" x14ac:dyDescent="0.25">
      <c r="B83">
        <v>0.82</v>
      </c>
      <c r="C83">
        <f t="shared" si="8"/>
        <v>1.9190593809429373</v>
      </c>
      <c r="D83">
        <f t="shared" si="9"/>
        <v>0.16341559860400709</v>
      </c>
      <c r="E83">
        <f t="shared" si="10"/>
        <v>6.6759964015839657</v>
      </c>
      <c r="F83">
        <f t="shared" si="11"/>
        <v>6.5194707784685542E-4</v>
      </c>
      <c r="G83">
        <f t="shared" si="12"/>
        <v>2.3384908742583293E-2</v>
      </c>
      <c r="H83">
        <f t="shared" ca="1" si="13"/>
        <v>0.88165479084455556</v>
      </c>
      <c r="I83">
        <f t="shared" ca="1" si="15"/>
        <v>0.59574268547093523</v>
      </c>
      <c r="J83">
        <f t="shared" ca="1" si="14"/>
        <v>1</v>
      </c>
    </row>
    <row r="84" spans="2:10" x14ac:dyDescent="0.25">
      <c r="B84">
        <v>0.83</v>
      </c>
      <c r="C84">
        <f t="shared" si="8"/>
        <v>1.7598163243588951</v>
      </c>
      <c r="D84">
        <f t="shared" si="9"/>
        <v>0.16339860437784873</v>
      </c>
      <c r="E84">
        <f t="shared" si="10"/>
        <v>6.1213872745588809</v>
      </c>
      <c r="F84">
        <f t="shared" si="11"/>
        <v>3.4944333643632174E-4</v>
      </c>
      <c r="G84">
        <f t="shared" si="12"/>
        <v>1.1494207379345348E-2</v>
      </c>
      <c r="H84">
        <f t="shared" ca="1" si="13"/>
        <v>0.82585757394934123</v>
      </c>
      <c r="I84">
        <f t="shared" ca="1" si="15"/>
        <v>0.55197413270206663</v>
      </c>
      <c r="J84">
        <f t="shared" ca="1" si="14"/>
        <v>1</v>
      </c>
    </row>
    <row r="85" spans="2:10" x14ac:dyDescent="0.25">
      <c r="B85">
        <v>0.84</v>
      </c>
      <c r="C85">
        <f t="shared" si="8"/>
        <v>1.5954708785390423</v>
      </c>
      <c r="D85">
        <f t="shared" si="9"/>
        <v>0.15870300986043814</v>
      </c>
      <c r="E85">
        <f t="shared" si="10"/>
        <v>5.3902414152559528</v>
      </c>
      <c r="F85">
        <f t="shared" si="11"/>
        <v>1.7658035768215472E-4</v>
      </c>
      <c r="G85">
        <f t="shared" si="12"/>
        <v>5.2658222712052153E-3</v>
      </c>
      <c r="H85">
        <f t="shared" ca="1" si="13"/>
        <v>0.77132802476509599</v>
      </c>
      <c r="I85">
        <f t="shared" ca="1" si="15"/>
        <v>0.71335892068161899</v>
      </c>
      <c r="J85">
        <f t="shared" ca="1" si="14"/>
        <v>1</v>
      </c>
    </row>
    <row r="86" spans="2:10" x14ac:dyDescent="0.25">
      <c r="B86">
        <v>0.85</v>
      </c>
      <c r="C86">
        <f t="shared" si="8"/>
        <v>1.4281709282929687</v>
      </c>
      <c r="D86">
        <f t="shared" si="9"/>
        <v>0.14927676220652389</v>
      </c>
      <c r="E86">
        <f t="shared" si="10"/>
        <v>4.5384396697124396</v>
      </c>
      <c r="F86">
        <f t="shared" si="11"/>
        <v>8.352840071987352E-5</v>
      </c>
      <c r="G86">
        <f t="shared" si="12"/>
        <v>2.2297146010771297E-3</v>
      </c>
      <c r="H86">
        <f t="shared" ca="1" si="13"/>
        <v>0.82451112273903326</v>
      </c>
      <c r="I86">
        <f t="shared" ca="1" si="15"/>
        <v>0.75309290595703815</v>
      </c>
      <c r="J86">
        <f t="shared" ca="1" si="14"/>
        <v>1</v>
      </c>
    </row>
    <row r="87" spans="2:10" x14ac:dyDescent="0.25">
      <c r="B87">
        <v>0.86</v>
      </c>
      <c r="C87">
        <f t="shared" si="8"/>
        <v>1.2602224062956064</v>
      </c>
      <c r="D87">
        <f t="shared" si="9"/>
        <v>0.13547962489595144</v>
      </c>
      <c r="E87">
        <f t="shared" si="10"/>
        <v>3.6345893865755055</v>
      </c>
      <c r="F87">
        <f t="shared" si="11"/>
        <v>3.6671713660313715E-5</v>
      </c>
      <c r="G87">
        <f t="shared" si="12"/>
        <v>8.6380024926188768E-4</v>
      </c>
      <c r="H87">
        <f t="shared" ca="1" si="13"/>
        <v>0.7314134644007998</v>
      </c>
      <c r="I87">
        <f t="shared" ca="1" si="15"/>
        <v>0.68559565909076037</v>
      </c>
      <c r="J87">
        <f t="shared" ca="1" si="14"/>
        <v>1</v>
      </c>
    </row>
    <row r="88" spans="2:10" x14ac:dyDescent="0.25">
      <c r="B88">
        <v>0.87</v>
      </c>
      <c r="C88">
        <f t="shared" si="8"/>
        <v>1.0940539953375026</v>
      </c>
      <c r="D88">
        <f t="shared" si="9"/>
        <v>0.11810482686897929</v>
      </c>
      <c r="E88">
        <f t="shared" si="10"/>
        <v>2.7506832023977221</v>
      </c>
      <c r="F88">
        <f t="shared" si="11"/>
        <v>1.4786844437264531E-5</v>
      </c>
      <c r="G88">
        <f t="shared" si="12"/>
        <v>3.0237729916947391E-4</v>
      </c>
      <c r="H88">
        <f t="shared" ca="1" si="13"/>
        <v>0.72891504259272688</v>
      </c>
      <c r="I88">
        <f t="shared" ca="1" si="15"/>
        <v>0.71622426324051724</v>
      </c>
      <c r="J88">
        <f t="shared" ca="1" si="14"/>
        <v>1</v>
      </c>
    </row>
    <row r="89" spans="2:10" x14ac:dyDescent="0.25">
      <c r="B89">
        <v>0.88</v>
      </c>
      <c r="C89">
        <f t="shared" si="8"/>
        <v>0.93217268829593269</v>
      </c>
      <c r="D89">
        <f t="shared" si="9"/>
        <v>9.8338991025168895E-2</v>
      </c>
      <c r="E89">
        <f t="shared" si="10"/>
        <v>1.9514449033554646</v>
      </c>
      <c r="F89">
        <f t="shared" si="11"/>
        <v>5.4051017338609662E-6</v>
      </c>
      <c r="G89">
        <f t="shared" si="12"/>
        <v>9.417490052870328E-5</v>
      </c>
      <c r="H89">
        <f t="shared" ca="1" si="13"/>
        <v>0.78593696322127005</v>
      </c>
      <c r="I89">
        <f t="shared" ca="1" si="15"/>
        <v>0.68818054658135386</v>
      </c>
      <c r="J89">
        <f t="shared" ca="1" si="14"/>
        <v>1</v>
      </c>
    </row>
    <row r="90" spans="2:10" x14ac:dyDescent="0.25">
      <c r="B90">
        <v>0.89</v>
      </c>
      <c r="C90">
        <f t="shared" si="8"/>
        <v>0.77710916904652805</v>
      </c>
      <c r="D90">
        <f t="shared" si="9"/>
        <v>7.7651144315008275E-2</v>
      </c>
      <c r="E90">
        <f t="shared" si="10"/>
        <v>1.2845886039626684</v>
      </c>
      <c r="F90">
        <f t="shared" si="11"/>
        <v>1.7618256408190453E-6</v>
      </c>
      <c r="G90">
        <f t="shared" si="12"/>
        <v>2.559056547451528E-5</v>
      </c>
      <c r="H90">
        <f t="shared" ca="1" si="13"/>
        <v>0.76957009913685759</v>
      </c>
      <c r="I90">
        <f t="shared" ca="1" si="15"/>
        <v>0.6951651731861348</v>
      </c>
      <c r="J90">
        <f t="shared" ca="1" si="14"/>
        <v>1</v>
      </c>
    </row>
    <row r="91" spans="2:10" x14ac:dyDescent="0.25">
      <c r="B91">
        <v>0.9</v>
      </c>
      <c r="C91">
        <f t="shared" si="8"/>
        <v>0.63135190799999985</v>
      </c>
      <c r="D91">
        <f t="shared" si="9"/>
        <v>5.7614481292187346E-2</v>
      </c>
      <c r="E91">
        <f t="shared" si="10"/>
        <v>0.77435003998038088</v>
      </c>
      <c r="F91">
        <f t="shared" si="11"/>
        <v>5.0134885885265043E-7</v>
      </c>
      <c r="G91">
        <f t="shared" si="12"/>
        <v>5.9162490973520039E-6</v>
      </c>
      <c r="H91">
        <f t="shared" ca="1" si="13"/>
        <v>0.75949575914061762</v>
      </c>
      <c r="I91">
        <f t="shared" ca="1" si="15"/>
        <v>0.59871046201458378</v>
      </c>
      <c r="J91">
        <f t="shared" ca="1" si="14"/>
        <v>1</v>
      </c>
    </row>
    <row r="92" spans="2:10" x14ac:dyDescent="0.25">
      <c r="B92">
        <v>0.91</v>
      </c>
      <c r="C92">
        <f t="shared" si="8"/>
        <v>0.49726879370715188</v>
      </c>
      <c r="D92">
        <f t="shared" si="9"/>
        <v>3.9681890779661659E-2</v>
      </c>
      <c r="E92">
        <f t="shared" si="10"/>
        <v>0.42006619679647117</v>
      </c>
      <c r="F92">
        <f t="shared" si="11"/>
        <v>1.2111372760978172E-7</v>
      </c>
      <c r="G92">
        <f t="shared" si="12"/>
        <v>1.1256917931975375E-6</v>
      </c>
      <c r="H92">
        <f t="shared" ca="1" si="13"/>
        <v>0.75636109017635189</v>
      </c>
      <c r="I92">
        <f t="shared" ca="1" si="15"/>
        <v>0.6708884898679619</v>
      </c>
      <c r="J92">
        <f t="shared" ca="1" si="14"/>
        <v>1</v>
      </c>
    </row>
    <row r="93" spans="2:10" x14ac:dyDescent="0.25">
      <c r="B93">
        <v>0.92</v>
      </c>
      <c r="C93">
        <f t="shared" si="8"/>
        <v>0.37701504697966215</v>
      </c>
      <c r="D93">
        <f t="shared" si="9"/>
        <v>2.4954970229315501E-2</v>
      </c>
      <c r="E93">
        <f t="shared" si="10"/>
        <v>0.20028568553725784</v>
      </c>
      <c r="F93">
        <f t="shared" si="11"/>
        <v>2.3914838500379592E-8</v>
      </c>
      <c r="G93">
        <f t="shared" si="12"/>
        <v>1.6852372852108678E-7</v>
      </c>
      <c r="H93">
        <f t="shared" ca="1" si="13"/>
        <v>0.85356260775479964</v>
      </c>
      <c r="I93">
        <f t="shared" ca="1" si="15"/>
        <v>0.64730062008618661</v>
      </c>
      <c r="J93">
        <f t="shared" ca="1" si="14"/>
        <v>1</v>
      </c>
    </row>
    <row r="94" spans="2:10" x14ac:dyDescent="0.25">
      <c r="B94">
        <v>0.93</v>
      </c>
      <c r="C94">
        <f t="shared" si="8"/>
        <v>0.27242608617628294</v>
      </c>
      <c r="D94">
        <f t="shared" si="9"/>
        <v>1.4000786309657235E-2</v>
      </c>
      <c r="E94">
        <f t="shared" si="10"/>
        <v>8.1196122448114735E-2</v>
      </c>
      <c r="F94">
        <f t="shared" si="11"/>
        <v>3.6599841929956609E-9</v>
      </c>
      <c r="G94">
        <f t="shared" si="12"/>
        <v>1.8636434361241276E-8</v>
      </c>
      <c r="H94">
        <f t="shared" ca="1" si="13"/>
        <v>0.87455999744501822</v>
      </c>
      <c r="I94">
        <f t="shared" ca="1" si="15"/>
        <v>0.52484131393064448</v>
      </c>
      <c r="J94">
        <f t="shared" ca="1" si="14"/>
        <v>1</v>
      </c>
    </row>
    <row r="95" spans="2:10" x14ac:dyDescent="0.25">
      <c r="B95">
        <v>0.94</v>
      </c>
      <c r="C95">
        <f t="shared" si="8"/>
        <v>0.18489393165620599</v>
      </c>
      <c r="D95">
        <f t="shared" si="9"/>
        <v>6.7734006676001858E-3</v>
      </c>
      <c r="E95">
        <f t="shared" si="10"/>
        <v>2.6660211803135294E-2</v>
      </c>
      <c r="F95">
        <f t="shared" si="11"/>
        <v>4.0161349427616561E-10</v>
      </c>
      <c r="G95">
        <f t="shared" si="12"/>
        <v>1.3879246130257694E-9</v>
      </c>
      <c r="H95">
        <f t="shared" ca="1" si="13"/>
        <v>0.87788620380350169</v>
      </c>
      <c r="I95">
        <f t="shared" ca="1" si="15"/>
        <v>0.59001369959819605</v>
      </c>
      <c r="J95">
        <f t="shared" ca="1" si="14"/>
        <v>1</v>
      </c>
    </row>
    <row r="96" spans="2:10" x14ac:dyDescent="0.25">
      <c r="B96">
        <v>0.95</v>
      </c>
      <c r="C96">
        <f t="shared" si="8"/>
        <v>0.11522565385546904</v>
      </c>
      <c r="D96">
        <f t="shared" si="9"/>
        <v>2.6803891398684341E-3</v>
      </c>
      <c r="E96">
        <f t="shared" si="10"/>
        <v>6.5747796526982958E-3</v>
      </c>
      <c r="F96">
        <f t="shared" si="11"/>
        <v>2.8003118649940781E-11</v>
      </c>
      <c r="G96">
        <f t="shared" si="12"/>
        <v>6.0310163374482467E-11</v>
      </c>
      <c r="H96">
        <f t="shared" ca="1" si="13"/>
        <v>0.78089540073975949</v>
      </c>
      <c r="I96">
        <f t="shared" ca="1" si="15"/>
        <v>0.70768359544640425</v>
      </c>
      <c r="J96">
        <f t="shared" ca="1" si="14"/>
        <v>1</v>
      </c>
    </row>
    <row r="97" spans="2:10" x14ac:dyDescent="0.25">
      <c r="B97">
        <v>0.96</v>
      </c>
      <c r="C97">
        <f t="shared" si="8"/>
        <v>6.348228295057752E-2</v>
      </c>
      <c r="D97">
        <f t="shared" si="9"/>
        <v>7.9414439375578773E-4</v>
      </c>
      <c r="E97">
        <f t="shared" si="10"/>
        <v>1.0732136367937115E-3</v>
      </c>
      <c r="F97">
        <f t="shared" si="11"/>
        <v>1.0134195041407919E-12</v>
      </c>
      <c r="G97">
        <f t="shared" si="12"/>
        <v>1.2024768332064261E-12</v>
      </c>
      <c r="H97">
        <f t="shared" ca="1" si="13"/>
        <v>0.82014133080563023</v>
      </c>
      <c r="I97">
        <f t="shared" ca="1" si="15"/>
        <v>0.48166244037217659</v>
      </c>
      <c r="J97">
        <f t="shared" ca="1" si="14"/>
        <v>1</v>
      </c>
    </row>
    <row r="98" spans="2:10" x14ac:dyDescent="0.25">
      <c r="B98">
        <v>0.97</v>
      </c>
      <c r="C98">
        <f t="shared" si="8"/>
        <v>2.879650858799955E-2</v>
      </c>
      <c r="D98">
        <f t="shared" si="9"/>
        <v>1.4922612393481561E-4</v>
      </c>
      <c r="E98">
        <f t="shared" si="10"/>
        <v>9.147846432770013E-5</v>
      </c>
      <c r="F98">
        <f t="shared" si="11"/>
        <v>1.3025113071596315E-14</v>
      </c>
      <c r="G98">
        <f t="shared" si="12"/>
        <v>7.0106173049339124E-15</v>
      </c>
      <c r="H98">
        <f t="shared" ca="1" si="13"/>
        <v>0.81443207055961497</v>
      </c>
      <c r="I98">
        <f t="shared" ca="1" si="15"/>
        <v>0.48177649558703894</v>
      </c>
      <c r="J98">
        <f t="shared" ca="1" si="14"/>
        <v>1</v>
      </c>
    </row>
    <row r="99" spans="2:10" x14ac:dyDescent="0.25">
      <c r="B99">
        <v>0.98</v>
      </c>
      <c r="C99">
        <f t="shared" si="8"/>
        <v>9.1674056310853853E-3</v>
      </c>
      <c r="D99">
        <f t="shared" si="9"/>
        <v>1.2251783455520767E-5</v>
      </c>
      <c r="E99">
        <f t="shared" si="10"/>
        <v>2.3910019586369944E-6</v>
      </c>
      <c r="F99">
        <f t="shared" si="11"/>
        <v>2.5364455951132484E-17</v>
      </c>
      <c r="G99">
        <f t="shared" si="12"/>
        <v>4.3461721313596957E-18</v>
      </c>
      <c r="H99">
        <f t="shared" ca="1" si="13"/>
        <v>0.86832827870353035</v>
      </c>
      <c r="I99">
        <f t="shared" ca="1" si="15"/>
        <v>0.64312696946427317</v>
      </c>
      <c r="J99">
        <f t="shared" ca="1" si="14"/>
        <v>1</v>
      </c>
    </row>
    <row r="100" spans="2:10" x14ac:dyDescent="0.25">
      <c r="B100">
        <v>0.99</v>
      </c>
      <c r="C100">
        <f t="shared" si="8"/>
        <v>1.2303262592372299E-3</v>
      </c>
      <c r="D100">
        <f t="shared" si="9"/>
        <v>1.3381052248327951E-7</v>
      </c>
      <c r="E100">
        <f t="shared" si="10"/>
        <v>3.5046506358699648E-9</v>
      </c>
      <c r="F100">
        <f t="shared" si="11"/>
        <v>4.9381522370199034E-22</v>
      </c>
      <c r="G100">
        <f t="shared" si="12"/>
        <v>1.1355851146489665E-23</v>
      </c>
      <c r="H100">
        <f t="shared" ca="1" si="13"/>
        <v>0.76627923124463115</v>
      </c>
      <c r="I100">
        <f t="shared" ca="1" si="15"/>
        <v>0.56190018538420494</v>
      </c>
      <c r="J100">
        <f t="shared" ca="1" si="14"/>
        <v>1</v>
      </c>
    </row>
    <row r="101" spans="2:10" x14ac:dyDescent="0.25">
      <c r="H101">
        <f t="shared" ca="1" si="13"/>
        <v>0.81384719897626523</v>
      </c>
      <c r="I101">
        <f t="shared" ca="1" si="15"/>
        <v>0.6333344331163554</v>
      </c>
      <c r="J101">
        <f t="shared" ca="1" si="14"/>
        <v>1</v>
      </c>
    </row>
    <row r="102" spans="2:10" x14ac:dyDescent="0.25">
      <c r="H102">
        <f t="shared" ca="1" si="13"/>
        <v>0.74707150171289871</v>
      </c>
      <c r="I102">
        <f t="shared" ca="1" si="15"/>
        <v>0.64474564377941068</v>
      </c>
      <c r="J102">
        <f t="shared" ca="1" si="14"/>
        <v>1</v>
      </c>
    </row>
    <row r="103" spans="2:10" x14ac:dyDescent="0.25">
      <c r="H103">
        <f t="shared" ca="1" si="13"/>
        <v>0.71039546106657214</v>
      </c>
      <c r="I103">
        <f t="shared" ca="1" si="15"/>
        <v>0.5826482751767933</v>
      </c>
      <c r="J103">
        <f t="shared" ca="1" si="14"/>
        <v>1</v>
      </c>
    </row>
    <row r="104" spans="2:10" x14ac:dyDescent="0.25">
      <c r="H104">
        <f t="shared" ca="1" si="13"/>
        <v>0.66715430508472373</v>
      </c>
      <c r="I104">
        <f t="shared" ca="1" si="15"/>
        <v>0.6404390735819363</v>
      </c>
      <c r="J104">
        <f t="shared" ca="1" si="14"/>
        <v>1</v>
      </c>
    </row>
    <row r="105" spans="2:10" x14ac:dyDescent="0.25">
      <c r="H105">
        <f t="shared" ca="1" si="13"/>
        <v>0.67337602567426447</v>
      </c>
      <c r="I105">
        <f t="shared" ca="1" si="15"/>
        <v>0.58242112667007595</v>
      </c>
      <c r="J105">
        <f t="shared" ca="1" si="14"/>
        <v>1</v>
      </c>
    </row>
    <row r="106" spans="2:10" x14ac:dyDescent="0.25">
      <c r="H106">
        <f t="shared" ca="1" si="13"/>
        <v>0.82726446581077062</v>
      </c>
      <c r="I106">
        <f t="shared" ca="1" si="15"/>
        <v>0.62262223129627259</v>
      </c>
      <c r="J106">
        <f t="shared" ca="1" si="14"/>
        <v>1</v>
      </c>
    </row>
    <row r="107" spans="2:10" x14ac:dyDescent="0.25">
      <c r="H107">
        <f t="shared" ca="1" si="13"/>
        <v>0.8245515769841687</v>
      </c>
      <c r="I107">
        <f t="shared" ca="1" si="15"/>
        <v>0.64375616198207464</v>
      </c>
      <c r="J107">
        <f t="shared" ca="1" si="14"/>
        <v>1</v>
      </c>
    </row>
    <row r="108" spans="2:10" x14ac:dyDescent="0.25">
      <c r="H108">
        <f t="shared" ca="1" si="13"/>
        <v>0.75515200866177867</v>
      </c>
      <c r="I108">
        <f t="shared" ca="1" si="15"/>
        <v>0.68152698023125913</v>
      </c>
      <c r="J108">
        <f t="shared" ca="1" si="14"/>
        <v>1</v>
      </c>
    </row>
    <row r="109" spans="2:10" x14ac:dyDescent="0.25">
      <c r="H109">
        <f t="shared" ca="1" si="13"/>
        <v>0.86599533121892469</v>
      </c>
      <c r="I109">
        <f t="shared" ca="1" si="15"/>
        <v>0.51034462623313381</v>
      </c>
      <c r="J109">
        <f t="shared" ca="1" si="14"/>
        <v>1</v>
      </c>
    </row>
    <row r="110" spans="2:10" x14ac:dyDescent="0.25">
      <c r="H110">
        <f t="shared" ca="1" si="13"/>
        <v>0.75142849143179802</v>
      </c>
      <c r="I110">
        <f t="shared" ca="1" si="15"/>
        <v>0.654041656696846</v>
      </c>
      <c r="J110">
        <f t="shared" ca="1" si="14"/>
        <v>1</v>
      </c>
    </row>
    <row r="111" spans="2:10" x14ac:dyDescent="0.25">
      <c r="H111">
        <f t="shared" ca="1" si="13"/>
        <v>0.76949864298811177</v>
      </c>
      <c r="I111">
        <f t="shared" ca="1" si="15"/>
        <v>0.6367889285862568</v>
      </c>
      <c r="J111">
        <f t="shared" ca="1" si="14"/>
        <v>1</v>
      </c>
    </row>
    <row r="112" spans="2:10" x14ac:dyDescent="0.25">
      <c r="H112">
        <f t="shared" ca="1" si="13"/>
        <v>0.76443424922566339</v>
      </c>
      <c r="I112">
        <f t="shared" ca="1" si="15"/>
        <v>0.62786179050892155</v>
      </c>
      <c r="J112">
        <f t="shared" ca="1" si="14"/>
        <v>1</v>
      </c>
    </row>
    <row r="113" spans="8:10" x14ac:dyDescent="0.25">
      <c r="H113">
        <f t="shared" ca="1" si="13"/>
        <v>0.76258559602637832</v>
      </c>
      <c r="I113">
        <f t="shared" ca="1" si="15"/>
        <v>0.56927464313637355</v>
      </c>
      <c r="J113">
        <f t="shared" ca="1" si="14"/>
        <v>1</v>
      </c>
    </row>
    <row r="114" spans="8:10" x14ac:dyDescent="0.25">
      <c r="H114">
        <f t="shared" ca="1" si="13"/>
        <v>0.76828896249575507</v>
      </c>
      <c r="I114">
        <f t="shared" ca="1" si="15"/>
        <v>0.65948393665411353</v>
      </c>
      <c r="J114">
        <f t="shared" ca="1" si="14"/>
        <v>1</v>
      </c>
    </row>
    <row r="115" spans="8:10" x14ac:dyDescent="0.25">
      <c r="H115">
        <f t="shared" ca="1" si="13"/>
        <v>0.73459056789496724</v>
      </c>
      <c r="I115">
        <f t="shared" ca="1" si="15"/>
        <v>0.63086401316276097</v>
      </c>
      <c r="J115">
        <f t="shared" ca="1" si="14"/>
        <v>1</v>
      </c>
    </row>
    <row r="116" spans="8:10" x14ac:dyDescent="0.25">
      <c r="H116">
        <f t="shared" ca="1" si="13"/>
        <v>0.78030057866390801</v>
      </c>
      <c r="I116">
        <f t="shared" ca="1" si="15"/>
        <v>0.57846360871821112</v>
      </c>
      <c r="J116">
        <f t="shared" ca="1" si="14"/>
        <v>1</v>
      </c>
    </row>
    <row r="117" spans="8:10" x14ac:dyDescent="0.25">
      <c r="H117">
        <f t="shared" ca="1" si="13"/>
        <v>0.87447966256295828</v>
      </c>
      <c r="I117">
        <f t="shared" ca="1" si="15"/>
        <v>0.70572182728840382</v>
      </c>
      <c r="J117">
        <f t="shared" ca="1" si="14"/>
        <v>1</v>
      </c>
    </row>
    <row r="118" spans="8:10" x14ac:dyDescent="0.25">
      <c r="H118">
        <f t="shared" ca="1" si="13"/>
        <v>0.74311195513111361</v>
      </c>
      <c r="I118">
        <f t="shared" ca="1" si="15"/>
        <v>0.60187003996540678</v>
      </c>
      <c r="J118">
        <f t="shared" ca="1" si="14"/>
        <v>1</v>
      </c>
    </row>
    <row r="119" spans="8:10" x14ac:dyDescent="0.25">
      <c r="H119">
        <f t="shared" ca="1" si="13"/>
        <v>0.82878054587765848</v>
      </c>
      <c r="I119">
        <f t="shared" ca="1" si="15"/>
        <v>0.59001230740472455</v>
      </c>
      <c r="J119">
        <f t="shared" ca="1" si="14"/>
        <v>1</v>
      </c>
    </row>
    <row r="120" spans="8:10" x14ac:dyDescent="0.25">
      <c r="H120">
        <f t="shared" ca="1" si="13"/>
        <v>0.85002521166032696</v>
      </c>
      <c r="I120">
        <f t="shared" ca="1" si="15"/>
        <v>0.65663346475565487</v>
      </c>
      <c r="J120">
        <f t="shared" ca="1" si="14"/>
        <v>1</v>
      </c>
    </row>
    <row r="121" spans="8:10" x14ac:dyDescent="0.25">
      <c r="H121">
        <f t="shared" ca="1" si="13"/>
        <v>0.84834488348963433</v>
      </c>
      <c r="I121">
        <f t="shared" ca="1" si="15"/>
        <v>0.5206495381384133</v>
      </c>
      <c r="J121">
        <f t="shared" ca="1" si="14"/>
        <v>1</v>
      </c>
    </row>
    <row r="122" spans="8:10" x14ac:dyDescent="0.25">
      <c r="H122">
        <f t="shared" ca="1" si="13"/>
        <v>0.77289035821878804</v>
      </c>
      <c r="I122">
        <f t="shared" ca="1" si="15"/>
        <v>0.57026738220739337</v>
      </c>
      <c r="J122">
        <f t="shared" ca="1" si="14"/>
        <v>1</v>
      </c>
    </row>
    <row r="123" spans="8:10" x14ac:dyDescent="0.25">
      <c r="H123">
        <f t="shared" ca="1" si="13"/>
        <v>0.75602668717378729</v>
      </c>
      <c r="I123">
        <f t="shared" ca="1" si="15"/>
        <v>0.52802220095015062</v>
      </c>
      <c r="J123">
        <f t="shared" ca="1" si="14"/>
        <v>1</v>
      </c>
    </row>
    <row r="124" spans="8:10" x14ac:dyDescent="0.25">
      <c r="H124">
        <f t="shared" ca="1" si="13"/>
        <v>0.8092060459627205</v>
      </c>
      <c r="I124">
        <f t="shared" ca="1" si="15"/>
        <v>0.53922668248019145</v>
      </c>
      <c r="J124">
        <f t="shared" ca="1" si="14"/>
        <v>1</v>
      </c>
    </row>
    <row r="125" spans="8:10" x14ac:dyDescent="0.25">
      <c r="H125">
        <f t="shared" ca="1" si="13"/>
        <v>0.74716429143080743</v>
      </c>
      <c r="I125">
        <f t="shared" ca="1" si="15"/>
        <v>0.6208703108099165</v>
      </c>
      <c r="J125">
        <f t="shared" ca="1" si="14"/>
        <v>1</v>
      </c>
    </row>
    <row r="126" spans="8:10" x14ac:dyDescent="0.25">
      <c r="H126">
        <f t="shared" ca="1" si="13"/>
        <v>0.71771386517348312</v>
      </c>
      <c r="I126">
        <f t="shared" ca="1" si="15"/>
        <v>0.67883589489188434</v>
      </c>
      <c r="J126">
        <f t="shared" ca="1" si="14"/>
        <v>1</v>
      </c>
    </row>
    <row r="127" spans="8:10" x14ac:dyDescent="0.25">
      <c r="H127">
        <f t="shared" ca="1" si="13"/>
        <v>0.83762838452626931</v>
      </c>
      <c r="I127">
        <f t="shared" ca="1" si="15"/>
        <v>0.65203600893298796</v>
      </c>
      <c r="J127">
        <f t="shared" ca="1" si="14"/>
        <v>1</v>
      </c>
    </row>
    <row r="128" spans="8:10" x14ac:dyDescent="0.25">
      <c r="H128">
        <f t="shared" ca="1" si="13"/>
        <v>0.69609884985653447</v>
      </c>
      <c r="I128">
        <f t="shared" ca="1" si="15"/>
        <v>0.59534709127159047</v>
      </c>
      <c r="J128">
        <f t="shared" ca="1" si="14"/>
        <v>1</v>
      </c>
    </row>
    <row r="129" spans="8:10" x14ac:dyDescent="0.25">
      <c r="H129">
        <f t="shared" ca="1" si="13"/>
        <v>0.7778037351873569</v>
      </c>
      <c r="I129">
        <f t="shared" ca="1" si="15"/>
        <v>0.72017225466367241</v>
      </c>
      <c r="J129">
        <f t="shared" ca="1" si="14"/>
        <v>1</v>
      </c>
    </row>
    <row r="130" spans="8:10" x14ac:dyDescent="0.25">
      <c r="H130">
        <f t="shared" ca="1" si="13"/>
        <v>0.77802319435185818</v>
      </c>
      <c r="I130">
        <f t="shared" ca="1" si="15"/>
        <v>0.55278687361895396</v>
      </c>
      <c r="J130">
        <f t="shared" ca="1" si="14"/>
        <v>1</v>
      </c>
    </row>
    <row r="131" spans="8:10" x14ac:dyDescent="0.25">
      <c r="H131">
        <f t="shared" ref="H131:H194" ca="1" si="16">BETAINV(RAND(),41,11)</f>
        <v>0.81311856314969388</v>
      </c>
      <c r="I131">
        <f t="shared" ca="1" si="15"/>
        <v>0.6424168842212179</v>
      </c>
      <c r="J131">
        <f t="shared" ref="J131:J194" ca="1" si="17">IF(H131 &gt; I131, 1, 0)</f>
        <v>1</v>
      </c>
    </row>
    <row r="132" spans="8:10" x14ac:dyDescent="0.25">
      <c r="H132">
        <f t="shared" ca="1" si="16"/>
        <v>0.85641333363998973</v>
      </c>
      <c r="I132">
        <f t="shared" ref="I132:I195" ca="1" si="18">BETAINV(RAND(),32,20)</f>
        <v>0.66298358531703239</v>
      </c>
      <c r="J132">
        <f t="shared" ca="1" si="17"/>
        <v>1</v>
      </c>
    </row>
    <row r="133" spans="8:10" x14ac:dyDescent="0.25">
      <c r="H133">
        <f t="shared" ca="1" si="16"/>
        <v>0.75968297783614291</v>
      </c>
      <c r="I133">
        <f t="shared" ca="1" si="18"/>
        <v>0.56162396043023755</v>
      </c>
      <c r="J133">
        <f t="shared" ca="1" si="17"/>
        <v>1</v>
      </c>
    </row>
    <row r="134" spans="8:10" x14ac:dyDescent="0.25">
      <c r="H134">
        <f t="shared" ca="1" si="16"/>
        <v>0.83742213263977505</v>
      </c>
      <c r="I134">
        <f t="shared" ca="1" si="18"/>
        <v>0.6026389022024109</v>
      </c>
      <c r="J134">
        <f t="shared" ca="1" si="17"/>
        <v>1</v>
      </c>
    </row>
    <row r="135" spans="8:10" x14ac:dyDescent="0.25">
      <c r="H135">
        <f t="shared" ca="1" si="16"/>
        <v>0.81650225669684073</v>
      </c>
      <c r="I135">
        <f t="shared" ca="1" si="18"/>
        <v>0.59073871270046607</v>
      </c>
      <c r="J135">
        <f t="shared" ca="1" si="17"/>
        <v>1</v>
      </c>
    </row>
    <row r="136" spans="8:10" x14ac:dyDescent="0.25">
      <c r="H136">
        <f t="shared" ca="1" si="16"/>
        <v>0.77874771309208668</v>
      </c>
      <c r="I136">
        <f t="shared" ca="1" si="18"/>
        <v>0.70410452955353475</v>
      </c>
      <c r="J136">
        <f t="shared" ca="1" si="17"/>
        <v>1</v>
      </c>
    </row>
    <row r="137" spans="8:10" x14ac:dyDescent="0.25">
      <c r="H137">
        <f t="shared" ca="1" si="16"/>
        <v>0.73818285127058569</v>
      </c>
      <c r="I137">
        <f t="shared" ca="1" si="18"/>
        <v>0.53277544001436627</v>
      </c>
      <c r="J137">
        <f t="shared" ca="1" si="17"/>
        <v>1</v>
      </c>
    </row>
    <row r="138" spans="8:10" x14ac:dyDescent="0.25">
      <c r="H138">
        <f t="shared" ca="1" si="16"/>
        <v>0.7751108393179702</v>
      </c>
      <c r="I138">
        <f t="shared" ca="1" si="18"/>
        <v>0.62186910532714346</v>
      </c>
      <c r="J138">
        <f t="shared" ca="1" si="17"/>
        <v>1</v>
      </c>
    </row>
    <row r="139" spans="8:10" x14ac:dyDescent="0.25">
      <c r="H139">
        <f t="shared" ca="1" si="16"/>
        <v>0.86279845180389825</v>
      </c>
      <c r="I139">
        <f t="shared" ca="1" si="18"/>
        <v>0.58113455536530489</v>
      </c>
      <c r="J139">
        <f t="shared" ca="1" si="17"/>
        <v>1</v>
      </c>
    </row>
    <row r="140" spans="8:10" x14ac:dyDescent="0.25">
      <c r="H140">
        <f t="shared" ca="1" si="16"/>
        <v>0.86653900369397285</v>
      </c>
      <c r="I140">
        <f t="shared" ca="1" si="18"/>
        <v>0.69164527670527121</v>
      </c>
      <c r="J140">
        <f t="shared" ca="1" si="17"/>
        <v>1</v>
      </c>
    </row>
    <row r="141" spans="8:10" x14ac:dyDescent="0.25">
      <c r="H141">
        <f t="shared" ca="1" si="16"/>
        <v>0.83320293103858623</v>
      </c>
      <c r="I141">
        <f t="shared" ca="1" si="18"/>
        <v>0.63244973144081484</v>
      </c>
      <c r="J141">
        <f t="shared" ca="1" si="17"/>
        <v>1</v>
      </c>
    </row>
    <row r="142" spans="8:10" x14ac:dyDescent="0.25">
      <c r="H142">
        <f t="shared" ca="1" si="16"/>
        <v>0.77017451791112057</v>
      </c>
      <c r="I142">
        <f t="shared" ca="1" si="18"/>
        <v>0.65672480322633486</v>
      </c>
      <c r="J142">
        <f t="shared" ca="1" si="17"/>
        <v>1</v>
      </c>
    </row>
    <row r="143" spans="8:10" x14ac:dyDescent="0.25">
      <c r="H143">
        <f t="shared" ca="1" si="16"/>
        <v>0.81730526937916004</v>
      </c>
      <c r="I143">
        <f t="shared" ca="1" si="18"/>
        <v>0.63170415885168008</v>
      </c>
      <c r="J143">
        <f t="shared" ca="1" si="17"/>
        <v>1</v>
      </c>
    </row>
    <row r="144" spans="8:10" x14ac:dyDescent="0.25">
      <c r="H144">
        <f t="shared" ca="1" si="16"/>
        <v>0.71079835733954988</v>
      </c>
      <c r="I144">
        <f t="shared" ca="1" si="18"/>
        <v>0.62374255979905702</v>
      </c>
      <c r="J144">
        <f t="shared" ca="1" si="17"/>
        <v>1</v>
      </c>
    </row>
    <row r="145" spans="8:10" x14ac:dyDescent="0.25">
      <c r="H145">
        <f t="shared" ca="1" si="16"/>
        <v>0.83870277451980013</v>
      </c>
      <c r="I145">
        <f t="shared" ca="1" si="18"/>
        <v>0.54012391913215396</v>
      </c>
      <c r="J145">
        <f t="shared" ca="1" si="17"/>
        <v>1</v>
      </c>
    </row>
    <row r="146" spans="8:10" x14ac:dyDescent="0.25">
      <c r="H146">
        <f t="shared" ca="1" si="16"/>
        <v>0.80091948382283606</v>
      </c>
      <c r="I146">
        <f t="shared" ca="1" si="18"/>
        <v>0.63606837167446117</v>
      </c>
      <c r="J146">
        <f t="shared" ca="1" si="17"/>
        <v>1</v>
      </c>
    </row>
    <row r="147" spans="8:10" x14ac:dyDescent="0.25">
      <c r="H147">
        <f t="shared" ca="1" si="16"/>
        <v>0.68963519312591259</v>
      </c>
      <c r="I147">
        <f t="shared" ca="1" si="18"/>
        <v>0.62101177332657809</v>
      </c>
      <c r="J147">
        <f t="shared" ca="1" si="17"/>
        <v>1</v>
      </c>
    </row>
    <row r="148" spans="8:10" x14ac:dyDescent="0.25">
      <c r="H148">
        <f t="shared" ca="1" si="16"/>
        <v>0.78564693469348801</v>
      </c>
      <c r="I148">
        <f t="shared" ca="1" si="18"/>
        <v>0.60961342726270606</v>
      </c>
      <c r="J148">
        <f t="shared" ca="1" si="17"/>
        <v>1</v>
      </c>
    </row>
    <row r="149" spans="8:10" x14ac:dyDescent="0.25">
      <c r="H149">
        <f t="shared" ca="1" si="16"/>
        <v>0.78562956577732024</v>
      </c>
      <c r="I149">
        <f t="shared" ca="1" si="18"/>
        <v>0.45657802216882981</v>
      </c>
      <c r="J149">
        <f t="shared" ca="1" si="17"/>
        <v>1</v>
      </c>
    </row>
    <row r="150" spans="8:10" x14ac:dyDescent="0.25">
      <c r="H150">
        <f t="shared" ca="1" si="16"/>
        <v>0.80164761277028751</v>
      </c>
      <c r="I150">
        <f t="shared" ca="1" si="18"/>
        <v>0.68034542074025173</v>
      </c>
      <c r="J150">
        <f t="shared" ca="1" si="17"/>
        <v>1</v>
      </c>
    </row>
    <row r="151" spans="8:10" x14ac:dyDescent="0.25">
      <c r="H151">
        <f t="shared" ca="1" si="16"/>
        <v>0.80807439141742154</v>
      </c>
      <c r="I151">
        <f t="shared" ca="1" si="18"/>
        <v>0.56091926110766732</v>
      </c>
      <c r="J151">
        <f t="shared" ca="1" si="17"/>
        <v>1</v>
      </c>
    </row>
    <row r="152" spans="8:10" x14ac:dyDescent="0.25">
      <c r="H152">
        <f t="shared" ca="1" si="16"/>
        <v>0.80223464794842569</v>
      </c>
      <c r="I152">
        <f t="shared" ca="1" si="18"/>
        <v>0.52542240750286429</v>
      </c>
      <c r="J152">
        <f t="shared" ca="1" si="17"/>
        <v>1</v>
      </c>
    </row>
    <row r="153" spans="8:10" x14ac:dyDescent="0.25">
      <c r="H153">
        <f t="shared" ca="1" si="16"/>
        <v>0.82445452877250169</v>
      </c>
      <c r="I153">
        <f t="shared" ca="1" si="18"/>
        <v>0.52540613418598792</v>
      </c>
      <c r="J153">
        <f t="shared" ca="1" si="17"/>
        <v>1</v>
      </c>
    </row>
    <row r="154" spans="8:10" x14ac:dyDescent="0.25">
      <c r="H154">
        <f t="shared" ca="1" si="16"/>
        <v>0.78789289165501397</v>
      </c>
      <c r="I154">
        <f t="shared" ca="1" si="18"/>
        <v>0.62741049363266677</v>
      </c>
      <c r="J154">
        <f t="shared" ca="1" si="17"/>
        <v>1</v>
      </c>
    </row>
    <row r="155" spans="8:10" x14ac:dyDescent="0.25">
      <c r="H155">
        <f t="shared" ca="1" si="16"/>
        <v>0.70157831895048706</v>
      </c>
      <c r="I155">
        <f t="shared" ca="1" si="18"/>
        <v>0.53020141146493216</v>
      </c>
      <c r="J155">
        <f t="shared" ca="1" si="17"/>
        <v>1</v>
      </c>
    </row>
    <row r="156" spans="8:10" x14ac:dyDescent="0.25">
      <c r="H156">
        <f t="shared" ca="1" si="16"/>
        <v>0.74298314288028167</v>
      </c>
      <c r="I156">
        <f t="shared" ca="1" si="18"/>
        <v>0.67168633991373472</v>
      </c>
      <c r="J156">
        <f t="shared" ca="1" si="17"/>
        <v>1</v>
      </c>
    </row>
    <row r="157" spans="8:10" x14ac:dyDescent="0.25">
      <c r="H157">
        <f t="shared" ca="1" si="16"/>
        <v>0.82208153962816044</v>
      </c>
      <c r="I157">
        <f t="shared" ca="1" si="18"/>
        <v>0.54167073310340852</v>
      </c>
      <c r="J157">
        <f t="shared" ca="1" si="17"/>
        <v>1</v>
      </c>
    </row>
    <row r="158" spans="8:10" x14ac:dyDescent="0.25">
      <c r="H158">
        <f t="shared" ca="1" si="16"/>
        <v>0.79087940303703663</v>
      </c>
      <c r="I158">
        <f t="shared" ca="1" si="18"/>
        <v>0.7137516206770913</v>
      </c>
      <c r="J158">
        <f t="shared" ca="1" si="17"/>
        <v>1</v>
      </c>
    </row>
    <row r="159" spans="8:10" x14ac:dyDescent="0.25">
      <c r="H159">
        <f t="shared" ca="1" si="16"/>
        <v>0.83742023939664523</v>
      </c>
      <c r="I159">
        <f t="shared" ca="1" si="18"/>
        <v>0.55632610024244311</v>
      </c>
      <c r="J159">
        <f t="shared" ca="1" si="17"/>
        <v>1</v>
      </c>
    </row>
    <row r="160" spans="8:10" x14ac:dyDescent="0.25">
      <c r="H160">
        <f t="shared" ca="1" si="16"/>
        <v>0.81605184536616726</v>
      </c>
      <c r="I160">
        <f t="shared" ca="1" si="18"/>
        <v>0.66586770537998219</v>
      </c>
      <c r="J160">
        <f t="shared" ca="1" si="17"/>
        <v>1</v>
      </c>
    </row>
    <row r="161" spans="8:10" x14ac:dyDescent="0.25">
      <c r="H161">
        <f t="shared" ca="1" si="16"/>
        <v>0.81375998578444697</v>
      </c>
      <c r="I161">
        <f t="shared" ca="1" si="18"/>
        <v>0.64251763614003188</v>
      </c>
      <c r="J161">
        <f t="shared" ca="1" si="17"/>
        <v>1</v>
      </c>
    </row>
    <row r="162" spans="8:10" x14ac:dyDescent="0.25">
      <c r="H162">
        <f t="shared" ca="1" si="16"/>
        <v>0.7514115176931937</v>
      </c>
      <c r="I162">
        <f t="shared" ca="1" si="18"/>
        <v>0.64977186285246513</v>
      </c>
      <c r="J162">
        <f t="shared" ca="1" si="17"/>
        <v>1</v>
      </c>
    </row>
    <row r="163" spans="8:10" x14ac:dyDescent="0.25">
      <c r="H163">
        <f t="shared" ca="1" si="16"/>
        <v>0.71057115454592401</v>
      </c>
      <c r="I163">
        <f t="shared" ca="1" si="18"/>
        <v>0.52394168710082512</v>
      </c>
      <c r="J163">
        <f t="shared" ca="1" si="17"/>
        <v>1</v>
      </c>
    </row>
    <row r="164" spans="8:10" x14ac:dyDescent="0.25">
      <c r="H164">
        <f t="shared" ca="1" si="16"/>
        <v>0.64360725466499447</v>
      </c>
      <c r="I164">
        <f t="shared" ca="1" si="18"/>
        <v>0.65676063139636653</v>
      </c>
      <c r="J164">
        <f t="shared" ca="1" si="17"/>
        <v>0</v>
      </c>
    </row>
    <row r="165" spans="8:10" x14ac:dyDescent="0.25">
      <c r="H165">
        <f t="shared" ca="1" si="16"/>
        <v>0.79038154717795361</v>
      </c>
      <c r="I165">
        <f t="shared" ca="1" si="18"/>
        <v>0.56392023534645863</v>
      </c>
      <c r="J165">
        <f t="shared" ca="1" si="17"/>
        <v>1</v>
      </c>
    </row>
    <row r="166" spans="8:10" x14ac:dyDescent="0.25">
      <c r="H166">
        <f t="shared" ca="1" si="16"/>
        <v>0.79029639178747468</v>
      </c>
      <c r="I166">
        <f t="shared" ca="1" si="18"/>
        <v>0.66569345034612515</v>
      </c>
      <c r="J166">
        <f t="shared" ca="1" si="17"/>
        <v>1</v>
      </c>
    </row>
    <row r="167" spans="8:10" x14ac:dyDescent="0.25">
      <c r="H167">
        <f t="shared" ca="1" si="16"/>
        <v>0.77555846773486414</v>
      </c>
      <c r="I167">
        <f t="shared" ca="1" si="18"/>
        <v>0.61090699168445084</v>
      </c>
      <c r="J167">
        <f t="shared" ca="1" si="17"/>
        <v>1</v>
      </c>
    </row>
    <row r="168" spans="8:10" x14ac:dyDescent="0.25">
      <c r="H168">
        <f t="shared" ca="1" si="16"/>
        <v>0.80814172704680598</v>
      </c>
      <c r="I168">
        <f t="shared" ca="1" si="18"/>
        <v>0.48848263560267535</v>
      </c>
      <c r="J168">
        <f t="shared" ca="1" si="17"/>
        <v>1</v>
      </c>
    </row>
    <row r="169" spans="8:10" x14ac:dyDescent="0.25">
      <c r="H169">
        <f t="shared" ca="1" si="16"/>
        <v>0.78340791939915766</v>
      </c>
      <c r="I169">
        <f t="shared" ca="1" si="18"/>
        <v>0.70825951886998939</v>
      </c>
      <c r="J169">
        <f t="shared" ca="1" si="17"/>
        <v>1</v>
      </c>
    </row>
    <row r="170" spans="8:10" x14ac:dyDescent="0.25">
      <c r="H170">
        <f t="shared" ca="1" si="16"/>
        <v>0.79222269511996468</v>
      </c>
      <c r="I170">
        <f t="shared" ca="1" si="18"/>
        <v>0.59213182047671464</v>
      </c>
      <c r="J170">
        <f t="shared" ca="1" si="17"/>
        <v>1</v>
      </c>
    </row>
    <row r="171" spans="8:10" x14ac:dyDescent="0.25">
      <c r="H171">
        <f t="shared" ca="1" si="16"/>
        <v>0.77781177338533958</v>
      </c>
      <c r="I171">
        <f t="shared" ca="1" si="18"/>
        <v>0.72124354628400944</v>
      </c>
      <c r="J171">
        <f t="shared" ca="1" si="17"/>
        <v>1</v>
      </c>
    </row>
    <row r="172" spans="8:10" x14ac:dyDescent="0.25">
      <c r="H172">
        <f t="shared" ca="1" si="16"/>
        <v>0.78042703464324903</v>
      </c>
      <c r="I172">
        <f t="shared" ca="1" si="18"/>
        <v>0.54250754633435128</v>
      </c>
      <c r="J172">
        <f t="shared" ca="1" si="17"/>
        <v>1</v>
      </c>
    </row>
    <row r="173" spans="8:10" x14ac:dyDescent="0.25">
      <c r="H173">
        <f t="shared" ca="1" si="16"/>
        <v>0.76386714161390401</v>
      </c>
      <c r="I173">
        <f t="shared" ca="1" si="18"/>
        <v>0.55823173099250734</v>
      </c>
      <c r="J173">
        <f t="shared" ca="1" si="17"/>
        <v>1</v>
      </c>
    </row>
    <row r="174" spans="8:10" x14ac:dyDescent="0.25">
      <c r="H174">
        <f t="shared" ca="1" si="16"/>
        <v>0.82604101791174867</v>
      </c>
      <c r="I174">
        <f t="shared" ca="1" si="18"/>
        <v>0.54153067716482939</v>
      </c>
      <c r="J174">
        <f t="shared" ca="1" si="17"/>
        <v>1</v>
      </c>
    </row>
    <row r="175" spans="8:10" x14ac:dyDescent="0.25">
      <c r="H175">
        <f t="shared" ca="1" si="16"/>
        <v>0.88828993582136151</v>
      </c>
      <c r="I175">
        <f t="shared" ca="1" si="18"/>
        <v>0.65090730013257125</v>
      </c>
      <c r="J175">
        <f t="shared" ca="1" si="17"/>
        <v>1</v>
      </c>
    </row>
    <row r="176" spans="8:10" x14ac:dyDescent="0.25">
      <c r="H176">
        <f t="shared" ca="1" si="16"/>
        <v>0.80078534761974507</v>
      </c>
      <c r="I176">
        <f t="shared" ca="1" si="18"/>
        <v>0.65320565569978395</v>
      </c>
      <c r="J176">
        <f t="shared" ca="1" si="17"/>
        <v>1</v>
      </c>
    </row>
    <row r="177" spans="8:10" x14ac:dyDescent="0.25">
      <c r="H177">
        <f t="shared" ca="1" si="16"/>
        <v>0.77205039718703949</v>
      </c>
      <c r="I177">
        <f t="shared" ca="1" si="18"/>
        <v>0.52281712743141429</v>
      </c>
      <c r="J177">
        <f t="shared" ca="1" si="17"/>
        <v>1</v>
      </c>
    </row>
    <row r="178" spans="8:10" x14ac:dyDescent="0.25">
      <c r="H178">
        <f t="shared" ca="1" si="16"/>
        <v>0.76350019219473153</v>
      </c>
      <c r="I178">
        <f t="shared" ca="1" si="18"/>
        <v>0.60750266892972171</v>
      </c>
      <c r="J178">
        <f t="shared" ca="1" si="17"/>
        <v>1</v>
      </c>
    </row>
    <row r="179" spans="8:10" x14ac:dyDescent="0.25">
      <c r="H179">
        <f t="shared" ca="1" si="16"/>
        <v>0.84516597083856704</v>
      </c>
      <c r="I179">
        <f t="shared" ca="1" si="18"/>
        <v>0.59950214904437216</v>
      </c>
      <c r="J179">
        <f t="shared" ca="1" si="17"/>
        <v>1</v>
      </c>
    </row>
    <row r="180" spans="8:10" x14ac:dyDescent="0.25">
      <c r="H180">
        <f t="shared" ca="1" si="16"/>
        <v>0.85726000097686816</v>
      </c>
      <c r="I180">
        <f t="shared" ca="1" si="18"/>
        <v>0.55767420563763492</v>
      </c>
      <c r="J180">
        <f t="shared" ca="1" si="17"/>
        <v>1</v>
      </c>
    </row>
    <row r="181" spans="8:10" x14ac:dyDescent="0.25">
      <c r="H181">
        <f t="shared" ca="1" si="16"/>
        <v>0.81591907611711312</v>
      </c>
      <c r="I181">
        <f t="shared" ca="1" si="18"/>
        <v>0.61703705930559383</v>
      </c>
      <c r="J181">
        <f t="shared" ca="1" si="17"/>
        <v>1</v>
      </c>
    </row>
    <row r="182" spans="8:10" x14ac:dyDescent="0.25">
      <c r="H182">
        <f t="shared" ca="1" si="16"/>
        <v>0.75219874125335173</v>
      </c>
      <c r="I182">
        <f t="shared" ca="1" si="18"/>
        <v>0.68926814428103844</v>
      </c>
      <c r="J182">
        <f t="shared" ca="1" si="17"/>
        <v>1</v>
      </c>
    </row>
    <row r="183" spans="8:10" x14ac:dyDescent="0.25">
      <c r="H183">
        <f t="shared" ca="1" si="16"/>
        <v>0.67253297072205986</v>
      </c>
      <c r="I183">
        <f t="shared" ca="1" si="18"/>
        <v>0.66830815481838735</v>
      </c>
      <c r="J183">
        <f t="shared" ca="1" si="17"/>
        <v>1</v>
      </c>
    </row>
    <row r="184" spans="8:10" x14ac:dyDescent="0.25">
      <c r="H184">
        <f t="shared" ca="1" si="16"/>
        <v>0.66770788119617952</v>
      </c>
      <c r="I184">
        <f t="shared" ca="1" si="18"/>
        <v>0.61429079317087631</v>
      </c>
      <c r="J184">
        <f t="shared" ca="1" si="17"/>
        <v>1</v>
      </c>
    </row>
    <row r="185" spans="8:10" x14ac:dyDescent="0.25">
      <c r="H185">
        <f t="shared" ca="1" si="16"/>
        <v>0.66818249427692267</v>
      </c>
      <c r="I185">
        <f t="shared" ca="1" si="18"/>
        <v>0.64309025225845229</v>
      </c>
      <c r="J185">
        <f t="shared" ca="1" si="17"/>
        <v>1</v>
      </c>
    </row>
    <row r="186" spans="8:10" x14ac:dyDescent="0.25">
      <c r="H186">
        <f t="shared" ca="1" si="16"/>
        <v>0.76618829481277273</v>
      </c>
      <c r="I186">
        <f t="shared" ca="1" si="18"/>
        <v>0.47597274281070823</v>
      </c>
      <c r="J186">
        <f t="shared" ca="1" si="17"/>
        <v>1</v>
      </c>
    </row>
    <row r="187" spans="8:10" x14ac:dyDescent="0.25">
      <c r="H187">
        <f t="shared" ca="1" si="16"/>
        <v>0.7943976217332922</v>
      </c>
      <c r="I187">
        <f t="shared" ca="1" si="18"/>
        <v>0.75113426150832785</v>
      </c>
      <c r="J187">
        <f t="shared" ca="1" si="17"/>
        <v>1</v>
      </c>
    </row>
    <row r="188" spans="8:10" x14ac:dyDescent="0.25">
      <c r="H188">
        <f t="shared" ca="1" si="16"/>
        <v>0.77090889957760367</v>
      </c>
      <c r="I188">
        <f t="shared" ca="1" si="18"/>
        <v>0.63979647700885312</v>
      </c>
      <c r="J188">
        <f t="shared" ca="1" si="17"/>
        <v>1</v>
      </c>
    </row>
    <row r="189" spans="8:10" x14ac:dyDescent="0.25">
      <c r="H189">
        <f t="shared" ca="1" si="16"/>
        <v>0.8287286627992223</v>
      </c>
      <c r="I189">
        <f t="shared" ca="1" si="18"/>
        <v>0.6818405336775224</v>
      </c>
      <c r="J189">
        <f t="shared" ca="1" si="17"/>
        <v>1</v>
      </c>
    </row>
    <row r="190" spans="8:10" x14ac:dyDescent="0.25">
      <c r="H190">
        <f t="shared" ca="1" si="16"/>
        <v>0.87896062010982945</v>
      </c>
      <c r="I190">
        <f t="shared" ca="1" si="18"/>
        <v>0.62703974550742014</v>
      </c>
      <c r="J190">
        <f t="shared" ca="1" si="17"/>
        <v>1</v>
      </c>
    </row>
    <row r="191" spans="8:10" x14ac:dyDescent="0.25">
      <c r="H191">
        <f t="shared" ca="1" si="16"/>
        <v>0.84325229224901488</v>
      </c>
      <c r="I191">
        <f t="shared" ca="1" si="18"/>
        <v>0.68197188150349475</v>
      </c>
      <c r="J191">
        <f t="shared" ca="1" si="17"/>
        <v>1</v>
      </c>
    </row>
    <row r="192" spans="8:10" x14ac:dyDescent="0.25">
      <c r="H192">
        <f t="shared" ca="1" si="16"/>
        <v>0.79667536070914813</v>
      </c>
      <c r="I192">
        <f t="shared" ca="1" si="18"/>
        <v>0.65060827377913633</v>
      </c>
      <c r="J192">
        <f t="shared" ca="1" si="17"/>
        <v>1</v>
      </c>
    </row>
    <row r="193" spans="8:10" x14ac:dyDescent="0.25">
      <c r="H193">
        <f t="shared" ca="1" si="16"/>
        <v>0.7705254407975517</v>
      </c>
      <c r="I193">
        <f t="shared" ca="1" si="18"/>
        <v>0.69976752120720476</v>
      </c>
      <c r="J193">
        <f t="shared" ca="1" si="17"/>
        <v>1</v>
      </c>
    </row>
    <row r="194" spans="8:10" x14ac:dyDescent="0.25">
      <c r="H194">
        <f t="shared" ca="1" si="16"/>
        <v>0.77401994443129996</v>
      </c>
      <c r="I194">
        <f t="shared" ca="1" si="18"/>
        <v>0.69128055867660376</v>
      </c>
      <c r="J194">
        <f t="shared" ca="1" si="17"/>
        <v>1</v>
      </c>
    </row>
    <row r="195" spans="8:10" x14ac:dyDescent="0.25">
      <c r="H195">
        <f t="shared" ref="H195:H258" ca="1" si="19">BETAINV(RAND(),41,11)</f>
        <v>0.85250136529913956</v>
      </c>
      <c r="I195">
        <f t="shared" ca="1" si="18"/>
        <v>0.63894933322590464</v>
      </c>
      <c r="J195">
        <f t="shared" ref="J195:J258" ca="1" si="20">IF(H195 &gt; I195, 1, 0)</f>
        <v>1</v>
      </c>
    </row>
    <row r="196" spans="8:10" x14ac:dyDescent="0.25">
      <c r="H196">
        <f t="shared" ca="1" si="19"/>
        <v>0.86012020654745236</v>
      </c>
      <c r="I196">
        <f t="shared" ref="I196:I259" ca="1" si="21">BETAINV(RAND(),32,20)</f>
        <v>0.57474920804050911</v>
      </c>
      <c r="J196">
        <f t="shared" ca="1" si="20"/>
        <v>1</v>
      </c>
    </row>
    <row r="197" spans="8:10" x14ac:dyDescent="0.25">
      <c r="H197">
        <f t="shared" ca="1" si="19"/>
        <v>0.71519451547544377</v>
      </c>
      <c r="I197">
        <f t="shared" ca="1" si="21"/>
        <v>0.6827272395824282</v>
      </c>
      <c r="J197">
        <f t="shared" ca="1" si="20"/>
        <v>1</v>
      </c>
    </row>
    <row r="198" spans="8:10" x14ac:dyDescent="0.25">
      <c r="H198">
        <f t="shared" ca="1" si="19"/>
        <v>0.84332598923699065</v>
      </c>
      <c r="I198">
        <f t="shared" ca="1" si="21"/>
        <v>0.61014309487656171</v>
      </c>
      <c r="J198">
        <f t="shared" ca="1" si="20"/>
        <v>1</v>
      </c>
    </row>
    <row r="199" spans="8:10" x14ac:dyDescent="0.25">
      <c r="H199">
        <f t="shared" ca="1" si="19"/>
        <v>0.86716351128483193</v>
      </c>
      <c r="I199">
        <f t="shared" ca="1" si="21"/>
        <v>0.40927264790275319</v>
      </c>
      <c r="J199">
        <f t="shared" ca="1" si="20"/>
        <v>1</v>
      </c>
    </row>
    <row r="200" spans="8:10" x14ac:dyDescent="0.25">
      <c r="H200">
        <f t="shared" ca="1" si="19"/>
        <v>0.72514960250812521</v>
      </c>
      <c r="I200">
        <f t="shared" ca="1" si="21"/>
        <v>0.65991531000325121</v>
      </c>
      <c r="J200">
        <f t="shared" ca="1" si="20"/>
        <v>1</v>
      </c>
    </row>
    <row r="201" spans="8:10" x14ac:dyDescent="0.25">
      <c r="H201">
        <f t="shared" ca="1" si="19"/>
        <v>0.76306377332947095</v>
      </c>
      <c r="I201">
        <f t="shared" ca="1" si="21"/>
        <v>0.67543432744236154</v>
      </c>
      <c r="J201">
        <f t="shared" ca="1" si="20"/>
        <v>1</v>
      </c>
    </row>
    <row r="202" spans="8:10" x14ac:dyDescent="0.25">
      <c r="H202">
        <f t="shared" ca="1" si="19"/>
        <v>0.66185253955023948</v>
      </c>
      <c r="I202">
        <f t="shared" ca="1" si="21"/>
        <v>0.7129547520353704</v>
      </c>
      <c r="J202">
        <f t="shared" ca="1" si="20"/>
        <v>0</v>
      </c>
    </row>
    <row r="203" spans="8:10" x14ac:dyDescent="0.25">
      <c r="H203">
        <f t="shared" ca="1" si="19"/>
        <v>0.8739336972721975</v>
      </c>
      <c r="I203">
        <f t="shared" ca="1" si="21"/>
        <v>0.56318320102893515</v>
      </c>
      <c r="J203">
        <f t="shared" ca="1" si="20"/>
        <v>1</v>
      </c>
    </row>
    <row r="204" spans="8:10" x14ac:dyDescent="0.25">
      <c r="H204">
        <f t="shared" ca="1" si="19"/>
        <v>0.8152862143774704</v>
      </c>
      <c r="I204">
        <f t="shared" ca="1" si="21"/>
        <v>0.55053235622754548</v>
      </c>
      <c r="J204">
        <f t="shared" ca="1" si="20"/>
        <v>1</v>
      </c>
    </row>
    <row r="205" spans="8:10" x14ac:dyDescent="0.25">
      <c r="H205">
        <f t="shared" ca="1" si="19"/>
        <v>0.84143523758718919</v>
      </c>
      <c r="I205">
        <f t="shared" ca="1" si="21"/>
        <v>0.61683810908837933</v>
      </c>
      <c r="J205">
        <f t="shared" ca="1" si="20"/>
        <v>1</v>
      </c>
    </row>
    <row r="206" spans="8:10" x14ac:dyDescent="0.25">
      <c r="H206">
        <f t="shared" ca="1" si="19"/>
        <v>0.73092092646014495</v>
      </c>
      <c r="I206">
        <f t="shared" ca="1" si="21"/>
        <v>0.56248439821674912</v>
      </c>
      <c r="J206">
        <f t="shared" ca="1" si="20"/>
        <v>1</v>
      </c>
    </row>
    <row r="207" spans="8:10" x14ac:dyDescent="0.25">
      <c r="H207">
        <f t="shared" ca="1" si="19"/>
        <v>0.76483177526337698</v>
      </c>
      <c r="I207">
        <f t="shared" ca="1" si="21"/>
        <v>0.57733074005491958</v>
      </c>
      <c r="J207">
        <f t="shared" ca="1" si="20"/>
        <v>1</v>
      </c>
    </row>
    <row r="208" spans="8:10" x14ac:dyDescent="0.25">
      <c r="H208">
        <f t="shared" ca="1" si="19"/>
        <v>0.79980779849703243</v>
      </c>
      <c r="I208">
        <f t="shared" ca="1" si="21"/>
        <v>0.65574090707974264</v>
      </c>
      <c r="J208">
        <f t="shared" ca="1" si="20"/>
        <v>1</v>
      </c>
    </row>
    <row r="209" spans="8:10" x14ac:dyDescent="0.25">
      <c r="H209">
        <f t="shared" ca="1" si="19"/>
        <v>0.70960330299401231</v>
      </c>
      <c r="I209">
        <f t="shared" ca="1" si="21"/>
        <v>0.68915827699332111</v>
      </c>
      <c r="J209">
        <f t="shared" ca="1" si="20"/>
        <v>1</v>
      </c>
    </row>
    <row r="210" spans="8:10" x14ac:dyDescent="0.25">
      <c r="H210">
        <f t="shared" ca="1" si="19"/>
        <v>0.82527311240359591</v>
      </c>
      <c r="I210">
        <f t="shared" ca="1" si="21"/>
        <v>0.54728169370883706</v>
      </c>
      <c r="J210">
        <f t="shared" ca="1" si="20"/>
        <v>1</v>
      </c>
    </row>
    <row r="211" spans="8:10" x14ac:dyDescent="0.25">
      <c r="H211">
        <f t="shared" ca="1" si="19"/>
        <v>0.86831208952791605</v>
      </c>
      <c r="I211">
        <f t="shared" ca="1" si="21"/>
        <v>0.64728151921244081</v>
      </c>
      <c r="J211">
        <f t="shared" ca="1" si="20"/>
        <v>1</v>
      </c>
    </row>
    <row r="212" spans="8:10" x14ac:dyDescent="0.25">
      <c r="H212">
        <f t="shared" ca="1" si="19"/>
        <v>0.74753172363377185</v>
      </c>
      <c r="I212">
        <f t="shared" ca="1" si="21"/>
        <v>0.52476156080918857</v>
      </c>
      <c r="J212">
        <f t="shared" ca="1" si="20"/>
        <v>1</v>
      </c>
    </row>
    <row r="213" spans="8:10" x14ac:dyDescent="0.25">
      <c r="H213">
        <f t="shared" ca="1" si="19"/>
        <v>0.80459064014391002</v>
      </c>
      <c r="I213">
        <f t="shared" ca="1" si="21"/>
        <v>0.57585000899478023</v>
      </c>
      <c r="J213">
        <f t="shared" ca="1" si="20"/>
        <v>1</v>
      </c>
    </row>
    <row r="214" spans="8:10" x14ac:dyDescent="0.25">
      <c r="H214">
        <f t="shared" ca="1" si="19"/>
        <v>0.70084621030704508</v>
      </c>
      <c r="I214">
        <f t="shared" ca="1" si="21"/>
        <v>0.67212905995583594</v>
      </c>
      <c r="J214">
        <f t="shared" ca="1" si="20"/>
        <v>1</v>
      </c>
    </row>
    <row r="215" spans="8:10" x14ac:dyDescent="0.25">
      <c r="H215">
        <f t="shared" ca="1" si="19"/>
        <v>0.78308942189331954</v>
      </c>
      <c r="I215">
        <f t="shared" ca="1" si="21"/>
        <v>0.51750924127751119</v>
      </c>
      <c r="J215">
        <f t="shared" ca="1" si="20"/>
        <v>1</v>
      </c>
    </row>
    <row r="216" spans="8:10" x14ac:dyDescent="0.25">
      <c r="H216">
        <f t="shared" ca="1" si="19"/>
        <v>0.83155851622261179</v>
      </c>
      <c r="I216">
        <f t="shared" ca="1" si="21"/>
        <v>0.58507089568402371</v>
      </c>
      <c r="J216">
        <f t="shared" ca="1" si="20"/>
        <v>1</v>
      </c>
    </row>
    <row r="217" spans="8:10" x14ac:dyDescent="0.25">
      <c r="H217">
        <f t="shared" ca="1" si="19"/>
        <v>0.83054097364729185</v>
      </c>
      <c r="I217">
        <f t="shared" ca="1" si="21"/>
        <v>0.61293617803576816</v>
      </c>
      <c r="J217">
        <f t="shared" ca="1" si="20"/>
        <v>1</v>
      </c>
    </row>
    <row r="218" spans="8:10" x14ac:dyDescent="0.25">
      <c r="H218">
        <f t="shared" ca="1" si="19"/>
        <v>0.7484249551288723</v>
      </c>
      <c r="I218">
        <f t="shared" ca="1" si="21"/>
        <v>0.72055001382951311</v>
      </c>
      <c r="J218">
        <f t="shared" ca="1" si="20"/>
        <v>1</v>
      </c>
    </row>
    <row r="219" spans="8:10" x14ac:dyDescent="0.25">
      <c r="H219">
        <f t="shared" ca="1" si="19"/>
        <v>0.78590271477999807</v>
      </c>
      <c r="I219">
        <f t="shared" ca="1" si="21"/>
        <v>0.7224839816376063</v>
      </c>
      <c r="J219">
        <f t="shared" ca="1" si="20"/>
        <v>1</v>
      </c>
    </row>
    <row r="220" spans="8:10" x14ac:dyDescent="0.25">
      <c r="H220">
        <f t="shared" ca="1" si="19"/>
        <v>0.85519414326953003</v>
      </c>
      <c r="I220">
        <f t="shared" ca="1" si="21"/>
        <v>0.63444568688292224</v>
      </c>
      <c r="J220">
        <f t="shared" ca="1" si="20"/>
        <v>1</v>
      </c>
    </row>
    <row r="221" spans="8:10" x14ac:dyDescent="0.25">
      <c r="H221">
        <f t="shared" ca="1" si="19"/>
        <v>0.61719009484002063</v>
      </c>
      <c r="I221">
        <f t="shared" ca="1" si="21"/>
        <v>0.62078751576585844</v>
      </c>
      <c r="J221">
        <f t="shared" ca="1" si="20"/>
        <v>0</v>
      </c>
    </row>
    <row r="222" spans="8:10" x14ac:dyDescent="0.25">
      <c r="H222">
        <f t="shared" ca="1" si="19"/>
        <v>0.74738854852752723</v>
      </c>
      <c r="I222">
        <f t="shared" ca="1" si="21"/>
        <v>0.50772509317861292</v>
      </c>
      <c r="J222">
        <f t="shared" ca="1" si="20"/>
        <v>1</v>
      </c>
    </row>
    <row r="223" spans="8:10" x14ac:dyDescent="0.25">
      <c r="H223">
        <f t="shared" ca="1" si="19"/>
        <v>0.88277386578671457</v>
      </c>
      <c r="I223">
        <f t="shared" ca="1" si="21"/>
        <v>0.54317529772617745</v>
      </c>
      <c r="J223">
        <f t="shared" ca="1" si="20"/>
        <v>1</v>
      </c>
    </row>
    <row r="224" spans="8:10" x14ac:dyDescent="0.25">
      <c r="H224">
        <f t="shared" ca="1" si="19"/>
        <v>0.76338403482017714</v>
      </c>
      <c r="I224">
        <f t="shared" ca="1" si="21"/>
        <v>0.5072448968866754</v>
      </c>
      <c r="J224">
        <f t="shared" ca="1" si="20"/>
        <v>1</v>
      </c>
    </row>
    <row r="225" spans="8:10" x14ac:dyDescent="0.25">
      <c r="H225">
        <f t="shared" ca="1" si="19"/>
        <v>0.67308972796396971</v>
      </c>
      <c r="I225">
        <f t="shared" ca="1" si="21"/>
        <v>0.57918683192472875</v>
      </c>
      <c r="J225">
        <f t="shared" ca="1" si="20"/>
        <v>1</v>
      </c>
    </row>
    <row r="226" spans="8:10" x14ac:dyDescent="0.25">
      <c r="H226">
        <f t="shared" ca="1" si="19"/>
        <v>0.7731108458989967</v>
      </c>
      <c r="I226">
        <f t="shared" ca="1" si="21"/>
        <v>0.60274647891133726</v>
      </c>
      <c r="J226">
        <f t="shared" ca="1" si="20"/>
        <v>1</v>
      </c>
    </row>
    <row r="227" spans="8:10" x14ac:dyDescent="0.25">
      <c r="H227">
        <f t="shared" ca="1" si="19"/>
        <v>0.7723574159950809</v>
      </c>
      <c r="I227">
        <f t="shared" ca="1" si="21"/>
        <v>0.60811177742773004</v>
      </c>
      <c r="J227">
        <f t="shared" ca="1" si="20"/>
        <v>1</v>
      </c>
    </row>
    <row r="228" spans="8:10" x14ac:dyDescent="0.25">
      <c r="H228">
        <f t="shared" ca="1" si="19"/>
        <v>0.82477329344652572</v>
      </c>
      <c r="I228">
        <f t="shared" ca="1" si="21"/>
        <v>0.60043830910238905</v>
      </c>
      <c r="J228">
        <f t="shared" ca="1" si="20"/>
        <v>1</v>
      </c>
    </row>
    <row r="229" spans="8:10" x14ac:dyDescent="0.25">
      <c r="H229">
        <f t="shared" ca="1" si="19"/>
        <v>0.85656159008932808</v>
      </c>
      <c r="I229">
        <f t="shared" ca="1" si="21"/>
        <v>0.54326466179437682</v>
      </c>
      <c r="J229">
        <f t="shared" ca="1" si="20"/>
        <v>1</v>
      </c>
    </row>
    <row r="230" spans="8:10" x14ac:dyDescent="0.25">
      <c r="H230">
        <f t="shared" ca="1" si="19"/>
        <v>0.83046822000830278</v>
      </c>
      <c r="I230">
        <f t="shared" ca="1" si="21"/>
        <v>0.70017131094389307</v>
      </c>
      <c r="J230">
        <f t="shared" ca="1" si="20"/>
        <v>1</v>
      </c>
    </row>
    <row r="231" spans="8:10" x14ac:dyDescent="0.25">
      <c r="H231">
        <f t="shared" ca="1" si="19"/>
        <v>0.66214382724396259</v>
      </c>
      <c r="I231">
        <f t="shared" ca="1" si="21"/>
        <v>0.61395668622931732</v>
      </c>
      <c r="J231">
        <f t="shared" ca="1" si="20"/>
        <v>1</v>
      </c>
    </row>
    <row r="232" spans="8:10" x14ac:dyDescent="0.25">
      <c r="H232">
        <f t="shared" ca="1" si="19"/>
        <v>0.73513383762874951</v>
      </c>
      <c r="I232">
        <f t="shared" ca="1" si="21"/>
        <v>0.61243286865584512</v>
      </c>
      <c r="J232">
        <f t="shared" ca="1" si="20"/>
        <v>1</v>
      </c>
    </row>
    <row r="233" spans="8:10" x14ac:dyDescent="0.25">
      <c r="H233">
        <f t="shared" ca="1" si="19"/>
        <v>0.86900178382253479</v>
      </c>
      <c r="I233">
        <f t="shared" ca="1" si="21"/>
        <v>0.59844604027226211</v>
      </c>
      <c r="J233">
        <f t="shared" ca="1" si="20"/>
        <v>1</v>
      </c>
    </row>
    <row r="234" spans="8:10" x14ac:dyDescent="0.25">
      <c r="H234">
        <f t="shared" ca="1" si="19"/>
        <v>0.8329594134999021</v>
      </c>
      <c r="I234">
        <f t="shared" ca="1" si="21"/>
        <v>0.65026228299952971</v>
      </c>
      <c r="J234">
        <f t="shared" ca="1" si="20"/>
        <v>1</v>
      </c>
    </row>
    <row r="235" spans="8:10" x14ac:dyDescent="0.25">
      <c r="H235">
        <f t="shared" ca="1" si="19"/>
        <v>0.77506020928247399</v>
      </c>
      <c r="I235">
        <f t="shared" ca="1" si="21"/>
        <v>0.59489634649437384</v>
      </c>
      <c r="J235">
        <f t="shared" ca="1" si="20"/>
        <v>1</v>
      </c>
    </row>
    <row r="236" spans="8:10" x14ac:dyDescent="0.25">
      <c r="H236">
        <f t="shared" ca="1" si="19"/>
        <v>0.89078358681481296</v>
      </c>
      <c r="I236">
        <f t="shared" ca="1" si="21"/>
        <v>0.50275413416413661</v>
      </c>
      <c r="J236">
        <f t="shared" ca="1" si="20"/>
        <v>1</v>
      </c>
    </row>
    <row r="237" spans="8:10" x14ac:dyDescent="0.25">
      <c r="H237">
        <f t="shared" ca="1" si="19"/>
        <v>0.78497546812116226</v>
      </c>
      <c r="I237">
        <f t="shared" ca="1" si="21"/>
        <v>0.66009536929489521</v>
      </c>
      <c r="J237">
        <f t="shared" ca="1" si="20"/>
        <v>1</v>
      </c>
    </row>
    <row r="238" spans="8:10" x14ac:dyDescent="0.25">
      <c r="H238">
        <f t="shared" ca="1" si="19"/>
        <v>0.88043988029662401</v>
      </c>
      <c r="I238">
        <f t="shared" ca="1" si="21"/>
        <v>0.60272032642287532</v>
      </c>
      <c r="J238">
        <f t="shared" ca="1" si="20"/>
        <v>1</v>
      </c>
    </row>
    <row r="239" spans="8:10" x14ac:dyDescent="0.25">
      <c r="H239">
        <f t="shared" ca="1" si="19"/>
        <v>0.78464369379284482</v>
      </c>
      <c r="I239">
        <f t="shared" ca="1" si="21"/>
        <v>0.6653507645803558</v>
      </c>
      <c r="J239">
        <f t="shared" ca="1" si="20"/>
        <v>1</v>
      </c>
    </row>
    <row r="240" spans="8:10" x14ac:dyDescent="0.25">
      <c r="H240">
        <f t="shared" ca="1" si="19"/>
        <v>0.88086289125462902</v>
      </c>
      <c r="I240">
        <f t="shared" ca="1" si="21"/>
        <v>0.60304282335192783</v>
      </c>
      <c r="J240">
        <f t="shared" ca="1" si="20"/>
        <v>1</v>
      </c>
    </row>
    <row r="241" spans="8:10" x14ac:dyDescent="0.25">
      <c r="H241">
        <f t="shared" ca="1" si="19"/>
        <v>0.84609392116027737</v>
      </c>
      <c r="I241">
        <f t="shared" ca="1" si="21"/>
        <v>0.61497563736355931</v>
      </c>
      <c r="J241">
        <f t="shared" ca="1" si="20"/>
        <v>1</v>
      </c>
    </row>
    <row r="242" spans="8:10" x14ac:dyDescent="0.25">
      <c r="H242">
        <f t="shared" ca="1" si="19"/>
        <v>0.75601515041830591</v>
      </c>
      <c r="I242">
        <f t="shared" ca="1" si="21"/>
        <v>0.51050349413037832</v>
      </c>
      <c r="J242">
        <f t="shared" ca="1" si="20"/>
        <v>1</v>
      </c>
    </row>
    <row r="243" spans="8:10" x14ac:dyDescent="0.25">
      <c r="H243">
        <f t="shared" ca="1" si="19"/>
        <v>0.73132235791784095</v>
      </c>
      <c r="I243">
        <f t="shared" ca="1" si="21"/>
        <v>0.55959579286955274</v>
      </c>
      <c r="J243">
        <f t="shared" ca="1" si="20"/>
        <v>1</v>
      </c>
    </row>
    <row r="244" spans="8:10" x14ac:dyDescent="0.25">
      <c r="H244">
        <f t="shared" ca="1" si="19"/>
        <v>0.81785115130944663</v>
      </c>
      <c r="I244">
        <f t="shared" ca="1" si="21"/>
        <v>0.50179618893178268</v>
      </c>
      <c r="J244">
        <f t="shared" ca="1" si="20"/>
        <v>1</v>
      </c>
    </row>
    <row r="245" spans="8:10" x14ac:dyDescent="0.25">
      <c r="H245">
        <f t="shared" ca="1" si="19"/>
        <v>0.70885236715973854</v>
      </c>
      <c r="I245">
        <f t="shared" ca="1" si="21"/>
        <v>0.58668431356317596</v>
      </c>
      <c r="J245">
        <f t="shared" ca="1" si="20"/>
        <v>1</v>
      </c>
    </row>
    <row r="246" spans="8:10" x14ac:dyDescent="0.25">
      <c r="H246">
        <f t="shared" ca="1" si="19"/>
        <v>0.71457922178688882</v>
      </c>
      <c r="I246">
        <f t="shared" ca="1" si="21"/>
        <v>0.53522178274722443</v>
      </c>
      <c r="J246">
        <f t="shared" ca="1" si="20"/>
        <v>1</v>
      </c>
    </row>
    <row r="247" spans="8:10" x14ac:dyDescent="0.25">
      <c r="H247">
        <f t="shared" ca="1" si="19"/>
        <v>0.73265223690047421</v>
      </c>
      <c r="I247">
        <f t="shared" ca="1" si="21"/>
        <v>0.68152581881979368</v>
      </c>
      <c r="J247">
        <f t="shared" ca="1" si="20"/>
        <v>1</v>
      </c>
    </row>
    <row r="248" spans="8:10" x14ac:dyDescent="0.25">
      <c r="H248">
        <f t="shared" ca="1" si="19"/>
        <v>0.70241764471790136</v>
      </c>
      <c r="I248">
        <f t="shared" ca="1" si="21"/>
        <v>0.59991210197395584</v>
      </c>
      <c r="J248">
        <f t="shared" ca="1" si="20"/>
        <v>1</v>
      </c>
    </row>
    <row r="249" spans="8:10" x14ac:dyDescent="0.25">
      <c r="H249">
        <f t="shared" ca="1" si="19"/>
        <v>0.77931762760225309</v>
      </c>
      <c r="I249">
        <f t="shared" ca="1" si="21"/>
        <v>0.62475336636255641</v>
      </c>
      <c r="J249">
        <f t="shared" ca="1" si="20"/>
        <v>1</v>
      </c>
    </row>
    <row r="250" spans="8:10" x14ac:dyDescent="0.25">
      <c r="H250">
        <f t="shared" ca="1" si="19"/>
        <v>0.76035529483243558</v>
      </c>
      <c r="I250">
        <f t="shared" ca="1" si="21"/>
        <v>0.58146979125513132</v>
      </c>
      <c r="J250">
        <f t="shared" ca="1" si="20"/>
        <v>1</v>
      </c>
    </row>
    <row r="251" spans="8:10" x14ac:dyDescent="0.25">
      <c r="H251">
        <f t="shared" ca="1" si="19"/>
        <v>0.83287724478193137</v>
      </c>
      <c r="I251">
        <f t="shared" ca="1" si="21"/>
        <v>0.55011602006442273</v>
      </c>
      <c r="J251">
        <f t="shared" ca="1" si="20"/>
        <v>1</v>
      </c>
    </row>
    <row r="252" spans="8:10" x14ac:dyDescent="0.25">
      <c r="H252">
        <f t="shared" ca="1" si="19"/>
        <v>0.79224907646379739</v>
      </c>
      <c r="I252">
        <f t="shared" ca="1" si="21"/>
        <v>0.57378732070878946</v>
      </c>
      <c r="J252">
        <f t="shared" ca="1" si="20"/>
        <v>1</v>
      </c>
    </row>
    <row r="253" spans="8:10" x14ac:dyDescent="0.25">
      <c r="H253">
        <f t="shared" ca="1" si="19"/>
        <v>0.85634426115143414</v>
      </c>
      <c r="I253">
        <f t="shared" ca="1" si="21"/>
        <v>0.64322438885548916</v>
      </c>
      <c r="J253">
        <f t="shared" ca="1" si="20"/>
        <v>1</v>
      </c>
    </row>
    <row r="254" spans="8:10" x14ac:dyDescent="0.25">
      <c r="H254">
        <f t="shared" ca="1" si="19"/>
        <v>0.74182743072854107</v>
      </c>
      <c r="I254">
        <f t="shared" ca="1" si="21"/>
        <v>0.60172937478784427</v>
      </c>
      <c r="J254">
        <f t="shared" ca="1" si="20"/>
        <v>1</v>
      </c>
    </row>
    <row r="255" spans="8:10" x14ac:dyDescent="0.25">
      <c r="H255">
        <f t="shared" ca="1" si="19"/>
        <v>0.83993353523156555</v>
      </c>
      <c r="I255">
        <f t="shared" ca="1" si="21"/>
        <v>0.62968616772083807</v>
      </c>
      <c r="J255">
        <f t="shared" ca="1" si="20"/>
        <v>1</v>
      </c>
    </row>
    <row r="256" spans="8:10" x14ac:dyDescent="0.25">
      <c r="H256">
        <f t="shared" ca="1" si="19"/>
        <v>0.77169602728824893</v>
      </c>
      <c r="I256">
        <f t="shared" ca="1" si="21"/>
        <v>0.43624404011927292</v>
      </c>
      <c r="J256">
        <f t="shared" ca="1" si="20"/>
        <v>1</v>
      </c>
    </row>
    <row r="257" spans="8:10" x14ac:dyDescent="0.25">
      <c r="H257">
        <f t="shared" ca="1" si="19"/>
        <v>0.7436688792751448</v>
      </c>
      <c r="I257">
        <f t="shared" ca="1" si="21"/>
        <v>0.6760361701575579</v>
      </c>
      <c r="J257">
        <f t="shared" ca="1" si="20"/>
        <v>1</v>
      </c>
    </row>
    <row r="258" spans="8:10" x14ac:dyDescent="0.25">
      <c r="H258">
        <f t="shared" ca="1" si="19"/>
        <v>0.78217031184873098</v>
      </c>
      <c r="I258">
        <f t="shared" ca="1" si="21"/>
        <v>0.62087621894722922</v>
      </c>
      <c r="J258">
        <f t="shared" ca="1" si="20"/>
        <v>1</v>
      </c>
    </row>
    <row r="259" spans="8:10" x14ac:dyDescent="0.25">
      <c r="H259">
        <f t="shared" ref="H259:H322" ca="1" si="22">BETAINV(RAND(),41,11)</f>
        <v>0.75827400805291933</v>
      </c>
      <c r="I259">
        <f t="shared" ca="1" si="21"/>
        <v>0.62148704073312366</v>
      </c>
      <c r="J259">
        <f t="shared" ref="J259:J322" ca="1" si="23">IF(H259 &gt; I259, 1, 0)</f>
        <v>1</v>
      </c>
    </row>
    <row r="260" spans="8:10" x14ac:dyDescent="0.25">
      <c r="H260">
        <f t="shared" ca="1" si="22"/>
        <v>0.74850295630764585</v>
      </c>
      <c r="I260">
        <f t="shared" ref="I260:I323" ca="1" si="24">BETAINV(RAND(),32,20)</f>
        <v>0.60327272742382942</v>
      </c>
      <c r="J260">
        <f t="shared" ca="1" si="23"/>
        <v>1</v>
      </c>
    </row>
    <row r="261" spans="8:10" x14ac:dyDescent="0.25">
      <c r="H261">
        <f t="shared" ca="1" si="22"/>
        <v>0.81990713262242054</v>
      </c>
      <c r="I261">
        <f t="shared" ca="1" si="24"/>
        <v>0.58298554869221841</v>
      </c>
      <c r="J261">
        <f t="shared" ca="1" si="23"/>
        <v>1</v>
      </c>
    </row>
    <row r="262" spans="8:10" x14ac:dyDescent="0.25">
      <c r="H262">
        <f t="shared" ca="1" si="22"/>
        <v>0.72869417672037085</v>
      </c>
      <c r="I262">
        <f t="shared" ca="1" si="24"/>
        <v>0.67531528094013205</v>
      </c>
      <c r="J262">
        <f t="shared" ca="1" si="23"/>
        <v>1</v>
      </c>
    </row>
    <row r="263" spans="8:10" x14ac:dyDescent="0.25">
      <c r="H263">
        <f t="shared" ca="1" si="22"/>
        <v>0.77010501905750506</v>
      </c>
      <c r="I263">
        <f t="shared" ca="1" si="24"/>
        <v>0.59150498342092495</v>
      </c>
      <c r="J263">
        <f t="shared" ca="1" si="23"/>
        <v>1</v>
      </c>
    </row>
    <row r="264" spans="8:10" x14ac:dyDescent="0.25">
      <c r="H264">
        <f t="shared" ca="1" si="22"/>
        <v>0.82097469691283076</v>
      </c>
      <c r="I264">
        <f t="shared" ca="1" si="24"/>
        <v>0.59825680992728925</v>
      </c>
      <c r="J264">
        <f t="shared" ca="1" si="23"/>
        <v>1</v>
      </c>
    </row>
    <row r="265" spans="8:10" x14ac:dyDescent="0.25">
      <c r="H265">
        <f t="shared" ca="1" si="22"/>
        <v>0.85015324788697855</v>
      </c>
      <c r="I265">
        <f t="shared" ca="1" si="24"/>
        <v>0.56701877740733886</v>
      </c>
      <c r="J265">
        <f t="shared" ca="1" si="23"/>
        <v>1</v>
      </c>
    </row>
    <row r="266" spans="8:10" x14ac:dyDescent="0.25">
      <c r="H266">
        <f t="shared" ca="1" si="22"/>
        <v>0.76785427784981175</v>
      </c>
      <c r="I266">
        <f t="shared" ca="1" si="24"/>
        <v>0.70830045205173986</v>
      </c>
      <c r="J266">
        <f t="shared" ca="1" si="23"/>
        <v>1</v>
      </c>
    </row>
    <row r="267" spans="8:10" x14ac:dyDescent="0.25">
      <c r="H267">
        <f t="shared" ca="1" si="22"/>
        <v>0.77768334999738065</v>
      </c>
      <c r="I267">
        <f t="shared" ca="1" si="24"/>
        <v>0.58875949832334573</v>
      </c>
      <c r="J267">
        <f t="shared" ca="1" si="23"/>
        <v>1</v>
      </c>
    </row>
    <row r="268" spans="8:10" x14ac:dyDescent="0.25">
      <c r="H268">
        <f t="shared" ca="1" si="22"/>
        <v>0.78359072568962052</v>
      </c>
      <c r="I268">
        <f t="shared" ca="1" si="24"/>
        <v>0.65200007569945462</v>
      </c>
      <c r="J268">
        <f t="shared" ca="1" si="23"/>
        <v>1</v>
      </c>
    </row>
    <row r="269" spans="8:10" x14ac:dyDescent="0.25">
      <c r="H269">
        <f t="shared" ca="1" si="22"/>
        <v>0.85650345965412278</v>
      </c>
      <c r="I269">
        <f t="shared" ca="1" si="24"/>
        <v>0.60284826187962959</v>
      </c>
      <c r="J269">
        <f t="shared" ca="1" si="23"/>
        <v>1</v>
      </c>
    </row>
    <row r="270" spans="8:10" x14ac:dyDescent="0.25">
      <c r="H270">
        <f t="shared" ca="1" si="22"/>
        <v>0.7882143781226072</v>
      </c>
      <c r="I270">
        <f t="shared" ca="1" si="24"/>
        <v>0.65795809185225074</v>
      </c>
      <c r="J270">
        <f t="shared" ca="1" si="23"/>
        <v>1</v>
      </c>
    </row>
    <row r="271" spans="8:10" x14ac:dyDescent="0.25">
      <c r="H271">
        <f t="shared" ca="1" si="22"/>
        <v>0.71277905549680087</v>
      </c>
      <c r="I271">
        <f t="shared" ca="1" si="24"/>
        <v>0.60033746454222181</v>
      </c>
      <c r="J271">
        <f t="shared" ca="1" si="23"/>
        <v>1</v>
      </c>
    </row>
    <row r="272" spans="8:10" x14ac:dyDescent="0.25">
      <c r="H272">
        <f t="shared" ca="1" si="22"/>
        <v>0.65857372469684661</v>
      </c>
      <c r="I272">
        <f t="shared" ca="1" si="24"/>
        <v>0.55479703816191406</v>
      </c>
      <c r="J272">
        <f t="shared" ca="1" si="23"/>
        <v>1</v>
      </c>
    </row>
    <row r="273" spans="8:10" x14ac:dyDescent="0.25">
      <c r="H273">
        <f t="shared" ca="1" si="22"/>
        <v>0.7579314664241984</v>
      </c>
      <c r="I273">
        <f t="shared" ca="1" si="24"/>
        <v>0.59208631154768765</v>
      </c>
      <c r="J273">
        <f t="shared" ca="1" si="23"/>
        <v>1</v>
      </c>
    </row>
    <row r="274" spans="8:10" x14ac:dyDescent="0.25">
      <c r="H274">
        <f t="shared" ca="1" si="22"/>
        <v>0.83408649822901948</v>
      </c>
      <c r="I274">
        <f t="shared" ca="1" si="24"/>
        <v>0.57850988604825115</v>
      </c>
      <c r="J274">
        <f t="shared" ca="1" si="23"/>
        <v>1</v>
      </c>
    </row>
    <row r="275" spans="8:10" x14ac:dyDescent="0.25">
      <c r="H275">
        <f t="shared" ca="1" si="22"/>
        <v>0.82912337207340081</v>
      </c>
      <c r="I275">
        <f t="shared" ca="1" si="24"/>
        <v>0.64745082877466487</v>
      </c>
      <c r="J275">
        <f t="shared" ca="1" si="23"/>
        <v>1</v>
      </c>
    </row>
    <row r="276" spans="8:10" x14ac:dyDescent="0.25">
      <c r="H276">
        <f t="shared" ca="1" si="22"/>
        <v>0.75874233256416457</v>
      </c>
      <c r="I276">
        <f t="shared" ca="1" si="24"/>
        <v>0.59027074657605805</v>
      </c>
      <c r="J276">
        <f t="shared" ca="1" si="23"/>
        <v>1</v>
      </c>
    </row>
    <row r="277" spans="8:10" x14ac:dyDescent="0.25">
      <c r="H277">
        <f t="shared" ca="1" si="22"/>
        <v>0.84349523875778376</v>
      </c>
      <c r="I277">
        <f t="shared" ca="1" si="24"/>
        <v>0.58244773485985724</v>
      </c>
      <c r="J277">
        <f t="shared" ca="1" si="23"/>
        <v>1</v>
      </c>
    </row>
    <row r="278" spans="8:10" x14ac:dyDescent="0.25">
      <c r="H278">
        <f t="shared" ca="1" si="22"/>
        <v>0.81523211694690001</v>
      </c>
      <c r="I278">
        <f t="shared" ca="1" si="24"/>
        <v>0.57376303029894604</v>
      </c>
      <c r="J278">
        <f t="shared" ca="1" si="23"/>
        <v>1</v>
      </c>
    </row>
    <row r="279" spans="8:10" x14ac:dyDescent="0.25">
      <c r="H279">
        <f t="shared" ca="1" si="22"/>
        <v>0.86047366369175304</v>
      </c>
      <c r="I279">
        <f t="shared" ca="1" si="24"/>
        <v>0.70163320283903374</v>
      </c>
      <c r="J279">
        <f t="shared" ca="1" si="23"/>
        <v>1</v>
      </c>
    </row>
    <row r="280" spans="8:10" x14ac:dyDescent="0.25">
      <c r="H280">
        <f t="shared" ca="1" si="22"/>
        <v>0.82239117726970168</v>
      </c>
      <c r="I280">
        <f t="shared" ca="1" si="24"/>
        <v>0.6419111365026694</v>
      </c>
      <c r="J280">
        <f t="shared" ca="1" si="23"/>
        <v>1</v>
      </c>
    </row>
    <row r="281" spans="8:10" x14ac:dyDescent="0.25">
      <c r="H281">
        <f t="shared" ca="1" si="22"/>
        <v>0.85631186509566026</v>
      </c>
      <c r="I281">
        <f t="shared" ca="1" si="24"/>
        <v>0.61246717376944859</v>
      </c>
      <c r="J281">
        <f t="shared" ca="1" si="23"/>
        <v>1</v>
      </c>
    </row>
    <row r="282" spans="8:10" x14ac:dyDescent="0.25">
      <c r="H282">
        <f t="shared" ca="1" si="22"/>
        <v>0.89306908977376631</v>
      </c>
      <c r="I282">
        <f t="shared" ca="1" si="24"/>
        <v>0.66460621802546516</v>
      </c>
      <c r="J282">
        <f t="shared" ca="1" si="23"/>
        <v>1</v>
      </c>
    </row>
    <row r="283" spans="8:10" x14ac:dyDescent="0.25">
      <c r="H283">
        <f t="shared" ca="1" si="22"/>
        <v>0.88440615295040592</v>
      </c>
      <c r="I283">
        <f t="shared" ca="1" si="24"/>
        <v>0.64923637846274351</v>
      </c>
      <c r="J283">
        <f t="shared" ca="1" si="23"/>
        <v>1</v>
      </c>
    </row>
    <row r="284" spans="8:10" x14ac:dyDescent="0.25">
      <c r="H284">
        <f t="shared" ca="1" si="22"/>
        <v>0.75426546923025717</v>
      </c>
      <c r="I284">
        <f t="shared" ca="1" si="24"/>
        <v>0.52650183243672077</v>
      </c>
      <c r="J284">
        <f t="shared" ca="1" si="23"/>
        <v>1</v>
      </c>
    </row>
    <row r="285" spans="8:10" x14ac:dyDescent="0.25">
      <c r="H285">
        <f t="shared" ca="1" si="22"/>
        <v>0.84389175373970393</v>
      </c>
      <c r="I285">
        <f t="shared" ca="1" si="24"/>
        <v>0.54932421043599877</v>
      </c>
      <c r="J285">
        <f t="shared" ca="1" si="23"/>
        <v>1</v>
      </c>
    </row>
    <row r="286" spans="8:10" x14ac:dyDescent="0.25">
      <c r="H286">
        <f t="shared" ca="1" si="22"/>
        <v>0.84423180384236307</v>
      </c>
      <c r="I286">
        <f t="shared" ca="1" si="24"/>
        <v>0.69297778665434406</v>
      </c>
      <c r="J286">
        <f t="shared" ca="1" si="23"/>
        <v>1</v>
      </c>
    </row>
    <row r="287" spans="8:10" x14ac:dyDescent="0.25">
      <c r="H287">
        <f t="shared" ca="1" si="22"/>
        <v>0.91196856245868507</v>
      </c>
      <c r="I287">
        <f t="shared" ca="1" si="24"/>
        <v>0.61572924984937805</v>
      </c>
      <c r="J287">
        <f t="shared" ca="1" si="23"/>
        <v>1</v>
      </c>
    </row>
    <row r="288" spans="8:10" x14ac:dyDescent="0.25">
      <c r="H288">
        <f t="shared" ca="1" si="22"/>
        <v>0.80770786841022013</v>
      </c>
      <c r="I288">
        <f t="shared" ca="1" si="24"/>
        <v>0.59520535610706216</v>
      </c>
      <c r="J288">
        <f t="shared" ca="1" si="23"/>
        <v>1</v>
      </c>
    </row>
    <row r="289" spans="8:10" x14ac:dyDescent="0.25">
      <c r="H289">
        <f t="shared" ca="1" si="22"/>
        <v>0.82985623778694295</v>
      </c>
      <c r="I289">
        <f t="shared" ca="1" si="24"/>
        <v>0.5459359259761466</v>
      </c>
      <c r="J289">
        <f t="shared" ca="1" si="23"/>
        <v>1</v>
      </c>
    </row>
    <row r="290" spans="8:10" x14ac:dyDescent="0.25">
      <c r="H290">
        <f t="shared" ca="1" si="22"/>
        <v>0.80701392439680952</v>
      </c>
      <c r="I290">
        <f t="shared" ca="1" si="24"/>
        <v>0.63242513491992836</v>
      </c>
      <c r="J290">
        <f t="shared" ca="1" si="23"/>
        <v>1</v>
      </c>
    </row>
    <row r="291" spans="8:10" x14ac:dyDescent="0.25">
      <c r="H291">
        <f t="shared" ca="1" si="22"/>
        <v>0.7762196235884935</v>
      </c>
      <c r="I291">
        <f t="shared" ca="1" si="24"/>
        <v>0.55411881938128049</v>
      </c>
      <c r="J291">
        <f t="shared" ca="1" si="23"/>
        <v>1</v>
      </c>
    </row>
    <row r="292" spans="8:10" x14ac:dyDescent="0.25">
      <c r="H292">
        <f t="shared" ca="1" si="22"/>
        <v>0.85496796935276254</v>
      </c>
      <c r="I292">
        <f t="shared" ca="1" si="24"/>
        <v>0.62102629911209006</v>
      </c>
      <c r="J292">
        <f t="shared" ca="1" si="23"/>
        <v>1</v>
      </c>
    </row>
    <row r="293" spans="8:10" x14ac:dyDescent="0.25">
      <c r="H293">
        <f t="shared" ca="1" si="22"/>
        <v>0.81632544868273715</v>
      </c>
      <c r="I293">
        <f t="shared" ca="1" si="24"/>
        <v>0.54271175185008325</v>
      </c>
      <c r="J293">
        <f t="shared" ca="1" si="23"/>
        <v>1</v>
      </c>
    </row>
    <row r="294" spans="8:10" x14ac:dyDescent="0.25">
      <c r="H294">
        <f t="shared" ca="1" si="22"/>
        <v>0.79986955384954672</v>
      </c>
      <c r="I294">
        <f t="shared" ca="1" si="24"/>
        <v>0.64580671117401156</v>
      </c>
      <c r="J294">
        <f t="shared" ca="1" si="23"/>
        <v>1</v>
      </c>
    </row>
    <row r="295" spans="8:10" x14ac:dyDescent="0.25">
      <c r="H295">
        <f t="shared" ca="1" si="22"/>
        <v>0.70521913368616995</v>
      </c>
      <c r="I295">
        <f t="shared" ca="1" si="24"/>
        <v>0.57253242071221133</v>
      </c>
      <c r="J295">
        <f t="shared" ca="1" si="23"/>
        <v>1</v>
      </c>
    </row>
    <row r="296" spans="8:10" x14ac:dyDescent="0.25">
      <c r="H296">
        <f t="shared" ca="1" si="22"/>
        <v>0.77318177315651837</v>
      </c>
      <c r="I296">
        <f t="shared" ca="1" si="24"/>
        <v>0.61235714457688939</v>
      </c>
      <c r="J296">
        <f t="shared" ca="1" si="23"/>
        <v>1</v>
      </c>
    </row>
    <row r="297" spans="8:10" x14ac:dyDescent="0.25">
      <c r="H297">
        <f t="shared" ca="1" si="22"/>
        <v>0.8111057675279072</v>
      </c>
      <c r="I297">
        <f t="shared" ca="1" si="24"/>
        <v>0.5884776618987978</v>
      </c>
      <c r="J297">
        <f t="shared" ca="1" si="23"/>
        <v>1</v>
      </c>
    </row>
    <row r="298" spans="8:10" x14ac:dyDescent="0.25">
      <c r="H298">
        <f t="shared" ca="1" si="22"/>
        <v>0.87700274192722316</v>
      </c>
      <c r="I298">
        <f t="shared" ca="1" si="24"/>
        <v>0.64797809960828956</v>
      </c>
      <c r="J298">
        <f t="shared" ca="1" si="23"/>
        <v>1</v>
      </c>
    </row>
    <row r="299" spans="8:10" x14ac:dyDescent="0.25">
      <c r="H299">
        <f t="shared" ca="1" si="22"/>
        <v>0.85221843531927477</v>
      </c>
      <c r="I299">
        <f t="shared" ca="1" si="24"/>
        <v>0.67191669087802464</v>
      </c>
      <c r="J299">
        <f t="shared" ca="1" si="23"/>
        <v>1</v>
      </c>
    </row>
    <row r="300" spans="8:10" x14ac:dyDescent="0.25">
      <c r="H300">
        <f t="shared" ca="1" si="22"/>
        <v>0.71407699783583656</v>
      </c>
      <c r="I300">
        <f t="shared" ca="1" si="24"/>
        <v>0.62375708533372043</v>
      </c>
      <c r="J300">
        <f t="shared" ca="1" si="23"/>
        <v>1</v>
      </c>
    </row>
    <row r="301" spans="8:10" x14ac:dyDescent="0.25">
      <c r="H301">
        <f t="shared" ca="1" si="22"/>
        <v>0.70507556403398108</v>
      </c>
      <c r="I301">
        <f t="shared" ca="1" si="24"/>
        <v>0.54470822516758277</v>
      </c>
      <c r="J301">
        <f t="shared" ca="1" si="23"/>
        <v>1</v>
      </c>
    </row>
    <row r="302" spans="8:10" x14ac:dyDescent="0.25">
      <c r="H302">
        <f t="shared" ca="1" si="22"/>
        <v>0.82856891229930585</v>
      </c>
      <c r="I302">
        <f t="shared" ca="1" si="24"/>
        <v>0.66989533519246547</v>
      </c>
      <c r="J302">
        <f t="shared" ca="1" si="23"/>
        <v>1</v>
      </c>
    </row>
    <row r="303" spans="8:10" x14ac:dyDescent="0.25">
      <c r="H303">
        <f t="shared" ca="1" si="22"/>
        <v>0.85222526327707959</v>
      </c>
      <c r="I303">
        <f t="shared" ca="1" si="24"/>
        <v>0.66081502706019024</v>
      </c>
      <c r="J303">
        <f t="shared" ca="1" si="23"/>
        <v>1</v>
      </c>
    </row>
    <row r="304" spans="8:10" x14ac:dyDescent="0.25">
      <c r="H304">
        <f t="shared" ca="1" si="22"/>
        <v>0.80854009255060633</v>
      </c>
      <c r="I304">
        <f t="shared" ca="1" si="24"/>
        <v>0.56854363649321282</v>
      </c>
      <c r="J304">
        <f t="shared" ca="1" si="23"/>
        <v>1</v>
      </c>
    </row>
    <row r="305" spans="8:10" x14ac:dyDescent="0.25">
      <c r="H305">
        <f t="shared" ca="1" si="22"/>
        <v>0.72649788155327244</v>
      </c>
      <c r="I305">
        <f t="shared" ca="1" si="24"/>
        <v>0.55657641139869896</v>
      </c>
      <c r="J305">
        <f t="shared" ca="1" si="23"/>
        <v>1</v>
      </c>
    </row>
    <row r="306" spans="8:10" x14ac:dyDescent="0.25">
      <c r="H306">
        <f t="shared" ca="1" si="22"/>
        <v>0.7975002817753909</v>
      </c>
      <c r="I306">
        <f t="shared" ca="1" si="24"/>
        <v>0.49282136858450215</v>
      </c>
      <c r="J306">
        <f t="shared" ca="1" si="23"/>
        <v>1</v>
      </c>
    </row>
    <row r="307" spans="8:10" x14ac:dyDescent="0.25">
      <c r="H307">
        <f t="shared" ca="1" si="22"/>
        <v>0.71907528211145211</v>
      </c>
      <c r="I307">
        <f t="shared" ca="1" si="24"/>
        <v>0.6601182803742337</v>
      </c>
      <c r="J307">
        <f t="shared" ca="1" si="23"/>
        <v>1</v>
      </c>
    </row>
    <row r="308" spans="8:10" x14ac:dyDescent="0.25">
      <c r="H308">
        <f t="shared" ca="1" si="22"/>
        <v>0.76739132459540182</v>
      </c>
      <c r="I308">
        <f t="shared" ca="1" si="24"/>
        <v>0.66739418926051619</v>
      </c>
      <c r="J308">
        <f t="shared" ca="1" si="23"/>
        <v>1</v>
      </c>
    </row>
    <row r="309" spans="8:10" x14ac:dyDescent="0.25">
      <c r="H309">
        <f t="shared" ca="1" si="22"/>
        <v>0.66855064959176946</v>
      </c>
      <c r="I309">
        <f t="shared" ca="1" si="24"/>
        <v>0.58236211470722499</v>
      </c>
      <c r="J309">
        <f t="shared" ca="1" si="23"/>
        <v>1</v>
      </c>
    </row>
    <row r="310" spans="8:10" x14ac:dyDescent="0.25">
      <c r="H310">
        <f t="shared" ca="1" si="22"/>
        <v>0.84686566591060874</v>
      </c>
      <c r="I310">
        <f t="shared" ca="1" si="24"/>
        <v>0.63456290547304839</v>
      </c>
      <c r="J310">
        <f t="shared" ca="1" si="23"/>
        <v>1</v>
      </c>
    </row>
    <row r="311" spans="8:10" x14ac:dyDescent="0.25">
      <c r="H311">
        <f t="shared" ca="1" si="22"/>
        <v>0.85280952092685758</v>
      </c>
      <c r="I311">
        <f t="shared" ca="1" si="24"/>
        <v>0.57278678763815916</v>
      </c>
      <c r="J311">
        <f t="shared" ca="1" si="23"/>
        <v>1</v>
      </c>
    </row>
    <row r="312" spans="8:10" x14ac:dyDescent="0.25">
      <c r="H312">
        <f t="shared" ca="1" si="22"/>
        <v>0.7712734614077712</v>
      </c>
      <c r="I312">
        <f t="shared" ca="1" si="24"/>
        <v>0.47254411266096863</v>
      </c>
      <c r="J312">
        <f t="shared" ca="1" si="23"/>
        <v>1</v>
      </c>
    </row>
    <row r="313" spans="8:10" x14ac:dyDescent="0.25">
      <c r="H313">
        <f t="shared" ca="1" si="22"/>
        <v>0.73231656120326682</v>
      </c>
      <c r="I313">
        <f t="shared" ca="1" si="24"/>
        <v>0.56658303583816771</v>
      </c>
      <c r="J313">
        <f t="shared" ca="1" si="23"/>
        <v>1</v>
      </c>
    </row>
    <row r="314" spans="8:10" x14ac:dyDescent="0.25">
      <c r="H314">
        <f t="shared" ca="1" si="22"/>
        <v>0.78988387029872953</v>
      </c>
      <c r="I314">
        <f t="shared" ca="1" si="24"/>
        <v>0.69745836618509793</v>
      </c>
      <c r="J314">
        <f t="shared" ca="1" si="23"/>
        <v>1</v>
      </c>
    </row>
    <row r="315" spans="8:10" x14ac:dyDescent="0.25">
      <c r="H315">
        <f t="shared" ca="1" si="22"/>
        <v>0.75608939611035952</v>
      </c>
      <c r="I315">
        <f t="shared" ca="1" si="24"/>
        <v>0.63117003894786361</v>
      </c>
      <c r="J315">
        <f t="shared" ca="1" si="23"/>
        <v>1</v>
      </c>
    </row>
    <row r="316" spans="8:10" x14ac:dyDescent="0.25">
      <c r="H316">
        <f t="shared" ca="1" si="22"/>
        <v>0.84835932231346367</v>
      </c>
      <c r="I316">
        <f t="shared" ca="1" si="24"/>
        <v>0.70671833047626387</v>
      </c>
      <c r="J316">
        <f t="shared" ca="1" si="23"/>
        <v>1</v>
      </c>
    </row>
    <row r="317" spans="8:10" x14ac:dyDescent="0.25">
      <c r="H317">
        <f t="shared" ca="1" si="22"/>
        <v>0.88804299616377547</v>
      </c>
      <c r="I317">
        <f t="shared" ca="1" si="24"/>
        <v>0.64556188931975433</v>
      </c>
      <c r="J317">
        <f t="shared" ca="1" si="23"/>
        <v>1</v>
      </c>
    </row>
    <row r="318" spans="8:10" x14ac:dyDescent="0.25">
      <c r="H318">
        <f t="shared" ca="1" si="22"/>
        <v>0.80927204370888495</v>
      </c>
      <c r="I318">
        <f t="shared" ca="1" si="24"/>
        <v>0.5459137835402289</v>
      </c>
      <c r="J318">
        <f t="shared" ca="1" si="23"/>
        <v>1</v>
      </c>
    </row>
    <row r="319" spans="8:10" x14ac:dyDescent="0.25">
      <c r="H319">
        <f t="shared" ca="1" si="22"/>
        <v>0.84778644173676376</v>
      </c>
      <c r="I319">
        <f t="shared" ca="1" si="24"/>
        <v>0.5827857666496854</v>
      </c>
      <c r="J319">
        <f t="shared" ca="1" si="23"/>
        <v>1</v>
      </c>
    </row>
    <row r="320" spans="8:10" x14ac:dyDescent="0.25">
      <c r="H320">
        <f t="shared" ca="1" si="22"/>
        <v>0.7411515535933374</v>
      </c>
      <c r="I320">
        <f t="shared" ca="1" si="24"/>
        <v>0.65190727882941013</v>
      </c>
      <c r="J320">
        <f t="shared" ca="1" si="23"/>
        <v>1</v>
      </c>
    </row>
    <row r="321" spans="8:10" x14ac:dyDescent="0.25">
      <c r="H321">
        <f t="shared" ca="1" si="22"/>
        <v>0.64542271081895997</v>
      </c>
      <c r="I321">
        <f t="shared" ca="1" si="24"/>
        <v>0.55350385051599837</v>
      </c>
      <c r="J321">
        <f t="shared" ca="1" si="23"/>
        <v>1</v>
      </c>
    </row>
    <row r="322" spans="8:10" x14ac:dyDescent="0.25">
      <c r="H322">
        <f t="shared" ca="1" si="22"/>
        <v>0.8113599932290797</v>
      </c>
      <c r="I322">
        <f t="shared" ca="1" si="24"/>
        <v>0.59749596937546612</v>
      </c>
      <c r="J322">
        <f t="shared" ca="1" si="23"/>
        <v>1</v>
      </c>
    </row>
    <row r="323" spans="8:10" x14ac:dyDescent="0.25">
      <c r="H323">
        <f t="shared" ref="H323:H386" ca="1" si="25">BETAINV(RAND(),41,11)</f>
        <v>0.73902904021330185</v>
      </c>
      <c r="I323">
        <f t="shared" ca="1" si="24"/>
        <v>0.53918979720619375</v>
      </c>
      <c r="J323">
        <f t="shared" ref="J323:J386" ca="1" si="26">IF(H323 &gt; I323, 1, 0)</f>
        <v>1</v>
      </c>
    </row>
    <row r="324" spans="8:10" x14ac:dyDescent="0.25">
      <c r="H324">
        <f t="shared" ca="1" si="25"/>
        <v>0.75187549737723214</v>
      </c>
      <c r="I324">
        <f t="shared" ref="I324:I387" ca="1" si="27">BETAINV(RAND(),32,20)</f>
        <v>0.6780468798810243</v>
      </c>
      <c r="J324">
        <f t="shared" ca="1" si="26"/>
        <v>1</v>
      </c>
    </row>
    <row r="325" spans="8:10" x14ac:dyDescent="0.25">
      <c r="H325">
        <f t="shared" ca="1" si="25"/>
        <v>0.76403122970111004</v>
      </c>
      <c r="I325">
        <f t="shared" ca="1" si="27"/>
        <v>0.67853947441278528</v>
      </c>
      <c r="J325">
        <f t="shared" ca="1" si="26"/>
        <v>1</v>
      </c>
    </row>
    <row r="326" spans="8:10" x14ac:dyDescent="0.25">
      <c r="H326">
        <f t="shared" ca="1" si="25"/>
        <v>0.73212471586922911</v>
      </c>
      <c r="I326">
        <f t="shared" ca="1" si="27"/>
        <v>0.57426544686158154</v>
      </c>
      <c r="J326">
        <f t="shared" ca="1" si="26"/>
        <v>1</v>
      </c>
    </row>
    <row r="327" spans="8:10" x14ac:dyDescent="0.25">
      <c r="H327">
        <f t="shared" ca="1" si="25"/>
        <v>0.76762915070449234</v>
      </c>
      <c r="I327">
        <f t="shared" ca="1" si="27"/>
        <v>0.60368613194883303</v>
      </c>
      <c r="J327">
        <f t="shared" ca="1" si="26"/>
        <v>1</v>
      </c>
    </row>
    <row r="328" spans="8:10" x14ac:dyDescent="0.25">
      <c r="H328">
        <f t="shared" ca="1" si="25"/>
        <v>0.7813237590671257</v>
      </c>
      <c r="I328">
        <f t="shared" ca="1" si="27"/>
        <v>0.54372685660221853</v>
      </c>
      <c r="J328">
        <f t="shared" ca="1" si="26"/>
        <v>1</v>
      </c>
    </row>
    <row r="329" spans="8:10" x14ac:dyDescent="0.25">
      <c r="H329">
        <f t="shared" ca="1" si="25"/>
        <v>0.80044759147562994</v>
      </c>
      <c r="I329">
        <f t="shared" ca="1" si="27"/>
        <v>0.5511458447239227</v>
      </c>
      <c r="J329">
        <f t="shared" ca="1" si="26"/>
        <v>1</v>
      </c>
    </row>
    <row r="330" spans="8:10" x14ac:dyDescent="0.25">
      <c r="H330">
        <f t="shared" ca="1" si="25"/>
        <v>0.78458952999037268</v>
      </c>
      <c r="I330">
        <f t="shared" ca="1" si="27"/>
        <v>0.71364934944383185</v>
      </c>
      <c r="J330">
        <f t="shared" ca="1" si="26"/>
        <v>1</v>
      </c>
    </row>
    <row r="331" spans="8:10" x14ac:dyDescent="0.25">
      <c r="H331">
        <f t="shared" ca="1" si="25"/>
        <v>0.7953633930760875</v>
      </c>
      <c r="I331">
        <f t="shared" ca="1" si="27"/>
        <v>0.6116737686094752</v>
      </c>
      <c r="J331">
        <f t="shared" ca="1" si="26"/>
        <v>1</v>
      </c>
    </row>
    <row r="332" spans="8:10" x14ac:dyDescent="0.25">
      <c r="H332">
        <f t="shared" ca="1" si="25"/>
        <v>0.80466407009938024</v>
      </c>
      <c r="I332">
        <f t="shared" ca="1" si="27"/>
        <v>0.55690785280470179</v>
      </c>
      <c r="J332">
        <f t="shared" ca="1" si="26"/>
        <v>1</v>
      </c>
    </row>
    <row r="333" spans="8:10" x14ac:dyDescent="0.25">
      <c r="H333">
        <f t="shared" ca="1" si="25"/>
        <v>0.84651426819691478</v>
      </c>
      <c r="I333">
        <f t="shared" ca="1" si="27"/>
        <v>0.54967837509906037</v>
      </c>
      <c r="J333">
        <f t="shared" ca="1" si="26"/>
        <v>1</v>
      </c>
    </row>
    <row r="334" spans="8:10" x14ac:dyDescent="0.25">
      <c r="H334">
        <f t="shared" ca="1" si="25"/>
        <v>0.8098471645622789</v>
      </c>
      <c r="I334">
        <f t="shared" ca="1" si="27"/>
        <v>0.5603521780700419</v>
      </c>
      <c r="J334">
        <f t="shared" ca="1" si="26"/>
        <v>1</v>
      </c>
    </row>
    <row r="335" spans="8:10" x14ac:dyDescent="0.25">
      <c r="H335">
        <f t="shared" ca="1" si="25"/>
        <v>0.81490833087667347</v>
      </c>
      <c r="I335">
        <f t="shared" ca="1" si="27"/>
        <v>0.67760815412343356</v>
      </c>
      <c r="J335">
        <f t="shared" ca="1" si="26"/>
        <v>1</v>
      </c>
    </row>
    <row r="336" spans="8:10" x14ac:dyDescent="0.25">
      <c r="H336">
        <f t="shared" ca="1" si="25"/>
        <v>0.84173068803939011</v>
      </c>
      <c r="I336">
        <f t="shared" ca="1" si="27"/>
        <v>0.62874876371538724</v>
      </c>
      <c r="J336">
        <f t="shared" ca="1" si="26"/>
        <v>1</v>
      </c>
    </row>
    <row r="337" spans="8:10" x14ac:dyDescent="0.25">
      <c r="H337">
        <f t="shared" ca="1" si="25"/>
        <v>0.76340258443241205</v>
      </c>
      <c r="I337">
        <f t="shared" ca="1" si="27"/>
        <v>0.54030359801974392</v>
      </c>
      <c r="J337">
        <f t="shared" ca="1" si="26"/>
        <v>1</v>
      </c>
    </row>
    <row r="338" spans="8:10" x14ac:dyDescent="0.25">
      <c r="H338">
        <f t="shared" ca="1" si="25"/>
        <v>0.81812520740931838</v>
      </c>
      <c r="I338">
        <f t="shared" ca="1" si="27"/>
        <v>0.69958628108431409</v>
      </c>
      <c r="J338">
        <f t="shared" ca="1" si="26"/>
        <v>1</v>
      </c>
    </row>
    <row r="339" spans="8:10" x14ac:dyDescent="0.25">
      <c r="H339">
        <f t="shared" ca="1" si="25"/>
        <v>0.80175332172225922</v>
      </c>
      <c r="I339">
        <f t="shared" ca="1" si="27"/>
        <v>0.58876884200709678</v>
      </c>
      <c r="J339">
        <f t="shared" ca="1" si="26"/>
        <v>1</v>
      </c>
    </row>
    <row r="340" spans="8:10" x14ac:dyDescent="0.25">
      <c r="H340">
        <f t="shared" ca="1" si="25"/>
        <v>0.73491148779132409</v>
      </c>
      <c r="I340">
        <f t="shared" ca="1" si="27"/>
        <v>0.68582865104666069</v>
      </c>
      <c r="J340">
        <f t="shared" ca="1" si="26"/>
        <v>1</v>
      </c>
    </row>
    <row r="341" spans="8:10" x14ac:dyDescent="0.25">
      <c r="H341">
        <f t="shared" ca="1" si="25"/>
        <v>0.83407856540557102</v>
      </c>
      <c r="I341">
        <f t="shared" ca="1" si="27"/>
        <v>0.59917101315166399</v>
      </c>
      <c r="J341">
        <f t="shared" ca="1" si="26"/>
        <v>1</v>
      </c>
    </row>
    <row r="342" spans="8:10" x14ac:dyDescent="0.25">
      <c r="H342">
        <f t="shared" ca="1" si="25"/>
        <v>0.80247339744419577</v>
      </c>
      <c r="I342">
        <f t="shared" ca="1" si="27"/>
        <v>0.59288503848944807</v>
      </c>
      <c r="J342">
        <f t="shared" ca="1" si="26"/>
        <v>1</v>
      </c>
    </row>
    <row r="343" spans="8:10" x14ac:dyDescent="0.25">
      <c r="H343">
        <f t="shared" ca="1" si="25"/>
        <v>0.75345474472471319</v>
      </c>
      <c r="I343">
        <f t="shared" ca="1" si="27"/>
        <v>0.76320082306686721</v>
      </c>
      <c r="J343">
        <f t="shared" ca="1" si="26"/>
        <v>0</v>
      </c>
    </row>
    <row r="344" spans="8:10" x14ac:dyDescent="0.25">
      <c r="H344">
        <f t="shared" ca="1" si="25"/>
        <v>0.79763110604776566</v>
      </c>
      <c r="I344">
        <f t="shared" ca="1" si="27"/>
        <v>0.66230915137709268</v>
      </c>
      <c r="J344">
        <f t="shared" ca="1" si="26"/>
        <v>1</v>
      </c>
    </row>
    <row r="345" spans="8:10" x14ac:dyDescent="0.25">
      <c r="H345">
        <f t="shared" ca="1" si="25"/>
        <v>0.78543510254936988</v>
      </c>
      <c r="I345">
        <f t="shared" ca="1" si="27"/>
        <v>0.69017736354160308</v>
      </c>
      <c r="J345">
        <f t="shared" ca="1" si="26"/>
        <v>1</v>
      </c>
    </row>
    <row r="346" spans="8:10" x14ac:dyDescent="0.25">
      <c r="H346">
        <f t="shared" ca="1" si="25"/>
        <v>0.76409549454420045</v>
      </c>
      <c r="I346">
        <f t="shared" ca="1" si="27"/>
        <v>0.70484666306344446</v>
      </c>
      <c r="J346">
        <f t="shared" ca="1" si="26"/>
        <v>1</v>
      </c>
    </row>
    <row r="347" spans="8:10" x14ac:dyDescent="0.25">
      <c r="H347">
        <f t="shared" ca="1" si="25"/>
        <v>0.73196002222352075</v>
      </c>
      <c r="I347">
        <f t="shared" ca="1" si="27"/>
        <v>0.65749809589718733</v>
      </c>
      <c r="J347">
        <f t="shared" ca="1" si="26"/>
        <v>1</v>
      </c>
    </row>
    <row r="348" spans="8:10" x14ac:dyDescent="0.25">
      <c r="H348">
        <f t="shared" ca="1" si="25"/>
        <v>0.77716205975395158</v>
      </c>
      <c r="I348">
        <f t="shared" ca="1" si="27"/>
        <v>0.76849194065880599</v>
      </c>
      <c r="J348">
        <f t="shared" ca="1" si="26"/>
        <v>1</v>
      </c>
    </row>
    <row r="349" spans="8:10" x14ac:dyDescent="0.25">
      <c r="H349">
        <f t="shared" ca="1" si="25"/>
        <v>0.80850650064358009</v>
      </c>
      <c r="I349">
        <f t="shared" ca="1" si="27"/>
        <v>0.54572418117702803</v>
      </c>
      <c r="J349">
        <f t="shared" ca="1" si="26"/>
        <v>1</v>
      </c>
    </row>
    <row r="350" spans="8:10" x14ac:dyDescent="0.25">
      <c r="H350">
        <f t="shared" ca="1" si="25"/>
        <v>0.76991869106887723</v>
      </c>
      <c r="I350">
        <f t="shared" ca="1" si="27"/>
        <v>0.47824071747694114</v>
      </c>
      <c r="J350">
        <f t="shared" ca="1" si="26"/>
        <v>1</v>
      </c>
    </row>
    <row r="351" spans="8:10" x14ac:dyDescent="0.25">
      <c r="H351">
        <f t="shared" ca="1" si="25"/>
        <v>0.87816318886217171</v>
      </c>
      <c r="I351">
        <f t="shared" ca="1" si="27"/>
        <v>0.54907801900187225</v>
      </c>
      <c r="J351">
        <f t="shared" ca="1" si="26"/>
        <v>1</v>
      </c>
    </row>
    <row r="352" spans="8:10" x14ac:dyDescent="0.25">
      <c r="H352">
        <f t="shared" ca="1" si="25"/>
        <v>0.7932084726799159</v>
      </c>
      <c r="I352">
        <f t="shared" ca="1" si="27"/>
        <v>0.56158139545835806</v>
      </c>
      <c r="J352">
        <f t="shared" ca="1" si="26"/>
        <v>1</v>
      </c>
    </row>
    <row r="353" spans="8:10" x14ac:dyDescent="0.25">
      <c r="H353">
        <f t="shared" ca="1" si="25"/>
        <v>0.72186567427540904</v>
      </c>
      <c r="I353">
        <f t="shared" ca="1" si="27"/>
        <v>0.60724878384343839</v>
      </c>
      <c r="J353">
        <f t="shared" ca="1" si="26"/>
        <v>1</v>
      </c>
    </row>
    <row r="354" spans="8:10" x14ac:dyDescent="0.25">
      <c r="H354">
        <f t="shared" ca="1" si="25"/>
        <v>0.72777104305578855</v>
      </c>
      <c r="I354">
        <f t="shared" ca="1" si="27"/>
        <v>0.66662788289534158</v>
      </c>
      <c r="J354">
        <f t="shared" ca="1" si="26"/>
        <v>1</v>
      </c>
    </row>
    <row r="355" spans="8:10" x14ac:dyDescent="0.25">
      <c r="H355">
        <f t="shared" ca="1" si="25"/>
        <v>0.82748605363405436</v>
      </c>
      <c r="I355">
        <f t="shared" ca="1" si="27"/>
        <v>0.64208533071688201</v>
      </c>
      <c r="J355">
        <f t="shared" ca="1" si="26"/>
        <v>1</v>
      </c>
    </row>
    <row r="356" spans="8:10" x14ac:dyDescent="0.25">
      <c r="H356">
        <f t="shared" ca="1" si="25"/>
        <v>0.75598301508933796</v>
      </c>
      <c r="I356">
        <f t="shared" ca="1" si="27"/>
        <v>0.55894986984607842</v>
      </c>
      <c r="J356">
        <f t="shared" ca="1" si="26"/>
        <v>1</v>
      </c>
    </row>
    <row r="357" spans="8:10" x14ac:dyDescent="0.25">
      <c r="H357">
        <f t="shared" ca="1" si="25"/>
        <v>0.85180716242056076</v>
      </c>
      <c r="I357">
        <f t="shared" ca="1" si="27"/>
        <v>0.59652893337246904</v>
      </c>
      <c r="J357">
        <f t="shared" ca="1" si="26"/>
        <v>1</v>
      </c>
    </row>
    <row r="358" spans="8:10" x14ac:dyDescent="0.25">
      <c r="H358">
        <f t="shared" ca="1" si="25"/>
        <v>0.83546983593967616</v>
      </c>
      <c r="I358">
        <f t="shared" ca="1" si="27"/>
        <v>0.65664268670500525</v>
      </c>
      <c r="J358">
        <f t="shared" ca="1" si="26"/>
        <v>1</v>
      </c>
    </row>
    <row r="359" spans="8:10" x14ac:dyDescent="0.25">
      <c r="H359">
        <f t="shared" ca="1" si="25"/>
        <v>0.81961686052903149</v>
      </c>
      <c r="I359">
        <f t="shared" ca="1" si="27"/>
        <v>0.59985720273351162</v>
      </c>
      <c r="J359">
        <f t="shared" ca="1" si="26"/>
        <v>1</v>
      </c>
    </row>
    <row r="360" spans="8:10" x14ac:dyDescent="0.25">
      <c r="H360">
        <f t="shared" ca="1" si="25"/>
        <v>0.88363456891685621</v>
      </c>
      <c r="I360">
        <f t="shared" ca="1" si="27"/>
        <v>0.57471751240678093</v>
      </c>
      <c r="J360">
        <f t="shared" ca="1" si="26"/>
        <v>1</v>
      </c>
    </row>
    <row r="361" spans="8:10" x14ac:dyDescent="0.25">
      <c r="H361">
        <f t="shared" ca="1" si="25"/>
        <v>0.82819518963321981</v>
      </c>
      <c r="I361">
        <f t="shared" ca="1" si="27"/>
        <v>0.66268782789131375</v>
      </c>
      <c r="J361">
        <f t="shared" ca="1" si="26"/>
        <v>1</v>
      </c>
    </row>
    <row r="362" spans="8:10" x14ac:dyDescent="0.25">
      <c r="H362">
        <f t="shared" ca="1" si="25"/>
        <v>0.76550322291372408</v>
      </c>
      <c r="I362">
        <f t="shared" ca="1" si="27"/>
        <v>0.72744058596529726</v>
      </c>
      <c r="J362">
        <f t="shared" ca="1" si="26"/>
        <v>1</v>
      </c>
    </row>
    <row r="363" spans="8:10" x14ac:dyDescent="0.25">
      <c r="H363">
        <f t="shared" ca="1" si="25"/>
        <v>0.84795412607594001</v>
      </c>
      <c r="I363">
        <f t="shared" ca="1" si="27"/>
        <v>0.57115751456315345</v>
      </c>
      <c r="J363">
        <f t="shared" ca="1" si="26"/>
        <v>1</v>
      </c>
    </row>
    <row r="364" spans="8:10" x14ac:dyDescent="0.25">
      <c r="H364">
        <f t="shared" ca="1" si="25"/>
        <v>0.75795569147266273</v>
      </c>
      <c r="I364">
        <f t="shared" ca="1" si="27"/>
        <v>0.52282787045838308</v>
      </c>
      <c r="J364">
        <f t="shared" ca="1" si="26"/>
        <v>1</v>
      </c>
    </row>
    <row r="365" spans="8:10" x14ac:dyDescent="0.25">
      <c r="H365">
        <f t="shared" ca="1" si="25"/>
        <v>0.74191675163167392</v>
      </c>
      <c r="I365">
        <f t="shared" ca="1" si="27"/>
        <v>0.42347137985561228</v>
      </c>
      <c r="J365">
        <f t="shared" ca="1" si="26"/>
        <v>1</v>
      </c>
    </row>
    <row r="366" spans="8:10" x14ac:dyDescent="0.25">
      <c r="H366">
        <f t="shared" ca="1" si="25"/>
        <v>0.74952513850835256</v>
      </c>
      <c r="I366">
        <f t="shared" ca="1" si="27"/>
        <v>0.66145878841988592</v>
      </c>
      <c r="J366">
        <f t="shared" ca="1" si="26"/>
        <v>1</v>
      </c>
    </row>
    <row r="367" spans="8:10" x14ac:dyDescent="0.25">
      <c r="H367">
        <f t="shared" ca="1" si="25"/>
        <v>0.85403296575154042</v>
      </c>
      <c r="I367">
        <f t="shared" ca="1" si="27"/>
        <v>0.60323628084617587</v>
      </c>
      <c r="J367">
        <f t="shared" ca="1" si="26"/>
        <v>1</v>
      </c>
    </row>
    <row r="368" spans="8:10" x14ac:dyDescent="0.25">
      <c r="H368">
        <f t="shared" ca="1" si="25"/>
        <v>0.66910007431633944</v>
      </c>
      <c r="I368">
        <f t="shared" ca="1" si="27"/>
        <v>0.65409680910857593</v>
      </c>
      <c r="J368">
        <f t="shared" ca="1" si="26"/>
        <v>1</v>
      </c>
    </row>
    <row r="369" spans="8:10" x14ac:dyDescent="0.25">
      <c r="H369">
        <f t="shared" ca="1" si="25"/>
        <v>0.76281280814052488</v>
      </c>
      <c r="I369">
        <f t="shared" ca="1" si="27"/>
        <v>0.69546649565812202</v>
      </c>
      <c r="J369">
        <f t="shared" ca="1" si="26"/>
        <v>1</v>
      </c>
    </row>
    <row r="370" spans="8:10" x14ac:dyDescent="0.25">
      <c r="H370">
        <f t="shared" ca="1" si="25"/>
        <v>0.75524518731302204</v>
      </c>
      <c r="I370">
        <f t="shared" ca="1" si="27"/>
        <v>0.68634806467322873</v>
      </c>
      <c r="J370">
        <f t="shared" ca="1" si="26"/>
        <v>1</v>
      </c>
    </row>
    <row r="371" spans="8:10" x14ac:dyDescent="0.25">
      <c r="H371">
        <f t="shared" ca="1" si="25"/>
        <v>0.77789521220804703</v>
      </c>
      <c r="I371">
        <f t="shared" ca="1" si="27"/>
        <v>0.60887578593447522</v>
      </c>
      <c r="J371">
        <f t="shared" ca="1" si="26"/>
        <v>1</v>
      </c>
    </row>
    <row r="372" spans="8:10" x14ac:dyDescent="0.25">
      <c r="H372">
        <f t="shared" ca="1" si="25"/>
        <v>0.70642415463807717</v>
      </c>
      <c r="I372">
        <f t="shared" ca="1" si="27"/>
        <v>0.60530646388843667</v>
      </c>
      <c r="J372">
        <f t="shared" ca="1" si="26"/>
        <v>1</v>
      </c>
    </row>
    <row r="373" spans="8:10" x14ac:dyDescent="0.25">
      <c r="H373">
        <f t="shared" ca="1" si="25"/>
        <v>0.76005936250602513</v>
      </c>
      <c r="I373">
        <f t="shared" ca="1" si="27"/>
        <v>0.61068992973865988</v>
      </c>
      <c r="J373">
        <f t="shared" ca="1" si="26"/>
        <v>1</v>
      </c>
    </row>
    <row r="374" spans="8:10" x14ac:dyDescent="0.25">
      <c r="H374">
        <f t="shared" ca="1" si="25"/>
        <v>0.79323837599471914</v>
      </c>
      <c r="I374">
        <f t="shared" ca="1" si="27"/>
        <v>0.71768189312032926</v>
      </c>
      <c r="J374">
        <f t="shared" ca="1" si="26"/>
        <v>1</v>
      </c>
    </row>
    <row r="375" spans="8:10" x14ac:dyDescent="0.25">
      <c r="H375">
        <f t="shared" ca="1" si="25"/>
        <v>0.73932710324330708</v>
      </c>
      <c r="I375">
        <f t="shared" ca="1" si="27"/>
        <v>0.68957406466834703</v>
      </c>
      <c r="J375">
        <f t="shared" ca="1" si="26"/>
        <v>1</v>
      </c>
    </row>
    <row r="376" spans="8:10" x14ac:dyDescent="0.25">
      <c r="H376">
        <f t="shared" ca="1" si="25"/>
        <v>0.82247180167906875</v>
      </c>
      <c r="I376">
        <f t="shared" ca="1" si="27"/>
        <v>0.55327209653355736</v>
      </c>
      <c r="J376">
        <f t="shared" ca="1" si="26"/>
        <v>1</v>
      </c>
    </row>
    <row r="377" spans="8:10" x14ac:dyDescent="0.25">
      <c r="H377">
        <f t="shared" ca="1" si="25"/>
        <v>0.79076123885376037</v>
      </c>
      <c r="I377">
        <f t="shared" ca="1" si="27"/>
        <v>0.66534859267097013</v>
      </c>
      <c r="J377">
        <f t="shared" ca="1" si="26"/>
        <v>1</v>
      </c>
    </row>
    <row r="378" spans="8:10" x14ac:dyDescent="0.25">
      <c r="H378">
        <f t="shared" ca="1" si="25"/>
        <v>0.8264536033636779</v>
      </c>
      <c r="I378">
        <f t="shared" ca="1" si="27"/>
        <v>0.71238524484256116</v>
      </c>
      <c r="J378">
        <f t="shared" ca="1" si="26"/>
        <v>1</v>
      </c>
    </row>
    <row r="379" spans="8:10" x14ac:dyDescent="0.25">
      <c r="H379">
        <f t="shared" ca="1" si="25"/>
        <v>0.82851008008095917</v>
      </c>
      <c r="I379">
        <f t="shared" ca="1" si="27"/>
        <v>0.50963582806487107</v>
      </c>
      <c r="J379">
        <f t="shared" ca="1" si="26"/>
        <v>1</v>
      </c>
    </row>
    <row r="380" spans="8:10" x14ac:dyDescent="0.25">
      <c r="H380">
        <f t="shared" ca="1" si="25"/>
        <v>0.76266708184007015</v>
      </c>
      <c r="I380">
        <f t="shared" ca="1" si="27"/>
        <v>0.53155157391585006</v>
      </c>
      <c r="J380">
        <f t="shared" ca="1" si="26"/>
        <v>1</v>
      </c>
    </row>
    <row r="381" spans="8:10" x14ac:dyDescent="0.25">
      <c r="H381">
        <f t="shared" ca="1" si="25"/>
        <v>0.8295516244104516</v>
      </c>
      <c r="I381">
        <f t="shared" ca="1" si="27"/>
        <v>0.4921672800183276</v>
      </c>
      <c r="J381">
        <f t="shared" ca="1" si="26"/>
        <v>1</v>
      </c>
    </row>
    <row r="382" spans="8:10" x14ac:dyDescent="0.25">
      <c r="H382">
        <f t="shared" ca="1" si="25"/>
        <v>0.7770735187732003</v>
      </c>
      <c r="I382">
        <f t="shared" ca="1" si="27"/>
        <v>0.56226552885245751</v>
      </c>
      <c r="J382">
        <f t="shared" ca="1" si="26"/>
        <v>1</v>
      </c>
    </row>
    <row r="383" spans="8:10" x14ac:dyDescent="0.25">
      <c r="H383">
        <f t="shared" ca="1" si="25"/>
        <v>0.87106335509110178</v>
      </c>
      <c r="I383">
        <f t="shared" ca="1" si="27"/>
        <v>0.52514312933645835</v>
      </c>
      <c r="J383">
        <f t="shared" ca="1" si="26"/>
        <v>1</v>
      </c>
    </row>
    <row r="384" spans="8:10" x14ac:dyDescent="0.25">
      <c r="H384">
        <f t="shared" ca="1" si="25"/>
        <v>0.80999561689097532</v>
      </c>
      <c r="I384">
        <f t="shared" ca="1" si="27"/>
        <v>0.61368498493142631</v>
      </c>
      <c r="J384">
        <f t="shared" ca="1" si="26"/>
        <v>1</v>
      </c>
    </row>
    <row r="385" spans="8:10" x14ac:dyDescent="0.25">
      <c r="H385">
        <f t="shared" ca="1" si="25"/>
        <v>0.74061873251773636</v>
      </c>
      <c r="I385">
        <f t="shared" ca="1" si="27"/>
        <v>0.67848762988995115</v>
      </c>
      <c r="J385">
        <f t="shared" ca="1" si="26"/>
        <v>1</v>
      </c>
    </row>
    <row r="386" spans="8:10" x14ac:dyDescent="0.25">
      <c r="H386">
        <f t="shared" ca="1" si="25"/>
        <v>0.798289531004859</v>
      </c>
      <c r="I386">
        <f t="shared" ca="1" si="27"/>
        <v>0.54256007294969155</v>
      </c>
      <c r="J386">
        <f t="shared" ca="1" si="26"/>
        <v>1</v>
      </c>
    </row>
    <row r="387" spans="8:10" x14ac:dyDescent="0.25">
      <c r="H387">
        <f t="shared" ref="H387:H450" ca="1" si="28">BETAINV(RAND(),41,11)</f>
        <v>0.87920925464638899</v>
      </c>
      <c r="I387">
        <f t="shared" ca="1" si="27"/>
        <v>0.60861280689481834</v>
      </c>
      <c r="J387">
        <f t="shared" ref="J387:J450" ca="1" si="29">IF(H387 &gt; I387, 1, 0)</f>
        <v>1</v>
      </c>
    </row>
    <row r="388" spans="8:10" x14ac:dyDescent="0.25">
      <c r="H388">
        <f t="shared" ca="1" si="28"/>
        <v>0.79183865785783791</v>
      </c>
      <c r="I388">
        <f t="shared" ref="I388:I451" ca="1" si="30">BETAINV(RAND(),32,20)</f>
        <v>0.55429861582743034</v>
      </c>
      <c r="J388">
        <f t="shared" ca="1" si="29"/>
        <v>1</v>
      </c>
    </row>
    <row r="389" spans="8:10" x14ac:dyDescent="0.25">
      <c r="H389">
        <f t="shared" ca="1" si="28"/>
        <v>0.86414993729098433</v>
      </c>
      <c r="I389">
        <f t="shared" ca="1" si="30"/>
        <v>0.56385793136906215</v>
      </c>
      <c r="J389">
        <f t="shared" ca="1" si="29"/>
        <v>1</v>
      </c>
    </row>
    <row r="390" spans="8:10" x14ac:dyDescent="0.25">
      <c r="H390">
        <f t="shared" ca="1" si="28"/>
        <v>0.87352936338036502</v>
      </c>
      <c r="I390">
        <f t="shared" ca="1" si="30"/>
        <v>0.52242688644277135</v>
      </c>
      <c r="J390">
        <f t="shared" ca="1" si="29"/>
        <v>1</v>
      </c>
    </row>
    <row r="391" spans="8:10" x14ac:dyDescent="0.25">
      <c r="H391">
        <f t="shared" ca="1" si="28"/>
        <v>0.7975586820261884</v>
      </c>
      <c r="I391">
        <f t="shared" ca="1" si="30"/>
        <v>0.58840171821836162</v>
      </c>
      <c r="J391">
        <f t="shared" ca="1" si="29"/>
        <v>1</v>
      </c>
    </row>
    <row r="392" spans="8:10" x14ac:dyDescent="0.25">
      <c r="H392">
        <f t="shared" ca="1" si="28"/>
        <v>0.82696240416053368</v>
      </c>
      <c r="I392">
        <f t="shared" ca="1" si="30"/>
        <v>0.58250435003970646</v>
      </c>
      <c r="J392">
        <f t="shared" ca="1" si="29"/>
        <v>1</v>
      </c>
    </row>
    <row r="393" spans="8:10" x14ac:dyDescent="0.25">
      <c r="H393">
        <f t="shared" ca="1" si="28"/>
        <v>0.82829065617396425</v>
      </c>
      <c r="I393">
        <f t="shared" ca="1" si="30"/>
        <v>0.64691599797412602</v>
      </c>
      <c r="J393">
        <f t="shared" ca="1" si="29"/>
        <v>1</v>
      </c>
    </row>
    <row r="394" spans="8:10" x14ac:dyDescent="0.25">
      <c r="H394">
        <f t="shared" ca="1" si="28"/>
        <v>0.65157790184289099</v>
      </c>
      <c r="I394">
        <f t="shared" ca="1" si="30"/>
        <v>0.55368370578925918</v>
      </c>
      <c r="J394">
        <f t="shared" ca="1" si="29"/>
        <v>1</v>
      </c>
    </row>
    <row r="395" spans="8:10" x14ac:dyDescent="0.25">
      <c r="H395">
        <f t="shared" ca="1" si="28"/>
        <v>0.803359521694197</v>
      </c>
      <c r="I395">
        <f t="shared" ca="1" si="30"/>
        <v>0.62939359199704592</v>
      </c>
      <c r="J395">
        <f t="shared" ca="1" si="29"/>
        <v>1</v>
      </c>
    </row>
    <row r="396" spans="8:10" x14ac:dyDescent="0.25">
      <c r="H396">
        <f t="shared" ca="1" si="28"/>
        <v>0.72089765396877914</v>
      </c>
      <c r="I396">
        <f t="shared" ca="1" si="30"/>
        <v>0.66969145898981375</v>
      </c>
      <c r="J396">
        <f t="shared" ca="1" si="29"/>
        <v>1</v>
      </c>
    </row>
    <row r="397" spans="8:10" x14ac:dyDescent="0.25">
      <c r="H397">
        <f t="shared" ca="1" si="28"/>
        <v>0.8323212145867106</v>
      </c>
      <c r="I397">
        <f t="shared" ca="1" si="30"/>
        <v>0.6406134104099217</v>
      </c>
      <c r="J397">
        <f t="shared" ca="1" si="29"/>
        <v>1</v>
      </c>
    </row>
    <row r="398" spans="8:10" x14ac:dyDescent="0.25">
      <c r="H398">
        <f t="shared" ca="1" si="28"/>
        <v>0.82461864096770743</v>
      </c>
      <c r="I398">
        <f t="shared" ca="1" si="30"/>
        <v>0.5605262940242568</v>
      </c>
      <c r="J398">
        <f t="shared" ca="1" si="29"/>
        <v>1</v>
      </c>
    </row>
    <row r="399" spans="8:10" x14ac:dyDescent="0.25">
      <c r="H399">
        <f t="shared" ca="1" si="28"/>
        <v>0.75765476951934618</v>
      </c>
      <c r="I399">
        <f t="shared" ca="1" si="30"/>
        <v>0.59594169837259858</v>
      </c>
      <c r="J399">
        <f t="shared" ca="1" si="29"/>
        <v>1</v>
      </c>
    </row>
    <row r="400" spans="8:10" x14ac:dyDescent="0.25">
      <c r="H400">
        <f t="shared" ca="1" si="28"/>
        <v>0.76172123246567891</v>
      </c>
      <c r="I400">
        <f t="shared" ca="1" si="30"/>
        <v>0.58135182746219993</v>
      </c>
      <c r="J400">
        <f t="shared" ca="1" si="29"/>
        <v>1</v>
      </c>
    </row>
    <row r="401" spans="8:10" x14ac:dyDescent="0.25">
      <c r="H401">
        <f t="shared" ca="1" si="28"/>
        <v>0.85727217897859509</v>
      </c>
      <c r="I401">
        <f t="shared" ca="1" si="30"/>
        <v>0.57875654789663178</v>
      </c>
      <c r="J401">
        <f t="shared" ca="1" si="29"/>
        <v>1</v>
      </c>
    </row>
    <row r="402" spans="8:10" x14ac:dyDescent="0.25">
      <c r="H402">
        <f t="shared" ca="1" si="28"/>
        <v>0.70409698843774338</v>
      </c>
      <c r="I402">
        <f t="shared" ca="1" si="30"/>
        <v>0.50953185089981823</v>
      </c>
      <c r="J402">
        <f t="shared" ca="1" si="29"/>
        <v>1</v>
      </c>
    </row>
    <row r="403" spans="8:10" x14ac:dyDescent="0.25">
      <c r="H403">
        <f t="shared" ca="1" si="28"/>
        <v>0.73651148651830056</v>
      </c>
      <c r="I403">
        <f t="shared" ca="1" si="30"/>
        <v>0.51330759415876492</v>
      </c>
      <c r="J403">
        <f t="shared" ca="1" si="29"/>
        <v>1</v>
      </c>
    </row>
    <row r="404" spans="8:10" x14ac:dyDescent="0.25">
      <c r="H404">
        <f t="shared" ca="1" si="28"/>
        <v>0.72713576324917151</v>
      </c>
      <c r="I404">
        <f t="shared" ca="1" si="30"/>
        <v>0.55508600478442138</v>
      </c>
      <c r="J404">
        <f t="shared" ca="1" si="29"/>
        <v>1</v>
      </c>
    </row>
    <row r="405" spans="8:10" x14ac:dyDescent="0.25">
      <c r="H405">
        <f t="shared" ca="1" si="28"/>
        <v>0.71114705780290011</v>
      </c>
      <c r="I405">
        <f t="shared" ca="1" si="30"/>
        <v>0.58505965449375674</v>
      </c>
      <c r="J405">
        <f t="shared" ca="1" si="29"/>
        <v>1</v>
      </c>
    </row>
    <row r="406" spans="8:10" x14ac:dyDescent="0.25">
      <c r="H406">
        <f t="shared" ca="1" si="28"/>
        <v>0.66710807152831642</v>
      </c>
      <c r="I406">
        <f t="shared" ca="1" si="30"/>
        <v>0.7218479621396714</v>
      </c>
      <c r="J406">
        <f t="shared" ca="1" si="29"/>
        <v>0</v>
      </c>
    </row>
    <row r="407" spans="8:10" x14ac:dyDescent="0.25">
      <c r="H407">
        <f t="shared" ca="1" si="28"/>
        <v>0.86331047479147816</v>
      </c>
      <c r="I407">
        <f t="shared" ca="1" si="30"/>
        <v>0.61338898911041473</v>
      </c>
      <c r="J407">
        <f t="shared" ca="1" si="29"/>
        <v>1</v>
      </c>
    </row>
    <row r="408" spans="8:10" x14ac:dyDescent="0.25">
      <c r="H408">
        <f t="shared" ca="1" si="28"/>
        <v>0.85986343991471226</v>
      </c>
      <c r="I408">
        <f t="shared" ca="1" si="30"/>
        <v>0.67248308705066762</v>
      </c>
      <c r="J408">
        <f t="shared" ca="1" si="29"/>
        <v>1</v>
      </c>
    </row>
    <row r="409" spans="8:10" x14ac:dyDescent="0.25">
      <c r="H409">
        <f t="shared" ca="1" si="28"/>
        <v>0.77835779573896402</v>
      </c>
      <c r="I409">
        <f t="shared" ca="1" si="30"/>
        <v>0.72664315996502626</v>
      </c>
      <c r="J409">
        <f t="shared" ca="1" si="29"/>
        <v>1</v>
      </c>
    </row>
    <row r="410" spans="8:10" x14ac:dyDescent="0.25">
      <c r="H410">
        <f t="shared" ca="1" si="28"/>
        <v>0.84395840116501619</v>
      </c>
      <c r="I410">
        <f t="shared" ca="1" si="30"/>
        <v>0.51805376994451735</v>
      </c>
      <c r="J410">
        <f t="shared" ca="1" si="29"/>
        <v>1</v>
      </c>
    </row>
    <row r="411" spans="8:10" x14ac:dyDescent="0.25">
      <c r="H411">
        <f t="shared" ca="1" si="28"/>
        <v>0.8824666971869698</v>
      </c>
      <c r="I411">
        <f t="shared" ca="1" si="30"/>
        <v>0.66317097095332356</v>
      </c>
      <c r="J411">
        <f t="shared" ca="1" si="29"/>
        <v>1</v>
      </c>
    </row>
    <row r="412" spans="8:10" x14ac:dyDescent="0.25">
      <c r="H412">
        <f t="shared" ca="1" si="28"/>
        <v>0.82485570211899584</v>
      </c>
      <c r="I412">
        <f t="shared" ca="1" si="30"/>
        <v>0.58471353020519512</v>
      </c>
      <c r="J412">
        <f t="shared" ca="1" si="29"/>
        <v>1</v>
      </c>
    </row>
    <row r="413" spans="8:10" x14ac:dyDescent="0.25">
      <c r="H413">
        <f t="shared" ca="1" si="28"/>
        <v>0.74754507322955688</v>
      </c>
      <c r="I413">
        <f t="shared" ca="1" si="30"/>
        <v>0.62064393705452203</v>
      </c>
      <c r="J413">
        <f t="shared" ca="1" si="29"/>
        <v>1</v>
      </c>
    </row>
    <row r="414" spans="8:10" x14ac:dyDescent="0.25">
      <c r="H414">
        <f t="shared" ca="1" si="28"/>
        <v>0.77175641510003412</v>
      </c>
      <c r="I414">
        <f t="shared" ca="1" si="30"/>
        <v>0.54540991570713082</v>
      </c>
      <c r="J414">
        <f t="shared" ca="1" si="29"/>
        <v>1</v>
      </c>
    </row>
    <row r="415" spans="8:10" x14ac:dyDescent="0.25">
      <c r="H415">
        <f t="shared" ca="1" si="28"/>
        <v>0.68395149917349529</v>
      </c>
      <c r="I415">
        <f t="shared" ca="1" si="30"/>
        <v>0.6222103725001511</v>
      </c>
      <c r="J415">
        <f t="shared" ca="1" si="29"/>
        <v>1</v>
      </c>
    </row>
    <row r="416" spans="8:10" x14ac:dyDescent="0.25">
      <c r="H416">
        <f t="shared" ca="1" si="28"/>
        <v>0.86666482505770004</v>
      </c>
      <c r="I416">
        <f t="shared" ca="1" si="30"/>
        <v>0.6829149190081748</v>
      </c>
      <c r="J416">
        <f t="shared" ca="1" si="29"/>
        <v>1</v>
      </c>
    </row>
    <row r="417" spans="8:10" x14ac:dyDescent="0.25">
      <c r="H417">
        <f t="shared" ca="1" si="28"/>
        <v>0.74906675430224923</v>
      </c>
      <c r="I417">
        <f t="shared" ca="1" si="30"/>
        <v>0.62993986383737943</v>
      </c>
      <c r="J417">
        <f t="shared" ca="1" si="29"/>
        <v>1</v>
      </c>
    </row>
    <row r="418" spans="8:10" x14ac:dyDescent="0.25">
      <c r="H418">
        <f t="shared" ca="1" si="28"/>
        <v>0.78273387738563494</v>
      </c>
      <c r="I418">
        <f t="shared" ca="1" si="30"/>
        <v>0.53295976072333873</v>
      </c>
      <c r="J418">
        <f t="shared" ca="1" si="29"/>
        <v>1</v>
      </c>
    </row>
    <row r="419" spans="8:10" x14ac:dyDescent="0.25">
      <c r="H419">
        <f t="shared" ca="1" si="28"/>
        <v>0.72866465572650552</v>
      </c>
      <c r="I419">
        <f t="shared" ca="1" si="30"/>
        <v>0.62785079079377204</v>
      </c>
      <c r="J419">
        <f t="shared" ca="1" si="29"/>
        <v>1</v>
      </c>
    </row>
    <row r="420" spans="8:10" x14ac:dyDescent="0.25">
      <c r="H420">
        <f t="shared" ca="1" si="28"/>
        <v>0.81530166833463513</v>
      </c>
      <c r="I420">
        <f t="shared" ca="1" si="30"/>
        <v>0.52851599935157012</v>
      </c>
      <c r="J420">
        <f t="shared" ca="1" si="29"/>
        <v>1</v>
      </c>
    </row>
    <row r="421" spans="8:10" x14ac:dyDescent="0.25">
      <c r="H421">
        <f t="shared" ca="1" si="28"/>
        <v>0.72533373702966686</v>
      </c>
      <c r="I421">
        <f t="shared" ca="1" si="30"/>
        <v>0.63140896040473837</v>
      </c>
      <c r="J421">
        <f t="shared" ca="1" si="29"/>
        <v>1</v>
      </c>
    </row>
    <row r="422" spans="8:10" x14ac:dyDescent="0.25">
      <c r="H422">
        <f t="shared" ca="1" si="28"/>
        <v>0.7497224661278824</v>
      </c>
      <c r="I422">
        <f t="shared" ca="1" si="30"/>
        <v>0.58780463051220977</v>
      </c>
      <c r="J422">
        <f t="shared" ca="1" si="29"/>
        <v>1</v>
      </c>
    </row>
    <row r="423" spans="8:10" x14ac:dyDescent="0.25">
      <c r="H423">
        <f t="shared" ca="1" si="28"/>
        <v>0.66045431381123898</v>
      </c>
      <c r="I423">
        <f t="shared" ca="1" si="30"/>
        <v>0.64314882531236583</v>
      </c>
      <c r="J423">
        <f t="shared" ca="1" si="29"/>
        <v>1</v>
      </c>
    </row>
    <row r="424" spans="8:10" x14ac:dyDescent="0.25">
      <c r="H424">
        <f t="shared" ca="1" si="28"/>
        <v>0.85484929593587866</v>
      </c>
      <c r="I424">
        <f t="shared" ca="1" si="30"/>
        <v>0.44736909476310999</v>
      </c>
      <c r="J424">
        <f t="shared" ca="1" si="29"/>
        <v>1</v>
      </c>
    </row>
    <row r="425" spans="8:10" x14ac:dyDescent="0.25">
      <c r="H425">
        <f t="shared" ca="1" si="28"/>
        <v>0.6865959639231487</v>
      </c>
      <c r="I425">
        <f t="shared" ca="1" si="30"/>
        <v>0.5501621408528522</v>
      </c>
      <c r="J425">
        <f t="shared" ca="1" si="29"/>
        <v>1</v>
      </c>
    </row>
    <row r="426" spans="8:10" x14ac:dyDescent="0.25">
      <c r="H426">
        <f t="shared" ca="1" si="28"/>
        <v>0.79420072922145479</v>
      </c>
      <c r="I426">
        <f t="shared" ca="1" si="30"/>
        <v>0.6215620093390527</v>
      </c>
      <c r="J426">
        <f t="shared" ca="1" si="29"/>
        <v>1</v>
      </c>
    </row>
    <row r="427" spans="8:10" x14ac:dyDescent="0.25">
      <c r="H427">
        <f t="shared" ca="1" si="28"/>
        <v>0.77718462717215098</v>
      </c>
      <c r="I427">
        <f t="shared" ca="1" si="30"/>
        <v>0.6205581663400932</v>
      </c>
      <c r="J427">
        <f t="shared" ca="1" si="29"/>
        <v>1</v>
      </c>
    </row>
    <row r="428" spans="8:10" x14ac:dyDescent="0.25">
      <c r="H428">
        <f t="shared" ca="1" si="28"/>
        <v>0.76561051772659861</v>
      </c>
      <c r="I428">
        <f t="shared" ca="1" si="30"/>
        <v>0.66926346677679915</v>
      </c>
      <c r="J428">
        <f t="shared" ca="1" si="29"/>
        <v>1</v>
      </c>
    </row>
    <row r="429" spans="8:10" x14ac:dyDescent="0.25">
      <c r="H429">
        <f t="shared" ca="1" si="28"/>
        <v>0.64525059343962055</v>
      </c>
      <c r="I429">
        <f t="shared" ca="1" si="30"/>
        <v>0.63575301108951277</v>
      </c>
      <c r="J429">
        <f t="shared" ca="1" si="29"/>
        <v>1</v>
      </c>
    </row>
    <row r="430" spans="8:10" x14ac:dyDescent="0.25">
      <c r="H430">
        <f t="shared" ca="1" si="28"/>
        <v>0.79574944673333381</v>
      </c>
      <c r="I430">
        <f t="shared" ca="1" si="30"/>
        <v>0.63776604855408503</v>
      </c>
      <c r="J430">
        <f t="shared" ca="1" si="29"/>
        <v>1</v>
      </c>
    </row>
    <row r="431" spans="8:10" x14ac:dyDescent="0.25">
      <c r="H431">
        <f t="shared" ca="1" si="28"/>
        <v>0.79806779765381319</v>
      </c>
      <c r="I431">
        <f t="shared" ca="1" si="30"/>
        <v>0.6512699342875885</v>
      </c>
      <c r="J431">
        <f t="shared" ca="1" si="29"/>
        <v>1</v>
      </c>
    </row>
    <row r="432" spans="8:10" x14ac:dyDescent="0.25">
      <c r="H432">
        <f t="shared" ca="1" si="28"/>
        <v>0.68960907525877124</v>
      </c>
      <c r="I432">
        <f t="shared" ca="1" si="30"/>
        <v>0.6533550960239729</v>
      </c>
      <c r="J432">
        <f t="shared" ca="1" si="29"/>
        <v>1</v>
      </c>
    </row>
    <row r="433" spans="8:10" x14ac:dyDescent="0.25">
      <c r="H433">
        <f t="shared" ca="1" si="28"/>
        <v>0.82698791973499697</v>
      </c>
      <c r="I433">
        <f t="shared" ca="1" si="30"/>
        <v>0.66797170475581991</v>
      </c>
      <c r="J433">
        <f t="shared" ca="1" si="29"/>
        <v>1</v>
      </c>
    </row>
    <row r="434" spans="8:10" x14ac:dyDescent="0.25">
      <c r="H434">
        <f t="shared" ca="1" si="28"/>
        <v>0.77915300482241223</v>
      </c>
      <c r="I434">
        <f t="shared" ca="1" si="30"/>
        <v>0.62007754221414491</v>
      </c>
      <c r="J434">
        <f t="shared" ca="1" si="29"/>
        <v>1</v>
      </c>
    </row>
    <row r="435" spans="8:10" x14ac:dyDescent="0.25">
      <c r="H435">
        <f t="shared" ca="1" si="28"/>
        <v>0.8011501770592232</v>
      </c>
      <c r="I435">
        <f t="shared" ca="1" si="30"/>
        <v>0.61930660953628913</v>
      </c>
      <c r="J435">
        <f t="shared" ca="1" si="29"/>
        <v>1</v>
      </c>
    </row>
    <row r="436" spans="8:10" x14ac:dyDescent="0.25">
      <c r="H436">
        <f t="shared" ca="1" si="28"/>
        <v>0.73908870090785472</v>
      </c>
      <c r="I436">
        <f t="shared" ca="1" si="30"/>
        <v>0.59265050227889993</v>
      </c>
      <c r="J436">
        <f t="shared" ca="1" si="29"/>
        <v>1</v>
      </c>
    </row>
    <row r="437" spans="8:10" x14ac:dyDescent="0.25">
      <c r="H437">
        <f t="shared" ca="1" si="28"/>
        <v>0.75487712322561173</v>
      </c>
      <c r="I437">
        <f t="shared" ca="1" si="30"/>
        <v>0.5168716585979185</v>
      </c>
      <c r="J437">
        <f t="shared" ca="1" si="29"/>
        <v>1</v>
      </c>
    </row>
    <row r="438" spans="8:10" x14ac:dyDescent="0.25">
      <c r="H438">
        <f t="shared" ca="1" si="28"/>
        <v>0.73306521673970737</v>
      </c>
      <c r="I438">
        <f t="shared" ca="1" si="30"/>
        <v>0.60427905392124204</v>
      </c>
      <c r="J438">
        <f t="shared" ca="1" si="29"/>
        <v>1</v>
      </c>
    </row>
    <row r="439" spans="8:10" x14ac:dyDescent="0.25">
      <c r="H439">
        <f t="shared" ca="1" si="28"/>
        <v>0.70812392820231429</v>
      </c>
      <c r="I439">
        <f t="shared" ca="1" si="30"/>
        <v>0.69932544503775906</v>
      </c>
      <c r="J439">
        <f t="shared" ca="1" si="29"/>
        <v>1</v>
      </c>
    </row>
    <row r="440" spans="8:10" x14ac:dyDescent="0.25">
      <c r="H440">
        <f t="shared" ca="1" si="28"/>
        <v>0.81541761747338226</v>
      </c>
      <c r="I440">
        <f t="shared" ca="1" si="30"/>
        <v>0.62058995678615481</v>
      </c>
      <c r="J440">
        <f t="shared" ca="1" si="29"/>
        <v>1</v>
      </c>
    </row>
    <row r="441" spans="8:10" x14ac:dyDescent="0.25">
      <c r="H441">
        <f t="shared" ca="1" si="28"/>
        <v>0.80952422460657447</v>
      </c>
      <c r="I441">
        <f t="shared" ca="1" si="30"/>
        <v>0.66327709339561047</v>
      </c>
      <c r="J441">
        <f t="shared" ca="1" si="29"/>
        <v>1</v>
      </c>
    </row>
    <row r="442" spans="8:10" x14ac:dyDescent="0.25">
      <c r="H442">
        <f t="shared" ca="1" si="28"/>
        <v>0.82062085128169304</v>
      </c>
      <c r="I442">
        <f t="shared" ca="1" si="30"/>
        <v>0.59463735142030005</v>
      </c>
      <c r="J442">
        <f t="shared" ca="1" si="29"/>
        <v>1</v>
      </c>
    </row>
    <row r="443" spans="8:10" x14ac:dyDescent="0.25">
      <c r="H443">
        <f t="shared" ca="1" si="28"/>
        <v>0.82237417791036571</v>
      </c>
      <c r="I443">
        <f t="shared" ca="1" si="30"/>
        <v>0.52435202660713898</v>
      </c>
      <c r="J443">
        <f t="shared" ca="1" si="29"/>
        <v>1</v>
      </c>
    </row>
    <row r="444" spans="8:10" x14ac:dyDescent="0.25">
      <c r="H444">
        <f t="shared" ca="1" si="28"/>
        <v>0.8385820196110626</v>
      </c>
      <c r="I444">
        <f t="shared" ca="1" si="30"/>
        <v>0.56317439599217878</v>
      </c>
      <c r="J444">
        <f t="shared" ca="1" si="29"/>
        <v>1</v>
      </c>
    </row>
    <row r="445" spans="8:10" x14ac:dyDescent="0.25">
      <c r="H445">
        <f t="shared" ca="1" si="28"/>
        <v>0.7687295094793839</v>
      </c>
      <c r="I445">
        <f t="shared" ca="1" si="30"/>
        <v>0.55508054781566996</v>
      </c>
      <c r="J445">
        <f t="shared" ca="1" si="29"/>
        <v>1</v>
      </c>
    </row>
    <row r="446" spans="8:10" x14ac:dyDescent="0.25">
      <c r="H446">
        <f t="shared" ca="1" si="28"/>
        <v>0.85538989395032727</v>
      </c>
      <c r="I446">
        <f t="shared" ca="1" si="30"/>
        <v>0.63842425895664801</v>
      </c>
      <c r="J446">
        <f t="shared" ca="1" si="29"/>
        <v>1</v>
      </c>
    </row>
    <row r="447" spans="8:10" x14ac:dyDescent="0.25">
      <c r="H447">
        <f t="shared" ca="1" si="28"/>
        <v>0.871193174318315</v>
      </c>
      <c r="I447">
        <f t="shared" ca="1" si="30"/>
        <v>0.60250058518576166</v>
      </c>
      <c r="J447">
        <f t="shared" ca="1" si="29"/>
        <v>1</v>
      </c>
    </row>
    <row r="448" spans="8:10" x14ac:dyDescent="0.25">
      <c r="H448">
        <f t="shared" ca="1" si="28"/>
        <v>0.79487224696390535</v>
      </c>
      <c r="I448">
        <f t="shared" ca="1" si="30"/>
        <v>0.4968354681828821</v>
      </c>
      <c r="J448">
        <f t="shared" ca="1" si="29"/>
        <v>1</v>
      </c>
    </row>
    <row r="449" spans="8:10" x14ac:dyDescent="0.25">
      <c r="H449">
        <f t="shared" ca="1" si="28"/>
        <v>0.82707382940959118</v>
      </c>
      <c r="I449">
        <f t="shared" ca="1" si="30"/>
        <v>0.56648723349012242</v>
      </c>
      <c r="J449">
        <f t="shared" ca="1" si="29"/>
        <v>1</v>
      </c>
    </row>
    <row r="450" spans="8:10" x14ac:dyDescent="0.25">
      <c r="H450">
        <f t="shared" ca="1" si="28"/>
        <v>0.67188958405034949</v>
      </c>
      <c r="I450">
        <f t="shared" ca="1" si="30"/>
        <v>0.5207581493180049</v>
      </c>
      <c r="J450">
        <f t="shared" ca="1" si="29"/>
        <v>1</v>
      </c>
    </row>
    <row r="451" spans="8:10" x14ac:dyDescent="0.25">
      <c r="H451">
        <f t="shared" ref="H451:H500" ca="1" si="31">BETAINV(RAND(),41,11)</f>
        <v>0.74637543382290439</v>
      </c>
      <c r="I451">
        <f t="shared" ca="1" si="30"/>
        <v>0.65504254117461769</v>
      </c>
      <c r="J451">
        <f t="shared" ref="J451:J500" ca="1" si="32">IF(H451 &gt; I451, 1, 0)</f>
        <v>1</v>
      </c>
    </row>
    <row r="452" spans="8:10" x14ac:dyDescent="0.25">
      <c r="H452">
        <f t="shared" ca="1" si="31"/>
        <v>0.79088047557129215</v>
      </c>
      <c r="I452">
        <f t="shared" ref="I452:I500" ca="1" si="33">BETAINV(RAND(),32,20)</f>
        <v>0.74547785233005048</v>
      </c>
      <c r="J452">
        <f t="shared" ca="1" si="32"/>
        <v>1</v>
      </c>
    </row>
    <row r="453" spans="8:10" x14ac:dyDescent="0.25">
      <c r="H453">
        <f t="shared" ca="1" si="31"/>
        <v>0.70661852199205299</v>
      </c>
      <c r="I453">
        <f t="shared" ca="1" si="33"/>
        <v>0.52341381238906681</v>
      </c>
      <c r="J453">
        <f t="shared" ca="1" si="32"/>
        <v>1</v>
      </c>
    </row>
    <row r="454" spans="8:10" x14ac:dyDescent="0.25">
      <c r="H454">
        <f t="shared" ca="1" si="31"/>
        <v>0.77717115488423072</v>
      </c>
      <c r="I454">
        <f t="shared" ca="1" si="33"/>
        <v>0.55467557544854518</v>
      </c>
      <c r="J454">
        <f t="shared" ca="1" si="32"/>
        <v>1</v>
      </c>
    </row>
    <row r="455" spans="8:10" x14ac:dyDescent="0.25">
      <c r="H455">
        <f t="shared" ca="1" si="31"/>
        <v>0.71064114245977061</v>
      </c>
      <c r="I455">
        <f t="shared" ca="1" si="33"/>
        <v>0.67735407495404698</v>
      </c>
      <c r="J455">
        <f t="shared" ca="1" si="32"/>
        <v>1</v>
      </c>
    </row>
    <row r="456" spans="8:10" x14ac:dyDescent="0.25">
      <c r="H456">
        <f t="shared" ca="1" si="31"/>
        <v>0.72798400215386494</v>
      </c>
      <c r="I456">
        <f t="shared" ca="1" si="33"/>
        <v>0.53488189184963064</v>
      </c>
      <c r="J456">
        <f t="shared" ca="1" si="32"/>
        <v>1</v>
      </c>
    </row>
    <row r="457" spans="8:10" x14ac:dyDescent="0.25">
      <c r="H457">
        <f t="shared" ca="1" si="31"/>
        <v>0.74763137677355673</v>
      </c>
      <c r="I457">
        <f t="shared" ca="1" si="33"/>
        <v>0.70016853962803705</v>
      </c>
      <c r="J457">
        <f t="shared" ca="1" si="32"/>
        <v>1</v>
      </c>
    </row>
    <row r="458" spans="8:10" x14ac:dyDescent="0.25">
      <c r="H458">
        <f t="shared" ca="1" si="31"/>
        <v>0.83148260318124967</v>
      </c>
      <c r="I458">
        <f t="shared" ca="1" si="33"/>
        <v>0.49912324578444933</v>
      </c>
      <c r="J458">
        <f t="shared" ca="1" si="32"/>
        <v>1</v>
      </c>
    </row>
    <row r="459" spans="8:10" x14ac:dyDescent="0.25">
      <c r="H459">
        <f t="shared" ca="1" si="31"/>
        <v>0.83502208461534222</v>
      </c>
      <c r="I459">
        <f t="shared" ca="1" si="33"/>
        <v>0.65544607158853718</v>
      </c>
      <c r="J459">
        <f t="shared" ca="1" si="32"/>
        <v>1</v>
      </c>
    </row>
    <row r="460" spans="8:10" x14ac:dyDescent="0.25">
      <c r="H460">
        <f t="shared" ca="1" si="31"/>
        <v>0.84117571727125939</v>
      </c>
      <c r="I460">
        <f t="shared" ca="1" si="33"/>
        <v>0.5497757184491715</v>
      </c>
      <c r="J460">
        <f t="shared" ca="1" si="32"/>
        <v>1</v>
      </c>
    </row>
    <row r="461" spans="8:10" x14ac:dyDescent="0.25">
      <c r="H461">
        <f t="shared" ca="1" si="31"/>
        <v>0.69570896800568849</v>
      </c>
      <c r="I461">
        <f t="shared" ca="1" si="33"/>
        <v>0.69031162715142202</v>
      </c>
      <c r="J461">
        <f t="shared" ca="1" si="32"/>
        <v>1</v>
      </c>
    </row>
    <row r="462" spans="8:10" x14ac:dyDescent="0.25">
      <c r="H462">
        <f t="shared" ca="1" si="31"/>
        <v>0.68852494194013591</v>
      </c>
      <c r="I462">
        <f t="shared" ca="1" si="33"/>
        <v>0.65493850905085038</v>
      </c>
      <c r="J462">
        <f t="shared" ca="1" si="32"/>
        <v>1</v>
      </c>
    </row>
    <row r="463" spans="8:10" x14ac:dyDescent="0.25">
      <c r="H463">
        <f t="shared" ca="1" si="31"/>
        <v>0.84694481236144337</v>
      </c>
      <c r="I463">
        <f t="shared" ca="1" si="33"/>
        <v>0.59256458335747486</v>
      </c>
      <c r="J463">
        <f t="shared" ca="1" si="32"/>
        <v>1</v>
      </c>
    </row>
    <row r="464" spans="8:10" x14ac:dyDescent="0.25">
      <c r="H464">
        <f t="shared" ca="1" si="31"/>
        <v>0.83054081088057063</v>
      </c>
      <c r="I464">
        <f t="shared" ca="1" si="33"/>
        <v>0.67711512779754812</v>
      </c>
      <c r="J464">
        <f t="shared" ca="1" si="32"/>
        <v>1</v>
      </c>
    </row>
    <row r="465" spans="8:10" x14ac:dyDescent="0.25">
      <c r="H465">
        <f t="shared" ca="1" si="31"/>
        <v>0.77573301618748924</v>
      </c>
      <c r="I465">
        <f t="shared" ca="1" si="33"/>
        <v>0.64821785147499245</v>
      </c>
      <c r="J465">
        <f t="shared" ca="1" si="32"/>
        <v>1</v>
      </c>
    </row>
    <row r="466" spans="8:10" x14ac:dyDescent="0.25">
      <c r="H466">
        <f t="shared" ca="1" si="31"/>
        <v>0.8294411533864422</v>
      </c>
      <c r="I466">
        <f t="shared" ca="1" si="33"/>
        <v>0.5834658004740696</v>
      </c>
      <c r="J466">
        <f t="shared" ca="1" si="32"/>
        <v>1</v>
      </c>
    </row>
    <row r="467" spans="8:10" x14ac:dyDescent="0.25">
      <c r="H467">
        <f t="shared" ca="1" si="31"/>
        <v>0.72990057679555331</v>
      </c>
      <c r="I467">
        <f t="shared" ca="1" si="33"/>
        <v>0.50849441072499779</v>
      </c>
      <c r="J467">
        <f t="shared" ca="1" si="32"/>
        <v>1</v>
      </c>
    </row>
    <row r="468" spans="8:10" x14ac:dyDescent="0.25">
      <c r="H468">
        <f t="shared" ca="1" si="31"/>
        <v>0.80130449787048907</v>
      </c>
      <c r="I468">
        <f t="shared" ca="1" si="33"/>
        <v>0.58994081095121698</v>
      </c>
      <c r="J468">
        <f t="shared" ca="1" si="32"/>
        <v>1</v>
      </c>
    </row>
    <row r="469" spans="8:10" x14ac:dyDescent="0.25">
      <c r="H469">
        <f t="shared" ca="1" si="31"/>
        <v>0.72319095305795533</v>
      </c>
      <c r="I469">
        <f t="shared" ca="1" si="33"/>
        <v>0.68240162289021056</v>
      </c>
      <c r="J469">
        <f t="shared" ca="1" si="32"/>
        <v>1</v>
      </c>
    </row>
    <row r="470" spans="8:10" x14ac:dyDescent="0.25">
      <c r="H470">
        <f t="shared" ca="1" si="31"/>
        <v>0.82733532609330451</v>
      </c>
      <c r="I470">
        <f t="shared" ca="1" si="33"/>
        <v>0.49208541785381626</v>
      </c>
      <c r="J470">
        <f t="shared" ca="1" si="32"/>
        <v>1</v>
      </c>
    </row>
    <row r="471" spans="8:10" x14ac:dyDescent="0.25">
      <c r="H471">
        <f t="shared" ca="1" si="31"/>
        <v>0.75304898876975113</v>
      </c>
      <c r="I471">
        <f t="shared" ca="1" si="33"/>
        <v>0.68676584890463355</v>
      </c>
      <c r="J471">
        <f t="shared" ca="1" si="32"/>
        <v>1</v>
      </c>
    </row>
    <row r="472" spans="8:10" x14ac:dyDescent="0.25">
      <c r="H472">
        <f t="shared" ca="1" si="31"/>
        <v>0.78700099658610245</v>
      </c>
      <c r="I472">
        <f t="shared" ca="1" si="33"/>
        <v>0.7036206004787795</v>
      </c>
      <c r="J472">
        <f t="shared" ca="1" si="32"/>
        <v>1</v>
      </c>
    </row>
    <row r="473" spans="8:10" x14ac:dyDescent="0.25">
      <c r="H473">
        <f t="shared" ca="1" si="31"/>
        <v>0.81628587705611788</v>
      </c>
      <c r="I473">
        <f t="shared" ca="1" si="33"/>
        <v>0.68847699880678248</v>
      </c>
      <c r="J473">
        <f t="shared" ca="1" si="32"/>
        <v>1</v>
      </c>
    </row>
    <row r="474" spans="8:10" x14ac:dyDescent="0.25">
      <c r="H474">
        <f t="shared" ca="1" si="31"/>
        <v>0.79443806066976363</v>
      </c>
      <c r="I474">
        <f t="shared" ca="1" si="33"/>
        <v>0.66424070595792162</v>
      </c>
      <c r="J474">
        <f t="shared" ca="1" si="32"/>
        <v>1</v>
      </c>
    </row>
    <row r="475" spans="8:10" x14ac:dyDescent="0.25">
      <c r="H475">
        <f t="shared" ca="1" si="31"/>
        <v>0.82068850734876131</v>
      </c>
      <c r="I475">
        <f t="shared" ca="1" si="33"/>
        <v>0.63860471314649259</v>
      </c>
      <c r="J475">
        <f t="shared" ca="1" si="32"/>
        <v>1</v>
      </c>
    </row>
    <row r="476" spans="8:10" x14ac:dyDescent="0.25">
      <c r="H476">
        <f t="shared" ca="1" si="31"/>
        <v>0.79682479996597866</v>
      </c>
      <c r="I476">
        <f t="shared" ca="1" si="33"/>
        <v>0.50550975884386296</v>
      </c>
      <c r="J476">
        <f t="shared" ca="1" si="32"/>
        <v>1</v>
      </c>
    </row>
    <row r="477" spans="8:10" x14ac:dyDescent="0.25">
      <c r="H477">
        <f t="shared" ca="1" si="31"/>
        <v>0.67691190637938481</v>
      </c>
      <c r="I477">
        <f t="shared" ca="1" si="33"/>
        <v>0.64838730120980148</v>
      </c>
      <c r="J477">
        <f t="shared" ca="1" si="32"/>
        <v>1</v>
      </c>
    </row>
    <row r="478" spans="8:10" x14ac:dyDescent="0.25">
      <c r="H478">
        <f t="shared" ca="1" si="31"/>
        <v>0.85038503152916189</v>
      </c>
      <c r="I478">
        <f t="shared" ca="1" si="33"/>
        <v>0.64259454502716529</v>
      </c>
      <c r="J478">
        <f t="shared" ca="1" si="32"/>
        <v>1</v>
      </c>
    </row>
    <row r="479" spans="8:10" x14ac:dyDescent="0.25">
      <c r="H479">
        <f t="shared" ca="1" si="31"/>
        <v>0.81572888370989594</v>
      </c>
      <c r="I479">
        <f t="shared" ca="1" si="33"/>
        <v>0.71449887563354575</v>
      </c>
      <c r="J479">
        <f t="shared" ca="1" si="32"/>
        <v>1</v>
      </c>
    </row>
    <row r="480" spans="8:10" x14ac:dyDescent="0.25">
      <c r="H480">
        <f t="shared" ca="1" si="31"/>
        <v>0.64686616009329789</v>
      </c>
      <c r="I480">
        <f t="shared" ca="1" si="33"/>
        <v>0.61459105573827166</v>
      </c>
      <c r="J480">
        <f t="shared" ca="1" si="32"/>
        <v>1</v>
      </c>
    </row>
    <row r="481" spans="8:10" x14ac:dyDescent="0.25">
      <c r="H481">
        <f t="shared" ca="1" si="31"/>
        <v>0.68445408243205497</v>
      </c>
      <c r="I481">
        <f t="shared" ca="1" si="33"/>
        <v>0.58542934333300689</v>
      </c>
      <c r="J481">
        <f t="shared" ca="1" si="32"/>
        <v>1</v>
      </c>
    </row>
    <row r="482" spans="8:10" x14ac:dyDescent="0.25">
      <c r="H482">
        <f t="shared" ca="1" si="31"/>
        <v>0.79936675770564436</v>
      </c>
      <c r="I482">
        <f t="shared" ca="1" si="33"/>
        <v>0.51204612248885428</v>
      </c>
      <c r="J482">
        <f t="shared" ca="1" si="32"/>
        <v>1</v>
      </c>
    </row>
    <row r="483" spans="8:10" x14ac:dyDescent="0.25">
      <c r="H483">
        <f t="shared" ca="1" si="31"/>
        <v>0.82493379358626462</v>
      </c>
      <c r="I483">
        <f t="shared" ca="1" si="33"/>
        <v>0.70068849970925073</v>
      </c>
      <c r="J483">
        <f t="shared" ca="1" si="32"/>
        <v>1</v>
      </c>
    </row>
    <row r="484" spans="8:10" x14ac:dyDescent="0.25">
      <c r="H484">
        <f t="shared" ca="1" si="31"/>
        <v>0.74394283657440563</v>
      </c>
      <c r="I484">
        <f t="shared" ca="1" si="33"/>
        <v>0.56872874945850127</v>
      </c>
      <c r="J484">
        <f t="shared" ca="1" si="32"/>
        <v>1</v>
      </c>
    </row>
    <row r="485" spans="8:10" x14ac:dyDescent="0.25">
      <c r="H485">
        <f t="shared" ca="1" si="31"/>
        <v>0.78696686971631236</v>
      </c>
      <c r="I485">
        <f t="shared" ca="1" si="33"/>
        <v>0.59266856110070743</v>
      </c>
      <c r="J485">
        <f t="shared" ca="1" si="32"/>
        <v>1</v>
      </c>
    </row>
    <row r="486" spans="8:10" x14ac:dyDescent="0.25">
      <c r="H486">
        <f t="shared" ca="1" si="31"/>
        <v>0.72081895215761738</v>
      </c>
      <c r="I486">
        <f t="shared" ca="1" si="33"/>
        <v>0.67769567674263564</v>
      </c>
      <c r="J486">
        <f t="shared" ca="1" si="32"/>
        <v>1</v>
      </c>
    </row>
    <row r="487" spans="8:10" x14ac:dyDescent="0.25">
      <c r="H487">
        <f t="shared" ca="1" si="31"/>
        <v>0.815528830552541</v>
      </c>
      <c r="I487">
        <f t="shared" ca="1" si="33"/>
        <v>0.69246938608939435</v>
      </c>
      <c r="J487">
        <f t="shared" ca="1" si="32"/>
        <v>1</v>
      </c>
    </row>
    <row r="488" spans="8:10" x14ac:dyDescent="0.25">
      <c r="H488">
        <f t="shared" ca="1" si="31"/>
        <v>0.71738018113605229</v>
      </c>
      <c r="I488">
        <f t="shared" ca="1" si="33"/>
        <v>0.70320322083086673</v>
      </c>
      <c r="J488">
        <f t="shared" ca="1" si="32"/>
        <v>1</v>
      </c>
    </row>
    <row r="489" spans="8:10" x14ac:dyDescent="0.25">
      <c r="H489">
        <f t="shared" ca="1" si="31"/>
        <v>0.80620237214451207</v>
      </c>
      <c r="I489">
        <f t="shared" ca="1" si="33"/>
        <v>0.64633389309278266</v>
      </c>
      <c r="J489">
        <f t="shared" ca="1" si="32"/>
        <v>1</v>
      </c>
    </row>
    <row r="490" spans="8:10" x14ac:dyDescent="0.25">
      <c r="H490">
        <f t="shared" ca="1" si="31"/>
        <v>0.84172914276424693</v>
      </c>
      <c r="I490">
        <f t="shared" ca="1" si="33"/>
        <v>0.72989350394912389</v>
      </c>
      <c r="J490">
        <f t="shared" ca="1" si="32"/>
        <v>1</v>
      </c>
    </row>
    <row r="491" spans="8:10" x14ac:dyDescent="0.25">
      <c r="H491">
        <f t="shared" ca="1" si="31"/>
        <v>0.70747682572224468</v>
      </c>
      <c r="I491">
        <f t="shared" ca="1" si="33"/>
        <v>0.62693761336969533</v>
      </c>
      <c r="J491">
        <f t="shared" ca="1" si="32"/>
        <v>1</v>
      </c>
    </row>
    <row r="492" spans="8:10" x14ac:dyDescent="0.25">
      <c r="H492">
        <f t="shared" ca="1" si="31"/>
        <v>0.77953547898846198</v>
      </c>
      <c r="I492">
        <f t="shared" ca="1" si="33"/>
        <v>0.62501794888443851</v>
      </c>
      <c r="J492">
        <f t="shared" ca="1" si="32"/>
        <v>1</v>
      </c>
    </row>
    <row r="493" spans="8:10" x14ac:dyDescent="0.25">
      <c r="H493">
        <f t="shared" ca="1" si="31"/>
        <v>0.76973077429852477</v>
      </c>
      <c r="I493">
        <f t="shared" ca="1" si="33"/>
        <v>0.62950999959895249</v>
      </c>
      <c r="J493">
        <f t="shared" ca="1" si="32"/>
        <v>1</v>
      </c>
    </row>
    <row r="494" spans="8:10" x14ac:dyDescent="0.25">
      <c r="H494">
        <f t="shared" ca="1" si="31"/>
        <v>0.7031864675548315</v>
      </c>
      <c r="I494">
        <f t="shared" ca="1" si="33"/>
        <v>0.5955714045652557</v>
      </c>
      <c r="J494">
        <f t="shared" ca="1" si="32"/>
        <v>1</v>
      </c>
    </row>
    <row r="495" spans="8:10" x14ac:dyDescent="0.25">
      <c r="H495">
        <f t="shared" ca="1" si="31"/>
        <v>0.83767494646729879</v>
      </c>
      <c r="I495">
        <f t="shared" ca="1" si="33"/>
        <v>0.70953310060970387</v>
      </c>
      <c r="J495">
        <f t="shared" ca="1" si="32"/>
        <v>1</v>
      </c>
    </row>
    <row r="496" spans="8:10" x14ac:dyDescent="0.25">
      <c r="H496">
        <f t="shared" ca="1" si="31"/>
        <v>0.70692903015927222</v>
      </c>
      <c r="I496">
        <f t="shared" ca="1" si="33"/>
        <v>0.70011860958090999</v>
      </c>
      <c r="J496">
        <f t="shared" ca="1" si="32"/>
        <v>1</v>
      </c>
    </row>
    <row r="497" spans="8:10" x14ac:dyDescent="0.25">
      <c r="H497">
        <f t="shared" ca="1" si="31"/>
        <v>0.77409384536070103</v>
      </c>
      <c r="I497">
        <f t="shared" ca="1" si="33"/>
        <v>0.64913070370529813</v>
      </c>
      <c r="J497">
        <f t="shared" ca="1" si="32"/>
        <v>1</v>
      </c>
    </row>
    <row r="498" spans="8:10" x14ac:dyDescent="0.25">
      <c r="H498">
        <f t="shared" ca="1" si="31"/>
        <v>0.87529566018774674</v>
      </c>
      <c r="I498">
        <f t="shared" ca="1" si="33"/>
        <v>0.62642508951447395</v>
      </c>
      <c r="J498">
        <f t="shared" ca="1" si="32"/>
        <v>1</v>
      </c>
    </row>
    <row r="499" spans="8:10" x14ac:dyDescent="0.25">
      <c r="H499">
        <f t="shared" ca="1" si="31"/>
        <v>0.85303772414768797</v>
      </c>
      <c r="I499">
        <f t="shared" ca="1" si="33"/>
        <v>0.71049079131410497</v>
      </c>
      <c r="J499">
        <f t="shared" ca="1" si="32"/>
        <v>1</v>
      </c>
    </row>
    <row r="500" spans="8:10" x14ac:dyDescent="0.25">
      <c r="H500">
        <f t="shared" ca="1" si="31"/>
        <v>0.72857324950047486</v>
      </c>
      <c r="I500">
        <f t="shared" ca="1" si="33"/>
        <v>0.66079902642826993</v>
      </c>
      <c r="J500">
        <f t="shared" ca="1" si="32"/>
        <v>1</v>
      </c>
    </row>
  </sheetData>
  <pageMargins left="0.7" right="0.7" top="0.75" bottom="0.75" header="0.3" footer="0.3"/>
  <drawing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7892A-BE17-4561-869E-1A9EF3422741}">
  <dimension ref="A1:M356"/>
  <sheetViews>
    <sheetView tabSelected="1" workbookViewId="0">
      <selection activeCell="E63" sqref="E63"/>
    </sheetView>
  </sheetViews>
  <sheetFormatPr defaultRowHeight="15" x14ac:dyDescent="0.25"/>
  <cols>
    <col min="1" max="1" width="17.42578125" bestFit="1" customWidth="1"/>
    <col min="2" max="2" width="15.140625" bestFit="1" customWidth="1"/>
    <col min="3" max="3" width="14.7109375" bestFit="1" customWidth="1"/>
  </cols>
  <sheetData>
    <row r="1" spans="1:5" x14ac:dyDescent="0.25">
      <c r="A1" t="s">
        <v>204</v>
      </c>
    </row>
    <row r="2" spans="1:5" x14ac:dyDescent="0.25">
      <c r="A2" t="s">
        <v>205</v>
      </c>
      <c r="B2" t="s">
        <v>206</v>
      </c>
      <c r="C2" t="s">
        <v>207</v>
      </c>
    </row>
    <row r="3" spans="1:5" x14ac:dyDescent="0.25">
      <c r="A3" s="26">
        <v>243.2</v>
      </c>
      <c r="B3">
        <v>67</v>
      </c>
      <c r="C3">
        <v>1</v>
      </c>
      <c r="E3" t="s">
        <v>208</v>
      </c>
    </row>
    <row r="4" spans="1:5" x14ac:dyDescent="0.25">
      <c r="A4" s="26">
        <v>254.5</v>
      </c>
      <c r="B4">
        <v>70.099999999999994</v>
      </c>
      <c r="C4">
        <v>1</v>
      </c>
      <c r="E4" t="s">
        <v>209</v>
      </c>
    </row>
    <row r="5" spans="1:5" x14ac:dyDescent="0.25">
      <c r="A5" s="26">
        <v>253.1</v>
      </c>
      <c r="B5">
        <v>59.3</v>
      </c>
      <c r="C5">
        <v>1</v>
      </c>
      <c r="E5" t="s">
        <v>210</v>
      </c>
    </row>
    <row r="6" spans="1:5" x14ac:dyDescent="0.25">
      <c r="A6" s="26">
        <v>228.1</v>
      </c>
      <c r="B6">
        <v>70.400000000000006</v>
      </c>
      <c r="C6">
        <v>1</v>
      </c>
    </row>
    <row r="7" spans="1:5" x14ac:dyDescent="0.25">
      <c r="A7" s="26">
        <v>240.8</v>
      </c>
      <c r="B7">
        <v>69.5</v>
      </c>
      <c r="C7">
        <v>1</v>
      </c>
    </row>
    <row r="8" spans="1:5" x14ac:dyDescent="0.25">
      <c r="A8" s="26">
        <v>244</v>
      </c>
      <c r="B8">
        <v>69</v>
      </c>
      <c r="C8">
        <v>1</v>
      </c>
    </row>
    <row r="9" spans="1:5" x14ac:dyDescent="0.25">
      <c r="A9" s="26">
        <v>257.89999999999998</v>
      </c>
      <c r="B9">
        <v>66.3</v>
      </c>
      <c r="C9">
        <v>1</v>
      </c>
    </row>
    <row r="10" spans="1:5" x14ac:dyDescent="0.25">
      <c r="A10" s="26">
        <v>255.8</v>
      </c>
      <c r="B10">
        <v>68.3</v>
      </c>
      <c r="C10">
        <v>1</v>
      </c>
    </row>
    <row r="11" spans="1:5" x14ac:dyDescent="0.25">
      <c r="A11" s="26">
        <v>249.9</v>
      </c>
      <c r="B11">
        <v>63.5</v>
      </c>
      <c r="C11">
        <v>1</v>
      </c>
    </row>
    <row r="12" spans="1:5" x14ac:dyDescent="0.25">
      <c r="A12" s="26">
        <v>251.3</v>
      </c>
      <c r="B12">
        <v>70.3</v>
      </c>
      <c r="C12">
        <v>1</v>
      </c>
    </row>
    <row r="13" spans="1:5" x14ac:dyDescent="0.25">
      <c r="A13" s="26">
        <v>244.4</v>
      </c>
      <c r="B13">
        <v>66</v>
      </c>
      <c r="C13">
        <v>1</v>
      </c>
    </row>
    <row r="14" spans="1:5" x14ac:dyDescent="0.25">
      <c r="A14" s="26">
        <v>246.6</v>
      </c>
      <c r="B14">
        <v>70.099999999999994</v>
      </c>
      <c r="C14">
        <v>1</v>
      </c>
    </row>
    <row r="15" spans="1:5" x14ac:dyDescent="0.25">
      <c r="A15" s="26">
        <v>239.2</v>
      </c>
      <c r="B15">
        <v>68.599999999999994</v>
      </c>
      <c r="C15">
        <v>1</v>
      </c>
    </row>
    <row r="16" spans="1:5" x14ac:dyDescent="0.25">
      <c r="A16" s="26">
        <v>236.2</v>
      </c>
      <c r="B16">
        <v>56.9</v>
      </c>
      <c r="C16">
        <v>1</v>
      </c>
    </row>
    <row r="17" spans="1:6" x14ac:dyDescent="0.25">
      <c r="A17" s="26">
        <v>267.7</v>
      </c>
      <c r="B17">
        <v>67.2</v>
      </c>
      <c r="C17">
        <v>1</v>
      </c>
    </row>
    <row r="18" spans="1:6" x14ac:dyDescent="0.25">
      <c r="A18" s="26">
        <v>235.3</v>
      </c>
      <c r="B18">
        <v>75.5</v>
      </c>
      <c r="C18">
        <v>1</v>
      </c>
    </row>
    <row r="19" spans="1:6" x14ac:dyDescent="0.25">
      <c r="A19" s="26">
        <v>249.1</v>
      </c>
      <c r="B19">
        <v>64.2</v>
      </c>
      <c r="C19">
        <v>1</v>
      </c>
    </row>
    <row r="20" spans="1:6" x14ac:dyDescent="0.25">
      <c r="A20" s="26">
        <v>239.4</v>
      </c>
      <c r="B20">
        <v>65.8</v>
      </c>
      <c r="C20">
        <v>1</v>
      </c>
    </row>
    <row r="21" spans="1:6" x14ac:dyDescent="0.25">
      <c r="A21" s="26">
        <v>244.2</v>
      </c>
      <c r="B21">
        <v>65.599999999999994</v>
      </c>
      <c r="C21">
        <v>1</v>
      </c>
    </row>
    <row r="22" spans="1:6" x14ac:dyDescent="0.25">
      <c r="A22" s="26">
        <v>259.7</v>
      </c>
      <c r="B22">
        <v>68.5</v>
      </c>
      <c r="C22">
        <v>1</v>
      </c>
    </row>
    <row r="23" spans="1:6" x14ac:dyDescent="0.25">
      <c r="A23" s="26">
        <v>268.5</v>
      </c>
      <c r="B23">
        <v>54.2</v>
      </c>
      <c r="C23">
        <v>1</v>
      </c>
      <c r="E23" t="s">
        <v>211</v>
      </c>
    </row>
    <row r="24" spans="1:6" x14ac:dyDescent="0.25">
      <c r="A24" s="26">
        <v>248.2</v>
      </c>
      <c r="B24">
        <v>68.400000000000006</v>
      </c>
      <c r="C24">
        <v>1</v>
      </c>
      <c r="E24" t="s">
        <v>212</v>
      </c>
    </row>
    <row r="25" spans="1:6" ht="15.75" thickBot="1" x14ac:dyDescent="0.3">
      <c r="A25" s="26">
        <v>247.2</v>
      </c>
      <c r="B25">
        <v>71.8</v>
      </c>
      <c r="C25">
        <v>1</v>
      </c>
    </row>
    <row r="26" spans="1:6" x14ac:dyDescent="0.25">
      <c r="A26" s="26">
        <v>236.8</v>
      </c>
      <c r="B26">
        <v>67.8</v>
      </c>
      <c r="C26">
        <v>1</v>
      </c>
      <c r="E26" s="30" t="s">
        <v>146</v>
      </c>
      <c r="F26" s="30"/>
    </row>
    <row r="27" spans="1:6" x14ac:dyDescent="0.25">
      <c r="A27" s="26">
        <v>238.2</v>
      </c>
      <c r="B27">
        <v>65.3</v>
      </c>
      <c r="C27">
        <v>1</v>
      </c>
      <c r="E27" s="27" t="s">
        <v>147</v>
      </c>
      <c r="F27" s="27">
        <v>0.42211712228655102</v>
      </c>
    </row>
    <row r="28" spans="1:6" x14ac:dyDescent="0.25">
      <c r="A28" s="26">
        <v>229.3</v>
      </c>
      <c r="B28">
        <v>73.099999999999994</v>
      </c>
      <c r="C28">
        <v>1</v>
      </c>
      <c r="E28" s="27" t="s">
        <v>148</v>
      </c>
      <c r="F28" s="27">
        <v>0.17818286492747906</v>
      </c>
    </row>
    <row r="29" spans="1:6" x14ac:dyDescent="0.25">
      <c r="A29" s="26">
        <v>253.1</v>
      </c>
      <c r="B29">
        <v>65.099999999999994</v>
      </c>
      <c r="C29">
        <v>1</v>
      </c>
      <c r="E29" s="27" t="s">
        <v>149</v>
      </c>
      <c r="F29" s="27">
        <v>0.17288081889475312</v>
      </c>
    </row>
    <row r="30" spans="1:6" x14ac:dyDescent="0.25">
      <c r="A30" s="26">
        <v>252</v>
      </c>
      <c r="B30">
        <v>70.8</v>
      </c>
      <c r="C30">
        <v>1</v>
      </c>
      <c r="E30" s="27" t="s">
        <v>150</v>
      </c>
      <c r="F30" s="27">
        <v>5.2464149228044175</v>
      </c>
    </row>
    <row r="31" spans="1:6" ht="15.75" thickBot="1" x14ac:dyDescent="0.3">
      <c r="A31" s="26">
        <v>259.39999999999998</v>
      </c>
      <c r="B31">
        <v>65.400000000000006</v>
      </c>
      <c r="C31">
        <v>1</v>
      </c>
      <c r="E31" s="28" t="s">
        <v>151</v>
      </c>
      <c r="F31" s="28">
        <v>157</v>
      </c>
    </row>
    <row r="32" spans="1:6" x14ac:dyDescent="0.25">
      <c r="A32" s="26">
        <v>226.7</v>
      </c>
      <c r="B32">
        <v>72.099999999999994</v>
      </c>
      <c r="C32">
        <v>1</v>
      </c>
    </row>
    <row r="33" spans="1:13" ht="15.75" thickBot="1" x14ac:dyDescent="0.3">
      <c r="A33" s="26">
        <v>254.6</v>
      </c>
      <c r="B33">
        <v>66.900000000000006</v>
      </c>
      <c r="C33">
        <v>1</v>
      </c>
      <c r="E33" t="s">
        <v>152</v>
      </c>
    </row>
    <row r="34" spans="1:13" x14ac:dyDescent="0.25">
      <c r="A34" s="26">
        <v>249</v>
      </c>
      <c r="B34">
        <v>74</v>
      </c>
      <c r="C34">
        <v>1</v>
      </c>
      <c r="E34" s="29"/>
      <c r="F34" s="29" t="s">
        <v>157</v>
      </c>
      <c r="G34" s="29" t="s">
        <v>158</v>
      </c>
      <c r="H34" s="29" t="s">
        <v>159</v>
      </c>
      <c r="I34" s="29" t="s">
        <v>160</v>
      </c>
      <c r="J34" s="29" t="s">
        <v>161</v>
      </c>
    </row>
    <row r="35" spans="1:13" x14ac:dyDescent="0.25">
      <c r="A35" s="26">
        <v>244.8</v>
      </c>
      <c r="B35">
        <v>69.900000000000006</v>
      </c>
      <c r="C35">
        <v>1</v>
      </c>
      <c r="E35" s="27" t="s">
        <v>153</v>
      </c>
      <c r="F35" s="27">
        <v>1</v>
      </c>
      <c r="G35" s="27">
        <v>925.01273687871162</v>
      </c>
      <c r="H35" s="27">
        <v>925.01273687871162</v>
      </c>
      <c r="I35" s="27">
        <v>33.60643491732754</v>
      </c>
      <c r="J35" s="27">
        <v>3.6624666390987733E-8</v>
      </c>
    </row>
    <row r="36" spans="1:13" x14ac:dyDescent="0.25">
      <c r="A36" s="26">
        <v>246.3</v>
      </c>
      <c r="B36">
        <v>70.2</v>
      </c>
      <c r="C36">
        <v>1</v>
      </c>
      <c r="E36" s="27" t="s">
        <v>154</v>
      </c>
      <c r="F36" s="27">
        <v>155</v>
      </c>
      <c r="G36" s="27">
        <v>4266.3547790448565</v>
      </c>
      <c r="H36" s="27">
        <v>27.524869542224881</v>
      </c>
      <c r="I36" s="27"/>
      <c r="J36" s="27"/>
    </row>
    <row r="37" spans="1:13" ht="15.75" thickBot="1" x14ac:dyDescent="0.3">
      <c r="A37" s="26">
        <v>248.2</v>
      </c>
      <c r="B37">
        <v>60.4</v>
      </c>
      <c r="C37">
        <v>1</v>
      </c>
      <c r="E37" s="28" t="s">
        <v>155</v>
      </c>
      <c r="F37" s="28">
        <v>156</v>
      </c>
      <c r="G37" s="28">
        <v>5191.3675159235681</v>
      </c>
      <c r="H37" s="28"/>
      <c r="I37" s="28"/>
      <c r="J37" s="28"/>
    </row>
    <row r="38" spans="1:13" ht="15.75" thickBot="1" x14ac:dyDescent="0.3">
      <c r="A38" s="26">
        <v>237.4</v>
      </c>
      <c r="B38">
        <v>73.599999999999994</v>
      </c>
      <c r="C38">
        <v>1</v>
      </c>
    </row>
    <row r="39" spans="1:13" x14ac:dyDescent="0.25">
      <c r="A39" s="26">
        <v>245.4</v>
      </c>
      <c r="B39">
        <v>69.3</v>
      </c>
      <c r="C39">
        <v>1</v>
      </c>
      <c r="E39" s="29"/>
      <c r="F39" s="29" t="s">
        <v>162</v>
      </c>
      <c r="G39" s="29" t="s">
        <v>150</v>
      </c>
      <c r="H39" s="29" t="s">
        <v>163</v>
      </c>
      <c r="I39" s="29" t="s">
        <v>164</v>
      </c>
      <c r="J39" s="29" t="s">
        <v>165</v>
      </c>
      <c r="K39" s="29" t="s">
        <v>166</v>
      </c>
      <c r="L39" s="29" t="s">
        <v>167</v>
      </c>
      <c r="M39" s="29" t="s">
        <v>168</v>
      </c>
    </row>
    <row r="40" spans="1:13" x14ac:dyDescent="0.25">
      <c r="A40" s="26">
        <v>245.2</v>
      </c>
      <c r="B40">
        <v>73.5</v>
      </c>
      <c r="C40">
        <v>1</v>
      </c>
      <c r="E40" s="27" t="s">
        <v>156</v>
      </c>
      <c r="F40" s="27">
        <v>130.89331457742139</v>
      </c>
      <c r="G40" s="27">
        <v>10.92765159619757</v>
      </c>
      <c r="H40" s="27">
        <v>11.978174214756953</v>
      </c>
      <c r="I40" s="27">
        <v>8.0788899493582941E-24</v>
      </c>
      <c r="J40" s="27">
        <v>109.30697224163882</v>
      </c>
      <c r="K40" s="27">
        <v>152.47965691320397</v>
      </c>
      <c r="L40" s="27">
        <v>109.30697224163882</v>
      </c>
      <c r="M40" s="27">
        <v>152.47965691320397</v>
      </c>
    </row>
    <row r="41" spans="1:13" ht="15.75" thickBot="1" x14ac:dyDescent="0.3">
      <c r="A41" s="26">
        <v>243.8</v>
      </c>
      <c r="B41">
        <v>75.5</v>
      </c>
      <c r="C41">
        <v>1</v>
      </c>
      <c r="E41" s="28" t="s">
        <v>169</v>
      </c>
      <c r="F41" s="28">
        <v>-0.25649070111477701</v>
      </c>
      <c r="G41" s="28">
        <v>4.4244613223226648E-2</v>
      </c>
      <c r="H41" s="28">
        <v>-5.7971057362555873</v>
      </c>
      <c r="I41" s="28">
        <v>3.6624666390989751E-8</v>
      </c>
      <c r="J41" s="28">
        <v>-0.34389094069444998</v>
      </c>
      <c r="K41" s="28">
        <v>-0.16909046153510404</v>
      </c>
      <c r="L41" s="28">
        <v>-0.34389094069444998</v>
      </c>
      <c r="M41" s="28">
        <v>-0.16909046153510404</v>
      </c>
    </row>
    <row r="42" spans="1:13" x14ac:dyDescent="0.25">
      <c r="A42" s="26">
        <v>251.2</v>
      </c>
      <c r="B42">
        <v>64.5</v>
      </c>
      <c r="C42">
        <v>1</v>
      </c>
    </row>
    <row r="43" spans="1:13" x14ac:dyDescent="0.25">
      <c r="A43" s="26">
        <v>255.9</v>
      </c>
      <c r="B43">
        <v>71.7</v>
      </c>
      <c r="C43">
        <v>1</v>
      </c>
      <c r="E43" t="s">
        <v>213</v>
      </c>
    </row>
    <row r="44" spans="1:13" x14ac:dyDescent="0.25">
      <c r="A44" s="26">
        <v>235.3</v>
      </c>
      <c r="B44">
        <v>69.5</v>
      </c>
      <c r="C44">
        <v>1</v>
      </c>
      <c r="E44">
        <f>F41</f>
        <v>-0.25649070111477701</v>
      </c>
    </row>
    <row r="45" spans="1:13" x14ac:dyDescent="0.25">
      <c r="A45" s="26">
        <v>258.10000000000002</v>
      </c>
      <c r="B45">
        <v>58.3</v>
      </c>
      <c r="C45">
        <v>1</v>
      </c>
      <c r="E45" t="s">
        <v>214</v>
      </c>
    </row>
    <row r="46" spans="1:13" x14ac:dyDescent="0.25">
      <c r="A46" s="26">
        <v>242.5</v>
      </c>
      <c r="B46">
        <v>69.400000000000006</v>
      </c>
      <c r="C46">
        <v>1</v>
      </c>
      <c r="E46" t="s">
        <v>215</v>
      </c>
    </row>
    <row r="47" spans="1:13" x14ac:dyDescent="0.25">
      <c r="A47" s="26">
        <v>244.3</v>
      </c>
      <c r="B47">
        <v>71</v>
      </c>
      <c r="C47">
        <v>1</v>
      </c>
    </row>
    <row r="48" spans="1:13" x14ac:dyDescent="0.25">
      <c r="A48" s="26">
        <v>251</v>
      </c>
      <c r="B48">
        <v>67.5</v>
      </c>
      <c r="C48">
        <v>1</v>
      </c>
      <c r="E48" t="s">
        <v>216</v>
      </c>
    </row>
    <row r="49" spans="1:8" x14ac:dyDescent="0.25">
      <c r="A49" s="26">
        <v>263.60000000000002</v>
      </c>
      <c r="B49">
        <v>68.3</v>
      </c>
      <c r="C49">
        <v>1</v>
      </c>
      <c r="E49" t="s">
        <v>217</v>
      </c>
    </row>
    <row r="50" spans="1:8" x14ac:dyDescent="0.25">
      <c r="A50" s="26">
        <v>246.3</v>
      </c>
      <c r="B50">
        <v>69.3</v>
      </c>
      <c r="C50">
        <v>1</v>
      </c>
    </row>
    <row r="51" spans="1:8" x14ac:dyDescent="0.25">
      <c r="A51" s="26">
        <v>254.3</v>
      </c>
      <c r="B51">
        <v>62.4</v>
      </c>
      <c r="C51">
        <v>1</v>
      </c>
      <c r="E51" t="s">
        <v>218</v>
      </c>
    </row>
    <row r="52" spans="1:8" x14ac:dyDescent="0.25">
      <c r="A52" s="26">
        <v>242.6</v>
      </c>
      <c r="B52">
        <v>64.7</v>
      </c>
      <c r="C52">
        <v>1</v>
      </c>
      <c r="E52" t="s">
        <v>219</v>
      </c>
    </row>
    <row r="53" spans="1:8" x14ac:dyDescent="0.25">
      <c r="A53" s="26">
        <v>246.9</v>
      </c>
      <c r="B53">
        <v>67.7</v>
      </c>
      <c r="C53">
        <v>1</v>
      </c>
      <c r="E53" t="s">
        <v>220</v>
      </c>
      <c r="H53">
        <v>260</v>
      </c>
    </row>
    <row r="54" spans="1:8" x14ac:dyDescent="0.25">
      <c r="A54" s="26">
        <v>243.3</v>
      </c>
      <c r="B54">
        <v>68.400000000000006</v>
      </c>
      <c r="C54">
        <v>1</v>
      </c>
      <c r="E54" t="s">
        <v>221</v>
      </c>
      <c r="H54">
        <f>F40+F41*H53</f>
        <v>64.205732287579366</v>
      </c>
    </row>
    <row r="55" spans="1:8" x14ac:dyDescent="0.25">
      <c r="A55" s="26">
        <v>243.5</v>
      </c>
      <c r="B55">
        <v>70.2</v>
      </c>
      <c r="C55">
        <v>1</v>
      </c>
    </row>
    <row r="56" spans="1:8" x14ac:dyDescent="0.25">
      <c r="A56" s="26">
        <v>236.6</v>
      </c>
      <c r="B56">
        <v>73.8</v>
      </c>
      <c r="C56">
        <v>1</v>
      </c>
      <c r="E56" t="s">
        <v>222</v>
      </c>
    </row>
    <row r="57" spans="1:8" x14ac:dyDescent="0.25">
      <c r="A57" s="26">
        <v>239.4</v>
      </c>
      <c r="B57">
        <v>75.8</v>
      </c>
      <c r="C57">
        <v>1</v>
      </c>
      <c r="E57" t="s">
        <v>223</v>
      </c>
      <c r="H57" s="1">
        <f>H54-F30*_xlfn.T.INV(0.975,F36)*SQRT(1+1/F37+((H53-AVERAGE(A3:A159))^2/F36/VARA(A3:A159)))</f>
        <v>53.744656641669167</v>
      </c>
    </row>
    <row r="58" spans="1:8" x14ac:dyDescent="0.25">
      <c r="A58" s="26">
        <v>249.3</v>
      </c>
      <c r="B58">
        <v>70.400000000000006</v>
      </c>
      <c r="C58">
        <v>1</v>
      </c>
      <c r="E58" t="s">
        <v>224</v>
      </c>
      <c r="H58">
        <f>H54+F30*_xlfn.T.INV(0.975,F36)*SQRT(1+1/F37+((H53-AVERAGE(A3:A159))^2/F36/VARA(A3:A159)))</f>
        <v>74.666807933489565</v>
      </c>
    </row>
    <row r="59" spans="1:8" x14ac:dyDescent="0.25">
      <c r="A59" s="26">
        <v>253.6</v>
      </c>
      <c r="B59">
        <v>64.3</v>
      </c>
      <c r="C59">
        <v>1</v>
      </c>
    </row>
    <row r="60" spans="1:8" x14ac:dyDescent="0.25">
      <c r="A60" s="26">
        <v>268</v>
      </c>
      <c r="B60">
        <v>60.9</v>
      </c>
      <c r="C60">
        <v>1</v>
      </c>
      <c r="E60" t="s">
        <v>225</v>
      </c>
    </row>
    <row r="61" spans="1:8" x14ac:dyDescent="0.25">
      <c r="A61" s="26">
        <v>246.1</v>
      </c>
      <c r="B61">
        <v>74.900000000000006</v>
      </c>
      <c r="C61">
        <v>1</v>
      </c>
      <c r="E61" t="s">
        <v>226</v>
      </c>
    </row>
    <row r="62" spans="1:8" x14ac:dyDescent="0.25">
      <c r="A62" s="26">
        <v>246.1</v>
      </c>
      <c r="B62">
        <v>72.8</v>
      </c>
      <c r="C62">
        <v>1</v>
      </c>
      <c r="E62" t="s">
        <v>227</v>
      </c>
    </row>
    <row r="63" spans="1:8" x14ac:dyDescent="0.25">
      <c r="A63" s="26">
        <v>253.9</v>
      </c>
      <c r="B63">
        <v>71.3</v>
      </c>
      <c r="C63">
        <v>1</v>
      </c>
    </row>
    <row r="64" spans="1:8" x14ac:dyDescent="0.25">
      <c r="A64" s="26">
        <v>248.8</v>
      </c>
      <c r="B64">
        <v>60.5</v>
      </c>
      <c r="C64">
        <v>1</v>
      </c>
    </row>
    <row r="65" spans="1:3" x14ac:dyDescent="0.25">
      <c r="A65" s="26">
        <v>246.7</v>
      </c>
      <c r="B65">
        <v>68.599999999999994</v>
      </c>
      <c r="C65">
        <v>1</v>
      </c>
    </row>
    <row r="66" spans="1:3" x14ac:dyDescent="0.25">
      <c r="A66" s="26">
        <v>246.5</v>
      </c>
      <c r="B66">
        <v>71.2</v>
      </c>
      <c r="C66">
        <v>1</v>
      </c>
    </row>
    <row r="67" spans="1:3" x14ac:dyDescent="0.25">
      <c r="A67" s="26">
        <v>250.2</v>
      </c>
      <c r="B67">
        <v>66.599999999999994</v>
      </c>
      <c r="C67">
        <v>1</v>
      </c>
    </row>
    <row r="68" spans="1:3" x14ac:dyDescent="0.25">
      <c r="A68" s="26">
        <v>248.4</v>
      </c>
      <c r="B68">
        <v>59.4</v>
      </c>
      <c r="C68">
        <v>1</v>
      </c>
    </row>
    <row r="69" spans="1:3" x14ac:dyDescent="0.25">
      <c r="A69" s="26">
        <v>252</v>
      </c>
      <c r="B69">
        <v>63.1</v>
      </c>
      <c r="C69">
        <v>1</v>
      </c>
    </row>
    <row r="70" spans="1:3" x14ac:dyDescent="0.25">
      <c r="A70" s="26">
        <v>238.7</v>
      </c>
      <c r="B70">
        <v>70.7</v>
      </c>
      <c r="C70">
        <v>1</v>
      </c>
    </row>
    <row r="71" spans="1:3" x14ac:dyDescent="0.25">
      <c r="A71" s="26">
        <v>261.5</v>
      </c>
      <c r="B71">
        <v>68.400000000000006</v>
      </c>
      <c r="C71">
        <v>1</v>
      </c>
    </row>
    <row r="72" spans="1:3" x14ac:dyDescent="0.25">
      <c r="A72" s="26">
        <v>261.10000000000002</v>
      </c>
      <c r="B72">
        <v>61</v>
      </c>
      <c r="C72">
        <v>1</v>
      </c>
    </row>
    <row r="73" spans="1:3" x14ac:dyDescent="0.25">
      <c r="A73" s="26">
        <v>232.1</v>
      </c>
      <c r="B73">
        <v>66.7</v>
      </c>
      <c r="C73">
        <v>1</v>
      </c>
    </row>
    <row r="74" spans="1:3" x14ac:dyDescent="0.25">
      <c r="A74" s="26">
        <v>257.2</v>
      </c>
      <c r="B74">
        <v>60.8</v>
      </c>
      <c r="C74">
        <v>1</v>
      </c>
    </row>
    <row r="75" spans="1:3" x14ac:dyDescent="0.25">
      <c r="A75" s="26">
        <v>243</v>
      </c>
      <c r="B75">
        <v>57.9</v>
      </c>
      <c r="C75">
        <v>1</v>
      </c>
    </row>
    <row r="76" spans="1:3" x14ac:dyDescent="0.25">
      <c r="A76" s="26">
        <v>242.7</v>
      </c>
      <c r="B76">
        <v>64.900000000000006</v>
      </c>
      <c r="C76">
        <v>1</v>
      </c>
    </row>
    <row r="77" spans="1:3" x14ac:dyDescent="0.25">
      <c r="A77" s="26">
        <v>249.7</v>
      </c>
      <c r="B77">
        <v>70.900000000000006</v>
      </c>
      <c r="C77">
        <v>1</v>
      </c>
    </row>
    <row r="78" spans="1:3" x14ac:dyDescent="0.25">
      <c r="A78" s="26">
        <v>247</v>
      </c>
      <c r="B78">
        <v>59.9</v>
      </c>
      <c r="C78">
        <v>1</v>
      </c>
    </row>
    <row r="79" spans="1:3" x14ac:dyDescent="0.25">
      <c r="A79" s="26">
        <v>233.7</v>
      </c>
      <c r="B79">
        <v>77.7</v>
      </c>
      <c r="C79">
        <v>1</v>
      </c>
    </row>
    <row r="80" spans="1:3" x14ac:dyDescent="0.25">
      <c r="A80" s="26">
        <v>243.7</v>
      </c>
      <c r="B80">
        <v>62.6</v>
      </c>
      <c r="C80">
        <v>1</v>
      </c>
    </row>
    <row r="81" spans="1:3" x14ac:dyDescent="0.25">
      <c r="A81" s="26">
        <v>244</v>
      </c>
      <c r="B81">
        <v>73.5</v>
      </c>
      <c r="C81">
        <v>1</v>
      </c>
    </row>
    <row r="82" spans="1:3" x14ac:dyDescent="0.25">
      <c r="A82" s="26">
        <v>244</v>
      </c>
      <c r="B82">
        <v>62.4</v>
      </c>
      <c r="C82">
        <v>1</v>
      </c>
    </row>
    <row r="83" spans="1:3" x14ac:dyDescent="0.25">
      <c r="A83" s="26">
        <v>252.8</v>
      </c>
      <c r="B83">
        <v>50.3</v>
      </c>
      <c r="C83">
        <v>1</v>
      </c>
    </row>
    <row r="84" spans="1:3" x14ac:dyDescent="0.25">
      <c r="A84" s="26">
        <v>250.2</v>
      </c>
      <c r="B84">
        <v>66</v>
      </c>
      <c r="C84">
        <v>1</v>
      </c>
    </row>
    <row r="85" spans="1:3" x14ac:dyDescent="0.25">
      <c r="A85" s="26">
        <v>237.8</v>
      </c>
      <c r="B85">
        <v>74.599999999999994</v>
      </c>
      <c r="C85">
        <v>1</v>
      </c>
    </row>
    <row r="86" spans="1:3" x14ac:dyDescent="0.25">
      <c r="A86" s="26">
        <v>224.8</v>
      </c>
      <c r="B86">
        <v>72.599999999999994</v>
      </c>
      <c r="C86">
        <v>1</v>
      </c>
    </row>
    <row r="87" spans="1:3" x14ac:dyDescent="0.25">
      <c r="A87" s="26">
        <v>253.7</v>
      </c>
      <c r="B87">
        <v>55.6</v>
      </c>
      <c r="C87">
        <v>1</v>
      </c>
    </row>
    <row r="88" spans="1:3" x14ac:dyDescent="0.25">
      <c r="A88" s="26">
        <v>242.6</v>
      </c>
      <c r="B88">
        <v>73.900000000000006</v>
      </c>
      <c r="C88">
        <v>1</v>
      </c>
    </row>
    <row r="89" spans="1:3" x14ac:dyDescent="0.25">
      <c r="A89" s="26">
        <v>261.5</v>
      </c>
      <c r="B89">
        <v>62.7</v>
      </c>
      <c r="C89">
        <v>1</v>
      </c>
    </row>
    <row r="90" spans="1:3" x14ac:dyDescent="0.25">
      <c r="A90" s="26">
        <v>235.4</v>
      </c>
      <c r="B90">
        <v>58.4</v>
      </c>
      <c r="C90">
        <v>1</v>
      </c>
    </row>
    <row r="91" spans="1:3" x14ac:dyDescent="0.25">
      <c r="A91" s="26">
        <v>242.3</v>
      </c>
      <c r="B91">
        <v>62.6</v>
      </c>
      <c r="C91">
        <v>1</v>
      </c>
    </row>
    <row r="92" spans="1:3" x14ac:dyDescent="0.25">
      <c r="A92" s="26">
        <v>269.5</v>
      </c>
      <c r="B92">
        <v>66</v>
      </c>
      <c r="C92">
        <v>1</v>
      </c>
    </row>
    <row r="93" spans="1:3" x14ac:dyDescent="0.25">
      <c r="A93" s="26">
        <v>248.1</v>
      </c>
      <c r="B93">
        <v>65.3</v>
      </c>
      <c r="C93">
        <v>1</v>
      </c>
    </row>
    <row r="94" spans="1:3" x14ac:dyDescent="0.25">
      <c r="A94" s="26">
        <v>244.9</v>
      </c>
      <c r="B94">
        <v>72.400000000000006</v>
      </c>
      <c r="C94">
        <v>1</v>
      </c>
    </row>
    <row r="95" spans="1:3" x14ac:dyDescent="0.25">
      <c r="A95" s="26">
        <v>240.9</v>
      </c>
      <c r="B95">
        <v>73.099999999999994</v>
      </c>
      <c r="C95">
        <v>1</v>
      </c>
    </row>
    <row r="96" spans="1:3" x14ac:dyDescent="0.25">
      <c r="A96" s="26">
        <v>266.2</v>
      </c>
      <c r="B96">
        <v>59.9</v>
      </c>
      <c r="C96">
        <v>1</v>
      </c>
    </row>
    <row r="97" spans="1:3" x14ac:dyDescent="0.25">
      <c r="A97" s="26">
        <v>254.2</v>
      </c>
      <c r="B97">
        <v>64.8</v>
      </c>
      <c r="C97">
        <v>1</v>
      </c>
    </row>
    <row r="98" spans="1:3" x14ac:dyDescent="0.25">
      <c r="A98" s="26">
        <v>241.9</v>
      </c>
      <c r="B98">
        <v>76.8</v>
      </c>
      <c r="C98">
        <v>1</v>
      </c>
    </row>
    <row r="99" spans="1:3" x14ac:dyDescent="0.25">
      <c r="A99" s="26">
        <v>237.4</v>
      </c>
      <c r="B99">
        <v>79.8</v>
      </c>
      <c r="C99">
        <v>1</v>
      </c>
    </row>
    <row r="100" spans="1:3" x14ac:dyDescent="0.25">
      <c r="A100" s="26">
        <v>240.4</v>
      </c>
      <c r="B100">
        <v>78.5</v>
      </c>
      <c r="C100">
        <v>1</v>
      </c>
    </row>
    <row r="101" spans="1:3" x14ac:dyDescent="0.25">
      <c r="A101" s="26">
        <v>238.1</v>
      </c>
      <c r="B101">
        <v>71.7</v>
      </c>
      <c r="C101">
        <v>1</v>
      </c>
    </row>
    <row r="102" spans="1:3" x14ac:dyDescent="0.25">
      <c r="A102" s="26">
        <v>246.9</v>
      </c>
      <c r="B102">
        <v>52.2</v>
      </c>
      <c r="C102">
        <v>1</v>
      </c>
    </row>
    <row r="103" spans="1:3" x14ac:dyDescent="0.25">
      <c r="A103" s="26">
        <v>237.8</v>
      </c>
      <c r="B103">
        <v>73</v>
      </c>
      <c r="C103">
        <v>1</v>
      </c>
    </row>
    <row r="104" spans="1:3" x14ac:dyDescent="0.25">
      <c r="A104" s="26">
        <v>243.6</v>
      </c>
      <c r="B104">
        <v>71.900000000000006</v>
      </c>
      <c r="C104">
        <v>1</v>
      </c>
    </row>
    <row r="105" spans="1:3" x14ac:dyDescent="0.25">
      <c r="A105" s="26">
        <v>242.1</v>
      </c>
      <c r="B105">
        <v>73.3</v>
      </c>
      <c r="C105">
        <v>1</v>
      </c>
    </row>
    <row r="106" spans="1:3" x14ac:dyDescent="0.25">
      <c r="A106" s="26">
        <v>255.7</v>
      </c>
      <c r="B106">
        <v>53.9</v>
      </c>
      <c r="C106">
        <v>1</v>
      </c>
    </row>
    <row r="107" spans="1:3" x14ac:dyDescent="0.25">
      <c r="A107" s="26">
        <v>249.5</v>
      </c>
      <c r="B107">
        <v>65.8</v>
      </c>
      <c r="C107">
        <v>1</v>
      </c>
    </row>
    <row r="108" spans="1:3" x14ac:dyDescent="0.25">
      <c r="A108" s="26">
        <v>253.2</v>
      </c>
      <c r="B108">
        <v>62.6</v>
      </c>
      <c r="C108">
        <v>1</v>
      </c>
    </row>
    <row r="109" spans="1:3" x14ac:dyDescent="0.25">
      <c r="A109" s="26">
        <v>247.9</v>
      </c>
      <c r="B109">
        <v>68.8</v>
      </c>
      <c r="C109">
        <v>1</v>
      </c>
    </row>
    <row r="110" spans="1:3" x14ac:dyDescent="0.25">
      <c r="A110" s="26">
        <v>244.9</v>
      </c>
      <c r="B110">
        <v>73.5</v>
      </c>
      <c r="C110">
        <v>1</v>
      </c>
    </row>
    <row r="111" spans="1:3" x14ac:dyDescent="0.25">
      <c r="A111" s="26">
        <v>256.89999999999998</v>
      </c>
      <c r="B111">
        <v>62.1</v>
      </c>
      <c r="C111">
        <v>1</v>
      </c>
    </row>
    <row r="112" spans="1:3" x14ac:dyDescent="0.25">
      <c r="A112" s="26">
        <v>229.9</v>
      </c>
      <c r="B112">
        <v>77</v>
      </c>
      <c r="C112">
        <v>1</v>
      </c>
    </row>
    <row r="113" spans="1:3" x14ac:dyDescent="0.25">
      <c r="A113" s="26">
        <v>248.1</v>
      </c>
      <c r="B113">
        <v>63.1</v>
      </c>
      <c r="C113">
        <v>1</v>
      </c>
    </row>
    <row r="114" spans="1:3" x14ac:dyDescent="0.25">
      <c r="A114" s="26">
        <v>257.89999999999998</v>
      </c>
      <c r="B114">
        <v>68.099999999999994</v>
      </c>
      <c r="C114">
        <v>1</v>
      </c>
    </row>
    <row r="115" spans="1:3" x14ac:dyDescent="0.25">
      <c r="A115" s="26">
        <v>232.7</v>
      </c>
      <c r="B115">
        <v>71.2</v>
      </c>
      <c r="C115">
        <v>1</v>
      </c>
    </row>
    <row r="116" spans="1:3" x14ac:dyDescent="0.25">
      <c r="A116" s="26">
        <v>240.7</v>
      </c>
      <c r="B116">
        <v>66.900000000000006</v>
      </c>
      <c r="C116">
        <v>1</v>
      </c>
    </row>
    <row r="117" spans="1:3" x14ac:dyDescent="0.25">
      <c r="A117" s="26">
        <v>245.7</v>
      </c>
      <c r="B117">
        <v>71.5</v>
      </c>
      <c r="C117">
        <v>1</v>
      </c>
    </row>
    <row r="118" spans="1:3" x14ac:dyDescent="0.25">
      <c r="A118" s="26">
        <v>243</v>
      </c>
      <c r="B118">
        <v>59.2</v>
      </c>
      <c r="C118">
        <v>1</v>
      </c>
    </row>
    <row r="119" spans="1:3" x14ac:dyDescent="0.25">
      <c r="A119" s="26">
        <v>257.89999999999998</v>
      </c>
      <c r="B119">
        <v>65.599999999999994</v>
      </c>
      <c r="C119">
        <v>1</v>
      </c>
    </row>
    <row r="120" spans="1:3" x14ac:dyDescent="0.25">
      <c r="A120" s="26">
        <v>258.39999999999998</v>
      </c>
      <c r="B120">
        <v>65.400000000000006</v>
      </c>
      <c r="C120">
        <v>1</v>
      </c>
    </row>
    <row r="121" spans="1:3" x14ac:dyDescent="0.25">
      <c r="A121" s="26">
        <v>239.9</v>
      </c>
      <c r="B121">
        <v>61.9</v>
      </c>
      <c r="C121">
        <v>1</v>
      </c>
    </row>
    <row r="122" spans="1:3" x14ac:dyDescent="0.25">
      <c r="A122" s="26">
        <v>246.8</v>
      </c>
      <c r="B122">
        <v>73.400000000000006</v>
      </c>
      <c r="C122">
        <v>1</v>
      </c>
    </row>
    <row r="123" spans="1:3" x14ac:dyDescent="0.25">
      <c r="A123" s="26">
        <v>250.8</v>
      </c>
      <c r="B123">
        <v>70.2</v>
      </c>
      <c r="C123">
        <v>1</v>
      </c>
    </row>
    <row r="124" spans="1:3" x14ac:dyDescent="0.25">
      <c r="A124" s="26">
        <v>251.9</v>
      </c>
      <c r="B124">
        <v>66.599999999999994</v>
      </c>
      <c r="C124">
        <v>1</v>
      </c>
    </row>
    <row r="125" spans="1:3" x14ac:dyDescent="0.25">
      <c r="A125" s="26">
        <v>238.6</v>
      </c>
      <c r="B125">
        <v>68.599999999999994</v>
      </c>
      <c r="C125">
        <v>1</v>
      </c>
    </row>
    <row r="126" spans="1:3" x14ac:dyDescent="0.25">
      <c r="A126" s="26">
        <v>255.7</v>
      </c>
      <c r="B126">
        <v>66.5</v>
      </c>
      <c r="C126">
        <v>1</v>
      </c>
    </row>
    <row r="127" spans="1:3" x14ac:dyDescent="0.25">
      <c r="A127" s="26">
        <v>242.4</v>
      </c>
      <c r="B127">
        <v>70.400000000000006</v>
      </c>
      <c r="C127">
        <v>1</v>
      </c>
    </row>
    <row r="128" spans="1:3" x14ac:dyDescent="0.25">
      <c r="A128" s="26">
        <v>241.1</v>
      </c>
      <c r="B128">
        <v>65.400000000000006</v>
      </c>
      <c r="C128">
        <v>1</v>
      </c>
    </row>
    <row r="129" spans="1:3" x14ac:dyDescent="0.25">
      <c r="A129" s="26">
        <v>251.4</v>
      </c>
      <c r="B129">
        <v>61.3</v>
      </c>
      <c r="C129">
        <v>1</v>
      </c>
    </row>
    <row r="130" spans="1:3" x14ac:dyDescent="0.25">
      <c r="A130" s="26">
        <v>254.6</v>
      </c>
      <c r="B130">
        <v>61.9</v>
      </c>
      <c r="C130">
        <v>1</v>
      </c>
    </row>
    <row r="131" spans="1:3" x14ac:dyDescent="0.25">
      <c r="A131" s="26">
        <v>232.8</v>
      </c>
      <c r="B131">
        <v>75.599999999999994</v>
      </c>
      <c r="C131">
        <v>1</v>
      </c>
    </row>
    <row r="132" spans="1:3" x14ac:dyDescent="0.25">
      <c r="A132" s="26">
        <v>243</v>
      </c>
      <c r="B132">
        <v>70</v>
      </c>
      <c r="C132">
        <v>1</v>
      </c>
    </row>
    <row r="133" spans="1:3" x14ac:dyDescent="0.25">
      <c r="A133" s="26">
        <v>261.2</v>
      </c>
      <c r="B133">
        <v>67</v>
      </c>
      <c r="C133">
        <v>1</v>
      </c>
    </row>
    <row r="134" spans="1:3" x14ac:dyDescent="0.25">
      <c r="A134" s="26">
        <v>237.8</v>
      </c>
      <c r="B134">
        <v>71.400000000000006</v>
      </c>
      <c r="C134">
        <v>1</v>
      </c>
    </row>
    <row r="135" spans="1:3" x14ac:dyDescent="0.25">
      <c r="A135" s="26">
        <v>255.3</v>
      </c>
      <c r="B135">
        <v>70.8</v>
      </c>
      <c r="C135">
        <v>1</v>
      </c>
    </row>
    <row r="136" spans="1:3" x14ac:dyDescent="0.25">
      <c r="A136" s="26">
        <v>249.4</v>
      </c>
      <c r="B136">
        <v>64.7</v>
      </c>
      <c r="C136">
        <v>1</v>
      </c>
    </row>
    <row r="137" spans="1:3" x14ac:dyDescent="0.25">
      <c r="A137" s="26">
        <v>239.6</v>
      </c>
      <c r="B137">
        <v>62.7</v>
      </c>
      <c r="C137">
        <v>1</v>
      </c>
    </row>
    <row r="138" spans="1:3" x14ac:dyDescent="0.25">
      <c r="A138" s="26">
        <v>240.7</v>
      </c>
      <c r="B138">
        <v>69.2</v>
      </c>
      <c r="C138">
        <v>1</v>
      </c>
    </row>
    <row r="139" spans="1:3" x14ac:dyDescent="0.25">
      <c r="A139" s="26">
        <v>247.6</v>
      </c>
      <c r="B139">
        <v>70.3</v>
      </c>
      <c r="C139">
        <v>1</v>
      </c>
    </row>
    <row r="140" spans="1:3" x14ac:dyDescent="0.25">
      <c r="A140" s="26">
        <v>240.8</v>
      </c>
      <c r="B140">
        <v>71.5</v>
      </c>
      <c r="C140">
        <v>1</v>
      </c>
    </row>
    <row r="141" spans="1:3" x14ac:dyDescent="0.25">
      <c r="A141" s="26">
        <v>243</v>
      </c>
      <c r="B141">
        <v>78.8</v>
      </c>
      <c r="C141">
        <v>1</v>
      </c>
    </row>
    <row r="142" spans="1:3" x14ac:dyDescent="0.25">
      <c r="A142" s="26">
        <v>268.8</v>
      </c>
      <c r="B142">
        <v>59.3</v>
      </c>
      <c r="C142">
        <v>1</v>
      </c>
    </row>
    <row r="143" spans="1:3" x14ac:dyDescent="0.25">
      <c r="A143" s="26">
        <v>250.2</v>
      </c>
      <c r="B143">
        <v>65.7</v>
      </c>
      <c r="C143">
        <v>1</v>
      </c>
    </row>
    <row r="144" spans="1:3" x14ac:dyDescent="0.25">
      <c r="A144" s="26">
        <v>237.7</v>
      </c>
      <c r="B144">
        <v>72</v>
      </c>
      <c r="C144">
        <v>1</v>
      </c>
    </row>
    <row r="145" spans="1:3" x14ac:dyDescent="0.25">
      <c r="A145" s="26">
        <v>254.8</v>
      </c>
      <c r="B145">
        <v>67.599999999999994</v>
      </c>
      <c r="C145">
        <v>1</v>
      </c>
    </row>
    <row r="146" spans="1:3" x14ac:dyDescent="0.25">
      <c r="A146" s="26">
        <v>235.2</v>
      </c>
      <c r="B146">
        <v>78.400000000000006</v>
      </c>
      <c r="C146">
        <v>1</v>
      </c>
    </row>
    <row r="147" spans="1:3" x14ac:dyDescent="0.25">
      <c r="A147" s="26">
        <v>265.8</v>
      </c>
      <c r="B147">
        <v>66.900000000000006</v>
      </c>
      <c r="C147">
        <v>1</v>
      </c>
    </row>
    <row r="148" spans="1:3" x14ac:dyDescent="0.25">
      <c r="A148" s="26">
        <v>241</v>
      </c>
      <c r="B148">
        <v>70.2</v>
      </c>
      <c r="C148">
        <v>1</v>
      </c>
    </row>
    <row r="149" spans="1:3" x14ac:dyDescent="0.25">
      <c r="A149" s="26">
        <v>256.39999999999998</v>
      </c>
      <c r="B149">
        <v>66.400000000000006</v>
      </c>
      <c r="C149">
        <v>1</v>
      </c>
    </row>
    <row r="150" spans="1:3" x14ac:dyDescent="0.25">
      <c r="A150" s="26">
        <v>240.9</v>
      </c>
      <c r="B150">
        <v>66.5</v>
      </c>
      <c r="C150">
        <v>1</v>
      </c>
    </row>
    <row r="151" spans="1:3" x14ac:dyDescent="0.25">
      <c r="A151" s="26">
        <v>225.1</v>
      </c>
      <c r="B151">
        <v>78.2</v>
      </c>
      <c r="C151">
        <v>1</v>
      </c>
    </row>
    <row r="152" spans="1:3" x14ac:dyDescent="0.25">
      <c r="A152" s="26">
        <v>225.8</v>
      </c>
      <c r="B152">
        <v>49.3</v>
      </c>
      <c r="C152">
        <v>1</v>
      </c>
    </row>
    <row r="153" spans="1:3" x14ac:dyDescent="0.25">
      <c r="A153" s="26">
        <v>231.1</v>
      </c>
      <c r="B153">
        <v>70.400000000000006</v>
      </c>
      <c r="C153">
        <v>1</v>
      </c>
    </row>
    <row r="154" spans="1:3" x14ac:dyDescent="0.25">
      <c r="A154" s="26">
        <v>262.5</v>
      </c>
      <c r="B154">
        <v>63.9</v>
      </c>
      <c r="C154">
        <v>1</v>
      </c>
    </row>
    <row r="155" spans="1:3" x14ac:dyDescent="0.25">
      <c r="A155" s="26">
        <v>250.4</v>
      </c>
      <c r="B155">
        <v>68.400000000000006</v>
      </c>
      <c r="C155">
        <v>1</v>
      </c>
    </row>
    <row r="156" spans="1:3" x14ac:dyDescent="0.25">
      <c r="A156" s="26">
        <v>266.39999999999998</v>
      </c>
      <c r="B156">
        <v>62</v>
      </c>
      <c r="C156">
        <v>1</v>
      </c>
    </row>
    <row r="157" spans="1:3" x14ac:dyDescent="0.25">
      <c r="A157" s="26">
        <v>242.6</v>
      </c>
      <c r="B157">
        <v>70</v>
      </c>
      <c r="C157">
        <v>1</v>
      </c>
    </row>
    <row r="158" spans="1:3" x14ac:dyDescent="0.25">
      <c r="A158" s="26">
        <v>245.3</v>
      </c>
      <c r="B158">
        <v>66.2</v>
      </c>
      <c r="C158">
        <v>1</v>
      </c>
    </row>
    <row r="159" spans="1:3" x14ac:dyDescent="0.25">
      <c r="A159" s="26">
        <v>230.6</v>
      </c>
      <c r="B159">
        <v>78.8</v>
      </c>
      <c r="C159">
        <v>1</v>
      </c>
    </row>
    <row r="160" spans="1:3" x14ac:dyDescent="0.25">
      <c r="A160" s="26">
        <v>290.3</v>
      </c>
      <c r="B160">
        <v>59.5</v>
      </c>
      <c r="C160">
        <v>2</v>
      </c>
    </row>
    <row r="161" spans="1:3" x14ac:dyDescent="0.25">
      <c r="A161" s="26">
        <v>302.10000000000002</v>
      </c>
      <c r="B161">
        <v>54.7</v>
      </c>
      <c r="C161">
        <v>2</v>
      </c>
    </row>
    <row r="162" spans="1:3" x14ac:dyDescent="0.25">
      <c r="A162" s="26">
        <v>287.10000000000002</v>
      </c>
      <c r="B162">
        <v>62.4</v>
      </c>
      <c r="C162">
        <v>2</v>
      </c>
    </row>
    <row r="163" spans="1:3" x14ac:dyDescent="0.25">
      <c r="A163" s="26">
        <v>282.7</v>
      </c>
      <c r="B163">
        <v>65.400000000000006</v>
      </c>
      <c r="C163">
        <v>2</v>
      </c>
    </row>
    <row r="164" spans="1:3" x14ac:dyDescent="0.25">
      <c r="A164" s="26">
        <v>299.10000000000002</v>
      </c>
      <c r="B164">
        <v>52.8</v>
      </c>
      <c r="C164">
        <v>2</v>
      </c>
    </row>
    <row r="165" spans="1:3" x14ac:dyDescent="0.25">
      <c r="A165" s="26">
        <v>300.2</v>
      </c>
      <c r="B165">
        <v>51.1</v>
      </c>
      <c r="C165">
        <v>2</v>
      </c>
    </row>
    <row r="166" spans="1:3" x14ac:dyDescent="0.25">
      <c r="A166" s="26">
        <v>300.89999999999998</v>
      </c>
      <c r="B166">
        <v>58.3</v>
      </c>
      <c r="C166">
        <v>2</v>
      </c>
    </row>
    <row r="167" spans="1:3" x14ac:dyDescent="0.25">
      <c r="A167" s="26">
        <v>279.5</v>
      </c>
      <c r="B167">
        <v>73.900000000000006</v>
      </c>
      <c r="C167">
        <v>2</v>
      </c>
    </row>
    <row r="168" spans="1:3" x14ac:dyDescent="0.25">
      <c r="A168" s="26">
        <v>287.8</v>
      </c>
      <c r="B168">
        <v>67.599999999999994</v>
      </c>
      <c r="C168">
        <v>2</v>
      </c>
    </row>
    <row r="169" spans="1:3" x14ac:dyDescent="0.25">
      <c r="A169" s="26">
        <v>284.7</v>
      </c>
      <c r="B169">
        <v>67.2</v>
      </c>
      <c r="C169">
        <v>2</v>
      </c>
    </row>
    <row r="170" spans="1:3" x14ac:dyDescent="0.25">
      <c r="A170" s="26">
        <v>296.7</v>
      </c>
      <c r="B170">
        <v>60</v>
      </c>
      <c r="C170">
        <v>2</v>
      </c>
    </row>
    <row r="171" spans="1:3" x14ac:dyDescent="0.25">
      <c r="A171" s="26">
        <v>283.3</v>
      </c>
      <c r="B171">
        <v>59.4</v>
      </c>
      <c r="C171">
        <v>2</v>
      </c>
    </row>
    <row r="172" spans="1:3" x14ac:dyDescent="0.25">
      <c r="A172" s="26">
        <v>284</v>
      </c>
      <c r="B172">
        <v>72.2</v>
      </c>
      <c r="C172">
        <v>2</v>
      </c>
    </row>
    <row r="173" spans="1:3" x14ac:dyDescent="0.25">
      <c r="A173" s="26">
        <v>292</v>
      </c>
      <c r="B173">
        <v>62.1</v>
      </c>
      <c r="C173">
        <v>2</v>
      </c>
    </row>
    <row r="174" spans="1:3" x14ac:dyDescent="0.25">
      <c r="A174" s="26">
        <v>282.60000000000002</v>
      </c>
      <c r="B174">
        <v>66.5</v>
      </c>
      <c r="C174">
        <v>2</v>
      </c>
    </row>
    <row r="175" spans="1:3" x14ac:dyDescent="0.25">
      <c r="A175" s="26">
        <v>287.89999999999998</v>
      </c>
      <c r="B175">
        <v>60.9</v>
      </c>
      <c r="C175">
        <v>2</v>
      </c>
    </row>
    <row r="176" spans="1:3" x14ac:dyDescent="0.25">
      <c r="A176" s="26">
        <v>279.2</v>
      </c>
      <c r="B176">
        <v>67.3</v>
      </c>
      <c r="C176">
        <v>2</v>
      </c>
    </row>
    <row r="177" spans="1:3" x14ac:dyDescent="0.25">
      <c r="A177" s="26">
        <v>291.7</v>
      </c>
      <c r="B177">
        <v>64.8</v>
      </c>
      <c r="C177">
        <v>2</v>
      </c>
    </row>
    <row r="178" spans="1:3" x14ac:dyDescent="0.25">
      <c r="A178" s="26">
        <v>289.89999999999998</v>
      </c>
      <c r="B178">
        <v>58.1</v>
      </c>
      <c r="C178">
        <v>2</v>
      </c>
    </row>
    <row r="179" spans="1:3" x14ac:dyDescent="0.25">
      <c r="A179" s="26">
        <v>289.8</v>
      </c>
      <c r="B179">
        <v>61.7</v>
      </c>
      <c r="C179">
        <v>2</v>
      </c>
    </row>
    <row r="180" spans="1:3" x14ac:dyDescent="0.25">
      <c r="A180" s="26">
        <v>298.8</v>
      </c>
      <c r="B180">
        <v>56.4</v>
      </c>
      <c r="C180">
        <v>2</v>
      </c>
    </row>
    <row r="181" spans="1:3" x14ac:dyDescent="0.25">
      <c r="A181" s="26">
        <v>280.8</v>
      </c>
      <c r="B181">
        <v>60.5</v>
      </c>
      <c r="C181">
        <v>2</v>
      </c>
    </row>
    <row r="182" spans="1:3" x14ac:dyDescent="0.25">
      <c r="A182" s="26">
        <v>294.89999999999998</v>
      </c>
      <c r="B182">
        <v>57.5</v>
      </c>
      <c r="C182">
        <v>2</v>
      </c>
    </row>
    <row r="183" spans="1:3" x14ac:dyDescent="0.25">
      <c r="A183" s="26">
        <v>287.5</v>
      </c>
      <c r="B183">
        <v>61.8</v>
      </c>
      <c r="C183">
        <v>2</v>
      </c>
    </row>
    <row r="184" spans="1:3" x14ac:dyDescent="0.25">
      <c r="A184" s="26">
        <v>282.7</v>
      </c>
      <c r="B184">
        <v>56</v>
      </c>
      <c r="C184">
        <v>2</v>
      </c>
    </row>
    <row r="185" spans="1:3" x14ac:dyDescent="0.25">
      <c r="A185" s="26">
        <v>277.7</v>
      </c>
      <c r="B185">
        <v>72.5</v>
      </c>
      <c r="C185">
        <v>2</v>
      </c>
    </row>
    <row r="186" spans="1:3" x14ac:dyDescent="0.25">
      <c r="A186" s="26">
        <v>270.5</v>
      </c>
      <c r="B186">
        <v>71.7</v>
      </c>
      <c r="C186">
        <v>2</v>
      </c>
    </row>
    <row r="187" spans="1:3" x14ac:dyDescent="0.25">
      <c r="A187" s="26">
        <v>285.2</v>
      </c>
      <c r="B187">
        <v>66</v>
      </c>
      <c r="C187">
        <v>2</v>
      </c>
    </row>
    <row r="188" spans="1:3" x14ac:dyDescent="0.25">
      <c r="A188" s="26">
        <v>315.10000000000002</v>
      </c>
      <c r="B188">
        <v>55.2</v>
      </c>
      <c r="C188">
        <v>2</v>
      </c>
    </row>
    <row r="189" spans="1:3" x14ac:dyDescent="0.25">
      <c r="A189" s="26">
        <v>281.89999999999998</v>
      </c>
      <c r="B189">
        <v>67.599999999999994</v>
      </c>
      <c r="C189">
        <v>2</v>
      </c>
    </row>
    <row r="190" spans="1:3" x14ac:dyDescent="0.25">
      <c r="A190" s="26">
        <v>293.3</v>
      </c>
      <c r="B190">
        <v>58.2</v>
      </c>
      <c r="C190">
        <v>2</v>
      </c>
    </row>
    <row r="191" spans="1:3" x14ac:dyDescent="0.25">
      <c r="A191" s="26">
        <v>286</v>
      </c>
      <c r="B191">
        <v>59.9</v>
      </c>
      <c r="C191">
        <v>2</v>
      </c>
    </row>
    <row r="192" spans="1:3" x14ac:dyDescent="0.25">
      <c r="A192" s="26">
        <v>285.60000000000002</v>
      </c>
      <c r="B192">
        <v>58.2</v>
      </c>
      <c r="C192">
        <v>2</v>
      </c>
    </row>
    <row r="193" spans="1:3" x14ac:dyDescent="0.25">
      <c r="A193" s="26">
        <v>289.89999999999998</v>
      </c>
      <c r="B193">
        <v>65.7</v>
      </c>
      <c r="C193">
        <v>2</v>
      </c>
    </row>
    <row r="194" spans="1:3" x14ac:dyDescent="0.25">
      <c r="A194" s="26">
        <v>277.5</v>
      </c>
      <c r="B194">
        <v>59</v>
      </c>
      <c r="C194">
        <v>2</v>
      </c>
    </row>
    <row r="195" spans="1:3" x14ac:dyDescent="0.25">
      <c r="A195" s="26">
        <v>293.60000000000002</v>
      </c>
      <c r="B195">
        <v>56.8</v>
      </c>
      <c r="C195">
        <v>2</v>
      </c>
    </row>
    <row r="196" spans="1:3" x14ac:dyDescent="0.25">
      <c r="A196" s="26">
        <v>301.10000000000002</v>
      </c>
      <c r="B196">
        <v>65.400000000000006</v>
      </c>
      <c r="C196">
        <v>2</v>
      </c>
    </row>
    <row r="197" spans="1:3" x14ac:dyDescent="0.25">
      <c r="A197" s="26">
        <v>300.8</v>
      </c>
      <c r="B197">
        <v>63.4</v>
      </c>
      <c r="C197">
        <v>2</v>
      </c>
    </row>
    <row r="198" spans="1:3" x14ac:dyDescent="0.25">
      <c r="A198" s="26">
        <v>287.39999999999998</v>
      </c>
      <c r="B198">
        <v>67.3</v>
      </c>
      <c r="C198">
        <v>2</v>
      </c>
    </row>
    <row r="199" spans="1:3" x14ac:dyDescent="0.25">
      <c r="A199" s="26">
        <v>281.8</v>
      </c>
      <c r="B199">
        <v>72.599999999999994</v>
      </c>
      <c r="C199">
        <v>2</v>
      </c>
    </row>
    <row r="200" spans="1:3" x14ac:dyDescent="0.25">
      <c r="A200" s="26">
        <v>277.39999999999998</v>
      </c>
      <c r="B200">
        <v>63.1</v>
      </c>
      <c r="C200">
        <v>2</v>
      </c>
    </row>
    <row r="201" spans="1:3" x14ac:dyDescent="0.25">
      <c r="A201" s="26">
        <v>279.10000000000002</v>
      </c>
      <c r="B201">
        <v>66.5</v>
      </c>
      <c r="C201">
        <v>2</v>
      </c>
    </row>
    <row r="202" spans="1:3" x14ac:dyDescent="0.25">
      <c r="A202" s="26">
        <v>287.39999999999998</v>
      </c>
      <c r="B202">
        <v>66.400000000000006</v>
      </c>
      <c r="C202">
        <v>2</v>
      </c>
    </row>
    <row r="203" spans="1:3" x14ac:dyDescent="0.25">
      <c r="A203" s="26">
        <v>280.89999999999998</v>
      </c>
      <c r="B203">
        <v>62.3</v>
      </c>
      <c r="C203">
        <v>2</v>
      </c>
    </row>
    <row r="204" spans="1:3" x14ac:dyDescent="0.25">
      <c r="A204" s="26">
        <v>287.8</v>
      </c>
      <c r="B204">
        <v>57.2</v>
      </c>
      <c r="C204">
        <v>2</v>
      </c>
    </row>
    <row r="205" spans="1:3" x14ac:dyDescent="0.25">
      <c r="A205" s="26">
        <v>261.39999999999998</v>
      </c>
      <c r="B205">
        <v>69.2</v>
      </c>
      <c r="C205">
        <v>2</v>
      </c>
    </row>
    <row r="206" spans="1:3" x14ac:dyDescent="0.25">
      <c r="A206" s="26">
        <v>272.60000000000002</v>
      </c>
      <c r="B206">
        <v>69.400000000000006</v>
      </c>
      <c r="C206">
        <v>2</v>
      </c>
    </row>
    <row r="207" spans="1:3" x14ac:dyDescent="0.25">
      <c r="A207" s="26">
        <v>291.3</v>
      </c>
      <c r="B207">
        <v>65.3</v>
      </c>
      <c r="C207">
        <v>2</v>
      </c>
    </row>
    <row r="208" spans="1:3" x14ac:dyDescent="0.25">
      <c r="A208" s="26">
        <v>294.2</v>
      </c>
      <c r="B208">
        <v>52.8</v>
      </c>
      <c r="C208">
        <v>2</v>
      </c>
    </row>
    <row r="209" spans="1:3" x14ac:dyDescent="0.25">
      <c r="A209" s="26">
        <v>285.5</v>
      </c>
      <c r="B209">
        <v>49</v>
      </c>
      <c r="C209">
        <v>2</v>
      </c>
    </row>
    <row r="210" spans="1:3" x14ac:dyDescent="0.25">
      <c r="A210" s="26">
        <v>287.89999999999998</v>
      </c>
      <c r="B210">
        <v>61.1</v>
      </c>
      <c r="C210">
        <v>2</v>
      </c>
    </row>
    <row r="211" spans="1:3" x14ac:dyDescent="0.25">
      <c r="A211" s="26">
        <v>282.2</v>
      </c>
      <c r="B211">
        <v>65.599999999999994</v>
      </c>
      <c r="C211">
        <v>2</v>
      </c>
    </row>
    <row r="212" spans="1:3" x14ac:dyDescent="0.25">
      <c r="A212" s="26">
        <v>301.3</v>
      </c>
      <c r="B212">
        <v>58.2</v>
      </c>
      <c r="C212">
        <v>2</v>
      </c>
    </row>
    <row r="213" spans="1:3" x14ac:dyDescent="0.25">
      <c r="A213" s="26">
        <v>276.2</v>
      </c>
      <c r="B213">
        <v>61.7</v>
      </c>
      <c r="C213">
        <v>2</v>
      </c>
    </row>
    <row r="214" spans="1:3" x14ac:dyDescent="0.25">
      <c r="A214" s="26">
        <v>281.60000000000002</v>
      </c>
      <c r="B214">
        <v>68.099999999999994</v>
      </c>
      <c r="C214">
        <v>2</v>
      </c>
    </row>
    <row r="215" spans="1:3" x14ac:dyDescent="0.25">
      <c r="A215" s="26">
        <v>275.5</v>
      </c>
      <c r="B215">
        <v>61.2</v>
      </c>
      <c r="C215">
        <v>2</v>
      </c>
    </row>
    <row r="216" spans="1:3" x14ac:dyDescent="0.25">
      <c r="A216" s="26">
        <v>309.7</v>
      </c>
      <c r="B216">
        <v>53.1</v>
      </c>
      <c r="C216">
        <v>2</v>
      </c>
    </row>
    <row r="217" spans="1:3" x14ac:dyDescent="0.25">
      <c r="A217" s="26">
        <v>287.7</v>
      </c>
      <c r="B217">
        <v>56.4</v>
      </c>
      <c r="C217">
        <v>2</v>
      </c>
    </row>
    <row r="218" spans="1:3" x14ac:dyDescent="0.25">
      <c r="A218" s="26">
        <v>291.60000000000002</v>
      </c>
      <c r="B218">
        <v>56.9</v>
      </c>
      <c r="C218">
        <v>2</v>
      </c>
    </row>
    <row r="219" spans="1:3" x14ac:dyDescent="0.25">
      <c r="A219" s="26">
        <v>284.10000000000002</v>
      </c>
      <c r="B219">
        <v>65</v>
      </c>
      <c r="C219">
        <v>2</v>
      </c>
    </row>
    <row r="220" spans="1:3" x14ac:dyDescent="0.25">
      <c r="A220" s="26">
        <v>299.60000000000002</v>
      </c>
      <c r="B220">
        <v>57.5</v>
      </c>
      <c r="C220">
        <v>2</v>
      </c>
    </row>
    <row r="221" spans="1:3" x14ac:dyDescent="0.25">
      <c r="A221" s="26">
        <v>282.7</v>
      </c>
      <c r="B221">
        <v>60</v>
      </c>
      <c r="C221">
        <v>2</v>
      </c>
    </row>
    <row r="222" spans="1:3" x14ac:dyDescent="0.25">
      <c r="A222" s="26">
        <v>271.5</v>
      </c>
      <c r="B222">
        <v>72</v>
      </c>
      <c r="C222">
        <v>2</v>
      </c>
    </row>
    <row r="223" spans="1:3" x14ac:dyDescent="0.25">
      <c r="A223" s="26">
        <v>292.10000000000002</v>
      </c>
      <c r="B223">
        <v>58.2</v>
      </c>
      <c r="C223">
        <v>2</v>
      </c>
    </row>
    <row r="224" spans="1:3" x14ac:dyDescent="0.25">
      <c r="A224" s="26">
        <v>295</v>
      </c>
      <c r="B224">
        <v>59.4</v>
      </c>
      <c r="C224">
        <v>2</v>
      </c>
    </row>
    <row r="225" spans="1:3" x14ac:dyDescent="0.25">
      <c r="A225" s="26">
        <v>274.89999999999998</v>
      </c>
      <c r="B225">
        <v>69</v>
      </c>
      <c r="C225">
        <v>2</v>
      </c>
    </row>
    <row r="226" spans="1:3" x14ac:dyDescent="0.25">
      <c r="A226" s="26">
        <v>273.60000000000002</v>
      </c>
      <c r="B226">
        <v>68.7</v>
      </c>
      <c r="C226">
        <v>2</v>
      </c>
    </row>
    <row r="227" spans="1:3" x14ac:dyDescent="0.25">
      <c r="A227" s="26">
        <v>299.89999999999998</v>
      </c>
      <c r="B227">
        <v>60.1</v>
      </c>
      <c r="C227">
        <v>2</v>
      </c>
    </row>
    <row r="228" spans="1:3" x14ac:dyDescent="0.25">
      <c r="A228" s="26">
        <v>279.89999999999998</v>
      </c>
      <c r="B228">
        <v>74</v>
      </c>
      <c r="C228">
        <v>2</v>
      </c>
    </row>
    <row r="229" spans="1:3" x14ac:dyDescent="0.25">
      <c r="A229" s="26">
        <v>289.89999999999998</v>
      </c>
      <c r="B229">
        <v>66</v>
      </c>
      <c r="C229">
        <v>2</v>
      </c>
    </row>
    <row r="230" spans="1:3" x14ac:dyDescent="0.25">
      <c r="A230" s="26">
        <v>283.60000000000002</v>
      </c>
      <c r="B230">
        <v>59.8</v>
      </c>
      <c r="C230">
        <v>2</v>
      </c>
    </row>
    <row r="231" spans="1:3" x14ac:dyDescent="0.25">
      <c r="A231" s="26">
        <v>310.3</v>
      </c>
      <c r="B231">
        <v>52.4</v>
      </c>
      <c r="C231">
        <v>2</v>
      </c>
    </row>
    <row r="232" spans="1:3" x14ac:dyDescent="0.25">
      <c r="A232" s="26">
        <v>291.7</v>
      </c>
      <c r="B232">
        <v>65.599999999999994</v>
      </c>
      <c r="C232">
        <v>2</v>
      </c>
    </row>
    <row r="233" spans="1:3" x14ac:dyDescent="0.25">
      <c r="A233" s="26">
        <v>284.2</v>
      </c>
      <c r="B233">
        <v>63.2</v>
      </c>
      <c r="C233">
        <v>2</v>
      </c>
    </row>
    <row r="234" spans="1:3" x14ac:dyDescent="0.25">
      <c r="A234" s="26">
        <v>295</v>
      </c>
      <c r="B234">
        <v>53.5</v>
      </c>
      <c r="C234">
        <v>2</v>
      </c>
    </row>
    <row r="235" spans="1:3" x14ac:dyDescent="0.25">
      <c r="A235" s="26">
        <v>298.60000000000002</v>
      </c>
      <c r="B235">
        <v>55.1</v>
      </c>
      <c r="C235">
        <v>2</v>
      </c>
    </row>
    <row r="236" spans="1:3" x14ac:dyDescent="0.25">
      <c r="A236" s="26">
        <v>297.39999999999998</v>
      </c>
      <c r="B236">
        <v>60.4</v>
      </c>
      <c r="C236">
        <v>2</v>
      </c>
    </row>
    <row r="237" spans="1:3" x14ac:dyDescent="0.25">
      <c r="A237" s="26">
        <v>299.7</v>
      </c>
      <c r="B237">
        <v>67.7</v>
      </c>
      <c r="C237">
        <v>2</v>
      </c>
    </row>
    <row r="238" spans="1:3" x14ac:dyDescent="0.25">
      <c r="A238" s="26">
        <v>284.39999999999998</v>
      </c>
      <c r="B238">
        <v>69.7</v>
      </c>
      <c r="C238">
        <v>2</v>
      </c>
    </row>
    <row r="239" spans="1:3" x14ac:dyDescent="0.25">
      <c r="A239" s="26">
        <v>286.39999999999998</v>
      </c>
      <c r="B239">
        <v>72.400000000000006</v>
      </c>
      <c r="C239">
        <v>2</v>
      </c>
    </row>
    <row r="240" spans="1:3" x14ac:dyDescent="0.25">
      <c r="A240" s="26">
        <v>285.89999999999998</v>
      </c>
      <c r="B240">
        <v>66.900000000000006</v>
      </c>
      <c r="C240">
        <v>2</v>
      </c>
    </row>
    <row r="241" spans="1:3" x14ac:dyDescent="0.25">
      <c r="A241" s="26">
        <v>297.60000000000002</v>
      </c>
      <c r="B241">
        <v>54.3</v>
      </c>
      <c r="C241">
        <v>2</v>
      </c>
    </row>
    <row r="242" spans="1:3" x14ac:dyDescent="0.25">
      <c r="A242" s="26">
        <v>272.5</v>
      </c>
      <c r="B242">
        <v>62</v>
      </c>
      <c r="C242">
        <v>2</v>
      </c>
    </row>
    <row r="243" spans="1:3" x14ac:dyDescent="0.25">
      <c r="A243" s="26">
        <v>277</v>
      </c>
      <c r="B243">
        <v>66.2</v>
      </c>
      <c r="C243">
        <v>2</v>
      </c>
    </row>
    <row r="244" spans="1:3" x14ac:dyDescent="0.25">
      <c r="A244" s="26">
        <v>287.60000000000002</v>
      </c>
      <c r="B244">
        <v>60.9</v>
      </c>
      <c r="C244">
        <v>2</v>
      </c>
    </row>
    <row r="245" spans="1:3" x14ac:dyDescent="0.25">
      <c r="A245" s="26">
        <v>280.39999999999998</v>
      </c>
      <c r="B245">
        <v>69.400000000000006</v>
      </c>
      <c r="C245">
        <v>2</v>
      </c>
    </row>
    <row r="246" spans="1:3" x14ac:dyDescent="0.25">
      <c r="A246" s="26">
        <v>280</v>
      </c>
      <c r="B246">
        <v>63.7</v>
      </c>
      <c r="C246">
        <v>2</v>
      </c>
    </row>
    <row r="247" spans="1:3" x14ac:dyDescent="0.25">
      <c r="A247" s="26">
        <v>295.39999999999998</v>
      </c>
      <c r="B247">
        <v>52.8</v>
      </c>
      <c r="C247">
        <v>2</v>
      </c>
    </row>
    <row r="248" spans="1:3" x14ac:dyDescent="0.25">
      <c r="A248" s="26">
        <v>274.39999999999998</v>
      </c>
      <c r="B248">
        <v>68.8</v>
      </c>
      <c r="C248">
        <v>2</v>
      </c>
    </row>
    <row r="249" spans="1:3" x14ac:dyDescent="0.25">
      <c r="A249" s="26">
        <v>286.5</v>
      </c>
      <c r="B249">
        <v>73.099999999999994</v>
      </c>
      <c r="C249">
        <v>2</v>
      </c>
    </row>
    <row r="250" spans="1:3" x14ac:dyDescent="0.25">
      <c r="A250" s="26">
        <v>287.7</v>
      </c>
      <c r="B250">
        <v>65.2</v>
      </c>
      <c r="C250">
        <v>2</v>
      </c>
    </row>
    <row r="251" spans="1:3" x14ac:dyDescent="0.25">
      <c r="A251" s="26">
        <v>291.5</v>
      </c>
      <c r="B251">
        <v>65.900000000000006</v>
      </c>
      <c r="C251">
        <v>2</v>
      </c>
    </row>
    <row r="252" spans="1:3" x14ac:dyDescent="0.25">
      <c r="A252" s="26">
        <v>279</v>
      </c>
      <c r="B252">
        <v>69.400000000000006</v>
      </c>
      <c r="C252">
        <v>2</v>
      </c>
    </row>
    <row r="253" spans="1:3" x14ac:dyDescent="0.25">
      <c r="A253" s="26">
        <v>299</v>
      </c>
      <c r="B253">
        <v>65.2</v>
      </c>
      <c r="C253">
        <v>2</v>
      </c>
    </row>
    <row r="254" spans="1:3" x14ac:dyDescent="0.25">
      <c r="A254" s="26">
        <v>290.10000000000002</v>
      </c>
      <c r="B254">
        <v>69.099999999999994</v>
      </c>
      <c r="C254">
        <v>2</v>
      </c>
    </row>
    <row r="255" spans="1:3" x14ac:dyDescent="0.25">
      <c r="A255" s="26">
        <v>288.89999999999998</v>
      </c>
      <c r="B255">
        <v>67.900000000000006</v>
      </c>
      <c r="C255">
        <v>2</v>
      </c>
    </row>
    <row r="256" spans="1:3" x14ac:dyDescent="0.25">
      <c r="A256" s="26">
        <v>288.8</v>
      </c>
      <c r="B256">
        <v>68.2</v>
      </c>
      <c r="C256">
        <v>2</v>
      </c>
    </row>
    <row r="257" spans="1:3" x14ac:dyDescent="0.25">
      <c r="A257" s="26">
        <v>283.2</v>
      </c>
      <c r="B257">
        <v>61</v>
      </c>
      <c r="C257">
        <v>2</v>
      </c>
    </row>
    <row r="258" spans="1:3" x14ac:dyDescent="0.25">
      <c r="A258" s="26">
        <v>293.2</v>
      </c>
      <c r="B258">
        <v>58.4</v>
      </c>
      <c r="C258">
        <v>2</v>
      </c>
    </row>
    <row r="259" spans="1:3" x14ac:dyDescent="0.25">
      <c r="A259" s="26">
        <v>285.3</v>
      </c>
      <c r="B259">
        <v>67.3</v>
      </c>
      <c r="C259">
        <v>2</v>
      </c>
    </row>
    <row r="260" spans="1:3" x14ac:dyDescent="0.25">
      <c r="A260" s="26">
        <v>284.10000000000002</v>
      </c>
      <c r="B260">
        <v>65.7</v>
      </c>
      <c r="C260">
        <v>2</v>
      </c>
    </row>
    <row r="261" spans="1:3" x14ac:dyDescent="0.25">
      <c r="A261" s="26">
        <v>281.39999999999998</v>
      </c>
      <c r="B261">
        <v>67.7</v>
      </c>
      <c r="C261">
        <v>2</v>
      </c>
    </row>
    <row r="262" spans="1:3" x14ac:dyDescent="0.25">
      <c r="A262" s="26">
        <v>286.10000000000002</v>
      </c>
      <c r="B262">
        <v>61.4</v>
      </c>
      <c r="C262">
        <v>2</v>
      </c>
    </row>
    <row r="263" spans="1:3" x14ac:dyDescent="0.25">
      <c r="A263" s="26">
        <v>284.89999999999998</v>
      </c>
      <c r="B263">
        <v>62.3</v>
      </c>
      <c r="C263">
        <v>2</v>
      </c>
    </row>
    <row r="264" spans="1:3" x14ac:dyDescent="0.25">
      <c r="A264" s="26">
        <v>284.8</v>
      </c>
      <c r="B264">
        <v>68.099999999999994</v>
      </c>
      <c r="C264">
        <v>2</v>
      </c>
    </row>
    <row r="265" spans="1:3" x14ac:dyDescent="0.25">
      <c r="A265" s="26">
        <v>296</v>
      </c>
      <c r="B265">
        <v>62</v>
      </c>
      <c r="C265">
        <v>2</v>
      </c>
    </row>
    <row r="266" spans="1:3" x14ac:dyDescent="0.25">
      <c r="A266" s="26">
        <v>282.89999999999998</v>
      </c>
      <c r="B266">
        <v>71.8</v>
      </c>
      <c r="C266">
        <v>2</v>
      </c>
    </row>
    <row r="267" spans="1:3" x14ac:dyDescent="0.25">
      <c r="A267" s="26">
        <v>280.89999999999998</v>
      </c>
      <c r="B267">
        <v>67.8</v>
      </c>
      <c r="C267">
        <v>2</v>
      </c>
    </row>
    <row r="268" spans="1:3" x14ac:dyDescent="0.25">
      <c r="A268" s="26">
        <v>291.2</v>
      </c>
      <c r="B268">
        <v>62</v>
      </c>
      <c r="C268">
        <v>2</v>
      </c>
    </row>
    <row r="269" spans="1:3" x14ac:dyDescent="0.25">
      <c r="A269" s="26">
        <v>292.8</v>
      </c>
      <c r="B269">
        <v>62.2</v>
      </c>
      <c r="C269">
        <v>2</v>
      </c>
    </row>
    <row r="270" spans="1:3" x14ac:dyDescent="0.25">
      <c r="A270" s="26">
        <v>291</v>
      </c>
      <c r="B270">
        <v>61.9</v>
      </c>
      <c r="C270">
        <v>2</v>
      </c>
    </row>
    <row r="271" spans="1:3" x14ac:dyDescent="0.25">
      <c r="A271" s="26">
        <v>285.7</v>
      </c>
      <c r="B271">
        <v>62.4</v>
      </c>
      <c r="C271">
        <v>2</v>
      </c>
    </row>
    <row r="272" spans="1:3" x14ac:dyDescent="0.25">
      <c r="A272" s="26">
        <v>283.89999999999998</v>
      </c>
      <c r="B272">
        <v>62.9</v>
      </c>
      <c r="C272">
        <v>2</v>
      </c>
    </row>
    <row r="273" spans="1:3" x14ac:dyDescent="0.25">
      <c r="A273" s="26">
        <v>298.39999999999998</v>
      </c>
      <c r="B273">
        <v>61.5</v>
      </c>
      <c r="C273">
        <v>2</v>
      </c>
    </row>
    <row r="274" spans="1:3" x14ac:dyDescent="0.25">
      <c r="A274" s="26">
        <v>285.10000000000002</v>
      </c>
      <c r="B274">
        <v>65.3</v>
      </c>
      <c r="C274">
        <v>2</v>
      </c>
    </row>
    <row r="275" spans="1:3" x14ac:dyDescent="0.25">
      <c r="A275" s="26">
        <v>286.10000000000002</v>
      </c>
      <c r="B275">
        <v>60.1</v>
      </c>
      <c r="C275">
        <v>2</v>
      </c>
    </row>
    <row r="276" spans="1:3" x14ac:dyDescent="0.25">
      <c r="A276" s="26">
        <v>283.10000000000002</v>
      </c>
      <c r="B276">
        <v>65.400000000000006</v>
      </c>
      <c r="C276">
        <v>2</v>
      </c>
    </row>
    <row r="277" spans="1:3" x14ac:dyDescent="0.25">
      <c r="A277" s="26">
        <v>289.39999999999998</v>
      </c>
      <c r="B277">
        <v>58.3</v>
      </c>
      <c r="C277">
        <v>2</v>
      </c>
    </row>
    <row r="278" spans="1:3" x14ac:dyDescent="0.25">
      <c r="A278" s="26">
        <v>284.60000000000002</v>
      </c>
      <c r="B278">
        <v>70.7</v>
      </c>
      <c r="C278">
        <v>2</v>
      </c>
    </row>
    <row r="279" spans="1:3" x14ac:dyDescent="0.25">
      <c r="A279" s="26">
        <v>296.60000000000002</v>
      </c>
      <c r="B279">
        <v>62.3</v>
      </c>
      <c r="C279">
        <v>2</v>
      </c>
    </row>
    <row r="280" spans="1:3" x14ac:dyDescent="0.25">
      <c r="A280" s="26">
        <v>295.89999999999998</v>
      </c>
      <c r="B280">
        <v>64.900000000000006</v>
      </c>
      <c r="C280">
        <v>2</v>
      </c>
    </row>
    <row r="281" spans="1:3" x14ac:dyDescent="0.25">
      <c r="A281" s="26">
        <v>295.2</v>
      </c>
      <c r="B281">
        <v>62.8</v>
      </c>
      <c r="C281">
        <v>2</v>
      </c>
    </row>
    <row r="282" spans="1:3" x14ac:dyDescent="0.25">
      <c r="A282" s="26">
        <v>293.89999999999998</v>
      </c>
      <c r="B282">
        <v>54.5</v>
      </c>
      <c r="C282">
        <v>2</v>
      </c>
    </row>
    <row r="283" spans="1:3" x14ac:dyDescent="0.25">
      <c r="A283" s="26">
        <v>275</v>
      </c>
      <c r="B283">
        <v>65.5</v>
      </c>
      <c r="C283">
        <v>2</v>
      </c>
    </row>
    <row r="284" spans="1:3" x14ac:dyDescent="0.25">
      <c r="A284" s="26">
        <v>286.8</v>
      </c>
      <c r="B284">
        <v>69.5</v>
      </c>
      <c r="C284">
        <v>2</v>
      </c>
    </row>
    <row r="285" spans="1:3" x14ac:dyDescent="0.25">
      <c r="A285" s="26">
        <v>291.10000000000002</v>
      </c>
      <c r="B285">
        <v>64.400000000000006</v>
      </c>
      <c r="C285">
        <v>2</v>
      </c>
    </row>
    <row r="286" spans="1:3" x14ac:dyDescent="0.25">
      <c r="A286" s="26">
        <v>284.8</v>
      </c>
      <c r="B286">
        <v>62.5</v>
      </c>
      <c r="C286">
        <v>2</v>
      </c>
    </row>
    <row r="287" spans="1:3" x14ac:dyDescent="0.25">
      <c r="A287" s="26">
        <v>283.7</v>
      </c>
      <c r="B287">
        <v>59.5</v>
      </c>
      <c r="C287">
        <v>2</v>
      </c>
    </row>
    <row r="288" spans="1:3" x14ac:dyDescent="0.25">
      <c r="A288" s="26">
        <v>295.39999999999998</v>
      </c>
      <c r="B288">
        <v>66.900000000000006</v>
      </c>
      <c r="C288">
        <v>2</v>
      </c>
    </row>
    <row r="289" spans="1:3" x14ac:dyDescent="0.25">
      <c r="A289" s="26">
        <v>291.8</v>
      </c>
      <c r="B289">
        <v>62.7</v>
      </c>
      <c r="C289">
        <v>2</v>
      </c>
    </row>
    <row r="290" spans="1:3" x14ac:dyDescent="0.25">
      <c r="A290" s="26">
        <v>274.89999999999998</v>
      </c>
      <c r="B290">
        <v>72.3</v>
      </c>
      <c r="C290">
        <v>2</v>
      </c>
    </row>
    <row r="291" spans="1:3" x14ac:dyDescent="0.25">
      <c r="A291" s="26">
        <v>302.89999999999998</v>
      </c>
      <c r="B291">
        <v>61.2</v>
      </c>
      <c r="C291">
        <v>2</v>
      </c>
    </row>
    <row r="292" spans="1:3" x14ac:dyDescent="0.25">
      <c r="A292" s="26">
        <v>272.10000000000002</v>
      </c>
      <c r="B292">
        <v>80.400000000000006</v>
      </c>
      <c r="C292">
        <v>2</v>
      </c>
    </row>
    <row r="293" spans="1:3" x14ac:dyDescent="0.25">
      <c r="A293" s="26">
        <v>274.89999999999998</v>
      </c>
      <c r="B293">
        <v>74.900000000000006</v>
      </c>
      <c r="C293">
        <v>2</v>
      </c>
    </row>
    <row r="294" spans="1:3" x14ac:dyDescent="0.25">
      <c r="A294" s="26">
        <v>296.3</v>
      </c>
      <c r="B294">
        <v>59.4</v>
      </c>
      <c r="C294">
        <v>2</v>
      </c>
    </row>
    <row r="295" spans="1:3" x14ac:dyDescent="0.25">
      <c r="A295" s="26">
        <v>286.2</v>
      </c>
      <c r="B295">
        <v>58.8</v>
      </c>
      <c r="C295">
        <v>2</v>
      </c>
    </row>
    <row r="296" spans="1:3" x14ac:dyDescent="0.25">
      <c r="A296" s="26">
        <v>294.2</v>
      </c>
      <c r="B296">
        <v>63.3</v>
      </c>
      <c r="C296">
        <v>2</v>
      </c>
    </row>
    <row r="297" spans="1:3" x14ac:dyDescent="0.25">
      <c r="A297" s="26">
        <v>284.10000000000002</v>
      </c>
      <c r="B297">
        <v>66.5</v>
      </c>
      <c r="C297">
        <v>2</v>
      </c>
    </row>
    <row r="298" spans="1:3" x14ac:dyDescent="0.25">
      <c r="A298" s="26">
        <v>299.2</v>
      </c>
      <c r="B298">
        <v>62.4</v>
      </c>
      <c r="C298">
        <v>2</v>
      </c>
    </row>
    <row r="299" spans="1:3" x14ac:dyDescent="0.25">
      <c r="A299" s="26">
        <v>275.39999999999998</v>
      </c>
      <c r="B299">
        <v>71</v>
      </c>
      <c r="C299">
        <v>2</v>
      </c>
    </row>
    <row r="300" spans="1:3" x14ac:dyDescent="0.25">
      <c r="A300" s="26">
        <v>273.2</v>
      </c>
      <c r="B300">
        <v>70.900000000000006</v>
      </c>
      <c r="C300">
        <v>2</v>
      </c>
    </row>
    <row r="301" spans="1:3" x14ac:dyDescent="0.25">
      <c r="A301" s="26">
        <v>281.60000000000002</v>
      </c>
      <c r="B301">
        <v>65.900000000000006</v>
      </c>
      <c r="C301">
        <v>2</v>
      </c>
    </row>
    <row r="302" spans="1:3" x14ac:dyDescent="0.25">
      <c r="A302" s="26">
        <v>295.7</v>
      </c>
      <c r="B302">
        <v>55.3</v>
      </c>
      <c r="C302">
        <v>2</v>
      </c>
    </row>
    <row r="303" spans="1:3" x14ac:dyDescent="0.25">
      <c r="A303" s="26">
        <v>287.10000000000002</v>
      </c>
      <c r="B303">
        <v>56.8</v>
      </c>
      <c r="C303">
        <v>2</v>
      </c>
    </row>
    <row r="304" spans="1:3" x14ac:dyDescent="0.25">
      <c r="A304" s="26">
        <v>287.7</v>
      </c>
      <c r="B304">
        <v>66.900000000000006</v>
      </c>
      <c r="C304">
        <v>2</v>
      </c>
    </row>
    <row r="305" spans="1:3" x14ac:dyDescent="0.25">
      <c r="A305" s="26">
        <v>296.7</v>
      </c>
      <c r="B305">
        <v>53.7</v>
      </c>
      <c r="C305">
        <v>2</v>
      </c>
    </row>
    <row r="306" spans="1:3" x14ac:dyDescent="0.25">
      <c r="A306" s="26">
        <v>282.2</v>
      </c>
      <c r="B306">
        <v>64.2</v>
      </c>
      <c r="C306">
        <v>2</v>
      </c>
    </row>
    <row r="307" spans="1:3" x14ac:dyDescent="0.25">
      <c r="A307" s="26">
        <v>291.7</v>
      </c>
      <c r="B307">
        <v>65.599999999999994</v>
      </c>
      <c r="C307">
        <v>2</v>
      </c>
    </row>
    <row r="308" spans="1:3" x14ac:dyDescent="0.25">
      <c r="A308" s="26">
        <v>281.60000000000002</v>
      </c>
      <c r="B308">
        <v>73.400000000000006</v>
      </c>
      <c r="C308">
        <v>2</v>
      </c>
    </row>
    <row r="309" spans="1:3" x14ac:dyDescent="0.25">
      <c r="A309" s="26">
        <v>311</v>
      </c>
      <c r="B309">
        <v>56.2</v>
      </c>
      <c r="C309">
        <v>2</v>
      </c>
    </row>
    <row r="310" spans="1:3" x14ac:dyDescent="0.25">
      <c r="A310" s="26">
        <v>278.60000000000002</v>
      </c>
      <c r="B310">
        <v>64.7</v>
      </c>
      <c r="C310">
        <v>2</v>
      </c>
    </row>
    <row r="311" spans="1:3" x14ac:dyDescent="0.25">
      <c r="A311" s="26">
        <v>288</v>
      </c>
      <c r="B311">
        <v>65.7</v>
      </c>
      <c r="C311">
        <v>2</v>
      </c>
    </row>
    <row r="312" spans="1:3" x14ac:dyDescent="0.25">
      <c r="A312" s="26">
        <v>276.7</v>
      </c>
      <c r="B312">
        <v>72.099999999999994</v>
      </c>
      <c r="C312">
        <v>2</v>
      </c>
    </row>
    <row r="313" spans="1:3" x14ac:dyDescent="0.25">
      <c r="A313" s="26">
        <v>292</v>
      </c>
      <c r="B313">
        <v>62</v>
      </c>
      <c r="C313">
        <v>2</v>
      </c>
    </row>
    <row r="314" spans="1:3" x14ac:dyDescent="0.25">
      <c r="A314" s="26">
        <v>286.39999999999998</v>
      </c>
      <c r="B314">
        <v>69.900000000000006</v>
      </c>
      <c r="C314">
        <v>2</v>
      </c>
    </row>
    <row r="315" spans="1:3" x14ac:dyDescent="0.25">
      <c r="A315" s="26">
        <v>292.7</v>
      </c>
      <c r="B315">
        <v>65.7</v>
      </c>
      <c r="C315">
        <v>2</v>
      </c>
    </row>
    <row r="316" spans="1:3" x14ac:dyDescent="0.25">
      <c r="A316" s="26">
        <v>294.2</v>
      </c>
      <c r="B316">
        <v>62.9</v>
      </c>
      <c r="C316">
        <v>2</v>
      </c>
    </row>
    <row r="317" spans="1:3" x14ac:dyDescent="0.25">
      <c r="A317" s="26">
        <v>278.60000000000002</v>
      </c>
      <c r="B317">
        <v>59.6</v>
      </c>
      <c r="C317">
        <v>2</v>
      </c>
    </row>
    <row r="318" spans="1:3" x14ac:dyDescent="0.25">
      <c r="A318" s="26">
        <v>283.10000000000002</v>
      </c>
      <c r="B318">
        <v>69.2</v>
      </c>
      <c r="C318">
        <v>2</v>
      </c>
    </row>
    <row r="319" spans="1:3" x14ac:dyDescent="0.25">
      <c r="A319" s="26">
        <v>284.10000000000002</v>
      </c>
      <c r="B319">
        <v>66</v>
      </c>
      <c r="C319">
        <v>2</v>
      </c>
    </row>
    <row r="320" spans="1:3" x14ac:dyDescent="0.25">
      <c r="A320" s="26">
        <v>278.60000000000002</v>
      </c>
      <c r="B320">
        <v>73.599999999999994</v>
      </c>
      <c r="C320">
        <v>2</v>
      </c>
    </row>
    <row r="321" spans="1:3" x14ac:dyDescent="0.25">
      <c r="A321" s="26">
        <v>291.10000000000002</v>
      </c>
      <c r="B321">
        <v>60.4</v>
      </c>
      <c r="C321">
        <v>2</v>
      </c>
    </row>
    <row r="322" spans="1:3" x14ac:dyDescent="0.25">
      <c r="A322" s="26">
        <v>294.60000000000002</v>
      </c>
      <c r="B322">
        <v>59.4</v>
      </c>
      <c r="C322">
        <v>2</v>
      </c>
    </row>
    <row r="323" spans="1:3" x14ac:dyDescent="0.25">
      <c r="A323" s="26">
        <v>274.3</v>
      </c>
      <c r="B323">
        <v>70.5</v>
      </c>
      <c r="C323">
        <v>2</v>
      </c>
    </row>
    <row r="324" spans="1:3" x14ac:dyDescent="0.25">
      <c r="A324" s="26">
        <v>274</v>
      </c>
      <c r="B324">
        <v>57.1</v>
      </c>
      <c r="C324">
        <v>2</v>
      </c>
    </row>
    <row r="325" spans="1:3" x14ac:dyDescent="0.25">
      <c r="A325" s="26">
        <v>283.8</v>
      </c>
      <c r="B325">
        <v>62.7</v>
      </c>
      <c r="C325">
        <v>2</v>
      </c>
    </row>
    <row r="326" spans="1:3" x14ac:dyDescent="0.25">
      <c r="A326" s="26">
        <v>272.7</v>
      </c>
      <c r="B326">
        <v>66.900000000000006</v>
      </c>
      <c r="C326">
        <v>2</v>
      </c>
    </row>
    <row r="327" spans="1:3" x14ac:dyDescent="0.25">
      <c r="A327" s="26">
        <v>303.2</v>
      </c>
      <c r="B327">
        <v>58.3</v>
      </c>
      <c r="C327">
        <v>2</v>
      </c>
    </row>
    <row r="328" spans="1:3" x14ac:dyDescent="0.25">
      <c r="A328" s="26">
        <v>282</v>
      </c>
      <c r="B328">
        <v>70.400000000000006</v>
      </c>
      <c r="C328">
        <v>2</v>
      </c>
    </row>
    <row r="329" spans="1:3" x14ac:dyDescent="0.25">
      <c r="A329" s="26">
        <v>281.89999999999998</v>
      </c>
      <c r="B329">
        <v>61</v>
      </c>
      <c r="C329">
        <v>2</v>
      </c>
    </row>
    <row r="330" spans="1:3" x14ac:dyDescent="0.25">
      <c r="A330" s="26">
        <v>287</v>
      </c>
      <c r="B330">
        <v>59.9</v>
      </c>
      <c r="C330">
        <v>2</v>
      </c>
    </row>
    <row r="331" spans="1:3" x14ac:dyDescent="0.25">
      <c r="A331" s="26">
        <v>293.5</v>
      </c>
      <c r="B331">
        <v>63.8</v>
      </c>
      <c r="C331">
        <v>2</v>
      </c>
    </row>
    <row r="332" spans="1:3" x14ac:dyDescent="0.25">
      <c r="A332" s="26">
        <v>283.60000000000002</v>
      </c>
      <c r="B332">
        <v>56.3</v>
      </c>
      <c r="C332">
        <v>2</v>
      </c>
    </row>
    <row r="333" spans="1:3" x14ac:dyDescent="0.25">
      <c r="A333" s="26">
        <v>296.89999999999998</v>
      </c>
      <c r="B333">
        <v>55.3</v>
      </c>
      <c r="C333">
        <v>2</v>
      </c>
    </row>
    <row r="334" spans="1:3" x14ac:dyDescent="0.25">
      <c r="A334" s="26">
        <v>290.89999999999998</v>
      </c>
      <c r="B334">
        <v>58.2</v>
      </c>
      <c r="C334">
        <v>2</v>
      </c>
    </row>
    <row r="335" spans="1:3" x14ac:dyDescent="0.25">
      <c r="A335" s="26">
        <v>303</v>
      </c>
      <c r="B335">
        <v>58.1</v>
      </c>
      <c r="C335">
        <v>2</v>
      </c>
    </row>
    <row r="336" spans="1:3" x14ac:dyDescent="0.25">
      <c r="A336" s="26">
        <v>292.8</v>
      </c>
      <c r="B336">
        <v>61.1</v>
      </c>
      <c r="C336">
        <v>2</v>
      </c>
    </row>
    <row r="337" spans="1:3" x14ac:dyDescent="0.25">
      <c r="A337" s="26">
        <v>281.10000000000002</v>
      </c>
      <c r="B337">
        <v>65</v>
      </c>
      <c r="C337">
        <v>2</v>
      </c>
    </row>
    <row r="338" spans="1:3" x14ac:dyDescent="0.25">
      <c r="A338" s="26">
        <v>293</v>
      </c>
      <c r="B338">
        <v>61.1</v>
      </c>
      <c r="C338">
        <v>2</v>
      </c>
    </row>
    <row r="339" spans="1:3" x14ac:dyDescent="0.25">
      <c r="A339" s="26">
        <v>284</v>
      </c>
      <c r="B339">
        <v>66.5</v>
      </c>
      <c r="C339">
        <v>2</v>
      </c>
    </row>
    <row r="340" spans="1:3" x14ac:dyDescent="0.25">
      <c r="A340" s="26">
        <v>279.8</v>
      </c>
      <c r="B340">
        <v>66.7</v>
      </c>
      <c r="C340">
        <v>2</v>
      </c>
    </row>
    <row r="341" spans="1:3" x14ac:dyDescent="0.25">
      <c r="A341" s="26">
        <v>292.89999999999998</v>
      </c>
      <c r="B341">
        <v>65.400000000000006</v>
      </c>
      <c r="C341">
        <v>2</v>
      </c>
    </row>
    <row r="342" spans="1:3" x14ac:dyDescent="0.25">
      <c r="A342" s="26">
        <v>284</v>
      </c>
      <c r="B342">
        <v>66.900000000000006</v>
      </c>
      <c r="C342">
        <v>2</v>
      </c>
    </row>
    <row r="343" spans="1:3" x14ac:dyDescent="0.25">
      <c r="A343" s="26">
        <v>282</v>
      </c>
      <c r="B343">
        <v>64.5</v>
      </c>
      <c r="C343">
        <v>2</v>
      </c>
    </row>
    <row r="344" spans="1:3" x14ac:dyDescent="0.25">
      <c r="A344" s="26">
        <v>280.60000000000002</v>
      </c>
      <c r="B344">
        <v>64</v>
      </c>
      <c r="C344">
        <v>2</v>
      </c>
    </row>
    <row r="345" spans="1:3" x14ac:dyDescent="0.25">
      <c r="A345" s="26">
        <v>287.7</v>
      </c>
      <c r="B345">
        <v>63.4</v>
      </c>
      <c r="C345">
        <v>2</v>
      </c>
    </row>
    <row r="346" spans="1:3" x14ac:dyDescent="0.25">
      <c r="A346" s="26">
        <v>287.7</v>
      </c>
      <c r="B346">
        <v>63.4</v>
      </c>
      <c r="C346">
        <v>2</v>
      </c>
    </row>
    <row r="347" spans="1:3" x14ac:dyDescent="0.25">
      <c r="A347" s="26">
        <v>298.3</v>
      </c>
      <c r="B347">
        <v>59.5</v>
      </c>
      <c r="C347">
        <v>2</v>
      </c>
    </row>
    <row r="348" spans="1:3" x14ac:dyDescent="0.25">
      <c r="A348" s="26">
        <v>299.60000000000002</v>
      </c>
      <c r="B348">
        <v>53.4</v>
      </c>
      <c r="C348">
        <v>2</v>
      </c>
    </row>
    <row r="349" spans="1:3" x14ac:dyDescent="0.25">
      <c r="A349" s="26">
        <v>291.3</v>
      </c>
      <c r="B349">
        <v>62.5</v>
      </c>
      <c r="C349">
        <v>2</v>
      </c>
    </row>
    <row r="350" spans="1:3" x14ac:dyDescent="0.25">
      <c r="A350" s="26">
        <v>295.2</v>
      </c>
      <c r="B350">
        <v>61.4</v>
      </c>
      <c r="C350">
        <v>2</v>
      </c>
    </row>
    <row r="351" spans="1:3" x14ac:dyDescent="0.25">
      <c r="A351" s="26">
        <v>288</v>
      </c>
      <c r="B351">
        <v>62.4</v>
      </c>
      <c r="C351">
        <v>2</v>
      </c>
    </row>
    <row r="352" spans="1:3" x14ac:dyDescent="0.25">
      <c r="A352" s="26">
        <v>297.8</v>
      </c>
      <c r="B352">
        <v>59.5</v>
      </c>
      <c r="C352">
        <v>2</v>
      </c>
    </row>
    <row r="353" spans="1:3" x14ac:dyDescent="0.25">
      <c r="A353" s="26">
        <v>286</v>
      </c>
      <c r="B353">
        <v>62.6</v>
      </c>
      <c r="C353">
        <v>2</v>
      </c>
    </row>
    <row r="354" spans="1:3" x14ac:dyDescent="0.25">
      <c r="A354" s="26">
        <v>285.3</v>
      </c>
      <c r="B354">
        <v>66.2</v>
      </c>
      <c r="C354">
        <v>2</v>
      </c>
    </row>
    <row r="355" spans="1:3" x14ac:dyDescent="0.25">
      <c r="A355" s="26">
        <v>286.89999999999998</v>
      </c>
      <c r="B355">
        <v>63.4</v>
      </c>
      <c r="C355">
        <v>2</v>
      </c>
    </row>
    <row r="356" spans="1:3" x14ac:dyDescent="0.25">
      <c r="A356" s="26">
        <v>275.10000000000002</v>
      </c>
      <c r="B356">
        <v>73.7</v>
      </c>
      <c r="C356">
        <v>2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00"/>
  <sheetViews>
    <sheetView workbookViewId="0">
      <selection activeCell="B4" sqref="B4"/>
    </sheetView>
  </sheetViews>
  <sheetFormatPr defaultRowHeight="15" x14ac:dyDescent="0.25"/>
  <cols>
    <col min="1" max="1" width="25.28515625" customWidth="1"/>
    <col min="2" max="2" width="15.7109375" customWidth="1"/>
    <col min="4" max="4" width="12" bestFit="1" customWidth="1"/>
    <col min="5" max="5" width="10.7109375" customWidth="1"/>
    <col min="6" max="10" width="12" customWidth="1"/>
  </cols>
  <sheetData>
    <row r="1" spans="1:19" x14ac:dyDescent="0.25">
      <c r="A1" t="s">
        <v>58</v>
      </c>
      <c r="C1" t="s">
        <v>116</v>
      </c>
      <c r="D1" t="s">
        <v>115</v>
      </c>
      <c r="E1" t="s">
        <v>117</v>
      </c>
      <c r="F1" t="s">
        <v>118</v>
      </c>
    </row>
    <row r="2" spans="1:19" x14ac:dyDescent="0.25">
      <c r="A2" t="s">
        <v>59</v>
      </c>
      <c r="B2">
        <v>40</v>
      </c>
      <c r="C2">
        <v>0.01</v>
      </c>
      <c r="D2">
        <f t="shared" ref="D2:D33" si="0" xml:space="preserve"> (FACT($B$6+$B$7-1)/FACT($B$6-1)/FACT($B$7-1))*C2^($B$6-1)*(1-C2)^($B$7-1)</f>
        <v>3.8811959999999996</v>
      </c>
      <c r="E2">
        <f>BINOMDIST($B$3,$B$2,C2,FALSE)</f>
        <v>1.7377016237624726E-59</v>
      </c>
      <c r="F2">
        <f t="shared" ref="F2:F33" si="1">(FACT($B$14+$B$15-1)/FACT($B$14-1)/FACT($B$15-1))*C2^($B$14-1)*(1-C2)^($B$15-1)</f>
        <v>7.4565227832559193</v>
      </c>
      <c r="N2" t="s">
        <v>37</v>
      </c>
    </row>
    <row r="3" spans="1:19" x14ac:dyDescent="0.25">
      <c r="A3" t="s">
        <v>60</v>
      </c>
      <c r="B3">
        <v>33</v>
      </c>
      <c r="C3">
        <v>0.02</v>
      </c>
      <c r="D3">
        <f t="shared" si="0"/>
        <v>3.7647679999999997</v>
      </c>
      <c r="E3">
        <f t="shared" ref="E3:E66" si="2">BINOMDIST($B$3,$B$2,C3,FALSE)</f>
        <v>1.390276658830009E-49</v>
      </c>
      <c r="F3">
        <f t="shared" si="1"/>
        <v>6.9450042659737585</v>
      </c>
      <c r="N3" s="1" t="s">
        <v>38</v>
      </c>
      <c r="S3" s="1"/>
    </row>
    <row r="4" spans="1:19" x14ac:dyDescent="0.25">
      <c r="C4">
        <v>0.03</v>
      </c>
      <c r="D4">
        <f t="shared" si="0"/>
        <v>3.6506919999999998</v>
      </c>
      <c r="E4">
        <f t="shared" si="2"/>
        <v>8.3739890828162746E-44</v>
      </c>
      <c r="F4">
        <f t="shared" si="1"/>
        <v>6.4638627582490393</v>
      </c>
      <c r="N4" s="1" t="s">
        <v>40</v>
      </c>
      <c r="S4" s="1"/>
    </row>
    <row r="5" spans="1:19" x14ac:dyDescent="0.25">
      <c r="A5" t="s">
        <v>108</v>
      </c>
      <c r="C5">
        <v>0.04</v>
      </c>
      <c r="D5">
        <f t="shared" si="0"/>
        <v>3.5389439999999999</v>
      </c>
      <c r="E5">
        <f t="shared" si="2"/>
        <v>1.0337301658668554E-39</v>
      </c>
      <c r="F5">
        <f t="shared" si="1"/>
        <v>6.0115798248652794</v>
      </c>
      <c r="S5" s="1"/>
    </row>
    <row r="6" spans="1:19" x14ac:dyDescent="0.25">
      <c r="A6" s="2" t="s">
        <v>63</v>
      </c>
      <c r="B6" s="4">
        <v>1</v>
      </c>
      <c r="C6">
        <v>0.05</v>
      </c>
      <c r="D6">
        <f t="shared" si="0"/>
        <v>3.4294999999999995</v>
      </c>
      <c r="E6">
        <f t="shared" si="2"/>
        <v>1.5156685002103345E-36</v>
      </c>
      <c r="F6">
        <f t="shared" si="1"/>
        <v>5.5866983687499996</v>
      </c>
      <c r="N6" t="s">
        <v>35</v>
      </c>
      <c r="S6" s="1"/>
    </row>
    <row r="7" spans="1:19" x14ac:dyDescent="0.25">
      <c r="A7" s="2" t="s">
        <v>64</v>
      </c>
      <c r="B7" s="4">
        <v>4</v>
      </c>
      <c r="C7">
        <v>0.06</v>
      </c>
      <c r="D7">
        <f t="shared" si="0"/>
        <v>3.3223359999999995</v>
      </c>
      <c r="E7">
        <f t="shared" si="2"/>
        <v>5.77317978973027E-34</v>
      </c>
      <c r="F7">
        <f t="shared" si="1"/>
        <v>5.1878207535411187</v>
      </c>
      <c r="N7" s="1" t="s">
        <v>36</v>
      </c>
      <c r="S7" s="1"/>
    </row>
    <row r="8" spans="1:19" x14ac:dyDescent="0.25">
      <c r="A8" s="2" t="s">
        <v>53</v>
      </c>
      <c r="B8" s="2">
        <f>B6/(B6+B7)</f>
        <v>0.2</v>
      </c>
      <c r="C8">
        <v>7.0000000000000007E-2</v>
      </c>
      <c r="D8">
        <f t="shared" si="0"/>
        <v>3.2174279999999995</v>
      </c>
      <c r="E8">
        <f t="shared" si="2"/>
        <v>8.6725099164252524E-32</v>
      </c>
      <c r="F8">
        <f t="shared" si="1"/>
        <v>4.8136069648605577</v>
      </c>
      <c r="N8" t="s">
        <v>41</v>
      </c>
      <c r="S8" s="1"/>
    </row>
    <row r="9" spans="1:19" x14ac:dyDescent="0.25">
      <c r="A9" s="2" t="s">
        <v>52</v>
      </c>
      <c r="B9" s="2">
        <f>B6+B7</f>
        <v>5</v>
      </c>
      <c r="C9">
        <v>0.08</v>
      </c>
      <c r="D9">
        <f t="shared" si="0"/>
        <v>3.1147520000000002</v>
      </c>
      <c r="E9">
        <f t="shared" si="2"/>
        <v>6.5919394104302894E-30</v>
      </c>
      <c r="F9">
        <f t="shared" si="1"/>
        <v>4.4627728098918409</v>
      </c>
      <c r="S9" s="1"/>
    </row>
    <row r="10" spans="1:19" x14ac:dyDescent="0.25">
      <c r="C10">
        <v>0.09</v>
      </c>
      <c r="D10">
        <f t="shared" si="0"/>
        <v>3.0142840000000004</v>
      </c>
      <c r="E10">
        <f t="shared" si="2"/>
        <v>2.9772918082293099E-28</v>
      </c>
      <c r="F10">
        <f t="shared" si="1"/>
        <v>4.1340881548584809</v>
      </c>
      <c r="N10" t="s">
        <v>54</v>
      </c>
    </row>
    <row r="11" spans="1:19" x14ac:dyDescent="0.25">
      <c r="A11" t="s">
        <v>109</v>
      </c>
      <c r="C11">
        <v>0.1</v>
      </c>
      <c r="D11">
        <f t="shared" si="0"/>
        <v>2.9160000000000004</v>
      </c>
      <c r="E11">
        <f t="shared" si="2"/>
        <v>8.9171569529640253E-27</v>
      </c>
      <c r="F11">
        <f t="shared" si="1"/>
        <v>3.8263752000000011</v>
      </c>
      <c r="N11" s="1" t="s">
        <v>39</v>
      </c>
    </row>
    <row r="12" spans="1:19" x14ac:dyDescent="0.25">
      <c r="A12" s="2" t="s">
        <v>48</v>
      </c>
      <c r="B12" s="4">
        <v>4</v>
      </c>
      <c r="C12">
        <v>0.11</v>
      </c>
      <c r="D12">
        <f t="shared" si="0"/>
        <v>2.8198760000000003</v>
      </c>
      <c r="E12">
        <f t="shared" si="2"/>
        <v>1.9152148545165545E-25</v>
      </c>
      <c r="F12">
        <f t="shared" si="1"/>
        <v>3.538506791642321</v>
      </c>
      <c r="N12" s="1" t="s">
        <v>42</v>
      </c>
    </row>
    <row r="13" spans="1:19" x14ac:dyDescent="0.25">
      <c r="A13" s="2" t="s">
        <v>49</v>
      </c>
      <c r="B13" s="4">
        <v>0</v>
      </c>
      <c r="C13">
        <v>0.12</v>
      </c>
      <c r="D13">
        <f t="shared" si="0"/>
        <v>2.7258879999999999</v>
      </c>
      <c r="E13">
        <f t="shared" si="2"/>
        <v>3.1252781048958931E-24</v>
      </c>
      <c r="F13">
        <f t="shared" si="1"/>
        <v>3.2694047709593601</v>
      </c>
      <c r="N13" t="s">
        <v>43</v>
      </c>
    </row>
    <row r="14" spans="1:19" x14ac:dyDescent="0.25">
      <c r="A14" s="2" t="s">
        <v>80</v>
      </c>
      <c r="B14" s="2">
        <f>B13+B6</f>
        <v>1</v>
      </c>
      <c r="C14">
        <v>0.13</v>
      </c>
      <c r="D14">
        <f t="shared" si="0"/>
        <v>2.6340120000000002</v>
      </c>
      <c r="E14">
        <f t="shared" si="2"/>
        <v>4.048500891150356E-23</v>
      </c>
      <c r="F14">
        <f t="shared" si="1"/>
        <v>3.0180383590226407</v>
      </c>
    </row>
    <row r="15" spans="1:19" x14ac:dyDescent="0.25">
      <c r="A15" s="2" t="s">
        <v>81</v>
      </c>
      <c r="B15" s="2">
        <f>(B12+B7)-B13</f>
        <v>8</v>
      </c>
      <c r="C15">
        <v>0.14000000000000001</v>
      </c>
      <c r="D15">
        <f t="shared" si="0"/>
        <v>2.5442239999999998</v>
      </c>
      <c r="E15">
        <f t="shared" si="2"/>
        <v>4.3076774903775259E-22</v>
      </c>
      <c r="F15">
        <f t="shared" si="1"/>
        <v>2.7834225777356791</v>
      </c>
    </row>
    <row r="16" spans="1:19" x14ac:dyDescent="0.25">
      <c r="A16" s="3" t="s">
        <v>45</v>
      </c>
      <c r="B16" s="2">
        <f>B14/(B14+B15)</f>
        <v>0.1111111111111111</v>
      </c>
      <c r="C16">
        <v>0.15</v>
      </c>
      <c r="D16">
        <f t="shared" si="0"/>
        <v>2.4564999999999997</v>
      </c>
      <c r="E16">
        <f t="shared" si="2"/>
        <v>3.8678789477125212E-21</v>
      </c>
      <c r="F16">
        <f t="shared" si="1"/>
        <v>2.5646167062499989</v>
      </c>
    </row>
    <row r="17" spans="1:19" x14ac:dyDescent="0.25">
      <c r="A17" s="2" t="s">
        <v>46</v>
      </c>
      <c r="B17" s="2">
        <f>B13/B12</f>
        <v>0</v>
      </c>
      <c r="C17">
        <v>0.16</v>
      </c>
      <c r="D17">
        <f t="shared" si="0"/>
        <v>2.3708159999999996</v>
      </c>
      <c r="E17">
        <f t="shared" si="2"/>
        <v>2.9953203345249898E-20</v>
      </c>
      <c r="F17">
        <f t="shared" si="1"/>
        <v>2.360722772459519</v>
      </c>
    </row>
    <row r="18" spans="1:19" x14ac:dyDescent="0.25">
      <c r="A18" s="3" t="s">
        <v>110</v>
      </c>
      <c r="B18" s="2">
        <f>B15+B14</f>
        <v>9</v>
      </c>
      <c r="C18">
        <v>0.17</v>
      </c>
      <c r="D18">
        <f t="shared" si="0"/>
        <v>2.2871479999999997</v>
      </c>
      <c r="E18">
        <f t="shared" si="2"/>
        <v>2.0365257085282632E-19</v>
      </c>
      <c r="F18">
        <f t="shared" si="1"/>
        <v>2.1708840791701594</v>
      </c>
    </row>
    <row r="19" spans="1:19" x14ac:dyDescent="0.25">
      <c r="A19" s="3" t="s">
        <v>111</v>
      </c>
      <c r="B19" s="13">
        <f>B9/(B18+B9)</f>
        <v>0.35714285714285715</v>
      </c>
      <c r="C19">
        <v>0.18</v>
      </c>
      <c r="D19">
        <f t="shared" si="0"/>
        <v>2.2054720000000003</v>
      </c>
      <c r="E19">
        <f t="shared" si="2"/>
        <v>1.2337253254161054E-18</v>
      </c>
      <c r="F19">
        <f t="shared" si="1"/>
        <v>1.9942837645414409</v>
      </c>
    </row>
    <row r="20" spans="1:19" x14ac:dyDescent="0.25">
      <c r="C20">
        <v>0.19</v>
      </c>
      <c r="D20">
        <f t="shared" si="0"/>
        <v>2.1257640000000007</v>
      </c>
      <c r="E20">
        <f t="shared" si="2"/>
        <v>6.7420630303584261E-18</v>
      </c>
      <c r="F20">
        <f t="shared" si="1"/>
        <v>1.8301433963968812</v>
      </c>
    </row>
    <row r="21" spans="1:19" x14ac:dyDescent="0.25">
      <c r="C21">
        <v>0.2</v>
      </c>
      <c r="D21">
        <f t="shared" si="0"/>
        <v>2.0480000000000005</v>
      </c>
      <c r="E21">
        <f t="shared" si="2"/>
        <v>3.3585251947543845E-17</v>
      </c>
      <c r="F21">
        <f t="shared" si="1"/>
        <v>1.6777216000000013</v>
      </c>
    </row>
    <row r="22" spans="1:19" x14ac:dyDescent="0.25">
      <c r="A22" t="s">
        <v>47</v>
      </c>
      <c r="C22">
        <v>0.21</v>
      </c>
      <c r="D22">
        <f t="shared" si="0"/>
        <v>1.9721560000000005</v>
      </c>
      <c r="E22">
        <f t="shared" si="2"/>
        <v>1.5387044507769E-16</v>
      </c>
      <c r="F22">
        <f t="shared" si="1"/>
        <v>1.536312718892721</v>
      </c>
    </row>
    <row r="23" spans="1:19" x14ac:dyDescent="0.25">
      <c r="A23" s="2" t="s">
        <v>55</v>
      </c>
      <c r="B23" s="4">
        <v>0.5</v>
      </c>
      <c r="C23">
        <v>0.22</v>
      </c>
      <c r="D23">
        <f t="shared" si="0"/>
        <v>1.8982080000000001</v>
      </c>
      <c r="E23">
        <f t="shared" si="2"/>
        <v>6.5334042502732733E-16</v>
      </c>
      <c r="F23">
        <f t="shared" si="1"/>
        <v>1.4052455083929605</v>
      </c>
    </row>
    <row r="24" spans="1:19" x14ac:dyDescent="0.25">
      <c r="A24" s="2" t="s">
        <v>112</v>
      </c>
      <c r="B24" s="2">
        <f>_xlfn.BETA.DIST($B$23,$B$6,$B$7, TRUE)</f>
        <v>0.9375</v>
      </c>
      <c r="C24">
        <v>0.23</v>
      </c>
      <c r="D24">
        <f t="shared" si="0"/>
        <v>1.8261320000000001</v>
      </c>
      <c r="E24">
        <f t="shared" si="2"/>
        <v>2.5881086814510655E-15</v>
      </c>
      <c r="F24">
        <f t="shared" si="1"/>
        <v>1.2838818613482399</v>
      </c>
    </row>
    <row r="25" spans="1:19" x14ac:dyDescent="0.25">
      <c r="A25" s="3" t="s">
        <v>113</v>
      </c>
      <c r="B25" s="2">
        <f>1-_xlfn.BETA.DIST($B$23,$B$6,$B$7,TRUE)</f>
        <v>6.25E-2</v>
      </c>
      <c r="C25">
        <v>0.24</v>
      </c>
      <c r="D25">
        <f t="shared" si="0"/>
        <v>1.7559040000000001</v>
      </c>
      <c r="E25">
        <f t="shared" si="2"/>
        <v>9.6204407052420064E-15</v>
      </c>
      <c r="F25">
        <f t="shared" si="1"/>
        <v>1.1716155657420801</v>
      </c>
    </row>
    <row r="26" spans="1:19" x14ac:dyDescent="0.25">
      <c r="C26">
        <v>0.25</v>
      </c>
      <c r="D26">
        <f t="shared" si="0"/>
        <v>1.6875</v>
      </c>
      <c r="E26">
        <f t="shared" si="2"/>
        <v>3.3727020350179463E-14</v>
      </c>
      <c r="F26">
        <f t="shared" si="1"/>
        <v>1.06787109375</v>
      </c>
    </row>
    <row r="27" spans="1:19" x14ac:dyDescent="0.25">
      <c r="A27" t="s">
        <v>44</v>
      </c>
      <c r="C27">
        <v>0.26</v>
      </c>
      <c r="D27">
        <f t="shared" si="0"/>
        <v>1.6208959999999999</v>
      </c>
      <c r="E27">
        <f t="shared" si="2"/>
        <v>1.1201375750701758E-13</v>
      </c>
      <c r="F27">
        <f t="shared" si="1"/>
        <v>0.97210242184191986</v>
      </c>
    </row>
    <row r="28" spans="1:19" x14ac:dyDescent="0.25">
      <c r="A28" s="2" t="s">
        <v>55</v>
      </c>
      <c r="B28" s="4">
        <f>C51</f>
        <v>0.5</v>
      </c>
      <c r="C28">
        <v>0.27</v>
      </c>
      <c r="D28">
        <f t="shared" si="0"/>
        <v>1.5560679999999998</v>
      </c>
      <c r="E28">
        <f t="shared" si="2"/>
        <v>3.5382872121803466E-13</v>
      </c>
      <c r="F28">
        <f t="shared" si="1"/>
        <v>0.88379188152775956</v>
      </c>
    </row>
    <row r="29" spans="1:19" x14ac:dyDescent="0.25">
      <c r="A29" s="2" t="s">
        <v>56</v>
      </c>
      <c r="B29" s="2">
        <f>_xlfn.BETA.DIST($B$28,$B$14,$B$15, TRUE)</f>
        <v>0.99609375</v>
      </c>
      <c r="C29">
        <v>0.28000000000000003</v>
      </c>
      <c r="D29">
        <f t="shared" si="0"/>
        <v>1.4929919999999999</v>
      </c>
      <c r="E29">
        <f t="shared" si="2"/>
        <v>1.0667713760957648E-12</v>
      </c>
      <c r="F29">
        <f t="shared" si="1"/>
        <v>0.80244904034303977</v>
      </c>
    </row>
    <row r="30" spans="1:19" x14ac:dyDescent="0.25">
      <c r="A30" s="3" t="s">
        <v>57</v>
      </c>
      <c r="B30" s="2">
        <f>1-_xlfn.BETA.DIST($B$28,$B$14,$B$15,TRUE)</f>
        <v>3.90625E-3</v>
      </c>
      <c r="C30">
        <v>0.28999999999999998</v>
      </c>
      <c r="D30">
        <f t="shared" si="0"/>
        <v>1.4316439999999999</v>
      </c>
      <c r="E30">
        <f t="shared" si="2"/>
        <v>3.0794362402692532E-12</v>
      </c>
      <c r="F30">
        <f t="shared" si="1"/>
        <v>0.72760961267127988</v>
      </c>
    </row>
    <row r="31" spans="1:19" x14ac:dyDescent="0.25">
      <c r="C31">
        <v>0.3</v>
      </c>
      <c r="D31">
        <f t="shared" si="0"/>
        <v>1.3719999999999997</v>
      </c>
      <c r="E31">
        <f t="shared" si="2"/>
        <v>8.5352555883756793E-12</v>
      </c>
      <c r="F31">
        <f t="shared" si="1"/>
        <v>0.6588343999999996</v>
      </c>
    </row>
    <row r="32" spans="1:19" x14ac:dyDescent="0.25">
      <c r="A32" t="s">
        <v>114</v>
      </c>
      <c r="C32">
        <v>0.31</v>
      </c>
      <c r="D32">
        <f t="shared" si="0"/>
        <v>1.3140359999999998</v>
      </c>
      <c r="E32">
        <f t="shared" si="2"/>
        <v>2.2772377599716722E-11</v>
      </c>
      <c r="F32">
        <f t="shared" si="1"/>
        <v>0.59570826020711976</v>
      </c>
      <c r="S32" s="1"/>
    </row>
    <row r="33" spans="1:19" x14ac:dyDescent="0.25">
      <c r="A33" s="2" t="s">
        <v>50</v>
      </c>
      <c r="B33" s="2">
        <f>BETAINV(0.025,$B$14,$B$15)</f>
        <v>3.1597235312519067E-3</v>
      </c>
      <c r="C33">
        <v>0.32</v>
      </c>
      <c r="D33">
        <f t="shared" si="0"/>
        <v>1.2577279999999997</v>
      </c>
      <c r="E33">
        <f t="shared" si="2"/>
        <v>5.8619285183656786E-11</v>
      </c>
      <c r="F33">
        <f t="shared" si="1"/>
        <v>0.53783910547455971</v>
      </c>
      <c r="S33" s="1"/>
    </row>
    <row r="34" spans="1:19" x14ac:dyDescent="0.25">
      <c r="A34" s="2" t="s">
        <v>51</v>
      </c>
      <c r="B34" s="2">
        <f>BETAINV(0.975,$B$14,$B$15)</f>
        <v>0.36941664755281922</v>
      </c>
      <c r="C34">
        <v>0.33</v>
      </c>
      <c r="D34">
        <f t="shared" ref="D34:D65" si="3" xml:space="preserve"> (FACT($B$6+$B$7-1)/FACT($B$6-1)/FACT($B$7-1))*C34^($B$6-1)*(1-C34)^($B$7-1)</f>
        <v>1.2030519999999996</v>
      </c>
      <c r="E34">
        <f t="shared" si="2"/>
        <v>1.4588561804989294E-10</v>
      </c>
      <c r="F34">
        <f t="shared" ref="F34:F65" si="4">(FACT($B$14+$B$15-1)/FACT($B$14-1)/FACT($B$15-1))*C34^($B$14-1)*(1-C34)^($B$15-1)</f>
        <v>0.48485692842583961</v>
      </c>
    </row>
    <row r="35" spans="1:19" x14ac:dyDescent="0.25">
      <c r="C35">
        <v>0.34</v>
      </c>
      <c r="D35">
        <f t="shared" si="3"/>
        <v>1.1499839999999995</v>
      </c>
      <c r="E35">
        <f t="shared" si="2"/>
        <v>3.5167431964665227E-10</v>
      </c>
      <c r="F35">
        <f t="shared" si="4"/>
        <v>0.43641285608447955</v>
      </c>
      <c r="S35" s="1"/>
    </row>
    <row r="36" spans="1:19" x14ac:dyDescent="0.25">
      <c r="C36">
        <v>0.35</v>
      </c>
      <c r="D36">
        <f t="shared" si="3"/>
        <v>1.0985000000000003</v>
      </c>
      <c r="E36">
        <f t="shared" si="2"/>
        <v>8.225604134420172E-10</v>
      </c>
      <c r="F36">
        <f t="shared" si="4"/>
        <v>0.39217823125000018</v>
      </c>
    </row>
    <row r="37" spans="1:19" x14ac:dyDescent="0.25">
      <c r="C37">
        <v>0.36</v>
      </c>
      <c r="D37">
        <f t="shared" si="3"/>
        <v>1.0485760000000002</v>
      </c>
      <c r="E37">
        <f t="shared" si="2"/>
        <v>1.8696968138721047E-9</v>
      </c>
      <c r="F37">
        <f t="shared" si="4"/>
        <v>0.35184372088832006</v>
      </c>
    </row>
    <row r="38" spans="1:19" x14ac:dyDescent="0.25">
      <c r="C38">
        <v>0.37</v>
      </c>
      <c r="D38">
        <f t="shared" si="3"/>
        <v>1.0001880000000001</v>
      </c>
      <c r="E38">
        <f t="shared" si="2"/>
        <v>4.1358957671948346E-9</v>
      </c>
      <c r="F38">
        <f t="shared" si="4"/>
        <v>0.31511845113336007</v>
      </c>
    </row>
    <row r="39" spans="1:19" x14ac:dyDescent="0.25">
      <c r="C39">
        <v>0.38</v>
      </c>
      <c r="D39">
        <f t="shared" si="3"/>
        <v>0.95331200000000005</v>
      </c>
      <c r="E39">
        <f t="shared" si="2"/>
        <v>8.9151644699346022E-9</v>
      </c>
      <c r="F39">
        <f t="shared" si="4"/>
        <v>0.28172916849664004</v>
      </c>
    </row>
    <row r="40" spans="1:19" x14ac:dyDescent="0.25">
      <c r="C40">
        <v>0.39</v>
      </c>
      <c r="D40">
        <f t="shared" si="3"/>
        <v>0.90792399999999995</v>
      </c>
      <c r="E40">
        <f t="shared" si="2"/>
        <v>1.8748637910882623E-8</v>
      </c>
      <c r="F40">
        <f t="shared" si="4"/>
        <v>0.25141942688167995</v>
      </c>
    </row>
    <row r="41" spans="1:19" x14ac:dyDescent="0.25">
      <c r="C41">
        <v>0.4</v>
      </c>
      <c r="D41">
        <f t="shared" si="3"/>
        <v>0.86399999999999999</v>
      </c>
      <c r="E41">
        <f t="shared" si="2"/>
        <v>3.8509449581312596E-8</v>
      </c>
      <c r="F41">
        <f t="shared" si="4"/>
        <v>0.22394879999999998</v>
      </c>
    </row>
    <row r="42" spans="1:19" x14ac:dyDescent="0.25">
      <c r="C42">
        <v>0.41</v>
      </c>
      <c r="D42">
        <f t="shared" si="3"/>
        <v>0.82151600000000025</v>
      </c>
      <c r="E42">
        <f t="shared" si="2"/>
        <v>7.7332170180478622E-8</v>
      </c>
      <c r="F42">
        <f t="shared" si="4"/>
        <v>0.19909211878552016</v>
      </c>
    </row>
    <row r="43" spans="1:19" x14ac:dyDescent="0.25">
      <c r="C43">
        <v>0.42</v>
      </c>
      <c r="D43">
        <f t="shared" si="3"/>
        <v>0.78044800000000025</v>
      </c>
      <c r="E43">
        <f t="shared" si="2"/>
        <v>1.5196773228468418E-7</v>
      </c>
      <c r="F43">
        <f t="shared" si="4"/>
        <v>0.17663873340416017</v>
      </c>
    </row>
    <row r="44" spans="1:19" x14ac:dyDescent="0.25">
      <c r="C44">
        <v>0.43</v>
      </c>
      <c r="D44">
        <f t="shared" si="3"/>
        <v>0.74077200000000021</v>
      </c>
      <c r="E44">
        <f t="shared" si="2"/>
        <v>2.9249056983230124E-7</v>
      </c>
      <c r="F44">
        <f t="shared" si="4"/>
        <v>0.15639179945544013</v>
      </c>
    </row>
    <row r="45" spans="1:19" x14ac:dyDescent="0.25">
      <c r="C45">
        <v>0.44</v>
      </c>
      <c r="D45">
        <f t="shared" si="3"/>
        <v>0.7024640000000002</v>
      </c>
      <c r="E45">
        <f t="shared" si="2"/>
        <v>5.5180211130048175E-7</v>
      </c>
      <c r="F45">
        <f t="shared" si="4"/>
        <v>0.13816758796288006</v>
      </c>
    </row>
    <row r="46" spans="1:19" x14ac:dyDescent="0.25">
      <c r="C46">
        <v>0.45</v>
      </c>
      <c r="D46">
        <f t="shared" si="3"/>
        <v>0.6655000000000002</v>
      </c>
      <c r="E46">
        <f t="shared" si="2"/>
        <v>1.0211290364324318E-6</v>
      </c>
      <c r="F46">
        <f t="shared" si="4"/>
        <v>0.12179481875000008</v>
      </c>
    </row>
    <row r="47" spans="1:19" x14ac:dyDescent="0.25">
      <c r="C47">
        <v>0.46</v>
      </c>
      <c r="D47">
        <f t="shared" si="3"/>
        <v>0.62985600000000008</v>
      </c>
      <c r="E47">
        <f t="shared" si="2"/>
        <v>1.8547851451628425E-6</v>
      </c>
      <c r="F47">
        <f t="shared" si="4"/>
        <v>0.10711401679872004</v>
      </c>
    </row>
    <row r="48" spans="1:19" x14ac:dyDescent="0.25">
      <c r="C48">
        <v>0.47</v>
      </c>
      <c r="D48">
        <f t="shared" si="3"/>
        <v>0.59550800000000015</v>
      </c>
      <c r="E48">
        <f t="shared" si="2"/>
        <v>3.3089426783863548E-6</v>
      </c>
      <c r="F48">
        <f t="shared" si="4"/>
        <v>9.3976891186960052E-2</v>
      </c>
    </row>
    <row r="49" spans="3:6" x14ac:dyDescent="0.25">
      <c r="C49">
        <v>0.48</v>
      </c>
      <c r="D49">
        <f t="shared" si="3"/>
        <v>0.56243200000000004</v>
      </c>
      <c r="E49">
        <f t="shared" si="2"/>
        <v>5.8011364880995124E-6</v>
      </c>
      <c r="F49">
        <f t="shared" si="4"/>
        <v>8.2245736202240016E-2</v>
      </c>
    </row>
    <row r="50" spans="3:6" x14ac:dyDescent="0.25">
      <c r="C50">
        <v>0.49</v>
      </c>
      <c r="D50">
        <f t="shared" si="3"/>
        <v>0.53060399999999996</v>
      </c>
      <c r="E50">
        <f t="shared" si="2"/>
        <v>9.9997862850637008E-6</v>
      </c>
      <c r="F50">
        <f t="shared" si="4"/>
        <v>7.1792854228079989E-2</v>
      </c>
    </row>
    <row r="51" spans="3:6" x14ac:dyDescent="0.25">
      <c r="C51">
        <v>0.5</v>
      </c>
      <c r="D51">
        <f t="shared" si="3"/>
        <v>0.5</v>
      </c>
      <c r="E51">
        <f t="shared" si="2"/>
        <v>1.6956219042185755E-5</v>
      </c>
      <c r="F51">
        <f t="shared" si="4"/>
        <v>6.25E-2</v>
      </c>
    </row>
    <row r="52" spans="3:6" x14ac:dyDescent="0.25">
      <c r="C52">
        <v>0.51</v>
      </c>
      <c r="D52">
        <f t="shared" si="3"/>
        <v>0.47059599999999996</v>
      </c>
      <c r="E52">
        <f t="shared" si="2"/>
        <v>2.8295489808620891E-5</v>
      </c>
      <c r="F52">
        <f t="shared" si="4"/>
        <v>5.4257845827919989E-2</v>
      </c>
    </row>
    <row r="53" spans="3:6" x14ac:dyDescent="0.25">
      <c r="C53">
        <v>0.52</v>
      </c>
      <c r="D53">
        <f t="shared" si="3"/>
        <v>0.44236799999999998</v>
      </c>
      <c r="E53">
        <f t="shared" si="2"/>
        <v>4.6486606743935356E-5</v>
      </c>
      <c r="F53">
        <f t="shared" si="4"/>
        <v>4.6965467381759995E-2</v>
      </c>
    </row>
    <row r="54" spans="3:6" x14ac:dyDescent="0.25">
      <c r="C54">
        <v>0.53</v>
      </c>
      <c r="D54">
        <f t="shared" si="3"/>
        <v>0.41529199999999994</v>
      </c>
      <c r="E54">
        <f t="shared" si="2"/>
        <v>7.5217266607468573E-5</v>
      </c>
      <c r="F54">
        <f t="shared" si="4"/>
        <v>4.052984963703999E-2</v>
      </c>
    </row>
    <row r="55" spans="3:6" x14ac:dyDescent="0.25">
      <c r="C55">
        <v>0.54</v>
      </c>
      <c r="D55">
        <f t="shared" si="3"/>
        <v>0.38934399999999991</v>
      </c>
      <c r="E55">
        <f t="shared" si="2"/>
        <v>1.1990236260030082E-4</v>
      </c>
      <c r="F55">
        <f t="shared" si="4"/>
        <v>3.4865412577279979E-2</v>
      </c>
    </row>
    <row r="56" spans="3:6" x14ac:dyDescent="0.25">
      <c r="C56">
        <v>0.55000000000000004</v>
      </c>
      <c r="D56">
        <f t="shared" si="3"/>
        <v>0.36449999999999988</v>
      </c>
      <c r="E56">
        <f t="shared" si="2"/>
        <v>1.8835848752038646E-4</v>
      </c>
      <c r="F56">
        <f t="shared" si="4"/>
        <v>2.9893556249999977E-2</v>
      </c>
    </row>
    <row r="57" spans="3:6" x14ac:dyDescent="0.25">
      <c r="C57">
        <v>0.56000000000000005</v>
      </c>
      <c r="D57">
        <f t="shared" si="3"/>
        <v>0.34073599999999987</v>
      </c>
      <c r="E57">
        <f t="shared" si="2"/>
        <v>2.9167719268348875E-4</v>
      </c>
      <c r="F57">
        <f t="shared" si="4"/>
        <v>2.554222477311998E-2</v>
      </c>
    </row>
    <row r="58" spans="3:6" x14ac:dyDescent="0.25">
      <c r="C58">
        <v>0.56999999999999995</v>
      </c>
      <c r="D58">
        <f t="shared" si="3"/>
        <v>0.31802800000000009</v>
      </c>
      <c r="E58">
        <f t="shared" si="2"/>
        <v>4.453262247646134E-4</v>
      </c>
      <c r="F58">
        <f t="shared" si="4"/>
        <v>2.1745488888560014E-2</v>
      </c>
    </row>
    <row r="59" spans="3:6" x14ac:dyDescent="0.25">
      <c r="C59">
        <v>0.57999999999999996</v>
      </c>
      <c r="D59">
        <f t="shared" si="3"/>
        <v>0.29635200000000006</v>
      </c>
      <c r="E59">
        <f t="shared" si="2"/>
        <v>6.7049827537213368E-4</v>
      </c>
      <c r="F59">
        <f t="shared" si="4"/>
        <v>1.844314665984001E-2</v>
      </c>
    </row>
    <row r="60" spans="3:6" x14ac:dyDescent="0.25">
      <c r="C60">
        <v>0.59</v>
      </c>
      <c r="D60">
        <f t="shared" si="3"/>
        <v>0.27568400000000004</v>
      </c>
      <c r="E60">
        <f t="shared" si="2"/>
        <v>9.9570852619164829E-4</v>
      </c>
      <c r="F60">
        <f t="shared" si="4"/>
        <v>1.5580341910480007E-2</v>
      </c>
    </row>
    <row r="61" spans="3:6" x14ac:dyDescent="0.25">
      <c r="C61">
        <v>0.6</v>
      </c>
      <c r="D61">
        <f t="shared" si="3"/>
        <v>0.25600000000000006</v>
      </c>
      <c r="E61">
        <f t="shared" si="2"/>
        <v>1.4586128884329912E-3</v>
      </c>
      <c r="F61">
        <f t="shared" si="4"/>
        <v>1.310720000000001E-2</v>
      </c>
    </row>
    <row r="62" spans="3:6" x14ac:dyDescent="0.25">
      <c r="C62">
        <v>0.61</v>
      </c>
      <c r="D62">
        <f t="shared" si="3"/>
        <v>0.23727600000000001</v>
      </c>
      <c r="E62">
        <f t="shared" si="2"/>
        <v>2.1079759384063728E-3</v>
      </c>
      <c r="F62">
        <f t="shared" si="4"/>
        <v>1.0978480534320004E-2</v>
      </c>
    </row>
    <row r="63" spans="3:6" x14ac:dyDescent="0.25">
      <c r="C63">
        <v>0.62</v>
      </c>
      <c r="D63">
        <f t="shared" si="3"/>
        <v>0.21948800000000002</v>
      </c>
      <c r="E63">
        <f t="shared" si="2"/>
        <v>3.0056594659756391E-3</v>
      </c>
      <c r="F63">
        <f t="shared" si="4"/>
        <v>9.1532466073600011E-3</v>
      </c>
    </row>
    <row r="64" spans="3:6" x14ac:dyDescent="0.25">
      <c r="C64">
        <v>0.63</v>
      </c>
      <c r="D64">
        <f t="shared" si="3"/>
        <v>0.20261199999999999</v>
      </c>
      <c r="E64">
        <f t="shared" si="2"/>
        <v>4.2284290242039233E-3</v>
      </c>
      <c r="F64">
        <f t="shared" si="4"/>
        <v>7.5945501706399989E-3</v>
      </c>
    </row>
    <row r="65" spans="3:6" x14ac:dyDescent="0.25">
      <c r="C65">
        <v>0.64</v>
      </c>
      <c r="D65">
        <f t="shared" si="3"/>
        <v>0.18662399999999998</v>
      </c>
      <c r="E65">
        <f t="shared" si="2"/>
        <v>5.8692889617803067E-3</v>
      </c>
      <c r="F65">
        <f t="shared" si="4"/>
        <v>6.2691331276799982E-3</v>
      </c>
    </row>
    <row r="66" spans="3:6" x14ac:dyDescent="0.25">
      <c r="C66">
        <v>0.65</v>
      </c>
      <c r="D66">
        <f t="shared" ref="D66:D97" si="5" xml:space="preserve"> (FACT($B$6+$B$7-1)/FACT($B$6-1)/FACT($B$7-1))*C66^($B$6-1)*(1-C66)^($B$7-1)</f>
        <v>0.17149999999999996</v>
      </c>
      <c r="E66">
        <f t="shared" si="2"/>
        <v>8.0379615505107218E-3</v>
      </c>
      <c r="F66">
        <f t="shared" ref="F66:F100" si="6">(FACT($B$14+$B$15-1)/FACT($B$14-1)/FACT($B$15-1))*C66^($B$14-1)*(1-C66)^($B$15-1)</f>
        <v>5.1471437499999969E-3</v>
      </c>
    </row>
    <row r="67" spans="3:6" x14ac:dyDescent="0.25">
      <c r="C67">
        <v>0.66</v>
      </c>
      <c r="D67">
        <f t="shared" si="5"/>
        <v>0.15721599999999997</v>
      </c>
      <c r="E67">
        <f t="shared" ref="E67:E100" si="7">BINOMDIST($B$3,$B$2,C67,FALSE)</f>
        <v>1.0860032799946413E-2</v>
      </c>
      <c r="F67">
        <f t="shared" si="6"/>
        <v>4.2018680115199977E-3</v>
      </c>
    </row>
    <row r="68" spans="3:6" x14ac:dyDescent="0.25">
      <c r="C68">
        <v>0.67</v>
      </c>
      <c r="D68">
        <f t="shared" si="5"/>
        <v>0.14374799999999993</v>
      </c>
      <c r="E68">
        <f t="shared" si="7"/>
        <v>1.4474211456440674E-2</v>
      </c>
      <c r="F68">
        <f t="shared" si="6"/>
        <v>3.4094754381599965E-3</v>
      </c>
    </row>
    <row r="69" spans="3:6" x14ac:dyDescent="0.25">
      <c r="C69">
        <v>0.68</v>
      </c>
      <c r="D69">
        <f t="shared" si="5"/>
        <v>0.13107199999999994</v>
      </c>
      <c r="E69">
        <f t="shared" si="7"/>
        <v>1.9027109270858138E-2</v>
      </c>
      <c r="F69">
        <f t="shared" si="6"/>
        <v>2.748779069439997E-3</v>
      </c>
    </row>
    <row r="70" spans="3:6" x14ac:dyDescent="0.25">
      <c r="C70">
        <v>0.69</v>
      </c>
      <c r="D70">
        <f t="shared" si="5"/>
        <v>0.11916400000000006</v>
      </c>
      <c r="E70">
        <f t="shared" si="7"/>
        <v>2.4664975926696142E-2</v>
      </c>
      <c r="F70">
        <f t="shared" si="6"/>
        <v>2.2010091288800025E-3</v>
      </c>
    </row>
    <row r="71" spans="3:6" x14ac:dyDescent="0.25">
      <c r="C71">
        <v>0.7</v>
      </c>
      <c r="D71">
        <f t="shared" si="5"/>
        <v>0.10800000000000004</v>
      </c>
      <c r="E71">
        <f t="shared" si="7"/>
        <v>3.1521940741202646E-2</v>
      </c>
      <c r="F71">
        <f t="shared" si="6"/>
        <v>1.7496000000000018E-3</v>
      </c>
    </row>
    <row r="72" spans="3:6" x14ac:dyDescent="0.25">
      <c r="C72">
        <v>0.71</v>
      </c>
      <c r="D72">
        <f t="shared" si="5"/>
        <v>9.7556000000000032E-2</v>
      </c>
      <c r="E72">
        <f t="shared" si="7"/>
        <v>3.9704555445078997E-2</v>
      </c>
      <c r="F72">
        <f t="shared" si="6"/>
        <v>1.3799901047200013E-3</v>
      </c>
    </row>
    <row r="73" spans="3:6" x14ac:dyDescent="0.25">
      <c r="C73">
        <v>0.72</v>
      </c>
      <c r="D73">
        <f t="shared" si="5"/>
        <v>8.7808000000000025E-2</v>
      </c>
      <c r="E73">
        <f t="shared" si="7"/>
        <v>4.9272823141973787E-2</v>
      </c>
      <c r="F73">
        <f t="shared" si="6"/>
        <v>1.0794342809600005E-3</v>
      </c>
    </row>
    <row r="74" spans="3:6" x14ac:dyDescent="0.25">
      <c r="C74">
        <v>0.73</v>
      </c>
      <c r="D74">
        <f t="shared" si="5"/>
        <v>7.873200000000001E-2</v>
      </c>
      <c r="E74">
        <f t="shared" si="7"/>
        <v>6.0218450706421324E-2</v>
      </c>
      <c r="F74">
        <f t="shared" si="6"/>
        <v>8.3682825624000032E-4</v>
      </c>
    </row>
    <row r="75" spans="3:6" x14ac:dyDescent="0.25">
      <c r="C75">
        <v>0.74</v>
      </c>
      <c r="D75">
        <f t="shared" si="5"/>
        <v>7.0304000000000005E-2</v>
      </c>
      <c r="E75">
        <f t="shared" si="7"/>
        <v>7.2441766430494076E-2</v>
      </c>
      <c r="F75">
        <f t="shared" si="6"/>
        <v>6.4254481408000013E-4</v>
      </c>
    </row>
    <row r="76" spans="3:6" x14ac:dyDescent="0.25">
      <c r="C76">
        <v>0.75</v>
      </c>
      <c r="D76">
        <f t="shared" si="5"/>
        <v>6.25E-2</v>
      </c>
      <c r="E76">
        <f t="shared" si="7"/>
        <v>8.5729560519478012E-2</v>
      </c>
      <c r="F76">
        <f t="shared" si="6"/>
        <v>4.8828125E-4</v>
      </c>
    </row>
    <row r="77" spans="3:6" x14ac:dyDescent="0.25">
      <c r="C77">
        <v>0.76</v>
      </c>
      <c r="D77">
        <f t="shared" si="5"/>
        <v>5.5295999999999998E-2</v>
      </c>
      <c r="E77">
        <f t="shared" si="7"/>
        <v>9.9736949731687091E-2</v>
      </c>
      <c r="F77">
        <f t="shared" si="6"/>
        <v>3.6691771391999996E-4</v>
      </c>
    </row>
    <row r="78" spans="3:6" x14ac:dyDescent="0.25">
      <c r="C78">
        <v>0.77</v>
      </c>
      <c r="D78">
        <f t="shared" si="5"/>
        <v>4.8667999999999989E-2</v>
      </c>
      <c r="E78">
        <f t="shared" si="7"/>
        <v>0.1139771065219492</v>
      </c>
      <c r="F78">
        <f t="shared" si="6"/>
        <v>2.7238603575999984E-4</v>
      </c>
    </row>
    <row r="79" spans="3:6" x14ac:dyDescent="0.25">
      <c r="C79">
        <v>0.78</v>
      </c>
      <c r="D79">
        <f t="shared" si="5"/>
        <v>4.2591999999999984E-2</v>
      </c>
      <c r="E79">
        <f t="shared" si="7"/>
        <v>0.12782314512796197</v>
      </c>
      <c r="F79">
        <f t="shared" si="6"/>
        <v>1.9954863103999984E-4</v>
      </c>
    </row>
    <row r="80" spans="3:6" x14ac:dyDescent="0.25">
      <c r="C80">
        <v>0.79</v>
      </c>
      <c r="D80">
        <f t="shared" si="5"/>
        <v>3.704399999999998E-2</v>
      </c>
      <c r="E80">
        <f t="shared" si="7"/>
        <v>0.14052639993901223</v>
      </c>
      <c r="F80">
        <f t="shared" si="6"/>
        <v>1.4408708327999983E-4</v>
      </c>
    </row>
    <row r="81" spans="3:6" x14ac:dyDescent="0.25">
      <c r="C81">
        <v>0.8</v>
      </c>
      <c r="D81">
        <f t="shared" si="5"/>
        <v>3.199999999999998E-2</v>
      </c>
      <c r="E81">
        <f t="shared" si="7"/>
        <v>0.15125452815610246</v>
      </c>
      <c r="F81">
        <f t="shared" si="6"/>
        <v>1.0239999999999983E-4</v>
      </c>
    </row>
    <row r="82" spans="3:6" x14ac:dyDescent="0.25">
      <c r="C82">
        <v>0.81</v>
      </c>
      <c r="D82">
        <f t="shared" si="5"/>
        <v>2.7435999999999978E-2</v>
      </c>
      <c r="E82">
        <f t="shared" si="7"/>
        <v>0.1591511109021353</v>
      </c>
      <c r="F82">
        <f t="shared" si="6"/>
        <v>7.150973911999986E-5</v>
      </c>
    </row>
    <row r="83" spans="3:6" x14ac:dyDescent="0.25">
      <c r="C83">
        <v>0.82</v>
      </c>
      <c r="D83">
        <f t="shared" si="5"/>
        <v>2.3328000000000019E-2</v>
      </c>
      <c r="E83">
        <f t="shared" si="7"/>
        <v>0.16341559860400709</v>
      </c>
      <c r="F83">
        <f t="shared" si="6"/>
        <v>4.8977602560000094E-5</v>
      </c>
    </row>
    <row r="84" spans="3:6" x14ac:dyDescent="0.25">
      <c r="C84">
        <v>0.83</v>
      </c>
      <c r="D84">
        <f t="shared" si="5"/>
        <v>1.9652000000000013E-2</v>
      </c>
      <c r="E84">
        <f t="shared" si="7"/>
        <v>0.16339860437784873</v>
      </c>
      <c r="F84">
        <f t="shared" si="6"/>
        <v>3.282709384000005E-5</v>
      </c>
    </row>
    <row r="85" spans="3:6" x14ac:dyDescent="0.25">
      <c r="C85">
        <v>0.84</v>
      </c>
      <c r="D85">
        <f t="shared" si="5"/>
        <v>1.638400000000001E-2</v>
      </c>
      <c r="E85">
        <f t="shared" si="7"/>
        <v>0.15870300986043814</v>
      </c>
      <c r="F85">
        <f t="shared" si="6"/>
        <v>2.147483648000003E-5</v>
      </c>
    </row>
    <row r="86" spans="3:6" x14ac:dyDescent="0.25">
      <c r="C86">
        <v>0.85</v>
      </c>
      <c r="D86">
        <f t="shared" si="5"/>
        <v>1.3500000000000005E-2</v>
      </c>
      <c r="E86">
        <f t="shared" si="7"/>
        <v>0.14927676220652389</v>
      </c>
      <c r="F86">
        <f t="shared" si="6"/>
        <v>1.3668750000000014E-5</v>
      </c>
    </row>
    <row r="87" spans="3:6" x14ac:dyDescent="0.25">
      <c r="C87">
        <v>0.86</v>
      </c>
      <c r="D87">
        <f t="shared" si="5"/>
        <v>1.0976000000000003E-2</v>
      </c>
      <c r="E87">
        <f t="shared" si="7"/>
        <v>0.13547962489595144</v>
      </c>
      <c r="F87">
        <f t="shared" si="6"/>
        <v>8.4330803200000038E-6</v>
      </c>
    </row>
    <row r="88" spans="3:6" x14ac:dyDescent="0.25">
      <c r="C88">
        <v>0.87</v>
      </c>
      <c r="D88">
        <f t="shared" si="5"/>
        <v>8.7880000000000007E-3</v>
      </c>
      <c r="E88">
        <f t="shared" si="7"/>
        <v>0.11810482686897929</v>
      </c>
      <c r="F88">
        <f t="shared" si="6"/>
        <v>5.019881360000001E-6</v>
      </c>
    </row>
    <row r="89" spans="3:6" x14ac:dyDescent="0.25">
      <c r="C89">
        <v>0.88</v>
      </c>
      <c r="D89">
        <f t="shared" si="5"/>
        <v>6.9119999999999997E-3</v>
      </c>
      <c r="E89">
        <f t="shared" si="7"/>
        <v>9.8338991025168895E-2</v>
      </c>
      <c r="F89">
        <f t="shared" si="6"/>
        <v>2.8665446399999997E-6</v>
      </c>
    </row>
    <row r="90" spans="3:6" x14ac:dyDescent="0.25">
      <c r="C90">
        <v>0.89</v>
      </c>
      <c r="D90">
        <f t="shared" si="5"/>
        <v>5.323999999999998E-3</v>
      </c>
      <c r="E90">
        <f t="shared" si="7"/>
        <v>7.7651144315008275E-2</v>
      </c>
      <c r="F90">
        <f t="shared" si="6"/>
        <v>1.5589736799999988E-6</v>
      </c>
    </row>
    <row r="91" spans="3:6" x14ac:dyDescent="0.25">
      <c r="C91">
        <v>0.9</v>
      </c>
      <c r="D91">
        <f t="shared" si="5"/>
        <v>3.9999999999999975E-3</v>
      </c>
      <c r="E91">
        <f t="shared" si="7"/>
        <v>5.7614481292187346E-2</v>
      </c>
      <c r="F91">
        <f t="shared" si="6"/>
        <v>7.9999999999999869E-7</v>
      </c>
    </row>
    <row r="92" spans="3:6" x14ac:dyDescent="0.25">
      <c r="C92">
        <v>0.91</v>
      </c>
      <c r="D92">
        <f t="shared" si="5"/>
        <v>2.9159999999999972E-3</v>
      </c>
      <c r="E92">
        <f t="shared" si="7"/>
        <v>3.9681890779661659E-2</v>
      </c>
      <c r="F92">
        <f t="shared" si="6"/>
        <v>3.8263751999999909E-7</v>
      </c>
    </row>
    <row r="93" spans="3:6" x14ac:dyDescent="0.25">
      <c r="C93">
        <v>0.92</v>
      </c>
      <c r="D93">
        <f t="shared" si="5"/>
        <v>2.0479999999999969E-3</v>
      </c>
      <c r="E93">
        <f t="shared" si="7"/>
        <v>2.4954970229315501E-2</v>
      </c>
      <c r="F93">
        <f t="shared" si="6"/>
        <v>1.6777215999999939E-7</v>
      </c>
    </row>
    <row r="94" spans="3:6" x14ac:dyDescent="0.25">
      <c r="C94">
        <v>0.93</v>
      </c>
      <c r="D94">
        <f t="shared" si="5"/>
        <v>1.3719999999999971E-3</v>
      </c>
      <c r="E94">
        <f t="shared" si="7"/>
        <v>1.4000786309657235E-2</v>
      </c>
      <c r="F94">
        <f t="shared" si="6"/>
        <v>6.5883439999999672E-8</v>
      </c>
    </row>
    <row r="95" spans="3:6" x14ac:dyDescent="0.25">
      <c r="C95">
        <v>0.94</v>
      </c>
      <c r="D95">
        <f t="shared" si="5"/>
        <v>8.6400000000000235E-4</v>
      </c>
      <c r="E95">
        <f t="shared" si="7"/>
        <v>6.7734006676001858E-3</v>
      </c>
      <c r="F95">
        <f t="shared" si="6"/>
        <v>2.239488000000014E-8</v>
      </c>
    </row>
    <row r="96" spans="3:6" x14ac:dyDescent="0.25">
      <c r="C96">
        <v>0.95</v>
      </c>
      <c r="D96">
        <f t="shared" si="5"/>
        <v>5.0000000000000131E-4</v>
      </c>
      <c r="E96">
        <f t="shared" si="7"/>
        <v>2.6803891398684341E-3</v>
      </c>
      <c r="F96">
        <f t="shared" si="6"/>
        <v>6.2500000000000386E-9</v>
      </c>
    </row>
    <row r="97" spans="3:6" x14ac:dyDescent="0.25">
      <c r="C97">
        <v>0.96</v>
      </c>
      <c r="D97">
        <f t="shared" si="5"/>
        <v>2.5600000000000069E-4</v>
      </c>
      <c r="E97">
        <f t="shared" si="7"/>
        <v>7.9414439375578773E-4</v>
      </c>
      <c r="F97">
        <f t="shared" si="6"/>
        <v>1.3107200000000083E-9</v>
      </c>
    </row>
    <row r="98" spans="3:6" x14ac:dyDescent="0.25">
      <c r="C98">
        <v>0.97</v>
      </c>
      <c r="D98">
        <f t="shared" ref="D98:D100" si="8" xml:space="preserve"> (FACT($B$6+$B$7-1)/FACT($B$6-1)/FACT($B$7-1))*C98^($B$6-1)*(1-C98)^($B$7-1)</f>
        <v>1.0800000000000029E-4</v>
      </c>
      <c r="E98">
        <f t="shared" si="7"/>
        <v>1.4922612393481561E-4</v>
      </c>
      <c r="F98">
        <f t="shared" si="6"/>
        <v>1.7496000000000109E-10</v>
      </c>
    </row>
    <row r="99" spans="3:6" x14ac:dyDescent="0.25">
      <c r="C99">
        <v>0.98</v>
      </c>
      <c r="D99">
        <f t="shared" si="8"/>
        <v>3.2000000000000087E-5</v>
      </c>
      <c r="E99">
        <f t="shared" si="7"/>
        <v>1.2251783455520767E-5</v>
      </c>
      <c r="F99">
        <f t="shared" si="6"/>
        <v>1.0240000000000065E-11</v>
      </c>
    </row>
    <row r="100" spans="3:6" x14ac:dyDescent="0.25">
      <c r="C100">
        <v>0.99</v>
      </c>
      <c r="D100">
        <f t="shared" si="8"/>
        <v>4.0000000000000108E-6</v>
      </c>
      <c r="E100">
        <f t="shared" si="7"/>
        <v>1.3381052248327951E-7</v>
      </c>
      <c r="F100">
        <f t="shared" si="6"/>
        <v>8.0000000000000505E-14</v>
      </c>
    </row>
  </sheetData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99"/>
  <sheetViews>
    <sheetView workbookViewId="0">
      <selection activeCell="A4" sqref="A4:B6"/>
    </sheetView>
  </sheetViews>
  <sheetFormatPr defaultRowHeight="15" x14ac:dyDescent="0.25"/>
  <cols>
    <col min="1" max="1" width="25.28515625" customWidth="1"/>
    <col min="2" max="2" width="15.7109375" customWidth="1"/>
    <col min="4" max="4" width="12" customWidth="1"/>
    <col min="5" max="5" width="12.7109375" customWidth="1"/>
    <col min="6" max="6" width="14.85546875" bestFit="1" customWidth="1"/>
    <col min="7" max="7" width="12" customWidth="1"/>
    <col min="8" max="8" width="13.140625" bestFit="1" customWidth="1"/>
    <col min="9" max="9" width="12" customWidth="1"/>
  </cols>
  <sheetData>
    <row r="1" spans="1:18" x14ac:dyDescent="0.25">
      <c r="A1" s="18" t="s">
        <v>91</v>
      </c>
      <c r="B1" s="18"/>
      <c r="C1" s="6" t="s">
        <v>73</v>
      </c>
      <c r="D1" t="s">
        <v>119</v>
      </c>
      <c r="E1" t="s">
        <v>101</v>
      </c>
      <c r="F1" t="s">
        <v>120</v>
      </c>
      <c r="H1" t="s">
        <v>78</v>
      </c>
    </row>
    <row r="2" spans="1:18" x14ac:dyDescent="0.25">
      <c r="A2" s="18"/>
      <c r="B2" s="18"/>
      <c r="C2">
        <v>1</v>
      </c>
      <c r="D2" s="1">
        <f t="shared" ref="D2:D31" si="0">_xlfn.GAMMA.DIST(C2,$B$13,$B$14,FALSE)</f>
        <v>5.9292511696985906E-25</v>
      </c>
      <c r="E2">
        <v>50</v>
      </c>
      <c r="F2">
        <f t="shared" ref="F2:F31" si="1">_xlfn.GAMMA.DIST(E2,$B$20,$B$21,FALSE)</f>
        <v>7.3120417882094541E-22</v>
      </c>
      <c r="G2">
        <v>0</v>
      </c>
      <c r="H2">
        <f>_xlfn.POISSON.DIST(G2,$B$9,FALSE)</f>
        <v>0.36787944117144233</v>
      </c>
    </row>
    <row r="3" spans="1:18" x14ac:dyDescent="0.25">
      <c r="A3" s="18"/>
      <c r="B3" s="18"/>
      <c r="C3">
        <v>2</v>
      </c>
      <c r="D3" s="1">
        <f t="shared" si="0"/>
        <v>3.6595295804436978E-18</v>
      </c>
      <c r="E3">
        <v>100</v>
      </c>
      <c r="F3">
        <f t="shared" si="1"/>
        <v>6.8991926848285707E-14</v>
      </c>
      <c r="G3">
        <v>1</v>
      </c>
      <c r="H3">
        <f t="shared" ref="H3:H20" si="2">_xlfn.POISSON.DIST(G3,$B$9,FALSE)</f>
        <v>0.36787944117144233</v>
      </c>
      <c r="P3" t="s">
        <v>76</v>
      </c>
      <c r="R3" s="1"/>
    </row>
    <row r="4" spans="1:18" x14ac:dyDescent="0.25">
      <c r="A4" s="18" t="s">
        <v>121</v>
      </c>
      <c r="B4" s="18"/>
      <c r="C4">
        <v>3</v>
      </c>
      <c r="D4" s="1">
        <f t="shared" si="0"/>
        <v>2.2663187789029594E-14</v>
      </c>
      <c r="E4">
        <v>150</v>
      </c>
      <c r="F4">
        <f t="shared" si="1"/>
        <v>8.7188066974695499E-10</v>
      </c>
      <c r="G4">
        <v>2</v>
      </c>
      <c r="H4">
        <f t="shared" si="2"/>
        <v>0.18393972058572114</v>
      </c>
      <c r="P4" s="1" t="s">
        <v>77</v>
      </c>
      <c r="R4" s="1"/>
    </row>
    <row r="5" spans="1:18" x14ac:dyDescent="0.25">
      <c r="A5" s="18"/>
      <c r="B5" s="18"/>
      <c r="C5">
        <v>4</v>
      </c>
      <c r="D5" s="1">
        <f t="shared" si="0"/>
        <v>8.3091422513870405E-12</v>
      </c>
      <c r="E5">
        <v>200</v>
      </c>
      <c r="F5">
        <f t="shared" si="1"/>
        <v>2.8601422145400359E-7</v>
      </c>
      <c r="G5">
        <v>3</v>
      </c>
      <c r="H5">
        <f t="shared" si="2"/>
        <v>6.1313240195240391E-2</v>
      </c>
      <c r="R5" s="1"/>
    </row>
    <row r="6" spans="1:18" x14ac:dyDescent="0.25">
      <c r="A6" s="18"/>
      <c r="B6" s="18"/>
      <c r="C6">
        <v>5</v>
      </c>
      <c r="D6" s="1">
        <f t="shared" si="0"/>
        <v>6.4729466023924371E-10</v>
      </c>
      <c r="E6">
        <v>250</v>
      </c>
      <c r="F6">
        <f t="shared" si="1"/>
        <v>1.26890110431251E-5</v>
      </c>
      <c r="G6">
        <v>4</v>
      </c>
      <c r="H6">
        <f t="shared" si="2"/>
        <v>1.5328310048810094E-2</v>
      </c>
      <c r="P6" t="s">
        <v>83</v>
      </c>
      <c r="R6" s="1"/>
    </row>
    <row r="7" spans="1:18" x14ac:dyDescent="0.25">
      <c r="C7">
        <v>6</v>
      </c>
      <c r="D7" s="1">
        <f t="shared" si="0"/>
        <v>1.8930297867524832E-8</v>
      </c>
      <c r="E7">
        <v>300</v>
      </c>
      <c r="F7">
        <f t="shared" si="1"/>
        <v>1.5880937876756469E-4</v>
      </c>
      <c r="G7">
        <v>5</v>
      </c>
      <c r="H7">
        <f t="shared" si="2"/>
        <v>3.06566200976202E-3</v>
      </c>
      <c r="P7" t="s">
        <v>84</v>
      </c>
      <c r="R7" s="1"/>
    </row>
    <row r="8" spans="1:18" x14ac:dyDescent="0.25">
      <c r="A8" t="s">
        <v>58</v>
      </c>
      <c r="C8">
        <v>7</v>
      </c>
      <c r="D8" s="1">
        <f t="shared" si="0"/>
        <v>2.815696991831026E-7</v>
      </c>
      <c r="E8">
        <v>350</v>
      </c>
      <c r="F8">
        <f t="shared" si="1"/>
        <v>8.29958485411489E-4</v>
      </c>
      <c r="G8">
        <v>6</v>
      </c>
      <c r="H8">
        <f t="shared" si="2"/>
        <v>5.1094366829366978E-4</v>
      </c>
      <c r="R8" s="1"/>
    </row>
    <row r="9" spans="1:18" x14ac:dyDescent="0.25">
      <c r="A9" t="s">
        <v>72</v>
      </c>
      <c r="B9">
        <v>1</v>
      </c>
      <c r="C9">
        <v>8</v>
      </c>
      <c r="D9" s="1">
        <f t="shared" si="0"/>
        <v>2.5532783481055814E-6</v>
      </c>
      <c r="E9">
        <v>400</v>
      </c>
      <c r="F9">
        <f t="shared" si="1"/>
        <v>2.2889508634132507E-3</v>
      </c>
      <c r="G9">
        <v>7</v>
      </c>
      <c r="H9">
        <f t="shared" si="2"/>
        <v>7.2991952613381521E-5</v>
      </c>
      <c r="P9" t="s">
        <v>94</v>
      </c>
      <c r="R9" s="1"/>
    </row>
    <row r="10" spans="1:18" x14ac:dyDescent="0.25">
      <c r="C10">
        <v>9</v>
      </c>
      <c r="D10" s="1">
        <f t="shared" si="0"/>
        <v>1.5865881973922025E-5</v>
      </c>
      <c r="E10">
        <v>450</v>
      </c>
      <c r="F10">
        <f t="shared" si="1"/>
        <v>3.8743103767973639E-3</v>
      </c>
      <c r="G10">
        <v>8</v>
      </c>
      <c r="H10">
        <f t="shared" si="2"/>
        <v>9.1239940766726546E-6</v>
      </c>
    </row>
    <row r="11" spans="1:18" x14ac:dyDescent="0.25">
      <c r="A11" s="8" t="s">
        <v>82</v>
      </c>
      <c r="B11" s="8"/>
      <c r="C11">
        <v>10</v>
      </c>
      <c r="D11" s="1">
        <f t="shared" si="0"/>
        <v>7.3172772523321582E-5</v>
      </c>
      <c r="E11">
        <v>500</v>
      </c>
      <c r="F11">
        <f t="shared" si="1"/>
        <v>4.4617615975658092E-3</v>
      </c>
      <c r="G11">
        <v>9</v>
      </c>
      <c r="H11">
        <f t="shared" si="2"/>
        <v>1.0137771196302961E-6</v>
      </c>
    </row>
    <row r="12" spans="1:18" x14ac:dyDescent="0.25">
      <c r="A12" s="2" t="s">
        <v>65</v>
      </c>
      <c r="B12" s="4">
        <v>5</v>
      </c>
      <c r="C12">
        <v>11</v>
      </c>
      <c r="D12" s="1">
        <f t="shared" si="0"/>
        <v>2.6514257681329884E-4</v>
      </c>
      <c r="E12">
        <v>550</v>
      </c>
      <c r="F12">
        <f t="shared" si="1"/>
        <v>3.7627844893947738E-3</v>
      </c>
      <c r="G12">
        <v>10</v>
      </c>
      <c r="H12">
        <f t="shared" si="2"/>
        <v>1.013777119630295E-7</v>
      </c>
      <c r="P12" s="1" t="s">
        <v>122</v>
      </c>
    </row>
    <row r="13" spans="1:18" x14ac:dyDescent="0.25">
      <c r="A13" s="2" t="s">
        <v>63</v>
      </c>
      <c r="B13" s="2">
        <f>(B9*B12)^2</f>
        <v>25</v>
      </c>
      <c r="C13">
        <v>12</v>
      </c>
      <c r="D13" s="1">
        <f t="shared" si="0"/>
        <v>7.872459809280391E-4</v>
      </c>
      <c r="E13">
        <v>600</v>
      </c>
      <c r="F13">
        <f t="shared" si="1"/>
        <v>2.4534910426473955E-3</v>
      </c>
      <c r="G13">
        <v>11</v>
      </c>
      <c r="H13">
        <f t="shared" si="2"/>
        <v>9.2161556330026647E-9</v>
      </c>
    </row>
    <row r="14" spans="1:18" x14ac:dyDescent="0.25">
      <c r="A14" s="2" t="s">
        <v>64</v>
      </c>
      <c r="B14" s="2">
        <f>B9</f>
        <v>1</v>
      </c>
      <c r="C14">
        <v>13</v>
      </c>
      <c r="D14" s="1">
        <f t="shared" si="0"/>
        <v>1.9774545957113535E-3</v>
      </c>
      <c r="E14">
        <v>650</v>
      </c>
      <c r="F14">
        <f t="shared" si="1"/>
        <v>1.2889602215800319E-3</v>
      </c>
      <c r="G14">
        <v>12</v>
      </c>
      <c r="H14">
        <f t="shared" si="2"/>
        <v>7.680129694168931E-10</v>
      </c>
    </row>
    <row r="15" spans="1:18" x14ac:dyDescent="0.25">
      <c r="A15" s="3" t="s">
        <v>53</v>
      </c>
      <c r="B15" s="2">
        <f>B13/B14</f>
        <v>25</v>
      </c>
      <c r="C15">
        <v>14</v>
      </c>
      <c r="D15" s="1">
        <f t="shared" si="0"/>
        <v>4.3076899744848669E-3</v>
      </c>
      <c r="E15">
        <v>700</v>
      </c>
      <c r="F15">
        <f t="shared" si="1"/>
        <v>5.6337094276289791E-4</v>
      </c>
      <c r="G15">
        <v>13</v>
      </c>
      <c r="H15">
        <f t="shared" si="2"/>
        <v>5.9077920724376414E-11</v>
      </c>
    </row>
    <row r="16" spans="1:18" x14ac:dyDescent="0.25">
      <c r="C16">
        <v>15</v>
      </c>
      <c r="D16" s="1">
        <f t="shared" si="0"/>
        <v>8.2997941004724785E-3</v>
      </c>
      <c r="E16">
        <v>750</v>
      </c>
      <c r="F16">
        <f t="shared" si="1"/>
        <v>2.1012808963520265E-4</v>
      </c>
      <c r="G16">
        <v>14</v>
      </c>
      <c r="H16">
        <f t="shared" si="2"/>
        <v>4.2198514803125853E-12</v>
      </c>
      <c r="P16" s="1"/>
    </row>
    <row r="17" spans="1:18" x14ac:dyDescent="0.25">
      <c r="A17" s="7" t="s">
        <v>123</v>
      </c>
      <c r="B17" s="7"/>
      <c r="C17">
        <v>16</v>
      </c>
      <c r="D17" s="1">
        <f t="shared" si="0"/>
        <v>1.4370179834973578E-2</v>
      </c>
      <c r="E17">
        <v>800</v>
      </c>
      <c r="F17">
        <f t="shared" si="1"/>
        <v>6.8265973503045345E-5</v>
      </c>
      <c r="G17">
        <v>15</v>
      </c>
      <c r="H17">
        <f t="shared" si="2"/>
        <v>2.813234320208389E-13</v>
      </c>
      <c r="P17" s="1"/>
    </row>
    <row r="18" spans="1:18" x14ac:dyDescent="0.25">
      <c r="A18" s="2" t="s">
        <v>48</v>
      </c>
      <c r="B18" s="4">
        <v>15</v>
      </c>
      <c r="C18">
        <v>17</v>
      </c>
      <c r="D18" s="1">
        <f t="shared" si="0"/>
        <v>2.2649689386597487E-2</v>
      </c>
      <c r="E18">
        <v>850</v>
      </c>
      <c r="F18">
        <f t="shared" si="1"/>
        <v>1.9644054587101885E-5</v>
      </c>
      <c r="G18">
        <v>16</v>
      </c>
      <c r="H18">
        <f t="shared" si="2"/>
        <v>1.7582714501302425E-14</v>
      </c>
    </row>
    <row r="19" spans="1:18" x14ac:dyDescent="0.25">
      <c r="A19" s="2" t="s">
        <v>49</v>
      </c>
      <c r="B19" s="4">
        <v>7</v>
      </c>
      <c r="C19">
        <v>18</v>
      </c>
      <c r="D19" s="1">
        <f t="shared" si="0"/>
        <v>3.284987929116065E-2</v>
      </c>
      <c r="E19">
        <v>900</v>
      </c>
      <c r="F19">
        <f t="shared" si="1"/>
        <v>5.076822409972723E-6</v>
      </c>
      <c r="G19">
        <v>17</v>
      </c>
      <c r="H19">
        <f t="shared" si="2"/>
        <v>1.0342773236060258E-15</v>
      </c>
    </row>
    <row r="20" spans="1:18" ht="15" customHeight="1" x14ac:dyDescent="0.25">
      <c r="A20" s="3" t="s">
        <v>80</v>
      </c>
      <c r="B20" s="2">
        <f>B13+B19</f>
        <v>32</v>
      </c>
      <c r="C20">
        <v>19</v>
      </c>
      <c r="D20" s="1">
        <f t="shared" si="0"/>
        <v>4.423699282849914E-2</v>
      </c>
      <c r="E20">
        <v>950</v>
      </c>
      <c r="F20">
        <f t="shared" si="1"/>
        <v>1.1921631325056898E-6</v>
      </c>
      <c r="G20">
        <v>18</v>
      </c>
      <c r="H20">
        <f t="shared" si="2"/>
        <v>5.7459851311446043E-17</v>
      </c>
    </row>
    <row r="21" spans="1:18" x14ac:dyDescent="0.25">
      <c r="A21" s="2" t="s">
        <v>81</v>
      </c>
      <c r="B21" s="2">
        <f>B14+B18</f>
        <v>16</v>
      </c>
      <c r="C21">
        <v>20</v>
      </c>
      <c r="D21" s="1">
        <f t="shared" si="0"/>
        <v>5.5734561385334849E-2</v>
      </c>
      <c r="E21">
        <v>1000</v>
      </c>
      <c r="F21">
        <f t="shared" si="1"/>
        <v>2.5688199612541498E-7</v>
      </c>
      <c r="G21">
        <v>19</v>
      </c>
      <c r="H21">
        <f t="shared" ref="H21:H31" si="3">(2.7182^-$B$9)*($B$9^G21/FACT(G21))</f>
        <v>3.0242937409404495E-18</v>
      </c>
    </row>
    <row r="22" spans="1:18" x14ac:dyDescent="0.25">
      <c r="A22" s="3" t="s">
        <v>45</v>
      </c>
      <c r="B22" s="2">
        <f>B20/(1/B21)</f>
        <v>512</v>
      </c>
      <c r="C22">
        <v>21</v>
      </c>
      <c r="D22" s="1">
        <f t="shared" si="0"/>
        <v>6.612615693665902E-2</v>
      </c>
      <c r="E22">
        <v>1050</v>
      </c>
      <c r="F22">
        <f t="shared" si="1"/>
        <v>5.1219069283964397E-8</v>
      </c>
      <c r="G22">
        <v>20</v>
      </c>
      <c r="H22">
        <f>(2.7182^-$B$9)*($B$9^G22/FACT(G22))</f>
        <v>1.5121468704702247E-19</v>
      </c>
    </row>
    <row r="23" spans="1:18" x14ac:dyDescent="0.25">
      <c r="C23">
        <v>22</v>
      </c>
      <c r="D23" s="1">
        <f t="shared" si="0"/>
        <v>7.4295082226860529E-2</v>
      </c>
      <c r="E23">
        <v>1100</v>
      </c>
      <c r="F23">
        <f t="shared" si="1"/>
        <v>9.5184535591111044E-9</v>
      </c>
      <c r="G23">
        <v>21</v>
      </c>
      <c r="H23">
        <f t="shared" si="3"/>
        <v>7.200699383191547E-21</v>
      </c>
    </row>
    <row r="24" spans="1:18" x14ac:dyDescent="0.25">
      <c r="A24" t="s">
        <v>47</v>
      </c>
      <c r="C24">
        <v>23</v>
      </c>
      <c r="D24" s="1">
        <f t="shared" si="0"/>
        <v>7.9430868375157435E-2</v>
      </c>
      <c r="E24">
        <v>1150</v>
      </c>
      <c r="F24">
        <f t="shared" si="1"/>
        <v>1.6590365362705844E-9</v>
      </c>
      <c r="G24">
        <v>22</v>
      </c>
      <c r="H24">
        <f t="shared" si="3"/>
        <v>3.273045174177976E-22</v>
      </c>
    </row>
    <row r="25" spans="1:18" x14ac:dyDescent="0.25">
      <c r="A25" s="2" t="s">
        <v>55</v>
      </c>
      <c r="B25" s="4">
        <v>15</v>
      </c>
      <c r="C25">
        <v>24</v>
      </c>
      <c r="D25" s="1">
        <f t="shared" si="0"/>
        <v>8.1151502527251729E-2</v>
      </c>
      <c r="E25">
        <v>1200</v>
      </c>
      <c r="F25">
        <f t="shared" si="1"/>
        <v>2.7269129286824208E-10</v>
      </c>
      <c r="G25">
        <v>23</v>
      </c>
      <c r="H25">
        <f t="shared" si="3"/>
        <v>1.4230631192078153E-23</v>
      </c>
    </row>
    <row r="26" spans="1:18" x14ac:dyDescent="0.25">
      <c r="A26" s="2" t="s">
        <v>61</v>
      </c>
      <c r="B26" s="2">
        <f>_xlfn.GAMMA.DIST(B25,B13,B14,TRUE)</f>
        <v>1.1164780271550274E-2</v>
      </c>
      <c r="C26">
        <v>25</v>
      </c>
      <c r="D26" s="1">
        <f t="shared" si="0"/>
        <v>7.9522951468065442E-2</v>
      </c>
      <c r="E26">
        <v>1250</v>
      </c>
      <c r="F26">
        <f t="shared" si="1"/>
        <v>4.2471029731686025E-11</v>
      </c>
      <c r="G26">
        <v>24</v>
      </c>
      <c r="H26">
        <f t="shared" si="3"/>
        <v>5.9294296633658983E-25</v>
      </c>
    </row>
    <row r="27" spans="1:18" x14ac:dyDescent="0.25">
      <c r="A27" s="3" t="s">
        <v>62</v>
      </c>
      <c r="B27" s="2">
        <f>1-_xlfn.GAMMA.DIST(B25,B13,B14,TRUE)</f>
        <v>0.98883521972844968</v>
      </c>
      <c r="C27">
        <v>26</v>
      </c>
      <c r="D27" s="1">
        <f t="shared" si="0"/>
        <v>7.4989101780565379E-2</v>
      </c>
      <c r="E27">
        <v>1300</v>
      </c>
      <c r="F27">
        <f t="shared" si="1"/>
        <v>6.2944248545330072E-12</v>
      </c>
      <c r="G27">
        <v>25</v>
      </c>
      <c r="H27">
        <f t="shared" si="3"/>
        <v>2.3717718653463597E-26</v>
      </c>
    </row>
    <row r="28" spans="1:18" x14ac:dyDescent="0.25">
      <c r="C28">
        <v>27</v>
      </c>
      <c r="D28" s="1">
        <f t="shared" si="0"/>
        <v>6.8245443161644784E-2</v>
      </c>
      <c r="E28">
        <v>1350</v>
      </c>
      <c r="F28">
        <f t="shared" si="1"/>
        <v>8.9102255760628473E-13</v>
      </c>
      <c r="G28">
        <v>26</v>
      </c>
      <c r="H28">
        <f t="shared" si="3"/>
        <v>9.1221994821013797E-28</v>
      </c>
    </row>
    <row r="29" spans="1:18" x14ac:dyDescent="0.25">
      <c r="A29" t="s">
        <v>44</v>
      </c>
      <c r="C29">
        <v>28</v>
      </c>
      <c r="D29" s="1">
        <f t="shared" si="0"/>
        <v>6.0095449612638151E-2</v>
      </c>
      <c r="E29">
        <v>1400</v>
      </c>
      <c r="F29">
        <f t="shared" si="1"/>
        <v>1.2087617972796049E-13</v>
      </c>
      <c r="G29">
        <v>27</v>
      </c>
      <c r="H29">
        <f t="shared" si="3"/>
        <v>3.3785924007782894E-29</v>
      </c>
    </row>
    <row r="30" spans="1:18" x14ac:dyDescent="0.25">
      <c r="A30" s="2" t="s">
        <v>55</v>
      </c>
      <c r="B30" s="4">
        <v>450</v>
      </c>
      <c r="C30">
        <v>29</v>
      </c>
      <c r="D30" s="1">
        <f t="shared" si="0"/>
        <v>5.1322322836707325E-2</v>
      </c>
      <c r="E30">
        <v>1450</v>
      </c>
      <c r="F30">
        <f t="shared" si="1"/>
        <v>1.5761931401468666E-14</v>
      </c>
      <c r="G30">
        <v>28</v>
      </c>
      <c r="H30">
        <f t="shared" si="3"/>
        <v>1.2066401431351036E-30</v>
      </c>
    </row>
    <row r="31" spans="1:18" x14ac:dyDescent="0.25">
      <c r="A31" s="2" t="s">
        <v>61</v>
      </c>
      <c r="B31" s="2">
        <f>_xlfn.GAMMA.DIST(B30,B20,B21,TRUE)</f>
        <v>0.25616663431316167</v>
      </c>
      <c r="C31">
        <v>30</v>
      </c>
      <c r="D31" s="1">
        <f t="shared" si="0"/>
        <v>4.259611452411774E-2</v>
      </c>
      <c r="E31">
        <v>1500</v>
      </c>
      <c r="F31">
        <f t="shared" si="1"/>
        <v>1.9808889918428823E-15</v>
      </c>
      <c r="G31">
        <v>29</v>
      </c>
      <c r="H31">
        <f t="shared" si="3"/>
        <v>4.160828079776219E-32</v>
      </c>
    </row>
    <row r="32" spans="1:18" x14ac:dyDescent="0.25">
      <c r="A32" s="3" t="s">
        <v>62</v>
      </c>
      <c r="B32" s="2">
        <f>1-_xlfn.GAMMA.DIST(B30,B20,B21,TRUE)</f>
        <v>0.74383336568683833</v>
      </c>
      <c r="R32" s="1"/>
    </row>
    <row r="33" spans="1:18" x14ac:dyDescent="0.25">
      <c r="E33" s="1"/>
      <c r="R33" s="1"/>
    </row>
    <row r="34" spans="1:18" x14ac:dyDescent="0.25">
      <c r="A34" t="s">
        <v>124</v>
      </c>
      <c r="E34" s="1"/>
    </row>
    <row r="35" spans="1:18" x14ac:dyDescent="0.25">
      <c r="A35" s="2" t="s">
        <v>50</v>
      </c>
      <c r="B35" s="2">
        <f>_xlfn.GAMMA.INV(0.025,B20,1/B21)</f>
        <v>1.3679985194552851</v>
      </c>
      <c r="E35" s="1"/>
      <c r="R35" s="1"/>
    </row>
    <row r="36" spans="1:18" x14ac:dyDescent="0.25">
      <c r="A36" s="2" t="s">
        <v>51</v>
      </c>
      <c r="B36" s="2">
        <f>_xlfn.GAMMA.INV(0.975,B20,1/B21)</f>
        <v>2.7501265939530479</v>
      </c>
      <c r="E36" s="1"/>
    </row>
    <row r="37" spans="1:18" x14ac:dyDescent="0.25">
      <c r="E37" s="1"/>
    </row>
    <row r="38" spans="1:18" x14ac:dyDescent="0.25">
      <c r="A38" t="s">
        <v>87</v>
      </c>
      <c r="E38" s="1"/>
    </row>
    <row r="39" spans="1:18" x14ac:dyDescent="0.25">
      <c r="A39" t="s">
        <v>88</v>
      </c>
      <c r="B39">
        <f>_xlfn.GAMMA.INV(0.05,B20,1/B21)</f>
        <v>1.4560907882754364</v>
      </c>
      <c r="E39" s="1"/>
    </row>
    <row r="40" spans="1:18" x14ac:dyDescent="0.25">
      <c r="E40" s="1"/>
    </row>
    <row r="41" spans="1:18" x14ac:dyDescent="0.25">
      <c r="A41" t="s">
        <v>89</v>
      </c>
      <c r="E41" s="1"/>
    </row>
    <row r="42" spans="1:18" x14ac:dyDescent="0.25">
      <c r="A42" t="s">
        <v>90</v>
      </c>
      <c r="B42">
        <f>_xlfn.GAMMA.INV(0.95,B20,1/B21)</f>
        <v>2.6148518982100306</v>
      </c>
      <c r="E42" s="1"/>
    </row>
    <row r="43" spans="1:18" x14ac:dyDescent="0.25">
      <c r="E43" s="1"/>
    </row>
    <row r="44" spans="1:18" x14ac:dyDescent="0.25">
      <c r="E44" s="1"/>
    </row>
    <row r="45" spans="1:18" x14ac:dyDescent="0.25">
      <c r="E45" s="1"/>
    </row>
    <row r="46" spans="1:18" x14ac:dyDescent="0.25">
      <c r="E46" s="1"/>
    </row>
    <row r="47" spans="1:18" x14ac:dyDescent="0.25">
      <c r="E47" s="1"/>
    </row>
    <row r="48" spans="1:18" x14ac:dyDescent="0.25">
      <c r="E48" s="1"/>
    </row>
    <row r="49" spans="5:5" x14ac:dyDescent="0.25">
      <c r="E49" s="1"/>
    </row>
    <row r="50" spans="5:5" x14ac:dyDescent="0.25">
      <c r="E50" s="1"/>
    </row>
    <row r="51" spans="5:5" x14ac:dyDescent="0.25">
      <c r="E51" s="1"/>
    </row>
    <row r="52" spans="5:5" x14ac:dyDescent="0.25">
      <c r="E52" s="1"/>
    </row>
    <row r="53" spans="5:5" x14ac:dyDescent="0.25">
      <c r="E53" s="1"/>
    </row>
    <row r="54" spans="5:5" x14ac:dyDescent="0.25">
      <c r="E54" s="1"/>
    </row>
    <row r="55" spans="5:5" x14ac:dyDescent="0.25">
      <c r="E55" s="1"/>
    </row>
    <row r="56" spans="5:5" x14ac:dyDescent="0.25">
      <c r="E56" s="1"/>
    </row>
    <row r="57" spans="5:5" x14ac:dyDescent="0.25">
      <c r="E57" s="1"/>
    </row>
    <row r="58" spans="5:5" x14ac:dyDescent="0.25">
      <c r="E58" s="1"/>
    </row>
    <row r="59" spans="5:5" x14ac:dyDescent="0.25">
      <c r="E59" s="1"/>
    </row>
    <row r="60" spans="5:5" x14ac:dyDescent="0.25">
      <c r="E60" s="1"/>
    </row>
    <row r="61" spans="5:5" x14ac:dyDescent="0.25">
      <c r="E61" s="1"/>
    </row>
    <row r="62" spans="5:5" x14ac:dyDescent="0.25">
      <c r="E62" s="1"/>
    </row>
    <row r="63" spans="5:5" x14ac:dyDescent="0.25">
      <c r="E63" s="1"/>
    </row>
    <row r="64" spans="5:5" x14ac:dyDescent="0.25">
      <c r="E64" s="1"/>
    </row>
    <row r="65" spans="5:5" x14ac:dyDescent="0.25">
      <c r="E65" s="1"/>
    </row>
    <row r="66" spans="5:5" x14ac:dyDescent="0.25">
      <c r="E66" s="1"/>
    </row>
    <row r="67" spans="5:5" x14ac:dyDescent="0.25">
      <c r="E67" s="1"/>
    </row>
    <row r="68" spans="5:5" x14ac:dyDescent="0.25">
      <c r="E68" s="1"/>
    </row>
    <row r="69" spans="5:5" x14ac:dyDescent="0.25">
      <c r="E69" s="1"/>
    </row>
    <row r="70" spans="5:5" x14ac:dyDescent="0.25">
      <c r="E70" s="1"/>
    </row>
    <row r="71" spans="5:5" x14ac:dyDescent="0.25">
      <c r="E71" s="1"/>
    </row>
    <row r="72" spans="5:5" x14ac:dyDescent="0.25">
      <c r="E72" s="1"/>
    </row>
    <row r="73" spans="5:5" x14ac:dyDescent="0.25">
      <c r="E73" s="1"/>
    </row>
    <row r="74" spans="5:5" x14ac:dyDescent="0.25">
      <c r="E74" s="1"/>
    </row>
    <row r="75" spans="5:5" x14ac:dyDescent="0.25">
      <c r="E75" s="1"/>
    </row>
    <row r="76" spans="5:5" x14ac:dyDescent="0.25">
      <c r="E76" s="1"/>
    </row>
    <row r="77" spans="5:5" x14ac:dyDescent="0.25">
      <c r="E77" s="1"/>
    </row>
    <row r="78" spans="5:5" x14ac:dyDescent="0.25">
      <c r="E78" s="1"/>
    </row>
    <row r="79" spans="5:5" x14ac:dyDescent="0.25">
      <c r="E79" s="1"/>
    </row>
    <row r="80" spans="5:5" x14ac:dyDescent="0.25">
      <c r="E80" s="1"/>
    </row>
    <row r="81" spans="5:5" x14ac:dyDescent="0.25">
      <c r="E81" s="1"/>
    </row>
    <row r="82" spans="5:5" x14ac:dyDescent="0.25">
      <c r="E82" s="1"/>
    </row>
    <row r="83" spans="5:5" x14ac:dyDescent="0.25">
      <c r="E83" s="1"/>
    </row>
    <row r="84" spans="5:5" x14ac:dyDescent="0.25">
      <c r="E84" s="1"/>
    </row>
    <row r="85" spans="5:5" x14ac:dyDescent="0.25">
      <c r="E85" s="1"/>
    </row>
    <row r="86" spans="5:5" x14ac:dyDescent="0.25">
      <c r="E86" s="1"/>
    </row>
    <row r="87" spans="5:5" x14ac:dyDescent="0.25">
      <c r="E87" s="1"/>
    </row>
    <row r="88" spans="5:5" x14ac:dyDescent="0.25">
      <c r="E88" s="1"/>
    </row>
    <row r="89" spans="5:5" x14ac:dyDescent="0.25">
      <c r="E89" s="1"/>
    </row>
    <row r="90" spans="5:5" x14ac:dyDescent="0.25">
      <c r="E90" s="1"/>
    </row>
    <row r="91" spans="5:5" x14ac:dyDescent="0.25">
      <c r="E91" s="1"/>
    </row>
    <row r="92" spans="5:5" x14ac:dyDescent="0.25">
      <c r="E92" s="1"/>
    </row>
    <row r="93" spans="5:5" x14ac:dyDescent="0.25">
      <c r="E93" s="1"/>
    </row>
    <row r="94" spans="5:5" x14ac:dyDescent="0.25">
      <c r="E94" s="1"/>
    </row>
    <row r="95" spans="5:5" x14ac:dyDescent="0.25">
      <c r="E95" s="1"/>
    </row>
    <row r="96" spans="5:5" x14ac:dyDescent="0.25">
      <c r="E96" s="1"/>
    </row>
    <row r="97" spans="5:5" x14ac:dyDescent="0.25">
      <c r="E97" s="1"/>
    </row>
    <row r="98" spans="5:5" x14ac:dyDescent="0.25">
      <c r="E98" s="1"/>
    </row>
    <row r="99" spans="5:5" x14ac:dyDescent="0.25">
      <c r="E99" s="1"/>
    </row>
  </sheetData>
  <mergeCells count="2">
    <mergeCell ref="A1:B3"/>
    <mergeCell ref="A4:B6"/>
  </mergeCells>
  <pageMargins left="0.7" right="0.7" top="0.75" bottom="0.75" header="0.3" footer="0.3"/>
  <pageSetup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99"/>
  <sheetViews>
    <sheetView workbookViewId="0">
      <selection activeCell="A7" sqref="A7"/>
    </sheetView>
  </sheetViews>
  <sheetFormatPr defaultRowHeight="15" x14ac:dyDescent="0.25"/>
  <cols>
    <col min="1" max="1" width="25.28515625" customWidth="1"/>
    <col min="2" max="2" width="15.7109375" customWidth="1"/>
    <col min="4" max="4" width="12" customWidth="1"/>
    <col min="5" max="5" width="12.7109375" customWidth="1"/>
    <col min="6" max="6" width="14.85546875" customWidth="1"/>
    <col min="7" max="7" width="12" customWidth="1"/>
    <col min="8" max="8" width="13.140625" customWidth="1"/>
    <col min="9" max="9" width="12" customWidth="1"/>
  </cols>
  <sheetData>
    <row r="1" spans="1:18" x14ac:dyDescent="0.25">
      <c r="A1" s="18" t="s">
        <v>91</v>
      </c>
      <c r="B1" s="18"/>
      <c r="C1" s="6" t="s">
        <v>73</v>
      </c>
      <c r="D1" t="s">
        <v>119</v>
      </c>
      <c r="E1" t="s">
        <v>101</v>
      </c>
      <c r="F1" t="s">
        <v>120</v>
      </c>
      <c r="H1" t="s">
        <v>78</v>
      </c>
    </row>
    <row r="2" spans="1:18" x14ac:dyDescent="0.25">
      <c r="A2" s="18"/>
      <c r="B2" s="18"/>
      <c r="C2">
        <v>1</v>
      </c>
      <c r="D2" s="1">
        <f t="shared" ref="D2:D31" si="0">_xlfn.GAMMA.DIST(C2,$B$13,$B$14,FALSE)</f>
        <v>1.0916410041039764E-5</v>
      </c>
      <c r="E2">
        <v>50</v>
      </c>
      <c r="F2">
        <f t="shared" ref="F2:F31" si="1">_xlfn.GAMMA.DIST(E2,$B$20,$B$21,FALSE)</f>
        <v>2.4514225510892287E-6</v>
      </c>
      <c r="G2">
        <v>0</v>
      </c>
      <c r="H2">
        <f>_xlfn.POISSON.DIST(G2,$B$9,FALSE)</f>
        <v>0.36787944117144233</v>
      </c>
    </row>
    <row r="3" spans="1:18" x14ac:dyDescent="0.25">
      <c r="A3" s="18"/>
      <c r="B3" s="18"/>
      <c r="C3">
        <v>2</v>
      </c>
      <c r="D3" s="1">
        <f t="shared" si="0"/>
        <v>1.4300160982093653E-4</v>
      </c>
      <c r="E3">
        <v>100</v>
      </c>
      <c r="F3">
        <f t="shared" si="1"/>
        <v>4.1210883426867937E-4</v>
      </c>
      <c r="G3">
        <v>1</v>
      </c>
      <c r="H3">
        <f t="shared" ref="H3:H20" si="2">_xlfn.POISSON.DIST(G3,$B$9,FALSE)</f>
        <v>0.36787944117144233</v>
      </c>
      <c r="P3" t="s">
        <v>76</v>
      </c>
      <c r="R3" s="1"/>
    </row>
    <row r="4" spans="1:18" x14ac:dyDescent="0.25">
      <c r="A4" s="18" t="s">
        <v>135</v>
      </c>
      <c r="B4" s="18"/>
      <c r="C4">
        <v>3</v>
      </c>
      <c r="D4" s="1">
        <f t="shared" si="0"/>
        <v>5.9271656698154859E-4</v>
      </c>
      <c r="E4">
        <v>150</v>
      </c>
      <c r="F4">
        <f t="shared" si="1"/>
        <v>2.9260353548411404E-3</v>
      </c>
      <c r="G4">
        <v>2</v>
      </c>
      <c r="H4">
        <f t="shared" si="2"/>
        <v>0.18393972058572114</v>
      </c>
      <c r="P4" s="1" t="s">
        <v>77</v>
      </c>
      <c r="R4" s="1"/>
    </row>
    <row r="5" spans="1:18" x14ac:dyDescent="0.25">
      <c r="A5" s="18"/>
      <c r="B5" s="18"/>
      <c r="C5">
        <v>4</v>
      </c>
      <c r="D5" s="1">
        <f t="shared" si="0"/>
        <v>1.5337095308534502E-3</v>
      </c>
      <c r="E5">
        <v>200</v>
      </c>
      <c r="F5">
        <f t="shared" si="1"/>
        <v>5.6868198055060604E-3</v>
      </c>
      <c r="G5">
        <v>3</v>
      </c>
      <c r="H5">
        <f t="shared" si="2"/>
        <v>6.1313240195240391E-2</v>
      </c>
      <c r="R5" s="1"/>
    </row>
    <row r="6" spans="1:18" x14ac:dyDescent="0.25">
      <c r="A6" s="18"/>
      <c r="B6" s="18"/>
      <c r="C6">
        <v>5</v>
      </c>
      <c r="D6" s="1">
        <f t="shared" si="0"/>
        <v>3.06566200976202E-3</v>
      </c>
      <c r="E6">
        <v>250</v>
      </c>
      <c r="F6">
        <f t="shared" si="1"/>
        <v>5.4342974432432705E-3</v>
      </c>
      <c r="G6">
        <v>4</v>
      </c>
      <c r="H6">
        <f t="shared" si="2"/>
        <v>1.5328310048810094E-2</v>
      </c>
      <c r="P6" t="s">
        <v>83</v>
      </c>
      <c r="R6" s="1"/>
    </row>
    <row r="7" spans="1:18" x14ac:dyDescent="0.25">
      <c r="C7">
        <v>6</v>
      </c>
      <c r="D7" s="1">
        <f t="shared" si="0"/>
        <v>5.2046359818428501E-3</v>
      </c>
      <c r="E7">
        <v>300</v>
      </c>
      <c r="F7">
        <f t="shared" si="1"/>
        <v>3.3143693747458183E-3</v>
      </c>
      <c r="G7">
        <v>5</v>
      </c>
      <c r="H7">
        <f t="shared" si="2"/>
        <v>3.06566200976202E-3</v>
      </c>
      <c r="P7" t="s">
        <v>84</v>
      </c>
      <c r="R7" s="1"/>
    </row>
    <row r="8" spans="1:18" x14ac:dyDescent="0.25">
      <c r="A8" t="s">
        <v>58</v>
      </c>
      <c r="C8">
        <v>7</v>
      </c>
      <c r="D8" s="1">
        <f t="shared" si="0"/>
        <v>7.8943908056506237E-3</v>
      </c>
      <c r="E8">
        <v>350</v>
      </c>
      <c r="F8">
        <f t="shared" si="1"/>
        <v>1.482789112557204E-3</v>
      </c>
      <c r="G8">
        <v>6</v>
      </c>
      <c r="H8">
        <f t="shared" si="2"/>
        <v>5.1094366829366978E-4</v>
      </c>
      <c r="R8" s="1"/>
    </row>
    <row r="9" spans="1:18" x14ac:dyDescent="0.25">
      <c r="A9" s="6" t="s">
        <v>125</v>
      </c>
      <c r="B9" s="15">
        <v>1</v>
      </c>
      <c r="C9">
        <v>8</v>
      </c>
      <c r="D9" s="1">
        <f t="shared" si="0"/>
        <v>1.1026241836081445E-2</v>
      </c>
      <c r="E9">
        <v>400</v>
      </c>
      <c r="F9">
        <f t="shared" si="1"/>
        <v>5.2875513803137637E-4</v>
      </c>
      <c r="G9">
        <v>7</v>
      </c>
      <c r="H9">
        <f t="shared" si="2"/>
        <v>7.2991952613381521E-5</v>
      </c>
      <c r="P9" t="s">
        <v>94</v>
      </c>
      <c r="R9" s="1"/>
    </row>
    <row r="10" spans="1:18" x14ac:dyDescent="0.25">
      <c r="C10">
        <v>9</v>
      </c>
      <c r="D10" s="1">
        <f t="shared" si="0"/>
        <v>1.446034674162441E-2</v>
      </c>
      <c r="E10">
        <v>450</v>
      </c>
      <c r="F10">
        <f t="shared" si="1"/>
        <v>1.5856091477790588E-4</v>
      </c>
      <c r="G10">
        <v>8</v>
      </c>
      <c r="H10">
        <f t="shared" si="2"/>
        <v>9.1239940766726546E-6</v>
      </c>
    </row>
    <row r="11" spans="1:18" x14ac:dyDescent="0.25">
      <c r="A11" s="8" t="s">
        <v>82</v>
      </c>
      <c r="B11" s="8"/>
      <c r="C11">
        <v>10</v>
      </c>
      <c r="D11" s="1">
        <f t="shared" si="0"/>
        <v>1.8044704431548358E-2</v>
      </c>
      <c r="E11">
        <v>500</v>
      </c>
      <c r="F11">
        <f t="shared" si="1"/>
        <v>4.1475567216397459E-5</v>
      </c>
      <c r="G11">
        <v>9</v>
      </c>
      <c r="H11">
        <f t="shared" si="2"/>
        <v>1.0137771196302961E-6</v>
      </c>
    </row>
    <row r="12" spans="1:18" x14ac:dyDescent="0.25">
      <c r="A12" s="2" t="s">
        <v>66</v>
      </c>
      <c r="B12" s="4">
        <v>5</v>
      </c>
      <c r="C12">
        <v>11</v>
      </c>
      <c r="D12" s="1">
        <f t="shared" si="0"/>
        <v>2.1630253887772406E-2</v>
      </c>
      <c r="E12">
        <v>550</v>
      </c>
      <c r="F12">
        <f t="shared" si="1"/>
        <v>9.7134982461061299E-6</v>
      </c>
      <c r="G12">
        <v>10</v>
      </c>
      <c r="H12">
        <f t="shared" si="2"/>
        <v>1.013777119630295E-7</v>
      </c>
      <c r="P12" s="1" t="s">
        <v>122</v>
      </c>
    </row>
    <row r="13" spans="1:18" x14ac:dyDescent="0.25">
      <c r="A13" s="2" t="s">
        <v>63</v>
      </c>
      <c r="B13" s="2">
        <f>B9*B14</f>
        <v>5</v>
      </c>
      <c r="C13">
        <v>12</v>
      </c>
      <c r="D13" s="1">
        <f t="shared" si="0"/>
        <v>2.508169972545676E-2</v>
      </c>
      <c r="E13">
        <v>600</v>
      </c>
      <c r="F13">
        <f t="shared" si="1"/>
        <v>2.0764124830411368E-6</v>
      </c>
      <c r="G13">
        <v>11</v>
      </c>
      <c r="H13">
        <f t="shared" si="2"/>
        <v>9.2161556330026647E-9</v>
      </c>
    </row>
    <row r="14" spans="1:18" x14ac:dyDescent="0.25">
      <c r="A14" s="2" t="s">
        <v>64</v>
      </c>
      <c r="B14" s="2">
        <f>B12</f>
        <v>5</v>
      </c>
      <c r="C14">
        <v>13</v>
      </c>
      <c r="D14" s="1">
        <f t="shared" si="0"/>
        <v>2.8284368898394547E-2</v>
      </c>
      <c r="E14">
        <v>650</v>
      </c>
      <c r="F14">
        <f t="shared" si="1"/>
        <v>4.11112418000486E-7</v>
      </c>
      <c r="G14">
        <v>12</v>
      </c>
      <c r="H14">
        <f t="shared" si="2"/>
        <v>7.680129694168931E-10</v>
      </c>
    </row>
    <row r="15" spans="1:18" x14ac:dyDescent="0.25">
      <c r="A15" s="3" t="s">
        <v>53</v>
      </c>
      <c r="B15" s="2">
        <f>B12</f>
        <v>5</v>
      </c>
      <c r="C15">
        <v>14</v>
      </c>
      <c r="D15" s="1">
        <f t="shared" si="0"/>
        <v>3.1147724877471646E-2</v>
      </c>
      <c r="E15">
        <v>700</v>
      </c>
      <c r="F15">
        <f t="shared" si="1"/>
        <v>7.6252819656243494E-8</v>
      </c>
      <c r="G15">
        <v>13</v>
      </c>
      <c r="H15">
        <f t="shared" si="2"/>
        <v>5.9077920724376414E-11</v>
      </c>
    </row>
    <row r="16" spans="1:18" x14ac:dyDescent="0.25">
      <c r="C16">
        <v>15</v>
      </c>
      <c r="D16" s="1">
        <f t="shared" si="0"/>
        <v>3.3606271148308164E-2</v>
      </c>
      <c r="E16">
        <v>750</v>
      </c>
      <c r="F16">
        <f t="shared" si="1"/>
        <v>1.3369499826220654E-8</v>
      </c>
      <c r="G16">
        <v>14</v>
      </c>
      <c r="H16">
        <f t="shared" si="2"/>
        <v>4.2198514803125853E-12</v>
      </c>
      <c r="P16" s="1"/>
    </row>
    <row r="17" spans="1:18" x14ac:dyDescent="0.25">
      <c r="A17" s="7" t="s">
        <v>123</v>
      </c>
      <c r="B17" s="7"/>
      <c r="C17">
        <v>16</v>
      </c>
      <c r="D17" s="1">
        <f t="shared" si="0"/>
        <v>3.5618557332349442E-2</v>
      </c>
      <c r="E17">
        <v>800</v>
      </c>
      <c r="F17">
        <f t="shared" si="1"/>
        <v>2.2320037235432933E-9</v>
      </c>
      <c r="G17">
        <v>15</v>
      </c>
      <c r="H17">
        <f t="shared" si="2"/>
        <v>2.813234320208389E-13</v>
      </c>
      <c r="P17" s="1"/>
    </row>
    <row r="18" spans="1:18" x14ac:dyDescent="0.25">
      <c r="A18" s="2" t="s">
        <v>48</v>
      </c>
      <c r="B18" s="4">
        <v>15</v>
      </c>
      <c r="C18">
        <v>17</v>
      </c>
      <c r="D18" s="1">
        <f t="shared" si="0"/>
        <v>3.7164918404751938E-2</v>
      </c>
      <c r="E18">
        <v>850</v>
      </c>
      <c r="F18">
        <f t="shared" si="1"/>
        <v>3.5692505570153123E-10</v>
      </c>
      <c r="G18">
        <v>16</v>
      </c>
      <c r="H18">
        <f t="shared" si="2"/>
        <v>1.7582714501302425E-14</v>
      </c>
    </row>
    <row r="19" spans="1:18" x14ac:dyDescent="0.25">
      <c r="A19" s="2" t="s">
        <v>49</v>
      </c>
      <c r="B19" s="4">
        <v>7</v>
      </c>
      <c r="C19">
        <v>18</v>
      </c>
      <c r="D19" s="1">
        <f t="shared" si="0"/>
        <v>3.8244467835026448E-2</v>
      </c>
      <c r="E19">
        <v>900</v>
      </c>
      <c r="F19">
        <f t="shared" si="1"/>
        <v>5.4941467099277952E-11</v>
      </c>
      <c r="G19">
        <v>17</v>
      </c>
      <c r="H19">
        <f t="shared" si="2"/>
        <v>1.0342773236060258E-15</v>
      </c>
    </row>
    <row r="20" spans="1:18" ht="15" customHeight="1" x14ac:dyDescent="0.25">
      <c r="A20" s="3" t="s">
        <v>80</v>
      </c>
      <c r="B20" s="2">
        <f>B13+B19</f>
        <v>12</v>
      </c>
      <c r="C20">
        <v>19</v>
      </c>
      <c r="D20" s="1">
        <f t="shared" si="0"/>
        <v>3.8871751454231419E-2</v>
      </c>
      <c r="E20">
        <v>950</v>
      </c>
      <c r="F20">
        <f t="shared" si="1"/>
        <v>8.1744040737363373E-12</v>
      </c>
      <c r="G20">
        <v>18</v>
      </c>
      <c r="H20">
        <f t="shared" si="2"/>
        <v>5.7459851311446043E-17</v>
      </c>
    </row>
    <row r="21" spans="1:18" x14ac:dyDescent="0.25">
      <c r="A21" s="2" t="s">
        <v>81</v>
      </c>
      <c r="B21" s="2">
        <f>B14+B18</f>
        <v>20</v>
      </c>
      <c r="C21">
        <v>20</v>
      </c>
      <c r="D21" s="1">
        <f t="shared" si="0"/>
        <v>3.9073362962632925E-2</v>
      </c>
      <c r="E21">
        <v>1000</v>
      </c>
      <c r="F21">
        <f t="shared" si="1"/>
        <v>1.179669195302645E-12</v>
      </c>
      <c r="G21">
        <v>19</v>
      </c>
      <c r="H21">
        <f t="shared" ref="H21:H31" si="3">(2.7182^-$B$9)*($B$9^G21/FACT(G21))</f>
        <v>3.0242937409404495E-18</v>
      </c>
    </row>
    <row r="22" spans="1:18" x14ac:dyDescent="0.25">
      <c r="A22" s="3" t="s">
        <v>45</v>
      </c>
      <c r="B22" s="2">
        <f>B20/(1/B21)</f>
        <v>240</v>
      </c>
      <c r="C22">
        <v>21</v>
      </c>
      <c r="D22" s="1">
        <f t="shared" si="0"/>
        <v>3.888473034164433E-2</v>
      </c>
      <c r="E22">
        <v>1050</v>
      </c>
      <c r="F22">
        <f t="shared" si="1"/>
        <v>1.6561753782039243E-13</v>
      </c>
      <c r="G22">
        <v>20</v>
      </c>
      <c r="H22">
        <f>(2.7182^-$B$9)*($B$9^G22/FACT(G22))</f>
        <v>1.5121468704702247E-19</v>
      </c>
    </row>
    <row r="23" spans="1:18" x14ac:dyDescent="0.25">
      <c r="C23">
        <v>22</v>
      </c>
      <c r="D23" s="1">
        <f t="shared" si="0"/>
        <v>3.8347207151109348E-2</v>
      </c>
      <c r="E23">
        <v>1100</v>
      </c>
      <c r="F23">
        <f t="shared" si="1"/>
        <v>2.2678136555769066E-14</v>
      </c>
      <c r="G23">
        <v>21</v>
      </c>
      <c r="H23">
        <f t="shared" si="3"/>
        <v>7.200699383191547E-21</v>
      </c>
    </row>
    <row r="24" spans="1:18" x14ac:dyDescent="0.25">
      <c r="A24" t="s">
        <v>47</v>
      </c>
      <c r="C24">
        <v>23</v>
      </c>
      <c r="D24" s="1">
        <f t="shared" si="0"/>
        <v>3.7505543554853416E-2</v>
      </c>
      <c r="E24">
        <v>1150</v>
      </c>
      <c r="F24">
        <f t="shared" si="1"/>
        <v>3.0354834436110238E-15</v>
      </c>
      <c r="G24">
        <v>22</v>
      </c>
      <c r="H24">
        <f t="shared" si="3"/>
        <v>3.273045174177976E-22</v>
      </c>
    </row>
    <row r="25" spans="1:18" x14ac:dyDescent="0.25">
      <c r="A25" s="2" t="s">
        <v>55</v>
      </c>
      <c r="B25" s="4">
        <v>15</v>
      </c>
      <c r="C25">
        <v>24</v>
      </c>
      <c r="D25" s="1">
        <f t="shared" si="0"/>
        <v>3.6405767425808921E-2</v>
      </c>
      <c r="E25">
        <v>1200</v>
      </c>
      <c r="F25">
        <f t="shared" si="1"/>
        <v>3.9793223975100728E-16</v>
      </c>
      <c r="G25">
        <v>23</v>
      </c>
      <c r="H25">
        <f t="shared" si="3"/>
        <v>1.4230631192078153E-23</v>
      </c>
    </row>
    <row r="26" spans="1:18" x14ac:dyDescent="0.25">
      <c r="A26" s="2" t="s">
        <v>61</v>
      </c>
      <c r="B26" s="2">
        <f>_xlfn.GAMMA.DIST(B25,B13,B14,TRUE)</f>
        <v>0.18473675547622792</v>
      </c>
      <c r="C26">
        <v>25</v>
      </c>
      <c r="D26" s="1">
        <f t="shared" si="0"/>
        <v>3.5093473953570146E-2</v>
      </c>
      <c r="E26">
        <v>1250</v>
      </c>
      <c r="F26">
        <f t="shared" si="1"/>
        <v>5.1178712731670727E-17</v>
      </c>
      <c r="G26">
        <v>24</v>
      </c>
      <c r="H26">
        <f t="shared" si="3"/>
        <v>5.9294296633658983E-25</v>
      </c>
    </row>
    <row r="27" spans="1:18" x14ac:dyDescent="0.25">
      <c r="A27" s="3" t="s">
        <v>62</v>
      </c>
      <c r="B27" s="2">
        <f>1-_xlfn.GAMMA.DIST(B25,B13,B14,TRUE)</f>
        <v>0.81526324452377208</v>
      </c>
      <c r="C27">
        <v>26</v>
      </c>
      <c r="D27" s="1">
        <f t="shared" si="0"/>
        <v>3.3612500569887668E-2</v>
      </c>
      <c r="E27">
        <v>1300</v>
      </c>
      <c r="F27">
        <f t="shared" si="1"/>
        <v>6.4672535168821101E-18</v>
      </c>
      <c r="G27">
        <v>25</v>
      </c>
      <c r="H27">
        <f t="shared" si="3"/>
        <v>2.3717718653463597E-26</v>
      </c>
    </row>
    <row r="28" spans="1:18" x14ac:dyDescent="0.25">
      <c r="C28">
        <v>27</v>
      </c>
      <c r="D28" s="1">
        <f t="shared" si="0"/>
        <v>3.2003950569640248E-2</v>
      </c>
      <c r="E28">
        <v>1350</v>
      </c>
      <c r="F28">
        <f t="shared" si="1"/>
        <v>8.0404111836028956E-19</v>
      </c>
      <c r="G28">
        <v>26</v>
      </c>
      <c r="H28">
        <f t="shared" si="3"/>
        <v>9.1221994821013797E-28</v>
      </c>
    </row>
    <row r="29" spans="1:18" x14ac:dyDescent="0.25">
      <c r="A29" t="s">
        <v>44</v>
      </c>
      <c r="C29">
        <v>28</v>
      </c>
      <c r="D29" s="1">
        <f t="shared" si="0"/>
        <v>3.0305521606913768E-2</v>
      </c>
      <c r="E29">
        <v>1400</v>
      </c>
      <c r="F29">
        <f t="shared" si="1"/>
        <v>9.8464344314480579E-20</v>
      </c>
      <c r="G29">
        <v>27</v>
      </c>
      <c r="H29">
        <f t="shared" si="3"/>
        <v>3.3785924007782894E-29</v>
      </c>
    </row>
    <row r="30" spans="1:18" x14ac:dyDescent="0.25">
      <c r="A30" s="2" t="s">
        <v>55</v>
      </c>
      <c r="B30" s="4">
        <v>450</v>
      </c>
      <c r="C30">
        <v>29</v>
      </c>
      <c r="D30" s="1">
        <f t="shared" si="0"/>
        <v>2.8551092638188696E-2</v>
      </c>
      <c r="E30">
        <v>1450</v>
      </c>
      <c r="F30">
        <f t="shared" si="1"/>
        <v>1.1890015495192641E-20</v>
      </c>
      <c r="G30">
        <v>28</v>
      </c>
      <c r="H30">
        <f t="shared" si="3"/>
        <v>1.2066401431351036E-30</v>
      </c>
    </row>
    <row r="31" spans="1:18" x14ac:dyDescent="0.25">
      <c r="A31" s="2" t="s">
        <v>61</v>
      </c>
      <c r="B31" s="2">
        <f>_xlfn.GAMMA.DIST(B30,B20,B21,TRUE)</f>
        <v>0.99417493907247401</v>
      </c>
      <c r="C31">
        <v>30</v>
      </c>
      <c r="D31" s="1">
        <f t="shared" si="0"/>
        <v>2.677052350799667E-2</v>
      </c>
      <c r="E31">
        <v>1500</v>
      </c>
      <c r="F31">
        <f t="shared" si="1"/>
        <v>1.4171050342535928E-21</v>
      </c>
      <c r="G31">
        <v>29</v>
      </c>
      <c r="H31">
        <f t="shared" si="3"/>
        <v>4.160828079776219E-32</v>
      </c>
    </row>
    <row r="32" spans="1:18" x14ac:dyDescent="0.25">
      <c r="A32" s="3" t="s">
        <v>62</v>
      </c>
      <c r="B32" s="2">
        <f>1-_xlfn.GAMMA.DIST(B30,B20,B21,TRUE)</f>
        <v>5.8250609275259935E-3</v>
      </c>
      <c r="R32" s="1"/>
    </row>
    <row r="33" spans="1:18" x14ac:dyDescent="0.25">
      <c r="E33" s="1"/>
      <c r="R33" s="1"/>
    </row>
    <row r="34" spans="1:18" x14ac:dyDescent="0.25">
      <c r="A34" t="s">
        <v>124</v>
      </c>
      <c r="E34" s="1"/>
    </row>
    <row r="35" spans="1:18" x14ac:dyDescent="0.25">
      <c r="A35" s="2" t="s">
        <v>50</v>
      </c>
      <c r="B35" s="2">
        <f>_xlfn.GAMMA.INV(0.025,B20,1/B21)</f>
        <v>0.31002875543611086</v>
      </c>
      <c r="E35" s="1"/>
      <c r="R35" s="1"/>
    </row>
    <row r="36" spans="1:18" x14ac:dyDescent="0.25">
      <c r="A36" s="2" t="s">
        <v>51</v>
      </c>
      <c r="B36" s="2">
        <f>_xlfn.GAMMA.INV(0.975,B20,1/B21)</f>
        <v>0.9841019256650978</v>
      </c>
      <c r="E36" s="1"/>
    </row>
    <row r="37" spans="1:18" x14ac:dyDescent="0.25">
      <c r="E37" s="1"/>
    </row>
    <row r="38" spans="1:18" x14ac:dyDescent="0.25">
      <c r="A38" t="s">
        <v>87</v>
      </c>
      <c r="E38" s="1"/>
    </row>
    <row r="39" spans="1:18" x14ac:dyDescent="0.25">
      <c r="A39" t="s">
        <v>88</v>
      </c>
      <c r="B39">
        <f>_xlfn.GAMMA.INV(0.05,B20,1/B21)</f>
        <v>0.34621062567925537</v>
      </c>
      <c r="E39" s="1"/>
    </row>
    <row r="40" spans="1:18" x14ac:dyDescent="0.25">
      <c r="E40" s="1"/>
    </row>
    <row r="41" spans="1:18" x14ac:dyDescent="0.25">
      <c r="A41" t="s">
        <v>89</v>
      </c>
      <c r="E41" s="1"/>
    </row>
    <row r="42" spans="1:18" x14ac:dyDescent="0.25">
      <c r="A42" t="s">
        <v>90</v>
      </c>
      <c r="B42">
        <f>_xlfn.GAMMA.INV(0.95,B20,1/B21)</f>
        <v>0.9103757125451829</v>
      </c>
      <c r="E42" s="1"/>
    </row>
    <row r="43" spans="1:18" x14ac:dyDescent="0.25">
      <c r="E43" s="1"/>
    </row>
    <row r="44" spans="1:18" x14ac:dyDescent="0.25">
      <c r="E44" s="1"/>
    </row>
    <row r="45" spans="1:18" x14ac:dyDescent="0.25">
      <c r="E45" s="1"/>
    </row>
    <row r="46" spans="1:18" x14ac:dyDescent="0.25">
      <c r="E46" s="1"/>
    </row>
    <row r="47" spans="1:18" x14ac:dyDescent="0.25">
      <c r="E47" s="1"/>
    </row>
    <row r="48" spans="1:18" x14ac:dyDescent="0.25">
      <c r="E48" s="1"/>
    </row>
    <row r="49" spans="5:5" x14ac:dyDescent="0.25">
      <c r="E49" s="1"/>
    </row>
    <row r="50" spans="5:5" x14ac:dyDescent="0.25">
      <c r="E50" s="1"/>
    </row>
    <row r="51" spans="5:5" x14ac:dyDescent="0.25">
      <c r="E51" s="1"/>
    </row>
    <row r="52" spans="5:5" x14ac:dyDescent="0.25">
      <c r="E52" s="1"/>
    </row>
    <row r="53" spans="5:5" x14ac:dyDescent="0.25">
      <c r="E53" s="1"/>
    </row>
    <row r="54" spans="5:5" x14ac:dyDescent="0.25">
      <c r="E54" s="1"/>
    </row>
    <row r="55" spans="5:5" x14ac:dyDescent="0.25">
      <c r="E55" s="1"/>
    </row>
    <row r="56" spans="5:5" x14ac:dyDescent="0.25">
      <c r="E56" s="1"/>
    </row>
    <row r="57" spans="5:5" x14ac:dyDescent="0.25">
      <c r="E57" s="1"/>
    </row>
    <row r="58" spans="5:5" x14ac:dyDescent="0.25">
      <c r="E58" s="1"/>
    </row>
    <row r="59" spans="5:5" x14ac:dyDescent="0.25">
      <c r="E59" s="1"/>
    </row>
    <row r="60" spans="5:5" x14ac:dyDescent="0.25">
      <c r="E60" s="1"/>
    </row>
    <row r="61" spans="5:5" x14ac:dyDescent="0.25">
      <c r="E61" s="1"/>
    </row>
    <row r="62" spans="5:5" x14ac:dyDescent="0.25">
      <c r="E62" s="1"/>
    </row>
    <row r="63" spans="5:5" x14ac:dyDescent="0.25">
      <c r="E63" s="1"/>
    </row>
    <row r="64" spans="5:5" x14ac:dyDescent="0.25">
      <c r="E64" s="1"/>
    </row>
    <row r="65" spans="5:5" x14ac:dyDescent="0.25">
      <c r="E65" s="1"/>
    </row>
    <row r="66" spans="5:5" x14ac:dyDescent="0.25">
      <c r="E66" s="1"/>
    </row>
    <row r="67" spans="5:5" x14ac:dyDescent="0.25">
      <c r="E67" s="1"/>
    </row>
    <row r="68" spans="5:5" x14ac:dyDescent="0.25">
      <c r="E68" s="1"/>
    </row>
    <row r="69" spans="5:5" x14ac:dyDescent="0.25">
      <c r="E69" s="1"/>
    </row>
    <row r="70" spans="5:5" x14ac:dyDescent="0.25">
      <c r="E70" s="1"/>
    </row>
    <row r="71" spans="5:5" x14ac:dyDescent="0.25">
      <c r="E71" s="1"/>
    </row>
    <row r="72" spans="5:5" x14ac:dyDescent="0.25">
      <c r="E72" s="1"/>
    </row>
    <row r="73" spans="5:5" x14ac:dyDescent="0.25">
      <c r="E73" s="1"/>
    </row>
    <row r="74" spans="5:5" x14ac:dyDescent="0.25">
      <c r="E74" s="1"/>
    </row>
    <row r="75" spans="5:5" x14ac:dyDescent="0.25">
      <c r="E75" s="1"/>
    </row>
    <row r="76" spans="5:5" x14ac:dyDescent="0.25">
      <c r="E76" s="1"/>
    </row>
    <row r="77" spans="5:5" x14ac:dyDescent="0.25">
      <c r="E77" s="1"/>
    </row>
    <row r="78" spans="5:5" x14ac:dyDescent="0.25">
      <c r="E78" s="1"/>
    </row>
    <row r="79" spans="5:5" x14ac:dyDescent="0.25">
      <c r="E79" s="1"/>
    </row>
    <row r="80" spans="5:5" x14ac:dyDescent="0.25">
      <c r="E80" s="1"/>
    </row>
    <row r="81" spans="5:5" x14ac:dyDescent="0.25">
      <c r="E81" s="1"/>
    </row>
    <row r="82" spans="5:5" x14ac:dyDescent="0.25">
      <c r="E82" s="1"/>
    </row>
    <row r="83" spans="5:5" x14ac:dyDescent="0.25">
      <c r="E83" s="1"/>
    </row>
    <row r="84" spans="5:5" x14ac:dyDescent="0.25">
      <c r="E84" s="1"/>
    </row>
    <row r="85" spans="5:5" x14ac:dyDescent="0.25">
      <c r="E85" s="1"/>
    </row>
    <row r="86" spans="5:5" x14ac:dyDescent="0.25">
      <c r="E86" s="1"/>
    </row>
    <row r="87" spans="5:5" x14ac:dyDescent="0.25">
      <c r="E87" s="1"/>
    </row>
    <row r="88" spans="5:5" x14ac:dyDescent="0.25">
      <c r="E88" s="1"/>
    </row>
    <row r="89" spans="5:5" x14ac:dyDescent="0.25">
      <c r="E89" s="1"/>
    </row>
    <row r="90" spans="5:5" x14ac:dyDescent="0.25">
      <c r="E90" s="1"/>
    </row>
    <row r="91" spans="5:5" x14ac:dyDescent="0.25">
      <c r="E91" s="1"/>
    </row>
    <row r="92" spans="5:5" x14ac:dyDescent="0.25">
      <c r="E92" s="1"/>
    </row>
    <row r="93" spans="5:5" x14ac:dyDescent="0.25">
      <c r="E93" s="1"/>
    </row>
    <row r="94" spans="5:5" x14ac:dyDescent="0.25">
      <c r="E94" s="1"/>
    </row>
    <row r="95" spans="5:5" x14ac:dyDescent="0.25">
      <c r="E95" s="1"/>
    </row>
    <row r="96" spans="5:5" x14ac:dyDescent="0.25">
      <c r="E96" s="1"/>
    </row>
    <row r="97" spans="5:5" x14ac:dyDescent="0.25">
      <c r="E97" s="1"/>
    </row>
    <row r="98" spans="5:5" x14ac:dyDescent="0.25">
      <c r="E98" s="1"/>
    </row>
    <row r="99" spans="5:5" x14ac:dyDescent="0.25">
      <c r="E99" s="1"/>
    </row>
  </sheetData>
  <mergeCells count="2">
    <mergeCell ref="A1:B3"/>
    <mergeCell ref="A4:B6"/>
  </mergeCells>
  <pageMargins left="0.7" right="0.7" top="0.75" bottom="0.75" header="0.3" footer="0.3"/>
  <pageSetup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99"/>
  <sheetViews>
    <sheetView workbookViewId="0">
      <selection activeCell="D33" sqref="D33"/>
    </sheetView>
  </sheetViews>
  <sheetFormatPr defaultRowHeight="15" x14ac:dyDescent="0.25"/>
  <cols>
    <col min="1" max="1" width="25.28515625" customWidth="1"/>
    <col min="2" max="2" width="15.7109375" customWidth="1"/>
    <col min="4" max="4" width="12" customWidth="1"/>
    <col min="5" max="5" width="12.7109375" customWidth="1"/>
    <col min="6" max="6" width="14.85546875" customWidth="1"/>
    <col min="7" max="7" width="12" customWidth="1"/>
    <col min="8" max="8" width="13.140625" customWidth="1"/>
    <col min="9" max="9" width="12" customWidth="1"/>
  </cols>
  <sheetData>
    <row r="1" spans="1:18" x14ac:dyDescent="0.25">
      <c r="A1" s="18" t="s">
        <v>91</v>
      </c>
      <c r="B1" s="18"/>
      <c r="C1" s="6" t="s">
        <v>73</v>
      </c>
      <c r="D1" t="s">
        <v>119</v>
      </c>
      <c r="E1" t="s">
        <v>101</v>
      </c>
      <c r="F1" t="s">
        <v>120</v>
      </c>
      <c r="H1" t="s">
        <v>78</v>
      </c>
    </row>
    <row r="2" spans="1:18" x14ac:dyDescent="0.25">
      <c r="A2" s="18"/>
      <c r="B2" s="18"/>
      <c r="C2">
        <v>1</v>
      </c>
      <c r="D2" s="1">
        <f>_xlfn.GAMMA.DIST(C2,$B$26,$B$27,FALSE)</f>
        <v>3.917626953721313E-46</v>
      </c>
      <c r="E2">
        <v>50</v>
      </c>
      <c r="F2">
        <f>_xlfn.GAMMA.DIST(E2,$B$34,$B$35,FALSE)</f>
        <v>9.660117083650701E-32</v>
      </c>
      <c r="H2">
        <f>(2.7182^-$B$28)*($B$28^C2/FACT(C2))</f>
        <v>0.36789051578250315</v>
      </c>
    </row>
    <row r="3" spans="1:18" x14ac:dyDescent="0.25">
      <c r="A3" s="18"/>
      <c r="B3" s="18"/>
      <c r="C3">
        <v>2</v>
      </c>
      <c r="D3" s="1">
        <f t="shared" ref="D3:D31" si="0">_xlfn.GAMMA.DIST(C3,$B$26,$B$27,FALSE)</f>
        <v>7.3376195976270776E-90</v>
      </c>
      <c r="E3">
        <v>100</v>
      </c>
      <c r="F3">
        <f t="shared" ref="F3:F31" si="1">_xlfn.GAMMA.DIST(E3,$B$34,$B$35,FALSE)</f>
        <v>1.6621344152245103E-16</v>
      </c>
      <c r="H3">
        <f t="shared" ref="H3:H31" si="2">(2.7182^-$B$28)*($B$28^C3/FACT(C3))</f>
        <v>0.18394525789125157</v>
      </c>
      <c r="P3" t="s">
        <v>76</v>
      </c>
      <c r="R3" s="1"/>
    </row>
    <row r="4" spans="1:18" ht="30" x14ac:dyDescent="0.25">
      <c r="A4" s="11" t="s">
        <v>126</v>
      </c>
      <c r="B4" s="11"/>
      <c r="C4">
        <v>3</v>
      </c>
      <c r="D4" s="1">
        <f t="shared" si="0"/>
        <v>1.8271603241804876E-133</v>
      </c>
      <c r="E4">
        <v>150</v>
      </c>
      <c r="F4">
        <f t="shared" si="1"/>
        <v>2.1581549691856651E-9</v>
      </c>
      <c r="H4">
        <f t="shared" si="2"/>
        <v>6.1315085963750522E-2</v>
      </c>
      <c r="P4" s="1" t="s">
        <v>77</v>
      </c>
      <c r="R4" s="1"/>
    </row>
    <row r="5" spans="1:18" x14ac:dyDescent="0.25">
      <c r="C5">
        <v>4</v>
      </c>
      <c r="D5" s="1">
        <f t="shared" si="0"/>
        <v>5.1125682261866135E-177</v>
      </c>
      <c r="E5">
        <v>200</v>
      </c>
      <c r="F5">
        <f t="shared" si="1"/>
        <v>1.3245660729629783E-5</v>
      </c>
      <c r="H5">
        <f t="shared" si="2"/>
        <v>1.5328771490937631E-2</v>
      </c>
      <c r="R5" s="1"/>
    </row>
    <row r="6" spans="1:18" x14ac:dyDescent="0.25">
      <c r="A6" t="s">
        <v>58</v>
      </c>
      <c r="C6">
        <v>5</v>
      </c>
      <c r="D6" s="1">
        <f t="shared" si="0"/>
        <v>1.5249303687763554E-220</v>
      </c>
      <c r="E6">
        <v>250</v>
      </c>
      <c r="F6">
        <f t="shared" si="1"/>
        <v>1.224383042664007E-3</v>
      </c>
      <c r="H6">
        <f t="shared" si="2"/>
        <v>3.0657542981875263E-3</v>
      </c>
      <c r="P6" t="s">
        <v>83</v>
      </c>
      <c r="R6" s="1"/>
    </row>
    <row r="7" spans="1:18" x14ac:dyDescent="0.25">
      <c r="A7" t="s">
        <v>72</v>
      </c>
      <c r="B7">
        <v>1</v>
      </c>
      <c r="C7">
        <v>6</v>
      </c>
      <c r="D7" s="1">
        <f t="shared" si="0"/>
        <v>4.736007587686374E-264</v>
      </c>
      <c r="E7">
        <v>300</v>
      </c>
      <c r="F7">
        <f t="shared" si="1"/>
        <v>7.9655147319750569E-3</v>
      </c>
      <c r="H7">
        <f t="shared" si="2"/>
        <v>5.1095904969792108E-4</v>
      </c>
      <c r="P7" t="s">
        <v>84</v>
      </c>
      <c r="R7" s="1"/>
    </row>
    <row r="8" spans="1:18" x14ac:dyDescent="0.25">
      <c r="C8">
        <v>7</v>
      </c>
      <c r="D8" s="1">
        <f t="shared" si="0"/>
        <v>1.5124703772247646E-307</v>
      </c>
      <c r="E8">
        <v>350</v>
      </c>
      <c r="F8">
        <f t="shared" si="1"/>
        <v>8.3013432653949986E-3</v>
      </c>
      <c r="H8">
        <f t="shared" si="2"/>
        <v>7.2994149956845863E-5</v>
      </c>
      <c r="R8" s="1"/>
    </row>
    <row r="9" spans="1:18" x14ac:dyDescent="0.25">
      <c r="A9" s="20" t="s">
        <v>82</v>
      </c>
      <c r="B9" s="20"/>
      <c r="C9">
        <v>8</v>
      </c>
      <c r="D9" s="1">
        <f t="shared" si="0"/>
        <v>0</v>
      </c>
      <c r="E9">
        <v>400</v>
      </c>
      <c r="F9">
        <f t="shared" si="1"/>
        <v>2.2642719112528843E-3</v>
      </c>
      <c r="H9">
        <f t="shared" si="2"/>
        <v>9.1242687446057329E-6</v>
      </c>
      <c r="P9" t="s">
        <v>94</v>
      </c>
      <c r="R9" s="1"/>
    </row>
    <row r="10" spans="1:18" x14ac:dyDescent="0.25">
      <c r="A10" s="21" t="s">
        <v>70</v>
      </c>
      <c r="B10" s="21"/>
      <c r="C10">
        <v>9</v>
      </c>
      <c r="D10" s="1">
        <f t="shared" si="0"/>
        <v>0</v>
      </c>
      <c r="E10">
        <v>450</v>
      </c>
      <c r="F10">
        <f t="shared" si="1"/>
        <v>2.2185938096846316E-4</v>
      </c>
      <c r="H10">
        <f t="shared" si="2"/>
        <v>1.0138076382895259E-6</v>
      </c>
    </row>
    <row r="11" spans="1:18" x14ac:dyDescent="0.25">
      <c r="A11" s="2" t="s">
        <v>65</v>
      </c>
      <c r="B11" s="4">
        <v>0</v>
      </c>
      <c r="C11">
        <v>10</v>
      </c>
      <c r="D11" s="1">
        <f t="shared" si="0"/>
        <v>0</v>
      </c>
      <c r="E11">
        <v>500</v>
      </c>
      <c r="F11">
        <f t="shared" si="1"/>
        <v>9.6938432245595588E-6</v>
      </c>
      <c r="H11">
        <f t="shared" si="2"/>
        <v>1.0138076382895258E-7</v>
      </c>
    </row>
    <row r="12" spans="1:18" x14ac:dyDescent="0.25">
      <c r="A12" s="2" t="s">
        <v>75</v>
      </c>
      <c r="B12" s="4">
        <v>0</v>
      </c>
      <c r="C12">
        <v>11</v>
      </c>
      <c r="D12" s="1">
        <f t="shared" si="0"/>
        <v>0</v>
      </c>
      <c r="E12">
        <v>550</v>
      </c>
      <c r="F12">
        <f t="shared" si="1"/>
        <v>2.2037290028932027E-7</v>
      </c>
      <c r="H12">
        <f t="shared" si="2"/>
        <v>9.2164330753593272E-9</v>
      </c>
      <c r="P12" s="1"/>
    </row>
    <row r="13" spans="1:18" x14ac:dyDescent="0.25">
      <c r="A13" s="2" t="s">
        <v>63</v>
      </c>
      <c r="B13" s="2">
        <f>(B12*B11)^2</f>
        <v>0</v>
      </c>
      <c r="C13">
        <v>12</v>
      </c>
      <c r="D13" s="1">
        <f t="shared" si="0"/>
        <v>0</v>
      </c>
      <c r="E13">
        <v>600</v>
      </c>
      <c r="F13">
        <f t="shared" si="1"/>
        <v>2.9208971455272508E-9</v>
      </c>
      <c r="H13">
        <f t="shared" si="2"/>
        <v>7.6803608961327727E-10</v>
      </c>
    </row>
    <row r="14" spans="1:18" x14ac:dyDescent="0.25">
      <c r="A14" s="2" t="s">
        <v>64</v>
      </c>
      <c r="B14" s="2">
        <f>B12</f>
        <v>0</v>
      </c>
      <c r="C14">
        <v>13</v>
      </c>
      <c r="D14" s="1">
        <f t="shared" si="0"/>
        <v>0</v>
      </c>
      <c r="E14">
        <v>650</v>
      </c>
      <c r="F14">
        <f t="shared" si="1"/>
        <v>2.4610731690446289E-11</v>
      </c>
      <c r="H14">
        <f t="shared" si="2"/>
        <v>5.9079699201021321E-11</v>
      </c>
    </row>
    <row r="15" spans="1:18" x14ac:dyDescent="0.25">
      <c r="C15">
        <v>14</v>
      </c>
      <c r="D15" s="1">
        <f t="shared" si="0"/>
        <v>0</v>
      </c>
      <c r="E15">
        <v>700</v>
      </c>
      <c r="F15">
        <f t="shared" si="1"/>
        <v>1.4098552477318253E-13</v>
      </c>
      <c r="H15">
        <f t="shared" si="2"/>
        <v>4.2199785143586655E-12</v>
      </c>
    </row>
    <row r="16" spans="1:18" x14ac:dyDescent="0.25">
      <c r="A16" s="21" t="s">
        <v>71</v>
      </c>
      <c r="B16" s="21"/>
      <c r="C16">
        <v>15</v>
      </c>
      <c r="D16" s="1">
        <f t="shared" si="0"/>
        <v>0</v>
      </c>
      <c r="E16">
        <v>750</v>
      </c>
      <c r="F16">
        <f t="shared" si="1"/>
        <v>5.7917180351749338E-16</v>
      </c>
      <c r="H16">
        <f t="shared" si="2"/>
        <v>2.8133190095724437E-13</v>
      </c>
      <c r="P16" s="1"/>
    </row>
    <row r="17" spans="1:18" x14ac:dyDescent="0.25">
      <c r="A17" s="2" t="s">
        <v>66</v>
      </c>
      <c r="B17" s="4">
        <v>0</v>
      </c>
      <c r="C17">
        <v>16</v>
      </c>
      <c r="D17" s="1">
        <f t="shared" si="0"/>
        <v>0</v>
      </c>
      <c r="E17">
        <v>800</v>
      </c>
      <c r="F17">
        <f t="shared" si="1"/>
        <v>1.7810596516766669E-18</v>
      </c>
      <c r="H17">
        <f t="shared" si="2"/>
        <v>1.7583243809827773E-14</v>
      </c>
      <c r="P17" s="1"/>
    </row>
    <row r="18" spans="1:18" x14ac:dyDescent="0.25">
      <c r="A18" s="5" t="s">
        <v>75</v>
      </c>
      <c r="B18" s="4">
        <v>0</v>
      </c>
      <c r="C18">
        <v>17</v>
      </c>
      <c r="D18" s="1">
        <f t="shared" si="0"/>
        <v>0</v>
      </c>
      <c r="E18">
        <v>850</v>
      </c>
      <c r="F18">
        <f t="shared" si="1"/>
        <v>4.2466503541515139E-21</v>
      </c>
      <c r="H18">
        <f t="shared" si="2"/>
        <v>1.0343084594016337E-15</v>
      </c>
    </row>
    <row r="19" spans="1:18" x14ac:dyDescent="0.25">
      <c r="A19" s="2" t="s">
        <v>63</v>
      </c>
      <c r="B19" s="2">
        <f>B18*B20</f>
        <v>0</v>
      </c>
      <c r="C19">
        <v>18</v>
      </c>
      <c r="D19" s="1">
        <f t="shared" si="0"/>
        <v>0</v>
      </c>
      <c r="E19">
        <v>900</v>
      </c>
      <c r="F19">
        <f t="shared" si="1"/>
        <v>8.0826061413556003E-24</v>
      </c>
      <c r="H19">
        <f t="shared" si="2"/>
        <v>5.7461581077868541E-17</v>
      </c>
    </row>
    <row r="20" spans="1:18" x14ac:dyDescent="0.25">
      <c r="A20" s="2" t="s">
        <v>64</v>
      </c>
      <c r="B20" s="2">
        <f>B17</f>
        <v>0</v>
      </c>
      <c r="C20">
        <v>19</v>
      </c>
      <c r="D20" s="1">
        <f t="shared" si="0"/>
        <v>0</v>
      </c>
      <c r="E20">
        <v>950</v>
      </c>
      <c r="F20">
        <f t="shared" si="1"/>
        <v>1.2582912923018182E-26</v>
      </c>
      <c r="H20">
        <f t="shared" si="2"/>
        <v>3.0242937409404495E-18</v>
      </c>
    </row>
    <row r="21" spans="1:18" x14ac:dyDescent="0.25">
      <c r="C21">
        <v>20</v>
      </c>
      <c r="D21" s="1">
        <f t="shared" si="0"/>
        <v>0</v>
      </c>
      <c r="E21">
        <v>1000</v>
      </c>
      <c r="F21">
        <f t="shared" si="1"/>
        <v>1.6356611739451882E-29</v>
      </c>
      <c r="H21">
        <f t="shared" si="2"/>
        <v>1.5121468704702247E-19</v>
      </c>
    </row>
    <row r="22" spans="1:18" x14ac:dyDescent="0.25">
      <c r="A22" s="20" t="s">
        <v>67</v>
      </c>
      <c r="B22" s="20"/>
      <c r="C22">
        <v>21</v>
      </c>
      <c r="D22" s="1">
        <f t="shared" si="0"/>
        <v>0</v>
      </c>
      <c r="E22">
        <v>1050</v>
      </c>
      <c r="F22">
        <f t="shared" si="1"/>
        <v>1.8068970585176354E-32</v>
      </c>
      <c r="H22">
        <f t="shared" si="2"/>
        <v>7.200699383191547E-21</v>
      </c>
    </row>
    <row r="23" spans="1:18" x14ac:dyDescent="0.25">
      <c r="A23" s="22" t="s">
        <v>68</v>
      </c>
      <c r="B23" s="23">
        <v>1</v>
      </c>
      <c r="C23">
        <v>22</v>
      </c>
      <c r="D23" s="1">
        <f t="shared" si="0"/>
        <v>0</v>
      </c>
      <c r="E23">
        <v>1100</v>
      </c>
      <c r="F23">
        <f t="shared" si="1"/>
        <v>1.7221829051569454E-35</v>
      </c>
      <c r="H23">
        <f t="shared" si="2"/>
        <v>3.273045174177976E-22</v>
      </c>
    </row>
    <row r="24" spans="1:18" x14ac:dyDescent="0.25">
      <c r="A24" s="22"/>
      <c r="B24" s="23"/>
      <c r="C24">
        <v>23</v>
      </c>
      <c r="D24" s="1">
        <f t="shared" si="0"/>
        <v>0</v>
      </c>
      <c r="E24">
        <v>1150</v>
      </c>
      <c r="F24">
        <f t="shared" si="1"/>
        <v>1.4349314250053862E-38</v>
      </c>
      <c r="H24">
        <f t="shared" si="2"/>
        <v>1.4230631192078153E-23</v>
      </c>
    </row>
    <row r="25" spans="1:18" x14ac:dyDescent="0.25">
      <c r="A25" s="2" t="s">
        <v>69</v>
      </c>
      <c r="B25" s="4">
        <v>100</v>
      </c>
      <c r="C25">
        <v>24</v>
      </c>
      <c r="D25" s="1">
        <f t="shared" si="0"/>
        <v>0</v>
      </c>
      <c r="E25">
        <v>1200</v>
      </c>
      <c r="F25">
        <f t="shared" si="1"/>
        <v>1.0572095667067656E-41</v>
      </c>
      <c r="H25">
        <f t="shared" si="2"/>
        <v>5.9294296633658983E-25</v>
      </c>
    </row>
    <row r="26" spans="1:18" x14ac:dyDescent="0.25">
      <c r="A26" s="2" t="s">
        <v>63</v>
      </c>
      <c r="B26" s="2">
        <f>B23/B25</f>
        <v>0.01</v>
      </c>
      <c r="C26">
        <v>25</v>
      </c>
      <c r="D26" s="1">
        <f t="shared" si="0"/>
        <v>0</v>
      </c>
      <c r="E26">
        <v>1250</v>
      </c>
      <c r="F26">
        <f t="shared" si="1"/>
        <v>6.9571594663007825E-45</v>
      </c>
      <c r="H26">
        <f t="shared" si="2"/>
        <v>2.3717718653463597E-26</v>
      </c>
    </row>
    <row r="27" spans="1:18" x14ac:dyDescent="0.25">
      <c r="A27" s="2" t="s">
        <v>64</v>
      </c>
      <c r="B27" s="2">
        <f>B23/B25</f>
        <v>0.01</v>
      </c>
      <c r="C27">
        <v>26</v>
      </c>
      <c r="D27" s="1">
        <f t="shared" si="0"/>
        <v>0</v>
      </c>
      <c r="E27">
        <v>1300</v>
      </c>
      <c r="F27">
        <f t="shared" si="1"/>
        <v>4.1256566265024668E-48</v>
      </c>
      <c r="H27">
        <f t="shared" si="2"/>
        <v>9.1221994821013797E-28</v>
      </c>
    </row>
    <row r="28" spans="1:18" x14ac:dyDescent="0.25">
      <c r="A28" s="3" t="s">
        <v>74</v>
      </c>
      <c r="B28" s="2">
        <f>B26/B27</f>
        <v>1</v>
      </c>
      <c r="C28">
        <v>27</v>
      </c>
      <c r="D28" s="1">
        <f t="shared" si="0"/>
        <v>0</v>
      </c>
      <c r="E28">
        <v>1350</v>
      </c>
      <c r="F28">
        <f t="shared" si="1"/>
        <v>2.222070169803422E-51</v>
      </c>
      <c r="H28">
        <f t="shared" si="2"/>
        <v>3.3785924007782894E-29</v>
      </c>
    </row>
    <row r="29" spans="1:18" x14ac:dyDescent="0.25">
      <c r="C29">
        <v>28</v>
      </c>
      <c r="D29" s="1">
        <f t="shared" si="0"/>
        <v>0</v>
      </c>
      <c r="E29">
        <v>1400</v>
      </c>
      <c r="F29">
        <f t="shared" si="1"/>
        <v>1.0946286536444077E-54</v>
      </c>
      <c r="H29">
        <f t="shared" si="2"/>
        <v>1.2066401431351036E-30</v>
      </c>
    </row>
    <row r="30" spans="1:18" x14ac:dyDescent="0.25">
      <c r="A30" t="s">
        <v>85</v>
      </c>
      <c r="C30">
        <v>29</v>
      </c>
      <c r="D30" s="1">
        <f t="shared" si="0"/>
        <v>0</v>
      </c>
      <c r="E30">
        <v>1450</v>
      </c>
      <c r="F30">
        <f t="shared" si="1"/>
        <v>4.9629599626537122E-58</v>
      </c>
      <c r="H30">
        <f t="shared" si="2"/>
        <v>4.160828079776219E-32</v>
      </c>
    </row>
    <row r="31" spans="1:18" x14ac:dyDescent="0.25">
      <c r="A31" s="19" t="s">
        <v>79</v>
      </c>
      <c r="B31" s="19"/>
      <c r="C31">
        <v>30</v>
      </c>
      <c r="D31" s="1">
        <f t="shared" si="0"/>
        <v>0</v>
      </c>
      <c r="E31">
        <v>1500</v>
      </c>
      <c r="F31">
        <f t="shared" si="1"/>
        <v>2.0826842419394574E-61</v>
      </c>
      <c r="H31">
        <f t="shared" si="2"/>
        <v>1.3869426932587391E-33</v>
      </c>
    </row>
    <row r="32" spans="1:18" x14ac:dyDescent="0.25">
      <c r="A32" s="2" t="s">
        <v>48</v>
      </c>
      <c r="B32" s="4">
        <v>5</v>
      </c>
      <c r="R32" s="1"/>
    </row>
    <row r="33" spans="1:18" x14ac:dyDescent="0.25">
      <c r="A33" s="2" t="s">
        <v>49</v>
      </c>
      <c r="B33" s="4">
        <v>66</v>
      </c>
      <c r="E33" s="1"/>
      <c r="R33" s="1"/>
    </row>
    <row r="34" spans="1:18" x14ac:dyDescent="0.25">
      <c r="A34" s="3" t="s">
        <v>80</v>
      </c>
      <c r="B34" s="2">
        <f>B26+B33</f>
        <v>66.010000000000005</v>
      </c>
      <c r="E34" s="1"/>
    </row>
    <row r="35" spans="1:18" x14ac:dyDescent="0.25">
      <c r="A35" s="2" t="s">
        <v>81</v>
      </c>
      <c r="B35" s="2">
        <f>B27+B32</f>
        <v>5.01</v>
      </c>
      <c r="E35" s="1"/>
      <c r="R35" s="1"/>
    </row>
    <row r="36" spans="1:18" x14ac:dyDescent="0.25">
      <c r="E36" s="1"/>
    </row>
    <row r="37" spans="1:18" x14ac:dyDescent="0.25">
      <c r="E37" s="1"/>
    </row>
    <row r="38" spans="1:18" x14ac:dyDescent="0.25">
      <c r="A38" t="s">
        <v>47</v>
      </c>
      <c r="E38" s="1"/>
    </row>
    <row r="39" spans="1:18" x14ac:dyDescent="0.25">
      <c r="A39" s="2" t="s">
        <v>55</v>
      </c>
      <c r="B39" s="4">
        <v>4</v>
      </c>
      <c r="E39" s="1"/>
    </row>
    <row r="40" spans="1:18" x14ac:dyDescent="0.25">
      <c r="A40" s="2" t="s">
        <v>61</v>
      </c>
      <c r="B40" s="2">
        <f>_xlfn.GAMMA.DIST(B39,B26,B27,TRUE)</f>
        <v>1</v>
      </c>
      <c r="E40" s="1"/>
    </row>
    <row r="41" spans="1:18" x14ac:dyDescent="0.25">
      <c r="A41" s="3" t="s">
        <v>62</v>
      </c>
      <c r="B41" s="2">
        <f>1-_xlfn.GAMMA.DIST(B39,B26,B27,TRUE)</f>
        <v>0</v>
      </c>
      <c r="E41" s="1"/>
    </row>
    <row r="42" spans="1:18" x14ac:dyDescent="0.25">
      <c r="E42" s="1"/>
    </row>
    <row r="43" spans="1:18" x14ac:dyDescent="0.25">
      <c r="A43" t="s">
        <v>86</v>
      </c>
      <c r="E43" s="1"/>
    </row>
    <row r="44" spans="1:18" x14ac:dyDescent="0.25">
      <c r="A44" s="2" t="s">
        <v>50</v>
      </c>
      <c r="B44" s="2">
        <f>_xlfn.GAMMA.INV(0.025,B34,1/B35)</f>
        <v>10.19025699785877</v>
      </c>
      <c r="E44" s="1"/>
    </row>
    <row r="45" spans="1:18" x14ac:dyDescent="0.25">
      <c r="A45" s="2" t="s">
        <v>51</v>
      </c>
      <c r="B45" s="2">
        <f>_xlfn.GAMMA.INV(0.975,B34,1/B35)</f>
        <v>16.538731295662046</v>
      </c>
      <c r="E45" s="1"/>
    </row>
    <row r="46" spans="1:18" x14ac:dyDescent="0.25">
      <c r="E46" s="1"/>
    </row>
    <row r="47" spans="1:18" x14ac:dyDescent="0.25">
      <c r="A47" t="s">
        <v>87</v>
      </c>
      <c r="E47" s="1"/>
    </row>
    <row r="48" spans="1:18" x14ac:dyDescent="0.25">
      <c r="A48" t="s">
        <v>88</v>
      </c>
      <c r="B48">
        <f>_xlfn.GAMMA.INV(0.05,B34,1/B35)</f>
        <v>10.626408024844569</v>
      </c>
      <c r="E48" s="1"/>
    </row>
    <row r="49" spans="1:5" x14ac:dyDescent="0.25">
      <c r="E49" s="1"/>
    </row>
    <row r="50" spans="1:5" x14ac:dyDescent="0.25">
      <c r="A50" t="s">
        <v>89</v>
      </c>
      <c r="E50" s="1"/>
    </row>
    <row r="51" spans="1:5" x14ac:dyDescent="0.25">
      <c r="A51" t="s">
        <v>90</v>
      </c>
      <c r="B51">
        <f>_xlfn.GAMMA.INV(0.95,B34,1/B35)</f>
        <v>15.951654215487046</v>
      </c>
      <c r="E51" s="1"/>
    </row>
    <row r="52" spans="1:5" x14ac:dyDescent="0.25">
      <c r="E52" s="1"/>
    </row>
    <row r="53" spans="1:5" x14ac:dyDescent="0.25">
      <c r="E53" s="1"/>
    </row>
    <row r="54" spans="1:5" x14ac:dyDescent="0.25">
      <c r="E54" s="1"/>
    </row>
    <row r="55" spans="1:5" x14ac:dyDescent="0.25">
      <c r="E55" s="1"/>
    </row>
    <row r="56" spans="1:5" x14ac:dyDescent="0.25">
      <c r="E56" s="1"/>
    </row>
    <row r="57" spans="1:5" x14ac:dyDescent="0.25">
      <c r="E57" s="1"/>
    </row>
    <row r="58" spans="1:5" x14ac:dyDescent="0.25">
      <c r="E58" s="1"/>
    </row>
    <row r="59" spans="1:5" x14ac:dyDescent="0.25">
      <c r="E59" s="1"/>
    </row>
    <row r="60" spans="1:5" x14ac:dyDescent="0.25">
      <c r="E60" s="1"/>
    </row>
    <row r="61" spans="1:5" x14ac:dyDescent="0.25">
      <c r="E61" s="1"/>
    </row>
    <row r="62" spans="1:5" x14ac:dyDescent="0.25">
      <c r="E62" s="1"/>
    </row>
    <row r="63" spans="1:5" x14ac:dyDescent="0.25">
      <c r="E63" s="1"/>
    </row>
    <row r="64" spans="1:5" x14ac:dyDescent="0.25">
      <c r="E64" s="1"/>
    </row>
    <row r="65" spans="5:5" x14ac:dyDescent="0.25">
      <c r="E65" s="1"/>
    </row>
    <row r="66" spans="5:5" x14ac:dyDescent="0.25">
      <c r="E66" s="1"/>
    </row>
    <row r="67" spans="5:5" x14ac:dyDescent="0.25">
      <c r="E67" s="1"/>
    </row>
    <row r="68" spans="5:5" x14ac:dyDescent="0.25">
      <c r="E68" s="1"/>
    </row>
    <row r="69" spans="5:5" x14ac:dyDescent="0.25">
      <c r="E69" s="1"/>
    </row>
    <row r="70" spans="5:5" x14ac:dyDescent="0.25">
      <c r="E70" s="1"/>
    </row>
    <row r="71" spans="5:5" x14ac:dyDescent="0.25">
      <c r="E71" s="1"/>
    </row>
    <row r="72" spans="5:5" x14ac:dyDescent="0.25">
      <c r="E72" s="1"/>
    </row>
    <row r="73" spans="5:5" x14ac:dyDescent="0.25">
      <c r="E73" s="1"/>
    </row>
    <row r="74" spans="5:5" x14ac:dyDescent="0.25">
      <c r="E74" s="1"/>
    </row>
    <row r="75" spans="5:5" x14ac:dyDescent="0.25">
      <c r="E75" s="1"/>
    </row>
    <row r="76" spans="5:5" x14ac:dyDescent="0.25">
      <c r="E76" s="1"/>
    </row>
    <row r="77" spans="5:5" x14ac:dyDescent="0.25">
      <c r="E77" s="1"/>
    </row>
    <row r="78" spans="5:5" x14ac:dyDescent="0.25">
      <c r="E78" s="1"/>
    </row>
    <row r="79" spans="5:5" x14ac:dyDescent="0.25">
      <c r="E79" s="1"/>
    </row>
    <row r="80" spans="5:5" x14ac:dyDescent="0.25">
      <c r="E80" s="1"/>
    </row>
    <row r="81" spans="5:5" x14ac:dyDescent="0.25">
      <c r="E81" s="1"/>
    </row>
    <row r="82" spans="5:5" x14ac:dyDescent="0.25">
      <c r="E82" s="1"/>
    </row>
    <row r="83" spans="5:5" x14ac:dyDescent="0.25">
      <c r="E83" s="1"/>
    </row>
    <row r="84" spans="5:5" x14ac:dyDescent="0.25">
      <c r="E84" s="1"/>
    </row>
    <row r="85" spans="5:5" x14ac:dyDescent="0.25">
      <c r="E85" s="1"/>
    </row>
    <row r="86" spans="5:5" x14ac:dyDescent="0.25">
      <c r="E86" s="1"/>
    </row>
    <row r="87" spans="5:5" x14ac:dyDescent="0.25">
      <c r="E87" s="1"/>
    </row>
    <row r="88" spans="5:5" x14ac:dyDescent="0.25">
      <c r="E88" s="1"/>
    </row>
    <row r="89" spans="5:5" x14ac:dyDescent="0.25">
      <c r="E89" s="1"/>
    </row>
    <row r="90" spans="5:5" x14ac:dyDescent="0.25">
      <c r="E90" s="1"/>
    </row>
    <row r="91" spans="5:5" x14ac:dyDescent="0.25">
      <c r="E91" s="1"/>
    </row>
    <row r="92" spans="5:5" x14ac:dyDescent="0.25">
      <c r="E92" s="1"/>
    </row>
    <row r="93" spans="5:5" x14ac:dyDescent="0.25">
      <c r="E93" s="1"/>
    </row>
    <row r="94" spans="5:5" x14ac:dyDescent="0.25">
      <c r="E94" s="1"/>
    </row>
    <row r="95" spans="5:5" x14ac:dyDescent="0.25">
      <c r="E95" s="1"/>
    </row>
    <row r="96" spans="5:5" x14ac:dyDescent="0.25">
      <c r="E96" s="1"/>
    </row>
    <row r="97" spans="5:5" x14ac:dyDescent="0.25">
      <c r="E97" s="1"/>
    </row>
    <row r="98" spans="5:5" x14ac:dyDescent="0.25">
      <c r="E98" s="1"/>
    </row>
    <row r="99" spans="5:5" x14ac:dyDescent="0.25">
      <c r="E99" s="1"/>
    </row>
  </sheetData>
  <mergeCells count="8">
    <mergeCell ref="A31:B31"/>
    <mergeCell ref="A1:B3"/>
    <mergeCell ref="A9:B9"/>
    <mergeCell ref="A10:B10"/>
    <mergeCell ref="A16:B16"/>
    <mergeCell ref="A22:B22"/>
    <mergeCell ref="A23:A24"/>
    <mergeCell ref="B23:B24"/>
  </mergeCells>
  <pageMargins left="0.7" right="0.7" top="0.75" bottom="0.75" header="0.3" footer="0.3"/>
  <pageSetup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R90"/>
  <sheetViews>
    <sheetView workbookViewId="0">
      <selection activeCell="D3" sqref="D3"/>
    </sheetView>
  </sheetViews>
  <sheetFormatPr defaultRowHeight="15" x14ac:dyDescent="0.25"/>
  <cols>
    <col min="1" max="1" width="25.28515625" customWidth="1"/>
    <col min="2" max="2" width="15.7109375" customWidth="1"/>
    <col min="4" max="4" width="12" customWidth="1"/>
    <col min="5" max="5" width="17.28515625" customWidth="1"/>
    <col min="6" max="6" width="18" customWidth="1"/>
    <col min="7" max="7" width="12" customWidth="1"/>
    <col min="8" max="8" width="13.140625" customWidth="1"/>
    <col min="9" max="9" width="12" customWidth="1"/>
  </cols>
  <sheetData>
    <row r="1" spans="1:18" x14ac:dyDescent="0.25">
      <c r="A1" s="18" t="s">
        <v>106</v>
      </c>
      <c r="B1" s="18"/>
      <c r="C1" s="6" t="s">
        <v>73</v>
      </c>
      <c r="D1" t="s">
        <v>95</v>
      </c>
      <c r="E1" t="s">
        <v>96</v>
      </c>
      <c r="F1" t="s">
        <v>101</v>
      </c>
      <c r="G1" t="s">
        <v>100</v>
      </c>
    </row>
    <row r="2" spans="1:18" x14ac:dyDescent="0.25">
      <c r="A2" s="18"/>
      <c r="B2" s="18"/>
      <c r="C2">
        <v>0</v>
      </c>
      <c r="D2" s="1">
        <f>_xlfn.EXPON.DIST(C2,$B$7,FALSE)</f>
        <v>30</v>
      </c>
      <c r="E2">
        <f t="shared" ref="E2:E22" si="0">_xlfn.EXPON.DIST(C2,$B$20,FALSE)</f>
        <v>43.333333333333329</v>
      </c>
      <c r="F2">
        <v>10</v>
      </c>
      <c r="G2">
        <f>(($B$19^$B$18)*$B$18) / ($B$19+F2)^($B$18+1)</f>
        <v>1.7915298942840874E-2</v>
      </c>
    </row>
    <row r="3" spans="1:18" x14ac:dyDescent="0.25">
      <c r="A3" s="18"/>
      <c r="B3" s="18"/>
      <c r="C3">
        <v>0.05</v>
      </c>
      <c r="D3" s="1">
        <f t="shared" ref="D3:D22" si="1">_xlfn.EXPON.DIST(C3,$B$7,FALSE)</f>
        <v>6.6939048044528944</v>
      </c>
      <c r="E3">
        <f t="shared" si="0"/>
        <v>4.9642165730164676</v>
      </c>
      <c r="F3">
        <v>20</v>
      </c>
      <c r="G3">
        <f>(($B$19^$B$18)*$B$18) / ($B$19+F3)^($B$18+1)</f>
        <v>1.3995402900585889E-2</v>
      </c>
      <c r="P3" t="s">
        <v>76</v>
      </c>
      <c r="R3" s="1"/>
    </row>
    <row r="4" spans="1:18" x14ac:dyDescent="0.25">
      <c r="A4" s="18"/>
      <c r="B4" s="18"/>
      <c r="C4">
        <v>0.1</v>
      </c>
      <c r="D4" s="1">
        <f t="shared" si="1"/>
        <v>1.4936120510359183</v>
      </c>
      <c r="E4">
        <f t="shared" si="0"/>
        <v>0.56869491193410859</v>
      </c>
      <c r="F4">
        <v>30</v>
      </c>
      <c r="G4">
        <f t="shared" ref="G4:G16" si="2">(($B$19^$B$18)*$B$18) / ($B$19+F4)^($B$18+1)</f>
        <v>1.0998439462154768E-2</v>
      </c>
      <c r="P4" s="1" t="s">
        <v>77</v>
      </c>
      <c r="R4" s="1"/>
    </row>
    <row r="5" spans="1:18" x14ac:dyDescent="0.25">
      <c r="C5">
        <v>0.15</v>
      </c>
      <c r="D5" s="1">
        <f t="shared" si="1"/>
        <v>0.33326989614726921</v>
      </c>
      <c r="E5">
        <f t="shared" si="0"/>
        <v>6.5149031695694859E-2</v>
      </c>
      <c r="F5">
        <v>40</v>
      </c>
      <c r="G5">
        <f t="shared" si="2"/>
        <v>8.6923942707720324E-3</v>
      </c>
      <c r="R5" s="1"/>
    </row>
    <row r="6" spans="1:18" x14ac:dyDescent="0.25">
      <c r="A6" t="s">
        <v>104</v>
      </c>
      <c r="C6">
        <v>0.2</v>
      </c>
      <c r="D6" s="1">
        <f t="shared" si="1"/>
        <v>7.436256529999076E-2</v>
      </c>
      <c r="E6">
        <f t="shared" si="0"/>
        <v>7.4633977583017722E-3</v>
      </c>
      <c r="F6">
        <v>50</v>
      </c>
      <c r="G6">
        <f t="shared" si="2"/>
        <v>6.9071232855362824E-3</v>
      </c>
      <c r="P6" t="s">
        <v>83</v>
      </c>
      <c r="R6" s="1"/>
    </row>
    <row r="7" spans="1:18" x14ac:dyDescent="0.25">
      <c r="A7" t="s">
        <v>105</v>
      </c>
      <c r="B7" s="12">
        <v>30</v>
      </c>
      <c r="C7">
        <v>0.25</v>
      </c>
      <c r="D7" s="1">
        <f t="shared" si="1"/>
        <v>1.659253110443501E-2</v>
      </c>
      <c r="E7">
        <f t="shared" si="0"/>
        <v>8.5499821944866848E-4</v>
      </c>
      <c r="F7">
        <v>60</v>
      </c>
      <c r="G7">
        <f t="shared" si="2"/>
        <v>5.5169472935792307E-3</v>
      </c>
      <c r="P7" t="s">
        <v>84</v>
      </c>
      <c r="R7" s="1"/>
    </row>
    <row r="8" spans="1:18" x14ac:dyDescent="0.25">
      <c r="C8">
        <v>0.3</v>
      </c>
      <c r="D8" s="1">
        <f t="shared" si="1"/>
        <v>3.7022941226003869E-3</v>
      </c>
      <c r="E8">
        <f t="shared" si="0"/>
        <v>9.7947607635845858E-5</v>
      </c>
      <c r="F8">
        <v>70</v>
      </c>
      <c r="G8">
        <f t="shared" si="2"/>
        <v>4.4283879042714917E-3</v>
      </c>
      <c r="R8" s="1"/>
    </row>
    <row r="9" spans="1:18" x14ac:dyDescent="0.25">
      <c r="A9" s="20" t="s">
        <v>82</v>
      </c>
      <c r="B9" s="20"/>
      <c r="C9">
        <v>0.35</v>
      </c>
      <c r="D9" s="1">
        <f t="shared" si="1"/>
        <v>8.260934804924147E-4</v>
      </c>
      <c r="E9">
        <f t="shared" si="0"/>
        <v>1.122076470261186E-5</v>
      </c>
      <c r="F9">
        <v>80</v>
      </c>
      <c r="G9">
        <f t="shared" si="2"/>
        <v>3.5714567343169521E-3</v>
      </c>
      <c r="R9" s="1"/>
    </row>
    <row r="10" spans="1:18" x14ac:dyDescent="0.25">
      <c r="A10" t="s">
        <v>92</v>
      </c>
      <c r="B10">
        <f>1/B7</f>
        <v>3.3333333333333333E-2</v>
      </c>
      <c r="C10">
        <v>0.4</v>
      </c>
      <c r="D10" s="1">
        <f t="shared" si="1"/>
        <v>1.8432637059984629E-4</v>
      </c>
      <c r="E10">
        <f t="shared" si="0"/>
        <v>1.2854378330451675E-6</v>
      </c>
      <c r="F10">
        <v>90</v>
      </c>
      <c r="G10">
        <f t="shared" si="2"/>
        <v>2.8934207984093519E-3</v>
      </c>
    </row>
    <row r="11" spans="1:18" x14ac:dyDescent="0.25">
      <c r="A11" t="s">
        <v>93</v>
      </c>
      <c r="B11">
        <f>SQRT(B12)/B13</f>
        <v>3.3333333333333333E-2</v>
      </c>
      <c r="C11">
        <v>0.45</v>
      </c>
      <c r="D11" s="1">
        <f t="shared" si="1"/>
        <v>4.1128772591522533E-5</v>
      </c>
      <c r="E11">
        <f t="shared" si="0"/>
        <v>1.4725827217811974E-7</v>
      </c>
      <c r="F11">
        <v>100</v>
      </c>
      <c r="G11">
        <f t="shared" si="2"/>
        <v>2.3543074255118028E-3</v>
      </c>
    </row>
    <row r="12" spans="1:18" x14ac:dyDescent="0.25">
      <c r="A12" s="2" t="s">
        <v>63</v>
      </c>
      <c r="B12" s="9">
        <v>1</v>
      </c>
      <c r="C12">
        <v>0.5</v>
      </c>
      <c r="D12" s="1">
        <f t="shared" si="1"/>
        <v>9.1770696150547727E-6</v>
      </c>
      <c r="E12">
        <f t="shared" si="0"/>
        <v>1.6869737429086007E-8</v>
      </c>
      <c r="F12">
        <v>110</v>
      </c>
      <c r="G12">
        <f t="shared" si="2"/>
        <v>1.9236405764391231E-3</v>
      </c>
      <c r="P12" s="1"/>
    </row>
    <row r="13" spans="1:18" x14ac:dyDescent="0.25">
      <c r="A13" s="2" t="s">
        <v>64</v>
      </c>
      <c r="B13" s="2">
        <f>B12/B10</f>
        <v>30</v>
      </c>
      <c r="C13">
        <v>0.55000000000000004</v>
      </c>
      <c r="D13" s="1">
        <f t="shared" si="1"/>
        <v>2.0476810129004609E-6</v>
      </c>
      <c r="E13">
        <f t="shared" si="0"/>
        <v>1.9325776183362661E-9</v>
      </c>
      <c r="F13">
        <v>120</v>
      </c>
      <c r="G13">
        <f t="shared" si="2"/>
        <v>1.5780552764526983E-3</v>
      </c>
    </row>
    <row r="14" spans="1:18" x14ac:dyDescent="0.25">
      <c r="C14">
        <v>0.6</v>
      </c>
      <c r="D14" s="1">
        <f t="shared" si="1"/>
        <v>4.5689939234137888E-7</v>
      </c>
      <c r="E14">
        <f t="shared" si="0"/>
        <v>2.2139385788274484E-10</v>
      </c>
      <c r="F14">
        <v>130</v>
      </c>
      <c r="G14">
        <f t="shared" si="2"/>
        <v>1.2995426471416767E-3</v>
      </c>
    </row>
    <row r="15" spans="1:18" x14ac:dyDescent="0.25">
      <c r="A15" s="19" t="s">
        <v>79</v>
      </c>
      <c r="B15" s="19"/>
      <c r="C15">
        <v>0.65</v>
      </c>
      <c r="D15" s="1">
        <f t="shared" si="1"/>
        <v>1.0194803458485213E-7</v>
      </c>
      <c r="E15">
        <f t="shared" si="0"/>
        <v>2.5362624426128609E-11</v>
      </c>
      <c r="F15">
        <v>140</v>
      </c>
      <c r="G15">
        <f t="shared" si="2"/>
        <v>1.0741508505455934E-3</v>
      </c>
    </row>
    <row r="16" spans="1:18" x14ac:dyDescent="0.25">
      <c r="A16" s="2" t="s">
        <v>107</v>
      </c>
      <c r="B16" s="4">
        <v>8</v>
      </c>
      <c r="C16">
        <v>0.7</v>
      </c>
      <c r="D16" s="1">
        <f t="shared" si="1"/>
        <v>2.2747681283735719E-8</v>
      </c>
      <c r="E16">
        <f t="shared" si="0"/>
        <v>2.9055129348780054E-12</v>
      </c>
      <c r="F16">
        <v>150</v>
      </c>
      <c r="G16">
        <f t="shared" si="2"/>
        <v>8.910177884220706E-4</v>
      </c>
      <c r="P16" s="1"/>
    </row>
    <row r="17" spans="1:18" x14ac:dyDescent="0.25">
      <c r="A17" s="2" t="s">
        <v>102</v>
      </c>
      <c r="B17" s="4">
        <f>SUM(16,8,114,60,4,23,30,105)</f>
        <v>360</v>
      </c>
      <c r="C17">
        <v>0.75</v>
      </c>
      <c r="D17" s="1">
        <f t="shared" si="1"/>
        <v>5.0756937678453913E-9</v>
      </c>
      <c r="E17">
        <f t="shared" si="0"/>
        <v>3.3285220302542409E-13</v>
      </c>
      <c r="P17" s="1"/>
    </row>
    <row r="18" spans="1:18" x14ac:dyDescent="0.25">
      <c r="A18" s="3" t="s">
        <v>80</v>
      </c>
      <c r="B18" s="2">
        <f>B12+B16</f>
        <v>9</v>
      </c>
      <c r="C18">
        <v>0.8</v>
      </c>
      <c r="D18" s="1">
        <f t="shared" si="1"/>
        <v>1.1325403632837292E-9</v>
      </c>
      <c r="E18">
        <f t="shared" si="0"/>
        <v>3.8131163599012065E-14</v>
      </c>
    </row>
    <row r="19" spans="1:18" x14ac:dyDescent="0.25">
      <c r="A19" s="2" t="s">
        <v>81</v>
      </c>
      <c r="B19" s="10">
        <f>SUM(B13,B17)</f>
        <v>390</v>
      </c>
      <c r="C19">
        <v>0.85</v>
      </c>
      <c r="D19" s="1">
        <f t="shared" si="1"/>
        <v>2.5270391263405943E-10</v>
      </c>
      <c r="E19">
        <f t="shared" si="0"/>
        <v>4.3682620219988861E-15</v>
      </c>
    </row>
    <row r="20" spans="1:18" x14ac:dyDescent="0.25">
      <c r="A20" t="s">
        <v>97</v>
      </c>
      <c r="B20">
        <f>1/B21</f>
        <v>43.333333333333329</v>
      </c>
      <c r="C20">
        <v>0.9</v>
      </c>
      <c r="D20" s="1">
        <f t="shared" si="1"/>
        <v>5.6385864496172499E-11</v>
      </c>
      <c r="E20">
        <f t="shared" si="0"/>
        <v>5.0042304749735071E-16</v>
      </c>
    </row>
    <row r="21" spans="1:18" x14ac:dyDescent="0.25">
      <c r="A21" t="s">
        <v>98</v>
      </c>
      <c r="B21">
        <f>B18/B19</f>
        <v>2.3076923076923078E-2</v>
      </c>
      <c r="C21">
        <v>0.95</v>
      </c>
      <c r="D21" s="1">
        <f t="shared" si="1"/>
        <v>1.2581386975138634E-11</v>
      </c>
      <c r="E21">
        <f t="shared" si="0"/>
        <v>5.7327885828594902E-17</v>
      </c>
    </row>
    <row r="22" spans="1:18" ht="15" customHeight="1" x14ac:dyDescent="0.25">
      <c r="C22">
        <v>1</v>
      </c>
      <c r="D22" s="1">
        <f t="shared" si="1"/>
        <v>2.8072868906520526E-12</v>
      </c>
      <c r="E22">
        <f t="shared" si="0"/>
        <v>6.5674163290685843E-18</v>
      </c>
    </row>
    <row r="23" spans="1:18" x14ac:dyDescent="0.25">
      <c r="A23" t="s">
        <v>99</v>
      </c>
    </row>
    <row r="24" spans="1:18" x14ac:dyDescent="0.25">
      <c r="A24" t="s">
        <v>103</v>
      </c>
      <c r="B24">
        <f>_xlfn.GAMMA.DIST(0.1,B18,1/B19,TRUE)</f>
        <v>0.99999999808631146</v>
      </c>
      <c r="E24" s="1"/>
    </row>
    <row r="26" spans="1:18" x14ac:dyDescent="0.25">
      <c r="A26" t="s">
        <v>86</v>
      </c>
    </row>
    <row r="27" spans="1:18" x14ac:dyDescent="0.25">
      <c r="A27" s="2" t="s">
        <v>50</v>
      </c>
      <c r="B27" s="2">
        <f>_xlfn.GAMMA.INV(0.025,B18,1/B19)</f>
        <v>1.0552238711226493E-2</v>
      </c>
    </row>
    <row r="28" spans="1:18" x14ac:dyDescent="0.25">
      <c r="A28" s="2" t="s">
        <v>51</v>
      </c>
      <c r="B28" s="2">
        <f>_xlfn.GAMMA.INV(0.975,B18,1/B19)</f>
        <v>4.0418433897931573E-2</v>
      </c>
    </row>
    <row r="32" spans="1:18" x14ac:dyDescent="0.25">
      <c r="R32" s="1"/>
    </row>
    <row r="33" spans="1:18" x14ac:dyDescent="0.25">
      <c r="R33" s="1"/>
    </row>
    <row r="35" spans="1:18" x14ac:dyDescent="0.25">
      <c r="R35" s="1"/>
    </row>
    <row r="36" spans="1:18" x14ac:dyDescent="0.25">
      <c r="A36" t="s">
        <v>87</v>
      </c>
    </row>
    <row r="37" spans="1:18" x14ac:dyDescent="0.25">
      <c r="A37" t="s">
        <v>88</v>
      </c>
    </row>
    <row r="39" spans="1:18" x14ac:dyDescent="0.25">
      <c r="A39" t="s">
        <v>89</v>
      </c>
    </row>
    <row r="40" spans="1:18" x14ac:dyDescent="0.25">
      <c r="A40" t="s">
        <v>90</v>
      </c>
    </row>
    <row r="66" spans="5:5" x14ac:dyDescent="0.25">
      <c r="E66" s="1"/>
    </row>
    <row r="67" spans="5:5" x14ac:dyDescent="0.25">
      <c r="E67" s="1"/>
    </row>
    <row r="68" spans="5:5" x14ac:dyDescent="0.25">
      <c r="E68" s="1"/>
    </row>
    <row r="69" spans="5:5" x14ac:dyDescent="0.25">
      <c r="E69" s="1"/>
    </row>
    <row r="70" spans="5:5" x14ac:dyDescent="0.25">
      <c r="E70" s="1"/>
    </row>
    <row r="71" spans="5:5" x14ac:dyDescent="0.25">
      <c r="E71" s="1"/>
    </row>
    <row r="72" spans="5:5" x14ac:dyDescent="0.25">
      <c r="E72" s="1"/>
    </row>
    <row r="73" spans="5:5" x14ac:dyDescent="0.25">
      <c r="E73" s="1"/>
    </row>
    <row r="74" spans="5:5" x14ac:dyDescent="0.25">
      <c r="E74" s="1"/>
    </row>
    <row r="75" spans="5:5" x14ac:dyDescent="0.25">
      <c r="E75" s="1"/>
    </row>
    <row r="76" spans="5:5" x14ac:dyDescent="0.25">
      <c r="E76" s="1"/>
    </row>
    <row r="77" spans="5:5" x14ac:dyDescent="0.25">
      <c r="E77" s="1"/>
    </row>
    <row r="78" spans="5:5" x14ac:dyDescent="0.25">
      <c r="E78" s="1"/>
    </row>
    <row r="79" spans="5:5" x14ac:dyDescent="0.25">
      <c r="E79" s="1"/>
    </row>
    <row r="80" spans="5:5" x14ac:dyDescent="0.25">
      <c r="E80" s="1"/>
    </row>
    <row r="81" spans="5:5" x14ac:dyDescent="0.25">
      <c r="E81" s="1"/>
    </row>
    <row r="82" spans="5:5" x14ac:dyDescent="0.25">
      <c r="E82" s="1"/>
    </row>
    <row r="83" spans="5:5" x14ac:dyDescent="0.25">
      <c r="E83" s="1"/>
    </row>
    <row r="84" spans="5:5" x14ac:dyDescent="0.25">
      <c r="E84" s="1"/>
    </row>
    <row r="85" spans="5:5" x14ac:dyDescent="0.25">
      <c r="E85" s="1"/>
    </row>
    <row r="86" spans="5:5" x14ac:dyDescent="0.25">
      <c r="E86" s="1"/>
    </row>
    <row r="87" spans="5:5" x14ac:dyDescent="0.25">
      <c r="E87" s="1"/>
    </row>
    <row r="88" spans="5:5" x14ac:dyDescent="0.25">
      <c r="E88" s="1"/>
    </row>
    <row r="89" spans="5:5" x14ac:dyDescent="0.25">
      <c r="E89" s="1"/>
    </row>
    <row r="90" spans="5:5" x14ac:dyDescent="0.25">
      <c r="E90" s="1"/>
    </row>
  </sheetData>
  <mergeCells count="3">
    <mergeCell ref="A15:B15"/>
    <mergeCell ref="A9:B9"/>
    <mergeCell ref="A1:B4"/>
  </mergeCells>
  <pageMargins left="0.7" right="0.7" top="0.75" bottom="0.75" header="0.3" footer="0.3"/>
  <pageSetup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T101"/>
  <sheetViews>
    <sheetView topLeftCell="C1" workbookViewId="0">
      <selection activeCell="S2" sqref="S2"/>
    </sheetView>
  </sheetViews>
  <sheetFormatPr defaultRowHeight="15" x14ac:dyDescent="0.25"/>
  <cols>
    <col min="1" max="1" width="35.42578125" customWidth="1"/>
    <col min="2" max="2" width="15.7109375" customWidth="1"/>
    <col min="4" max="4" width="12" customWidth="1"/>
    <col min="5" max="5" width="17.28515625" customWidth="1"/>
    <col min="6" max="6" width="18" customWidth="1"/>
    <col min="7" max="7" width="12" customWidth="1"/>
    <col min="8" max="8" width="13.140625" customWidth="1"/>
    <col min="9" max="9" width="12" customWidth="1"/>
  </cols>
  <sheetData>
    <row r="1" spans="1:20" x14ac:dyDescent="0.25">
      <c r="A1" s="18" t="s">
        <v>128</v>
      </c>
      <c r="B1" s="18"/>
      <c r="C1" s="6" t="s">
        <v>73</v>
      </c>
      <c r="D1" t="s">
        <v>95</v>
      </c>
      <c r="E1" t="s">
        <v>96</v>
      </c>
      <c r="F1" t="s">
        <v>101</v>
      </c>
      <c r="G1" t="s">
        <v>100</v>
      </c>
    </row>
    <row r="2" spans="1:20" x14ac:dyDescent="0.25">
      <c r="A2" s="18"/>
      <c r="B2" s="18"/>
      <c r="C2">
        <v>0.01</v>
      </c>
      <c r="D2" s="1">
        <f t="shared" ref="D2:D33" si="0">_xlfn.NORM.DIST(C2,$B$18,$B$17,FALSE)</f>
        <v>0</v>
      </c>
      <c r="E2">
        <f t="shared" ref="E2:E22" si="1">_xlfn.EXPON.DIST(C2,$B$32,FALSE)</f>
        <v>26.823969705037296</v>
      </c>
      <c r="F2">
        <v>10</v>
      </c>
      <c r="G2">
        <f t="shared" ref="G2:G16" si="2">(($B$31^$B$30)*$B$30) / ($B$31+F2)^($B$30+1)</f>
        <v>1.8998868765878238E-2</v>
      </c>
    </row>
    <row r="3" spans="1:20" x14ac:dyDescent="0.25">
      <c r="A3" s="18"/>
      <c r="B3" s="18"/>
      <c r="C3">
        <v>0.02</v>
      </c>
      <c r="D3" s="1">
        <f t="shared" si="0"/>
        <v>0</v>
      </c>
      <c r="E3">
        <f t="shared" si="1"/>
        <v>17.975650677670579</v>
      </c>
      <c r="F3">
        <v>20</v>
      </c>
      <c r="G3">
        <f t="shared" si="2"/>
        <v>1.4554127914447362E-2</v>
      </c>
      <c r="R3" s="1"/>
    </row>
    <row r="4" spans="1:20" x14ac:dyDescent="0.25">
      <c r="A4" s="18"/>
      <c r="B4" s="18"/>
      <c r="C4">
        <v>0.03</v>
      </c>
      <c r="D4" s="1">
        <f t="shared" si="0"/>
        <v>0</v>
      </c>
      <c r="E4">
        <f t="shared" si="1"/>
        <v>12.046092388217954</v>
      </c>
      <c r="F4">
        <v>30</v>
      </c>
      <c r="G4">
        <f t="shared" si="2"/>
        <v>1.1226627099176108E-2</v>
      </c>
      <c r="P4" s="1"/>
      <c r="R4" s="1"/>
      <c r="T4" s="17"/>
    </row>
    <row r="5" spans="1:20" x14ac:dyDescent="0.25">
      <c r="A5" s="18" t="s">
        <v>127</v>
      </c>
      <c r="B5" s="18"/>
      <c r="C5">
        <v>0.04</v>
      </c>
      <c r="D5" s="1">
        <f t="shared" si="0"/>
        <v>0</v>
      </c>
      <c r="E5">
        <f t="shared" si="1"/>
        <v>8.0724945331596079</v>
      </c>
      <c r="F5">
        <v>40</v>
      </c>
      <c r="G5">
        <f t="shared" si="2"/>
        <v>8.7169591124613612E-3</v>
      </c>
      <c r="R5" s="1"/>
    </row>
    <row r="6" spans="1:20" x14ac:dyDescent="0.25">
      <c r="A6" s="18"/>
      <c r="B6" s="18"/>
      <c r="C6">
        <v>0.05</v>
      </c>
      <c r="D6" s="1">
        <f t="shared" si="0"/>
        <v>0</v>
      </c>
      <c r="E6">
        <f t="shared" si="1"/>
        <v>5.409652017249055</v>
      </c>
      <c r="F6">
        <v>50</v>
      </c>
      <c r="G6">
        <f t="shared" si="2"/>
        <v>6.810712025251308E-3</v>
      </c>
      <c r="R6" s="1"/>
    </row>
    <row r="7" spans="1:20" x14ac:dyDescent="0.25">
      <c r="A7" s="11"/>
      <c r="B7" s="11"/>
      <c r="C7">
        <v>0.06</v>
      </c>
      <c r="D7" s="1">
        <f t="shared" si="0"/>
        <v>0</v>
      </c>
      <c r="E7">
        <f t="shared" si="1"/>
        <v>3.6251910518510559</v>
      </c>
      <c r="F7">
        <v>60</v>
      </c>
      <c r="G7">
        <f t="shared" si="2"/>
        <v>5.3530486907697721E-3</v>
      </c>
      <c r="R7" s="1"/>
    </row>
    <row r="8" spans="1:20" ht="15" customHeight="1" x14ac:dyDescent="0.25">
      <c r="A8" s="24" t="s">
        <v>129</v>
      </c>
      <c r="B8" s="24"/>
      <c r="C8">
        <v>7.0000000000000007E-2</v>
      </c>
      <c r="D8" s="1">
        <f t="shared" si="0"/>
        <v>0</v>
      </c>
      <c r="E8">
        <f t="shared" si="1"/>
        <v>2.42936331588737</v>
      </c>
      <c r="F8">
        <v>70</v>
      </c>
      <c r="G8">
        <f t="shared" si="2"/>
        <v>4.2312591464495741E-3</v>
      </c>
      <c r="R8" s="1"/>
    </row>
    <row r="9" spans="1:20" x14ac:dyDescent="0.25">
      <c r="A9" s="24"/>
      <c r="B9" s="24"/>
      <c r="C9">
        <v>0.08</v>
      </c>
      <c r="D9" s="1">
        <f t="shared" si="0"/>
        <v>0</v>
      </c>
      <c r="E9">
        <f t="shared" si="1"/>
        <v>1.6279986450826534</v>
      </c>
      <c r="F9">
        <v>80</v>
      </c>
      <c r="G9">
        <f t="shared" si="2"/>
        <v>3.3626740190692934E-3</v>
      </c>
      <c r="R9" s="1"/>
    </row>
    <row r="10" spans="1:20" x14ac:dyDescent="0.25">
      <c r="A10" s="24"/>
      <c r="B10" s="24"/>
      <c r="C10">
        <v>0.09</v>
      </c>
      <c r="D10" s="1">
        <f t="shared" si="0"/>
        <v>0</v>
      </c>
      <c r="E10">
        <f t="shared" si="1"/>
        <v>1.0909770354471886</v>
      </c>
      <c r="F10">
        <v>90</v>
      </c>
      <c r="G10">
        <f t="shared" si="2"/>
        <v>2.6862176596245211E-3</v>
      </c>
    </row>
    <row r="11" spans="1:20" x14ac:dyDescent="0.25">
      <c r="A11" s="14"/>
      <c r="B11" s="14"/>
      <c r="C11">
        <v>0.1</v>
      </c>
      <c r="D11" s="1">
        <f t="shared" si="0"/>
        <v>0</v>
      </c>
      <c r="E11">
        <f t="shared" si="1"/>
        <v>0.73110066489810122</v>
      </c>
      <c r="F11">
        <v>100</v>
      </c>
      <c r="G11">
        <f t="shared" si="2"/>
        <v>2.1564552142674638E-3</v>
      </c>
    </row>
    <row r="12" spans="1:20" ht="15" customHeight="1" x14ac:dyDescent="0.25">
      <c r="A12" s="25" t="s">
        <v>138</v>
      </c>
      <c r="B12" s="25"/>
      <c r="C12">
        <v>0.11</v>
      </c>
      <c r="D12" s="1">
        <f t="shared" si="0"/>
        <v>0</v>
      </c>
      <c r="E12">
        <f t="shared" si="1"/>
        <v>0.4899353193033551</v>
      </c>
      <c r="F12">
        <v>110</v>
      </c>
      <c r="G12">
        <f t="shared" si="2"/>
        <v>1.7393635812591134E-3</v>
      </c>
      <c r="P12" s="1"/>
    </row>
    <row r="13" spans="1:20" ht="15" customHeight="1" x14ac:dyDescent="0.25">
      <c r="A13" s="25"/>
      <c r="B13" s="25"/>
      <c r="C13">
        <v>0.12</v>
      </c>
      <c r="D13" s="1">
        <f t="shared" si="0"/>
        <v>0</v>
      </c>
      <c r="E13">
        <f t="shared" si="1"/>
        <v>0.32832225249629066</v>
      </c>
      <c r="F13">
        <v>120</v>
      </c>
      <c r="G13">
        <f t="shared" si="2"/>
        <v>1.4093039834386586E-3</v>
      </c>
    </row>
    <row r="14" spans="1:20" x14ac:dyDescent="0.25">
      <c r="A14" s="16"/>
      <c r="B14" s="16"/>
      <c r="C14">
        <v>0.13</v>
      </c>
      <c r="D14" s="1">
        <f t="shared" si="0"/>
        <v>0</v>
      </c>
      <c r="E14">
        <f t="shared" si="1"/>
        <v>0.22001986229021783</v>
      </c>
      <c r="F14">
        <v>130</v>
      </c>
      <c r="G14">
        <f t="shared" si="2"/>
        <v>1.1468388364012801E-3</v>
      </c>
    </row>
    <row r="15" spans="1:20" x14ac:dyDescent="0.25">
      <c r="C15">
        <v>0.14000000000000001</v>
      </c>
      <c r="D15" s="1">
        <f t="shared" si="0"/>
        <v>0</v>
      </c>
      <c r="E15">
        <f t="shared" si="1"/>
        <v>0.1474427622073935</v>
      </c>
      <c r="F15">
        <v>140</v>
      </c>
      <c r="G15">
        <f t="shared" si="2"/>
        <v>9.3714640113888451E-4</v>
      </c>
    </row>
    <row r="16" spans="1:20" ht="18" x14ac:dyDescent="0.35">
      <c r="A16" t="s">
        <v>134</v>
      </c>
      <c r="C16">
        <v>0.15</v>
      </c>
      <c r="D16" s="1">
        <f t="shared" si="0"/>
        <v>0</v>
      </c>
      <c r="E16">
        <f t="shared" si="1"/>
        <v>9.8806389118954285E-2</v>
      </c>
      <c r="F16">
        <v>150</v>
      </c>
      <c r="G16">
        <f t="shared" si="2"/>
        <v>7.6886179452312505E-4</v>
      </c>
      <c r="P16" s="1"/>
    </row>
    <row r="17" spans="1:18" x14ac:dyDescent="0.25">
      <c r="A17" t="s">
        <v>137</v>
      </c>
      <c r="B17" s="12">
        <v>0.25</v>
      </c>
      <c r="C17">
        <v>0.16</v>
      </c>
      <c r="D17" s="1">
        <f t="shared" si="0"/>
        <v>0</v>
      </c>
      <c r="E17">
        <f t="shared" si="1"/>
        <v>6.6213508106921851E-2</v>
      </c>
      <c r="P17" s="1"/>
    </row>
    <row r="18" spans="1:18" x14ac:dyDescent="0.25">
      <c r="A18" t="s">
        <v>131</v>
      </c>
      <c r="B18" s="12">
        <v>100</v>
      </c>
      <c r="C18">
        <v>0.17</v>
      </c>
      <c r="D18" s="1">
        <f t="shared" si="0"/>
        <v>0</v>
      </c>
      <c r="E18">
        <f t="shared" si="1"/>
        <v>4.4371914558553258E-2</v>
      </c>
    </row>
    <row r="19" spans="1:18" x14ac:dyDescent="0.25">
      <c r="A19" t="s">
        <v>139</v>
      </c>
      <c r="B19" s="12">
        <v>1</v>
      </c>
      <c r="C19">
        <v>0.18</v>
      </c>
      <c r="D19" s="1">
        <f t="shared" si="0"/>
        <v>0</v>
      </c>
      <c r="E19">
        <f t="shared" si="1"/>
        <v>2.9735122905921518E-2</v>
      </c>
    </row>
    <row r="20" spans="1:18" x14ac:dyDescent="0.25">
      <c r="C20">
        <v>0.19</v>
      </c>
      <c r="D20" s="1">
        <f t="shared" si="0"/>
        <v>0</v>
      </c>
      <c r="E20">
        <f t="shared" si="1"/>
        <v>1.9926513043819542E-2</v>
      </c>
    </row>
    <row r="21" spans="1:18" x14ac:dyDescent="0.25">
      <c r="A21" s="20" t="s">
        <v>130</v>
      </c>
      <c r="B21" s="20"/>
      <c r="C21">
        <v>0.2</v>
      </c>
      <c r="D21" s="1">
        <f t="shared" si="0"/>
        <v>0</v>
      </c>
      <c r="E21">
        <f t="shared" si="1"/>
        <v>1.3353431339153397E-2</v>
      </c>
    </row>
    <row r="22" spans="1:18" ht="15" customHeight="1" x14ac:dyDescent="0.25">
      <c r="A22" t="s">
        <v>133</v>
      </c>
      <c r="B22">
        <f>1/B17</f>
        <v>4</v>
      </c>
      <c r="C22">
        <v>0.21</v>
      </c>
      <c r="D22" s="1">
        <f t="shared" si="0"/>
        <v>0</v>
      </c>
      <c r="E22">
        <f t="shared" si="1"/>
        <v>8.9485866462115701E-3</v>
      </c>
    </row>
    <row r="23" spans="1:18" x14ac:dyDescent="0.25">
      <c r="A23" t="s">
        <v>132</v>
      </c>
      <c r="B23">
        <f>SQRT(B24)/B25</f>
        <v>4</v>
      </c>
      <c r="C23">
        <v>0.22</v>
      </c>
      <c r="D23" s="1">
        <f t="shared" si="0"/>
        <v>0</v>
      </c>
    </row>
    <row r="24" spans="1:18" x14ac:dyDescent="0.25">
      <c r="A24" s="2" t="s">
        <v>63</v>
      </c>
      <c r="B24" s="9">
        <f>B19</f>
        <v>1</v>
      </c>
      <c r="C24">
        <v>0.23</v>
      </c>
      <c r="D24" s="1">
        <f t="shared" si="0"/>
        <v>0</v>
      </c>
      <c r="E24" s="1"/>
    </row>
    <row r="25" spans="1:18" x14ac:dyDescent="0.25">
      <c r="A25" s="2" t="s">
        <v>64</v>
      </c>
      <c r="B25" s="2">
        <f>B24/B22</f>
        <v>0.25</v>
      </c>
      <c r="C25">
        <v>0.24</v>
      </c>
      <c r="D25" s="1">
        <f t="shared" si="0"/>
        <v>0</v>
      </c>
    </row>
    <row r="26" spans="1:18" x14ac:dyDescent="0.25">
      <c r="C26">
        <v>0.25</v>
      </c>
      <c r="D26" s="1">
        <f t="shared" si="0"/>
        <v>0</v>
      </c>
    </row>
    <row r="27" spans="1:18" x14ac:dyDescent="0.25">
      <c r="A27" s="19" t="s">
        <v>136</v>
      </c>
      <c r="B27" s="19"/>
      <c r="C27">
        <v>0.26</v>
      </c>
      <c r="D27" s="1">
        <f t="shared" si="0"/>
        <v>0</v>
      </c>
    </row>
    <row r="28" spans="1:18" x14ac:dyDescent="0.25">
      <c r="A28" s="2" t="s">
        <v>107</v>
      </c>
      <c r="B28" s="4">
        <v>8</v>
      </c>
      <c r="C28">
        <v>0.27</v>
      </c>
      <c r="D28" s="1">
        <f t="shared" si="0"/>
        <v>0</v>
      </c>
    </row>
    <row r="29" spans="1:18" x14ac:dyDescent="0.25">
      <c r="A29" s="2" t="s">
        <v>102</v>
      </c>
      <c r="B29" s="4">
        <f>SUM(16,8,114,60,4,23,30,105)</f>
        <v>360</v>
      </c>
      <c r="C29">
        <v>0.28000000000000003</v>
      </c>
      <c r="D29" s="1">
        <f t="shared" si="0"/>
        <v>0</v>
      </c>
    </row>
    <row r="30" spans="1:18" x14ac:dyDescent="0.25">
      <c r="A30" s="3" t="s">
        <v>80</v>
      </c>
      <c r="B30" s="2">
        <f>B24+B28</f>
        <v>9</v>
      </c>
      <c r="C30">
        <v>0.28999999999999998</v>
      </c>
      <c r="D30" s="1">
        <f t="shared" si="0"/>
        <v>0</v>
      </c>
    </row>
    <row r="31" spans="1:18" x14ac:dyDescent="0.25">
      <c r="A31" s="2" t="s">
        <v>81</v>
      </c>
      <c r="B31" s="10">
        <f>SUM(B25,B29)</f>
        <v>360.25</v>
      </c>
      <c r="C31">
        <v>0.3</v>
      </c>
      <c r="D31" s="1">
        <f t="shared" si="0"/>
        <v>0</v>
      </c>
    </row>
    <row r="32" spans="1:18" x14ac:dyDescent="0.25">
      <c r="A32" t="s">
        <v>97</v>
      </c>
      <c r="B32">
        <f>1/B33</f>
        <v>40.027777777777779</v>
      </c>
      <c r="C32">
        <v>0.31</v>
      </c>
      <c r="D32" s="1">
        <f t="shared" si="0"/>
        <v>0</v>
      </c>
      <c r="R32" s="1"/>
    </row>
    <row r="33" spans="1:18" x14ac:dyDescent="0.25">
      <c r="A33" t="s">
        <v>98</v>
      </c>
      <c r="B33">
        <f>B30/B31</f>
        <v>2.4982650936849409E-2</v>
      </c>
      <c r="C33">
        <v>0.32</v>
      </c>
      <c r="D33" s="1">
        <f t="shared" si="0"/>
        <v>0</v>
      </c>
      <c r="R33" s="1"/>
    </row>
    <row r="34" spans="1:18" x14ac:dyDescent="0.25">
      <c r="C34">
        <v>0.33</v>
      </c>
      <c r="D34" s="1">
        <f t="shared" ref="D34:D65" si="3">_xlfn.NORM.DIST(C34,$B$18,$B$17,FALSE)</f>
        <v>0</v>
      </c>
    </row>
    <row r="35" spans="1:18" x14ac:dyDescent="0.25">
      <c r="A35" t="s">
        <v>99</v>
      </c>
      <c r="C35">
        <v>0.34</v>
      </c>
      <c r="D35" s="1">
        <f t="shared" si="3"/>
        <v>0</v>
      </c>
      <c r="R35" s="1"/>
    </row>
    <row r="36" spans="1:18" x14ac:dyDescent="0.25">
      <c r="A36" t="s">
        <v>103</v>
      </c>
      <c r="B36">
        <f>_xlfn.GAMMA.DIST(0.1,B30,1/B31,TRUE)</f>
        <v>0.99999997972973986</v>
      </c>
      <c r="C36">
        <v>0.35</v>
      </c>
      <c r="D36" s="1">
        <f t="shared" si="3"/>
        <v>0</v>
      </c>
    </row>
    <row r="37" spans="1:18" x14ac:dyDescent="0.25">
      <c r="C37">
        <v>0.36</v>
      </c>
      <c r="D37" s="1">
        <f t="shared" si="3"/>
        <v>0</v>
      </c>
    </row>
    <row r="38" spans="1:18" x14ac:dyDescent="0.25">
      <c r="A38" t="s">
        <v>86</v>
      </c>
      <c r="C38">
        <v>0.37</v>
      </c>
      <c r="D38" s="1">
        <f t="shared" si="3"/>
        <v>0</v>
      </c>
    </row>
    <row r="39" spans="1:18" x14ac:dyDescent="0.25">
      <c r="A39" s="2" t="s">
        <v>50</v>
      </c>
      <c r="B39" s="2">
        <f>_xlfn.GAMMA.INV(0.025,B28,1/B29)</f>
        <v>9.5939782687458359E-3</v>
      </c>
      <c r="C39">
        <v>0.38</v>
      </c>
      <c r="D39" s="1">
        <f t="shared" si="3"/>
        <v>0</v>
      </c>
    </row>
    <row r="40" spans="1:18" x14ac:dyDescent="0.25">
      <c r="A40" s="2" t="s">
        <v>51</v>
      </c>
      <c r="B40" s="2">
        <f>_xlfn.GAMMA.INV(0.975,B28,1/B29)</f>
        <v>4.006298711583995E-2</v>
      </c>
      <c r="C40">
        <v>0.39</v>
      </c>
      <c r="D40" s="1">
        <f t="shared" si="3"/>
        <v>0</v>
      </c>
    </row>
    <row r="41" spans="1:18" x14ac:dyDescent="0.25">
      <c r="C41">
        <v>0.4</v>
      </c>
      <c r="D41" s="1">
        <f t="shared" si="3"/>
        <v>0</v>
      </c>
    </row>
    <row r="42" spans="1:18" x14ac:dyDescent="0.25">
      <c r="C42">
        <v>0.41</v>
      </c>
      <c r="D42" s="1">
        <f t="shared" si="3"/>
        <v>0</v>
      </c>
    </row>
    <row r="43" spans="1:18" x14ac:dyDescent="0.25">
      <c r="C43">
        <v>0.42</v>
      </c>
      <c r="D43" s="1">
        <f t="shared" si="3"/>
        <v>0</v>
      </c>
    </row>
    <row r="44" spans="1:18" x14ac:dyDescent="0.25">
      <c r="C44">
        <v>0.43</v>
      </c>
      <c r="D44" s="1">
        <f t="shared" si="3"/>
        <v>0</v>
      </c>
    </row>
    <row r="45" spans="1:18" x14ac:dyDescent="0.25">
      <c r="C45">
        <v>0.44</v>
      </c>
      <c r="D45" s="1">
        <f t="shared" si="3"/>
        <v>0</v>
      </c>
    </row>
    <row r="46" spans="1:18" x14ac:dyDescent="0.25">
      <c r="C46">
        <v>0.45</v>
      </c>
      <c r="D46" s="1">
        <f t="shared" si="3"/>
        <v>0</v>
      </c>
    </row>
    <row r="47" spans="1:18" x14ac:dyDescent="0.25">
      <c r="C47">
        <v>0.46</v>
      </c>
      <c r="D47" s="1">
        <f t="shared" si="3"/>
        <v>0</v>
      </c>
    </row>
    <row r="48" spans="1:18" x14ac:dyDescent="0.25">
      <c r="A48" t="s">
        <v>87</v>
      </c>
      <c r="C48">
        <v>0.47</v>
      </c>
      <c r="D48" s="1">
        <f t="shared" si="3"/>
        <v>0</v>
      </c>
    </row>
    <row r="49" spans="1:4" x14ac:dyDescent="0.25">
      <c r="A49" t="s">
        <v>88</v>
      </c>
      <c r="C49">
        <v>0.48</v>
      </c>
      <c r="D49" s="1">
        <f t="shared" si="3"/>
        <v>0</v>
      </c>
    </row>
    <row r="50" spans="1:4" x14ac:dyDescent="0.25">
      <c r="C50">
        <v>0.49</v>
      </c>
      <c r="D50" s="1">
        <f t="shared" si="3"/>
        <v>0</v>
      </c>
    </row>
    <row r="51" spans="1:4" x14ac:dyDescent="0.25">
      <c r="A51" t="s">
        <v>89</v>
      </c>
      <c r="C51">
        <v>0.5</v>
      </c>
      <c r="D51" s="1">
        <f t="shared" si="3"/>
        <v>0</v>
      </c>
    </row>
    <row r="52" spans="1:4" x14ac:dyDescent="0.25">
      <c r="A52" t="s">
        <v>90</v>
      </c>
      <c r="C52">
        <v>0.51</v>
      </c>
      <c r="D52" s="1">
        <f t="shared" si="3"/>
        <v>0</v>
      </c>
    </row>
    <row r="53" spans="1:4" x14ac:dyDescent="0.25">
      <c r="C53">
        <v>0.52</v>
      </c>
      <c r="D53" s="1">
        <f t="shared" si="3"/>
        <v>0</v>
      </c>
    </row>
    <row r="54" spans="1:4" x14ac:dyDescent="0.25">
      <c r="C54">
        <v>0.53</v>
      </c>
      <c r="D54" s="1">
        <f t="shared" si="3"/>
        <v>0</v>
      </c>
    </row>
    <row r="55" spans="1:4" x14ac:dyDescent="0.25">
      <c r="C55">
        <v>0.54</v>
      </c>
      <c r="D55" s="1">
        <f t="shared" si="3"/>
        <v>0</v>
      </c>
    </row>
    <row r="56" spans="1:4" x14ac:dyDescent="0.25">
      <c r="C56">
        <v>0.55000000000000004</v>
      </c>
      <c r="D56" s="1">
        <f t="shared" si="3"/>
        <v>0</v>
      </c>
    </row>
    <row r="57" spans="1:4" x14ac:dyDescent="0.25">
      <c r="C57">
        <v>0.56000000000000005</v>
      </c>
      <c r="D57" s="1">
        <f t="shared" si="3"/>
        <v>0</v>
      </c>
    </row>
    <row r="58" spans="1:4" x14ac:dyDescent="0.25">
      <c r="C58">
        <v>0.56999999999999995</v>
      </c>
      <c r="D58" s="1">
        <f t="shared" si="3"/>
        <v>0</v>
      </c>
    </row>
    <row r="59" spans="1:4" x14ac:dyDescent="0.25">
      <c r="C59">
        <v>0.57999999999999996</v>
      </c>
      <c r="D59" s="1">
        <f t="shared" si="3"/>
        <v>0</v>
      </c>
    </row>
    <row r="60" spans="1:4" x14ac:dyDescent="0.25">
      <c r="C60">
        <v>0.59</v>
      </c>
      <c r="D60" s="1">
        <f t="shared" si="3"/>
        <v>0</v>
      </c>
    </row>
    <row r="61" spans="1:4" x14ac:dyDescent="0.25">
      <c r="C61">
        <v>0.6</v>
      </c>
      <c r="D61" s="1">
        <f t="shared" si="3"/>
        <v>0</v>
      </c>
    </row>
    <row r="62" spans="1:4" x14ac:dyDescent="0.25">
      <c r="C62">
        <v>0.61</v>
      </c>
      <c r="D62" s="1">
        <f t="shared" si="3"/>
        <v>0</v>
      </c>
    </row>
    <row r="63" spans="1:4" x14ac:dyDescent="0.25">
      <c r="C63">
        <v>0.62</v>
      </c>
      <c r="D63" s="1">
        <f t="shared" si="3"/>
        <v>0</v>
      </c>
    </row>
    <row r="64" spans="1:4" x14ac:dyDescent="0.25">
      <c r="C64">
        <v>0.63</v>
      </c>
      <c r="D64" s="1">
        <f t="shared" si="3"/>
        <v>0</v>
      </c>
    </row>
    <row r="65" spans="3:5" x14ac:dyDescent="0.25">
      <c r="C65">
        <v>0.64</v>
      </c>
      <c r="D65" s="1">
        <f t="shared" si="3"/>
        <v>0</v>
      </c>
    </row>
    <row r="66" spans="3:5" x14ac:dyDescent="0.25">
      <c r="C66">
        <v>0.65</v>
      </c>
      <c r="D66" s="1">
        <f t="shared" ref="D66:D97" si="4">_xlfn.NORM.DIST(C66,$B$18,$B$17,FALSE)</f>
        <v>0</v>
      </c>
      <c r="E66" s="1"/>
    </row>
    <row r="67" spans="3:5" x14ac:dyDescent="0.25">
      <c r="C67">
        <v>0.66</v>
      </c>
      <c r="D67" s="1">
        <f t="shared" si="4"/>
        <v>0</v>
      </c>
      <c r="E67" s="1"/>
    </row>
    <row r="68" spans="3:5" x14ac:dyDescent="0.25">
      <c r="C68">
        <v>0.67</v>
      </c>
      <c r="D68" s="1">
        <f t="shared" si="4"/>
        <v>0</v>
      </c>
      <c r="E68" s="1"/>
    </row>
    <row r="69" spans="3:5" x14ac:dyDescent="0.25">
      <c r="C69">
        <v>0.68</v>
      </c>
      <c r="D69" s="1">
        <f t="shared" si="4"/>
        <v>0</v>
      </c>
      <c r="E69" s="1"/>
    </row>
    <row r="70" spans="3:5" x14ac:dyDescent="0.25">
      <c r="C70">
        <v>0.69</v>
      </c>
      <c r="D70" s="1">
        <f t="shared" si="4"/>
        <v>0</v>
      </c>
      <c r="E70" s="1"/>
    </row>
    <row r="71" spans="3:5" x14ac:dyDescent="0.25">
      <c r="C71">
        <v>0.7</v>
      </c>
      <c r="D71" s="1">
        <f t="shared" si="4"/>
        <v>0</v>
      </c>
      <c r="E71" s="1"/>
    </row>
    <row r="72" spans="3:5" x14ac:dyDescent="0.25">
      <c r="C72">
        <v>0.71</v>
      </c>
      <c r="D72" s="1">
        <f t="shared" si="4"/>
        <v>0</v>
      </c>
      <c r="E72" s="1"/>
    </row>
    <row r="73" spans="3:5" x14ac:dyDescent="0.25">
      <c r="C73">
        <v>0.72</v>
      </c>
      <c r="D73" s="1">
        <f t="shared" si="4"/>
        <v>0</v>
      </c>
      <c r="E73" s="1"/>
    </row>
    <row r="74" spans="3:5" x14ac:dyDescent="0.25">
      <c r="C74">
        <v>0.73</v>
      </c>
      <c r="D74" s="1">
        <f t="shared" si="4"/>
        <v>0</v>
      </c>
      <c r="E74" s="1"/>
    </row>
    <row r="75" spans="3:5" x14ac:dyDescent="0.25">
      <c r="C75">
        <v>0.74</v>
      </c>
      <c r="D75" s="1">
        <f t="shared" si="4"/>
        <v>0</v>
      </c>
      <c r="E75" s="1"/>
    </row>
    <row r="76" spans="3:5" x14ac:dyDescent="0.25">
      <c r="C76">
        <v>0.75</v>
      </c>
      <c r="D76" s="1">
        <f t="shared" si="4"/>
        <v>0</v>
      </c>
      <c r="E76" s="1"/>
    </row>
    <row r="77" spans="3:5" x14ac:dyDescent="0.25">
      <c r="C77">
        <v>0.76</v>
      </c>
      <c r="D77" s="1">
        <f t="shared" si="4"/>
        <v>0</v>
      </c>
      <c r="E77" s="1"/>
    </row>
    <row r="78" spans="3:5" x14ac:dyDescent="0.25">
      <c r="C78">
        <v>0.77</v>
      </c>
      <c r="D78" s="1">
        <f t="shared" si="4"/>
        <v>0</v>
      </c>
      <c r="E78" s="1"/>
    </row>
    <row r="79" spans="3:5" x14ac:dyDescent="0.25">
      <c r="C79">
        <v>0.78</v>
      </c>
      <c r="D79" s="1">
        <f t="shared" si="4"/>
        <v>0</v>
      </c>
      <c r="E79" s="1"/>
    </row>
    <row r="80" spans="3:5" x14ac:dyDescent="0.25">
      <c r="C80">
        <v>0.79</v>
      </c>
      <c r="D80" s="1">
        <f t="shared" si="4"/>
        <v>0</v>
      </c>
      <c r="E80" s="1"/>
    </row>
    <row r="81" spans="3:5" x14ac:dyDescent="0.25">
      <c r="C81">
        <v>0.8</v>
      </c>
      <c r="D81" s="1">
        <f t="shared" si="4"/>
        <v>0</v>
      </c>
      <c r="E81" s="1"/>
    </row>
    <row r="82" spans="3:5" x14ac:dyDescent="0.25">
      <c r="C82">
        <v>0.81</v>
      </c>
      <c r="D82" s="1">
        <f t="shared" si="4"/>
        <v>0</v>
      </c>
      <c r="E82" s="1"/>
    </row>
    <row r="83" spans="3:5" x14ac:dyDescent="0.25">
      <c r="C83">
        <v>0.82</v>
      </c>
      <c r="D83" s="1">
        <f t="shared" si="4"/>
        <v>0</v>
      </c>
      <c r="E83" s="1"/>
    </row>
    <row r="84" spans="3:5" x14ac:dyDescent="0.25">
      <c r="C84">
        <v>0.83</v>
      </c>
      <c r="D84" s="1">
        <f t="shared" si="4"/>
        <v>0</v>
      </c>
      <c r="E84" s="1"/>
    </row>
    <row r="85" spans="3:5" x14ac:dyDescent="0.25">
      <c r="C85">
        <v>0.84</v>
      </c>
      <c r="D85" s="1">
        <f t="shared" si="4"/>
        <v>0</v>
      </c>
      <c r="E85" s="1"/>
    </row>
    <row r="86" spans="3:5" x14ac:dyDescent="0.25">
      <c r="C86">
        <v>0.85</v>
      </c>
      <c r="D86" s="1">
        <f t="shared" si="4"/>
        <v>0</v>
      </c>
      <c r="E86" s="1"/>
    </row>
    <row r="87" spans="3:5" x14ac:dyDescent="0.25">
      <c r="C87">
        <v>0.86</v>
      </c>
      <c r="D87" s="1">
        <f t="shared" si="4"/>
        <v>0</v>
      </c>
      <c r="E87" s="1"/>
    </row>
    <row r="88" spans="3:5" x14ac:dyDescent="0.25">
      <c r="C88">
        <v>0.87</v>
      </c>
      <c r="D88" s="1">
        <f t="shared" si="4"/>
        <v>0</v>
      </c>
      <c r="E88" s="1"/>
    </row>
    <row r="89" spans="3:5" x14ac:dyDescent="0.25">
      <c r="C89">
        <v>0.88</v>
      </c>
      <c r="D89" s="1">
        <f t="shared" si="4"/>
        <v>0</v>
      </c>
      <c r="E89" s="1"/>
    </row>
    <row r="90" spans="3:5" x14ac:dyDescent="0.25">
      <c r="C90">
        <v>0.89</v>
      </c>
      <c r="D90" s="1">
        <f t="shared" si="4"/>
        <v>0</v>
      </c>
      <c r="E90" s="1"/>
    </row>
    <row r="91" spans="3:5" x14ac:dyDescent="0.25">
      <c r="C91">
        <v>0.9</v>
      </c>
      <c r="D91" s="1">
        <f t="shared" si="4"/>
        <v>0</v>
      </c>
    </row>
    <row r="92" spans="3:5" x14ac:dyDescent="0.25">
      <c r="C92">
        <v>0.91</v>
      </c>
      <c r="D92" s="1">
        <f t="shared" si="4"/>
        <v>0</v>
      </c>
    </row>
    <row r="93" spans="3:5" x14ac:dyDescent="0.25">
      <c r="C93">
        <v>0.92</v>
      </c>
      <c r="D93" s="1">
        <f t="shared" si="4"/>
        <v>0</v>
      </c>
    </row>
    <row r="94" spans="3:5" x14ac:dyDescent="0.25">
      <c r="C94">
        <v>0.93</v>
      </c>
      <c r="D94" s="1">
        <f t="shared" si="4"/>
        <v>0</v>
      </c>
    </row>
    <row r="95" spans="3:5" x14ac:dyDescent="0.25">
      <c r="C95">
        <v>0.94</v>
      </c>
      <c r="D95" s="1">
        <f t="shared" si="4"/>
        <v>0</v>
      </c>
    </row>
    <row r="96" spans="3:5" x14ac:dyDescent="0.25">
      <c r="C96">
        <v>0.95</v>
      </c>
      <c r="D96" s="1">
        <f t="shared" si="4"/>
        <v>0</v>
      </c>
    </row>
    <row r="97" spans="3:4" x14ac:dyDescent="0.25">
      <c r="C97">
        <v>0.96</v>
      </c>
      <c r="D97" s="1">
        <f t="shared" si="4"/>
        <v>0</v>
      </c>
    </row>
    <row r="98" spans="3:4" x14ac:dyDescent="0.25">
      <c r="C98">
        <v>0.97</v>
      </c>
      <c r="D98" s="1">
        <f t="shared" ref="D98:D101" si="5">_xlfn.NORM.DIST(C98,$B$18,$B$17,FALSE)</f>
        <v>0</v>
      </c>
    </row>
    <row r="99" spans="3:4" x14ac:dyDescent="0.25">
      <c r="C99">
        <v>0.98</v>
      </c>
      <c r="D99" s="1">
        <f t="shared" si="5"/>
        <v>0</v>
      </c>
    </row>
    <row r="100" spans="3:4" x14ac:dyDescent="0.25">
      <c r="C100">
        <v>0.99</v>
      </c>
      <c r="D100" s="1">
        <f t="shared" si="5"/>
        <v>0</v>
      </c>
    </row>
    <row r="101" spans="3:4" x14ac:dyDescent="0.25">
      <c r="C101">
        <v>1</v>
      </c>
      <c r="D101" s="1">
        <f t="shared" si="5"/>
        <v>0</v>
      </c>
    </row>
  </sheetData>
  <mergeCells count="6">
    <mergeCell ref="A1:B4"/>
    <mergeCell ref="A21:B21"/>
    <mergeCell ref="A27:B27"/>
    <mergeCell ref="A5:B6"/>
    <mergeCell ref="A8:B10"/>
    <mergeCell ref="A12:B13"/>
  </mergeCells>
  <pageMargins left="0.7" right="0.7" top="0.75" bottom="0.75" header="0.3" footer="0.3"/>
  <pageSetup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D61807-312D-438E-9B3A-BC9D96A90713}">
  <dimension ref="A2:L41"/>
  <sheetViews>
    <sheetView topLeftCell="A7" workbookViewId="0">
      <selection activeCell="E38" sqref="E38"/>
    </sheetView>
  </sheetViews>
  <sheetFormatPr defaultRowHeight="15" x14ac:dyDescent="0.25"/>
  <cols>
    <col min="4" max="4" width="59" bestFit="1" customWidth="1"/>
    <col min="5" max="5" width="12.7109375" bestFit="1" customWidth="1"/>
  </cols>
  <sheetData>
    <row r="2" spans="1:9" x14ac:dyDescent="0.25">
      <c r="A2" s="26" t="s">
        <v>140</v>
      </c>
      <c r="B2" t="s">
        <v>141</v>
      </c>
      <c r="D2" t="s">
        <v>142</v>
      </c>
    </row>
    <row r="3" spans="1:9" x14ac:dyDescent="0.25">
      <c r="A3" s="26">
        <v>53</v>
      </c>
      <c r="B3">
        <v>11</v>
      </c>
      <c r="D3" t="s">
        <v>143</v>
      </c>
    </row>
    <row r="4" spans="1:9" x14ac:dyDescent="0.25">
      <c r="A4" s="26">
        <v>57</v>
      </c>
      <c r="B4">
        <v>4</v>
      </c>
      <c r="D4" t="s">
        <v>144</v>
      </c>
    </row>
    <row r="5" spans="1:9" x14ac:dyDescent="0.25">
      <c r="A5" s="26">
        <v>58</v>
      </c>
      <c r="B5">
        <v>4</v>
      </c>
    </row>
    <row r="6" spans="1:9" x14ac:dyDescent="0.25">
      <c r="A6" s="26">
        <v>63</v>
      </c>
      <c r="B6">
        <v>2</v>
      </c>
      <c r="D6" t="s">
        <v>170</v>
      </c>
    </row>
    <row r="7" spans="1:9" ht="15.75" thickBot="1" x14ac:dyDescent="0.3">
      <c r="A7" s="26">
        <v>66</v>
      </c>
      <c r="B7">
        <v>0</v>
      </c>
    </row>
    <row r="8" spans="1:9" x14ac:dyDescent="0.25">
      <c r="A8" s="26">
        <v>67</v>
      </c>
      <c r="B8">
        <v>0</v>
      </c>
      <c r="D8" s="30" t="s">
        <v>146</v>
      </c>
      <c r="E8" s="30"/>
    </row>
    <row r="9" spans="1:9" x14ac:dyDescent="0.25">
      <c r="A9" s="26">
        <v>67</v>
      </c>
      <c r="B9">
        <v>0</v>
      </c>
      <c r="D9" s="27" t="s">
        <v>147</v>
      </c>
      <c r="E9" s="27">
        <v>0.64159178478077572</v>
      </c>
    </row>
    <row r="10" spans="1:9" x14ac:dyDescent="0.25">
      <c r="A10" s="26">
        <v>67</v>
      </c>
      <c r="B10">
        <v>0</v>
      </c>
      <c r="D10" s="27" t="s">
        <v>148</v>
      </c>
      <c r="E10" s="27">
        <v>0.41164001829818125</v>
      </c>
    </row>
    <row r="11" spans="1:9" x14ac:dyDescent="0.25">
      <c r="A11" s="26">
        <v>68</v>
      </c>
      <c r="B11">
        <v>0</v>
      </c>
      <c r="D11" s="27" t="s">
        <v>149</v>
      </c>
      <c r="E11" s="27">
        <v>0.38362287631238035</v>
      </c>
    </row>
    <row r="12" spans="1:9" x14ac:dyDescent="0.25">
      <c r="A12" s="26">
        <v>69</v>
      </c>
      <c r="B12">
        <v>0</v>
      </c>
      <c r="D12" s="27" t="s">
        <v>150</v>
      </c>
      <c r="E12" s="27">
        <v>2.1016572843572567</v>
      </c>
    </row>
    <row r="13" spans="1:9" ht="15.75" thickBot="1" x14ac:dyDescent="0.3">
      <c r="A13" s="26">
        <v>70</v>
      </c>
      <c r="B13">
        <v>4</v>
      </c>
      <c r="D13" s="28" t="s">
        <v>151</v>
      </c>
      <c r="E13" s="28">
        <v>23</v>
      </c>
    </row>
    <row r="14" spans="1:9" x14ac:dyDescent="0.25">
      <c r="A14" s="26">
        <v>70</v>
      </c>
      <c r="B14">
        <v>0</v>
      </c>
    </row>
    <row r="15" spans="1:9" ht="15.75" thickBot="1" x14ac:dyDescent="0.3">
      <c r="A15" s="26">
        <v>70</v>
      </c>
      <c r="B15">
        <v>4</v>
      </c>
      <c r="D15" t="s">
        <v>152</v>
      </c>
    </row>
    <row r="16" spans="1:9" x14ac:dyDescent="0.25">
      <c r="A16" s="26">
        <v>70</v>
      </c>
      <c r="B16">
        <v>0</v>
      </c>
      <c r="D16" s="29"/>
      <c r="E16" s="29" t="s">
        <v>157</v>
      </c>
      <c r="F16" s="29" t="s">
        <v>158</v>
      </c>
      <c r="G16" s="29" t="s">
        <v>159</v>
      </c>
      <c r="H16" s="29" t="s">
        <v>160</v>
      </c>
      <c r="I16" s="29" t="s">
        <v>161</v>
      </c>
    </row>
    <row r="17" spans="1:12" x14ac:dyDescent="0.25">
      <c r="A17" s="26">
        <v>72</v>
      </c>
      <c r="B17">
        <v>0</v>
      </c>
      <c r="D17" s="27" t="s">
        <v>153</v>
      </c>
      <c r="E17" s="27">
        <v>1</v>
      </c>
      <c r="F17" s="27">
        <v>64.895943754313322</v>
      </c>
      <c r="G17" s="27">
        <v>64.895943754313322</v>
      </c>
      <c r="H17" s="27">
        <v>14.692434314206663</v>
      </c>
      <c r="I17" s="27">
        <v>9.6766819343740344E-4</v>
      </c>
    </row>
    <row r="18" spans="1:12" x14ac:dyDescent="0.25">
      <c r="A18" s="26">
        <v>73</v>
      </c>
      <c r="B18">
        <v>0</v>
      </c>
      <c r="D18" s="27" t="s">
        <v>154</v>
      </c>
      <c r="E18" s="27">
        <v>21</v>
      </c>
      <c r="F18" s="27">
        <v>92.75623015873029</v>
      </c>
      <c r="G18" s="27">
        <v>4.4169633408919182</v>
      </c>
      <c r="H18" s="27"/>
      <c r="I18" s="27"/>
    </row>
    <row r="19" spans="1:12" ht="15.75" thickBot="1" x14ac:dyDescent="0.3">
      <c r="A19" s="26">
        <v>75</v>
      </c>
      <c r="B19">
        <v>4</v>
      </c>
      <c r="D19" s="28" t="s">
        <v>155</v>
      </c>
      <c r="E19" s="28">
        <v>22</v>
      </c>
      <c r="F19" s="28">
        <v>157.65217391304361</v>
      </c>
      <c r="G19" s="28"/>
      <c r="H19" s="28"/>
      <c r="I19" s="28"/>
    </row>
    <row r="20" spans="1:12" ht="15.75" thickBot="1" x14ac:dyDescent="0.3">
      <c r="A20" s="26">
        <v>75</v>
      </c>
      <c r="B20">
        <v>0</v>
      </c>
    </row>
    <row r="21" spans="1:12" x14ac:dyDescent="0.25">
      <c r="A21" s="26">
        <v>76</v>
      </c>
      <c r="B21">
        <v>0</v>
      </c>
      <c r="D21" s="29"/>
      <c r="E21" s="29" t="s">
        <v>162</v>
      </c>
      <c r="F21" s="29" t="s">
        <v>150</v>
      </c>
      <c r="G21" s="29" t="s">
        <v>163</v>
      </c>
      <c r="H21" s="29" t="s">
        <v>164</v>
      </c>
      <c r="I21" s="29" t="s">
        <v>165</v>
      </c>
      <c r="J21" s="29" t="s">
        <v>166</v>
      </c>
      <c r="K21" s="29" t="s">
        <v>167</v>
      </c>
      <c r="L21" s="29" t="s">
        <v>168</v>
      </c>
    </row>
    <row r="22" spans="1:12" x14ac:dyDescent="0.25">
      <c r="A22" s="26">
        <v>76</v>
      </c>
      <c r="B22">
        <v>0</v>
      </c>
      <c r="D22" s="27" t="s">
        <v>156</v>
      </c>
      <c r="E22" s="27">
        <v>18.365079365079371</v>
      </c>
      <c r="F22" s="27">
        <v>4.4385874679860002</v>
      </c>
      <c r="G22" s="27">
        <v>4.1375954619663018</v>
      </c>
      <c r="H22" s="27">
        <v>4.6759890393212089E-4</v>
      </c>
      <c r="I22" s="27">
        <v>9.1345314156209074</v>
      </c>
      <c r="J22" s="27">
        <v>27.595627314537836</v>
      </c>
      <c r="K22" s="27">
        <v>9.1345314156209074</v>
      </c>
      <c r="L22" s="27">
        <v>27.595627314537836</v>
      </c>
    </row>
    <row r="23" spans="1:12" ht="15.75" thickBot="1" x14ac:dyDescent="0.3">
      <c r="A23" s="26">
        <v>78</v>
      </c>
      <c r="B23">
        <v>0</v>
      </c>
      <c r="D23" s="28" t="s">
        <v>169</v>
      </c>
      <c r="E23" s="28">
        <v>-0.24337301587301596</v>
      </c>
      <c r="F23" s="28">
        <v>6.3492955752422905E-2</v>
      </c>
      <c r="G23" s="28">
        <v>-3.833071133465523</v>
      </c>
      <c r="H23" s="28">
        <v>9.6766819343740084E-4</v>
      </c>
      <c r="I23" s="31">
        <v>-0.37541384569843661</v>
      </c>
      <c r="J23" s="28">
        <v>-0.11133218604759529</v>
      </c>
      <c r="K23" s="28">
        <v>-0.37541384569843661</v>
      </c>
      <c r="L23" s="28">
        <v>-0.11133218604759529</v>
      </c>
    </row>
    <row r="24" spans="1:12" x14ac:dyDescent="0.25">
      <c r="A24" s="26">
        <v>79</v>
      </c>
      <c r="B24">
        <v>0</v>
      </c>
    </row>
    <row r="25" spans="1:12" x14ac:dyDescent="0.25">
      <c r="A25" s="26">
        <v>81</v>
      </c>
      <c r="B25">
        <v>0</v>
      </c>
      <c r="D25" t="s">
        <v>171</v>
      </c>
    </row>
    <row r="26" spans="1:12" x14ac:dyDescent="0.25">
      <c r="D26" t="s">
        <v>172</v>
      </c>
      <c r="E26" s="32">
        <f>E23-F23*_xlfn.T.INV(0.975,E18)</f>
        <v>-0.37541384569843661</v>
      </c>
    </row>
    <row r="27" spans="1:12" x14ac:dyDescent="0.25">
      <c r="D27" t="s">
        <v>173</v>
      </c>
    </row>
    <row r="29" spans="1:12" x14ac:dyDescent="0.25">
      <c r="D29" t="s">
        <v>174</v>
      </c>
    </row>
    <row r="30" spans="1:12" x14ac:dyDescent="0.25">
      <c r="D30" t="s">
        <v>178</v>
      </c>
      <c r="E30">
        <v>31</v>
      </c>
    </row>
    <row r="31" spans="1:12" x14ac:dyDescent="0.25">
      <c r="D31" t="s">
        <v>175</v>
      </c>
    </row>
    <row r="32" spans="1:12" x14ac:dyDescent="0.25">
      <c r="E32">
        <f>E22+E23*E30</f>
        <v>10.820515873015875</v>
      </c>
    </row>
    <row r="34" spans="4:5" x14ac:dyDescent="0.25">
      <c r="D34" t="s">
        <v>176</v>
      </c>
    </row>
    <row r="35" spans="4:5" x14ac:dyDescent="0.25">
      <c r="D35" t="s">
        <v>177</v>
      </c>
    </row>
    <row r="36" spans="4:5" x14ac:dyDescent="0.25">
      <c r="D36" t="s">
        <v>179</v>
      </c>
      <c r="E36">
        <f>E32-E12*_xlfn.T.INV(0.975,E18)*SQRT(1+E17/E13+((E30-AVERAGE(A3:A25))^2/E19/VARA(A3:A25)))</f>
        <v>4.0482689940191605</v>
      </c>
    </row>
    <row r="37" spans="4:5" x14ac:dyDescent="0.25">
      <c r="D37" t="s">
        <v>180</v>
      </c>
      <c r="E37">
        <f>E32+E12*_xlfn.T.INV(0.975,E18)*SQRT(1+E17/E13+((E30-AVERAGE(A3:A25))^2/E19/VARA(A3:A25)))</f>
        <v>17.59276275201259</v>
      </c>
    </row>
    <row r="39" spans="4:5" x14ac:dyDescent="0.25">
      <c r="D39" t="s">
        <v>181</v>
      </c>
    </row>
    <row r="40" spans="4:5" x14ac:dyDescent="0.25">
      <c r="D40" t="s">
        <v>182</v>
      </c>
    </row>
    <row r="41" spans="4:5" x14ac:dyDescent="0.25">
      <c r="E41">
        <f>1-_xlfn.T.DIST((0-E32)/(E12*SQRT(1+1/E13+((E30-AVERAGE(A3:A25))^2/22/VARA(A3:A25)))),E18,TRUE)</f>
        <v>0.99838334408854035</v>
      </c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197CC-7749-4055-8EAB-70EC7D131121}">
  <dimension ref="A1:S901"/>
  <sheetViews>
    <sheetView topLeftCell="A28" workbookViewId="0">
      <selection activeCell="U49" sqref="U49"/>
    </sheetView>
  </sheetViews>
  <sheetFormatPr defaultRowHeight="15" x14ac:dyDescent="0.25"/>
  <cols>
    <col min="11" max="11" width="18" bestFit="1" customWidth="1"/>
  </cols>
  <sheetData>
    <row r="1" spans="1:16" x14ac:dyDescent="0.25">
      <c r="A1" t="s">
        <v>191</v>
      </c>
    </row>
    <row r="2" spans="1:16" x14ac:dyDescent="0.25">
      <c r="A2" t="s">
        <v>193</v>
      </c>
    </row>
    <row r="3" spans="1:16" x14ac:dyDescent="0.25">
      <c r="A3" s="26" t="s">
        <v>183</v>
      </c>
      <c r="B3" t="s">
        <v>184</v>
      </c>
      <c r="C3" t="s">
        <v>185</v>
      </c>
      <c r="D3" t="s">
        <v>186</v>
      </c>
      <c r="E3" t="s">
        <v>187</v>
      </c>
      <c r="F3" t="s">
        <v>188</v>
      </c>
      <c r="G3" t="s">
        <v>184</v>
      </c>
      <c r="H3" t="s">
        <v>185</v>
      </c>
      <c r="I3" t="s">
        <v>192</v>
      </c>
    </row>
    <row r="4" spans="1:16" x14ac:dyDescent="0.25">
      <c r="A4" s="26">
        <v>1</v>
      </c>
      <c r="B4">
        <v>78.5</v>
      </c>
      <c r="C4">
        <v>67</v>
      </c>
      <c r="D4" t="s">
        <v>189</v>
      </c>
      <c r="E4">
        <v>73.2</v>
      </c>
      <c r="F4">
        <v>4</v>
      </c>
      <c r="G4">
        <v>78.5</v>
      </c>
      <c r="H4">
        <v>67</v>
      </c>
      <c r="I4">
        <f>IF(D4="M",1,0)</f>
        <v>1</v>
      </c>
      <c r="K4" t="s">
        <v>145</v>
      </c>
    </row>
    <row r="5" spans="1:16" ht="15.75" thickBot="1" x14ac:dyDescent="0.3">
      <c r="A5" s="26">
        <v>1</v>
      </c>
      <c r="B5">
        <v>78.5</v>
      </c>
      <c r="C5">
        <v>67</v>
      </c>
      <c r="D5" t="s">
        <v>160</v>
      </c>
      <c r="E5">
        <v>69.2</v>
      </c>
      <c r="F5">
        <v>4</v>
      </c>
      <c r="G5">
        <v>78.5</v>
      </c>
      <c r="H5">
        <v>67</v>
      </c>
      <c r="I5">
        <f>IF(D5="M",1,0)</f>
        <v>0</v>
      </c>
    </row>
    <row r="6" spans="1:16" x14ac:dyDescent="0.25">
      <c r="A6" s="26">
        <v>1</v>
      </c>
      <c r="B6">
        <v>78.5</v>
      </c>
      <c r="C6">
        <v>67</v>
      </c>
      <c r="D6" t="s">
        <v>160</v>
      </c>
      <c r="E6">
        <v>69</v>
      </c>
      <c r="F6">
        <v>4</v>
      </c>
      <c r="G6">
        <v>78.5</v>
      </c>
      <c r="H6">
        <v>67</v>
      </c>
      <c r="I6">
        <f>IF(D6="M",1,0)</f>
        <v>0</v>
      </c>
      <c r="K6" s="30" t="s">
        <v>146</v>
      </c>
      <c r="L6" s="30"/>
    </row>
    <row r="7" spans="1:16" x14ac:dyDescent="0.25">
      <c r="A7" s="26">
        <v>1</v>
      </c>
      <c r="B7">
        <v>78.5</v>
      </c>
      <c r="C7">
        <v>67</v>
      </c>
      <c r="D7" t="s">
        <v>160</v>
      </c>
      <c r="E7">
        <v>69</v>
      </c>
      <c r="F7">
        <v>4</v>
      </c>
      <c r="G7">
        <v>78.5</v>
      </c>
      <c r="H7">
        <v>67</v>
      </c>
      <c r="I7">
        <f>IF(D7="M",1,0)</f>
        <v>0</v>
      </c>
      <c r="K7" s="27" t="s">
        <v>147</v>
      </c>
      <c r="L7" s="27">
        <v>0.80045048029704802</v>
      </c>
    </row>
    <row r="8" spans="1:16" x14ac:dyDescent="0.25">
      <c r="A8" s="26">
        <v>2</v>
      </c>
      <c r="B8">
        <v>75.5</v>
      </c>
      <c r="C8">
        <v>66.5</v>
      </c>
      <c r="D8" t="s">
        <v>189</v>
      </c>
      <c r="E8">
        <v>73.5</v>
      </c>
      <c r="F8">
        <v>4</v>
      </c>
      <c r="G8">
        <v>75.5</v>
      </c>
      <c r="H8">
        <v>66.5</v>
      </c>
      <c r="I8">
        <f>IF(D8="M",1,0)</f>
        <v>1</v>
      </c>
      <c r="K8" s="27" t="s">
        <v>148</v>
      </c>
      <c r="L8" s="27">
        <v>0.64072097140777484</v>
      </c>
    </row>
    <row r="9" spans="1:16" x14ac:dyDescent="0.25">
      <c r="A9" s="26">
        <v>2</v>
      </c>
      <c r="B9">
        <v>75.5</v>
      </c>
      <c r="C9">
        <v>66.5</v>
      </c>
      <c r="D9" t="s">
        <v>189</v>
      </c>
      <c r="E9">
        <v>72.5</v>
      </c>
      <c r="F9">
        <v>4</v>
      </c>
      <c r="G9">
        <v>75.5</v>
      </c>
      <c r="H9">
        <v>66.5</v>
      </c>
      <c r="I9">
        <f>IF(D9="M",1,0)</f>
        <v>1</v>
      </c>
      <c r="K9" s="27" t="s">
        <v>149</v>
      </c>
      <c r="L9" s="27">
        <v>0.63911165884969101</v>
      </c>
    </row>
    <row r="10" spans="1:16" x14ac:dyDescent="0.25">
      <c r="A10" s="26">
        <v>2</v>
      </c>
      <c r="B10">
        <v>75.5</v>
      </c>
      <c r="C10">
        <v>66.5</v>
      </c>
      <c r="D10" t="s">
        <v>160</v>
      </c>
      <c r="E10">
        <v>65.5</v>
      </c>
      <c r="F10">
        <v>4</v>
      </c>
      <c r="G10">
        <v>75.5</v>
      </c>
      <c r="H10">
        <v>66.5</v>
      </c>
      <c r="I10">
        <f>IF(D10="M",1,0)</f>
        <v>0</v>
      </c>
      <c r="K10" s="27" t="s">
        <v>150</v>
      </c>
      <c r="L10" s="27">
        <v>2.1524018260003386</v>
      </c>
    </row>
    <row r="11" spans="1:16" ht="15.75" thickBot="1" x14ac:dyDescent="0.3">
      <c r="A11" s="26">
        <v>2</v>
      </c>
      <c r="B11">
        <v>75.5</v>
      </c>
      <c r="C11">
        <v>66.5</v>
      </c>
      <c r="D11" t="s">
        <v>160</v>
      </c>
      <c r="E11">
        <v>65.5</v>
      </c>
      <c r="F11">
        <v>4</v>
      </c>
      <c r="G11">
        <v>75.5</v>
      </c>
      <c r="H11">
        <v>66.5</v>
      </c>
      <c r="I11">
        <f>IF(D11="M",1,0)</f>
        <v>0</v>
      </c>
      <c r="K11" s="28" t="s">
        <v>151</v>
      </c>
      <c r="L11" s="28">
        <v>898</v>
      </c>
    </row>
    <row r="12" spans="1:16" x14ac:dyDescent="0.25">
      <c r="A12" s="26">
        <v>3</v>
      </c>
      <c r="B12">
        <v>75</v>
      </c>
      <c r="C12">
        <v>64</v>
      </c>
      <c r="D12" t="s">
        <v>189</v>
      </c>
      <c r="E12">
        <v>71</v>
      </c>
      <c r="F12">
        <v>2</v>
      </c>
      <c r="G12">
        <v>75</v>
      </c>
      <c r="H12">
        <v>64</v>
      </c>
      <c r="I12">
        <f>IF(D12="M",1,0)</f>
        <v>1</v>
      </c>
    </row>
    <row r="13" spans="1:16" ht="15.75" thickBot="1" x14ac:dyDescent="0.3">
      <c r="A13" s="26">
        <v>3</v>
      </c>
      <c r="B13">
        <v>75</v>
      </c>
      <c r="C13">
        <v>64</v>
      </c>
      <c r="D13" t="s">
        <v>160</v>
      </c>
      <c r="E13">
        <v>68</v>
      </c>
      <c r="F13">
        <v>2</v>
      </c>
      <c r="G13">
        <v>75</v>
      </c>
      <c r="H13">
        <v>64</v>
      </c>
      <c r="I13">
        <f>IF(D13="M",1,0)</f>
        <v>0</v>
      </c>
      <c r="K13" t="s">
        <v>152</v>
      </c>
    </row>
    <row r="14" spans="1:16" x14ac:dyDescent="0.25">
      <c r="A14" s="26">
        <v>4</v>
      </c>
      <c r="B14">
        <v>75</v>
      </c>
      <c r="C14">
        <v>64</v>
      </c>
      <c r="D14" t="s">
        <v>189</v>
      </c>
      <c r="E14">
        <v>70.5</v>
      </c>
      <c r="F14">
        <v>5</v>
      </c>
      <c r="G14">
        <v>75</v>
      </c>
      <c r="H14">
        <v>64</v>
      </c>
      <c r="I14">
        <f>IF(D14="M",1,0)</f>
        <v>1</v>
      </c>
      <c r="K14" s="29"/>
      <c r="L14" s="29" t="s">
        <v>157</v>
      </c>
      <c r="M14" s="29" t="s">
        <v>158</v>
      </c>
      <c r="N14" s="29" t="s">
        <v>159</v>
      </c>
      <c r="O14" s="29" t="s">
        <v>160</v>
      </c>
      <c r="P14" s="29" t="s">
        <v>161</v>
      </c>
    </row>
    <row r="15" spans="1:16" x14ac:dyDescent="0.25">
      <c r="A15" s="26">
        <v>4</v>
      </c>
      <c r="B15">
        <v>75</v>
      </c>
      <c r="C15">
        <v>64</v>
      </c>
      <c r="D15" t="s">
        <v>189</v>
      </c>
      <c r="E15">
        <v>68.5</v>
      </c>
      <c r="F15">
        <v>5</v>
      </c>
      <c r="G15">
        <v>75</v>
      </c>
      <c r="H15">
        <v>64</v>
      </c>
      <c r="I15">
        <f>IF(D15="M",1,0)</f>
        <v>1</v>
      </c>
      <c r="K15" s="27" t="s">
        <v>153</v>
      </c>
      <c r="L15" s="27">
        <v>4</v>
      </c>
      <c r="M15" s="27">
        <v>7377.9419487690093</v>
      </c>
      <c r="N15" s="27">
        <v>1844.4854871922523</v>
      </c>
      <c r="O15" s="27">
        <v>398.13333226619937</v>
      </c>
      <c r="P15" s="27">
        <v>9.0852067739382064E-197</v>
      </c>
    </row>
    <row r="16" spans="1:16" x14ac:dyDescent="0.25">
      <c r="A16" s="26">
        <v>4</v>
      </c>
      <c r="B16">
        <v>75</v>
      </c>
      <c r="C16">
        <v>64</v>
      </c>
      <c r="D16" t="s">
        <v>160</v>
      </c>
      <c r="E16">
        <v>67</v>
      </c>
      <c r="F16">
        <v>5</v>
      </c>
      <c r="G16">
        <v>75</v>
      </c>
      <c r="H16">
        <v>64</v>
      </c>
      <c r="I16">
        <f>IF(D16="M",1,0)</f>
        <v>0</v>
      </c>
      <c r="K16" s="27" t="s">
        <v>154</v>
      </c>
      <c r="L16" s="27">
        <v>893</v>
      </c>
      <c r="M16" s="27">
        <v>4137.1204231686452</v>
      </c>
      <c r="N16" s="27">
        <v>4.632833620569591</v>
      </c>
      <c r="O16" s="27"/>
      <c r="P16" s="27"/>
    </row>
    <row r="17" spans="1:19" ht="15.75" thickBot="1" x14ac:dyDescent="0.3">
      <c r="A17" s="26">
        <v>4</v>
      </c>
      <c r="B17">
        <v>75</v>
      </c>
      <c r="C17">
        <v>64</v>
      </c>
      <c r="D17" t="s">
        <v>160</v>
      </c>
      <c r="E17">
        <v>64.5</v>
      </c>
      <c r="F17">
        <v>5</v>
      </c>
      <c r="G17">
        <v>75</v>
      </c>
      <c r="H17">
        <v>64</v>
      </c>
      <c r="I17">
        <f>IF(D17="M",1,0)</f>
        <v>0</v>
      </c>
      <c r="K17" s="28" t="s">
        <v>155</v>
      </c>
      <c r="L17" s="28">
        <v>897</v>
      </c>
      <c r="M17" s="28">
        <v>11515.062371937654</v>
      </c>
      <c r="N17" s="28"/>
      <c r="O17" s="28"/>
      <c r="P17" s="28"/>
    </row>
    <row r="18" spans="1:19" ht="15.75" thickBot="1" x14ac:dyDescent="0.3">
      <c r="A18" s="26">
        <v>4</v>
      </c>
      <c r="B18">
        <v>75</v>
      </c>
      <c r="C18">
        <v>64</v>
      </c>
      <c r="D18" t="s">
        <v>160</v>
      </c>
      <c r="E18">
        <v>63</v>
      </c>
      <c r="F18">
        <v>5</v>
      </c>
      <c r="G18">
        <v>75</v>
      </c>
      <c r="H18">
        <v>64</v>
      </c>
      <c r="I18">
        <f>IF(D18="M",1,0)</f>
        <v>0</v>
      </c>
    </row>
    <row r="19" spans="1:19" x14ac:dyDescent="0.25">
      <c r="A19" s="26">
        <v>5</v>
      </c>
      <c r="B19">
        <v>75</v>
      </c>
      <c r="C19">
        <v>58.5</v>
      </c>
      <c r="D19" t="s">
        <v>189</v>
      </c>
      <c r="E19">
        <v>72</v>
      </c>
      <c r="F19">
        <v>6</v>
      </c>
      <c r="G19">
        <v>75</v>
      </c>
      <c r="H19">
        <v>58.5</v>
      </c>
      <c r="I19">
        <f>IF(D19="M",1,0)</f>
        <v>1</v>
      </c>
      <c r="K19" s="29"/>
      <c r="L19" s="29" t="s">
        <v>162</v>
      </c>
      <c r="M19" s="29" t="s">
        <v>150</v>
      </c>
      <c r="N19" s="29" t="s">
        <v>163</v>
      </c>
      <c r="O19" s="29" t="s">
        <v>164</v>
      </c>
      <c r="P19" s="29" t="s">
        <v>165</v>
      </c>
      <c r="Q19" s="29" t="s">
        <v>166</v>
      </c>
      <c r="R19" s="29" t="s">
        <v>167</v>
      </c>
      <c r="S19" s="29" t="s">
        <v>168</v>
      </c>
    </row>
    <row r="20" spans="1:19" x14ac:dyDescent="0.25">
      <c r="A20" s="26">
        <v>5</v>
      </c>
      <c r="B20">
        <v>75</v>
      </c>
      <c r="C20">
        <v>58.5</v>
      </c>
      <c r="D20" t="s">
        <v>189</v>
      </c>
      <c r="E20">
        <v>69</v>
      </c>
      <c r="F20">
        <v>6</v>
      </c>
      <c r="G20">
        <v>75</v>
      </c>
      <c r="H20">
        <v>58.5</v>
      </c>
      <c r="I20">
        <f>IF(D20="M",1,0)</f>
        <v>1</v>
      </c>
      <c r="K20" s="27" t="s">
        <v>156</v>
      </c>
      <c r="L20" s="27">
        <v>16.187712939373096</v>
      </c>
      <c r="M20" s="27">
        <v>2.7938688685325701</v>
      </c>
      <c r="N20" s="27">
        <v>5.7940131413094571</v>
      </c>
      <c r="O20" s="27">
        <v>9.5215247499030204E-9</v>
      </c>
      <c r="P20" s="27">
        <v>10.704398715848841</v>
      </c>
      <c r="Q20" s="27">
        <v>21.671027162897353</v>
      </c>
      <c r="R20" s="27">
        <v>10.704398715848841</v>
      </c>
      <c r="S20" s="27">
        <v>21.671027162897353</v>
      </c>
    </row>
    <row r="21" spans="1:19" x14ac:dyDescent="0.25">
      <c r="A21" s="26">
        <v>5</v>
      </c>
      <c r="B21">
        <v>75</v>
      </c>
      <c r="C21">
        <v>58.5</v>
      </c>
      <c r="D21" t="s">
        <v>189</v>
      </c>
      <c r="E21">
        <v>68</v>
      </c>
      <c r="F21">
        <v>6</v>
      </c>
      <c r="G21">
        <v>75</v>
      </c>
      <c r="H21">
        <v>58.5</v>
      </c>
      <c r="I21">
        <f>IF(D21="M",1,0)</f>
        <v>1</v>
      </c>
      <c r="K21" s="27" t="s">
        <v>169</v>
      </c>
      <c r="L21" s="27">
        <v>-4.3818359386333369E-2</v>
      </c>
      <c r="M21" s="27">
        <v>2.717922922021471E-2</v>
      </c>
      <c r="N21" s="27">
        <v>-1.6122002221366605</v>
      </c>
      <c r="O21" s="27">
        <v>0.10727171106292206</v>
      </c>
      <c r="P21" s="27">
        <v>-9.7160968213177101E-2</v>
      </c>
      <c r="Q21" s="27">
        <v>9.5242494405103628E-3</v>
      </c>
      <c r="R21" s="27">
        <v>-9.7160968213177101E-2</v>
      </c>
      <c r="S21" s="27">
        <v>9.5242494405103628E-3</v>
      </c>
    </row>
    <row r="22" spans="1:19" x14ac:dyDescent="0.25">
      <c r="A22" s="26">
        <v>5</v>
      </c>
      <c r="B22">
        <v>75</v>
      </c>
      <c r="C22">
        <v>58.5</v>
      </c>
      <c r="D22" t="s">
        <v>160</v>
      </c>
      <c r="E22">
        <v>66.5</v>
      </c>
      <c r="F22">
        <v>6</v>
      </c>
      <c r="G22">
        <v>75</v>
      </c>
      <c r="H22">
        <v>58.5</v>
      </c>
      <c r="I22">
        <f>IF(D22="M",1,0)</f>
        <v>0</v>
      </c>
      <c r="K22" s="27" t="s">
        <v>194</v>
      </c>
      <c r="L22" s="27">
        <v>0.39830527930177512</v>
      </c>
      <c r="M22" s="27">
        <v>2.9566418494289745E-2</v>
      </c>
      <c r="N22" s="27">
        <v>13.471543040585084</v>
      </c>
      <c r="O22" s="27">
        <v>8.6078062944947666E-38</v>
      </c>
      <c r="P22" s="27">
        <v>0.3402775154026193</v>
      </c>
      <c r="Q22" s="27">
        <v>0.45633304320093093</v>
      </c>
      <c r="R22" s="27">
        <v>0.3402775154026193</v>
      </c>
      <c r="S22" s="27">
        <v>0.45633304320093093</v>
      </c>
    </row>
    <row r="23" spans="1:19" x14ac:dyDescent="0.25">
      <c r="A23" s="26">
        <v>5</v>
      </c>
      <c r="B23">
        <v>75</v>
      </c>
      <c r="C23">
        <v>58.5</v>
      </c>
      <c r="D23" t="s">
        <v>160</v>
      </c>
      <c r="E23">
        <v>62.5</v>
      </c>
      <c r="F23">
        <v>6</v>
      </c>
      <c r="G23">
        <v>75</v>
      </c>
      <c r="H23">
        <v>58.5</v>
      </c>
      <c r="I23">
        <f>IF(D23="M",1,0)</f>
        <v>0</v>
      </c>
      <c r="K23" s="27" t="s">
        <v>195</v>
      </c>
      <c r="L23" s="27">
        <v>0.32095528164771919</v>
      </c>
      <c r="M23" s="27">
        <v>3.125563559097011E-2</v>
      </c>
      <c r="N23" s="27">
        <v>10.268717163455943</v>
      </c>
      <c r="O23" s="27">
        <v>1.8499748129124853E-23</v>
      </c>
      <c r="P23" s="27">
        <v>0.25961221965523779</v>
      </c>
      <c r="Q23" s="27">
        <v>0.3822983436402006</v>
      </c>
      <c r="R23" s="27">
        <v>0.25961221965523779</v>
      </c>
      <c r="S23" s="27">
        <v>0.3822983436402006</v>
      </c>
    </row>
    <row r="24" spans="1:19" ht="15.75" thickBot="1" x14ac:dyDescent="0.3">
      <c r="A24" s="26">
        <v>5</v>
      </c>
      <c r="B24">
        <v>75</v>
      </c>
      <c r="C24">
        <v>58.5</v>
      </c>
      <c r="D24" t="s">
        <v>160</v>
      </c>
      <c r="E24">
        <v>62.5</v>
      </c>
      <c r="F24">
        <v>6</v>
      </c>
      <c r="G24">
        <v>75</v>
      </c>
      <c r="H24">
        <v>58.5</v>
      </c>
      <c r="I24">
        <f>IF(D24="M",1,0)</f>
        <v>0</v>
      </c>
      <c r="K24" s="28" t="s">
        <v>196</v>
      </c>
      <c r="L24" s="28">
        <v>5.2099467386159333</v>
      </c>
      <c r="M24" s="28">
        <v>0.14422134713945559</v>
      </c>
      <c r="N24" s="28">
        <v>36.124657285153134</v>
      </c>
      <c r="O24" s="28">
        <v>7.5838581206216646E-177</v>
      </c>
      <c r="P24" s="28">
        <v>4.926894454733703</v>
      </c>
      <c r="Q24" s="28">
        <v>5.4929990224981635</v>
      </c>
      <c r="R24" s="28">
        <v>4.926894454733703</v>
      </c>
      <c r="S24" s="28">
        <v>5.4929990224981635</v>
      </c>
    </row>
    <row r="25" spans="1:19" x14ac:dyDescent="0.25">
      <c r="A25" s="26">
        <v>6</v>
      </c>
      <c r="B25">
        <v>74</v>
      </c>
      <c r="C25">
        <v>68</v>
      </c>
      <c r="D25" t="s">
        <v>160</v>
      </c>
      <c r="E25">
        <v>69.5</v>
      </c>
      <c r="F25">
        <v>1</v>
      </c>
      <c r="G25">
        <v>74</v>
      </c>
      <c r="H25">
        <v>68</v>
      </c>
      <c r="I25">
        <f>IF(D25="M",1,0)</f>
        <v>0</v>
      </c>
    </row>
    <row r="26" spans="1:19" x14ac:dyDescent="0.25">
      <c r="A26" s="26">
        <v>7</v>
      </c>
      <c r="B26">
        <v>74</v>
      </c>
      <c r="C26">
        <v>68</v>
      </c>
      <c r="D26" t="s">
        <v>189</v>
      </c>
      <c r="E26">
        <v>76.5</v>
      </c>
      <c r="F26">
        <v>6</v>
      </c>
      <c r="G26">
        <v>74</v>
      </c>
      <c r="H26">
        <v>68</v>
      </c>
      <c r="I26">
        <f>IF(D26="M",1,0)</f>
        <v>1</v>
      </c>
      <c r="K26" t="s">
        <v>197</v>
      </c>
    </row>
    <row r="27" spans="1:19" x14ac:dyDescent="0.25">
      <c r="A27" s="26">
        <v>7</v>
      </c>
      <c r="B27">
        <v>74</v>
      </c>
      <c r="C27">
        <v>68</v>
      </c>
      <c r="D27" t="s">
        <v>189</v>
      </c>
      <c r="E27">
        <v>74</v>
      </c>
      <c r="F27">
        <v>6</v>
      </c>
      <c r="G27">
        <v>74</v>
      </c>
      <c r="H27">
        <v>68</v>
      </c>
      <c r="I27">
        <f>IF(D27="M",1,0)</f>
        <v>1</v>
      </c>
      <c r="K27" t="s">
        <v>198</v>
      </c>
    </row>
    <row r="28" spans="1:19" x14ac:dyDescent="0.25">
      <c r="A28" s="26">
        <v>7</v>
      </c>
      <c r="B28">
        <v>74</v>
      </c>
      <c r="C28">
        <v>68</v>
      </c>
      <c r="D28" t="s">
        <v>189</v>
      </c>
      <c r="E28">
        <v>73</v>
      </c>
      <c r="F28">
        <v>6</v>
      </c>
      <c r="G28">
        <v>74</v>
      </c>
      <c r="H28">
        <v>68</v>
      </c>
      <c r="I28">
        <f>IF(D28="M",1,0)</f>
        <v>1</v>
      </c>
      <c r="K28" t="s">
        <v>199</v>
      </c>
    </row>
    <row r="29" spans="1:19" x14ac:dyDescent="0.25">
      <c r="A29" s="26">
        <v>7</v>
      </c>
      <c r="B29">
        <v>74</v>
      </c>
      <c r="C29">
        <v>68</v>
      </c>
      <c r="D29" t="s">
        <v>189</v>
      </c>
      <c r="E29">
        <v>73</v>
      </c>
      <c r="F29">
        <v>6</v>
      </c>
      <c r="G29">
        <v>74</v>
      </c>
      <c r="H29">
        <v>68</v>
      </c>
      <c r="I29">
        <f>IF(D29="M",1,0)</f>
        <v>1</v>
      </c>
      <c r="K29" t="s">
        <v>200</v>
      </c>
    </row>
    <row r="30" spans="1:19" x14ac:dyDescent="0.25">
      <c r="A30" s="26">
        <v>7</v>
      </c>
      <c r="B30">
        <v>74</v>
      </c>
      <c r="C30">
        <v>68</v>
      </c>
      <c r="D30" t="s">
        <v>160</v>
      </c>
      <c r="E30">
        <v>70.5</v>
      </c>
      <c r="F30">
        <v>6</v>
      </c>
      <c r="G30">
        <v>74</v>
      </c>
      <c r="H30">
        <v>68</v>
      </c>
      <c r="I30">
        <f>IF(D30="M",1,0)</f>
        <v>0</v>
      </c>
    </row>
    <row r="31" spans="1:19" x14ac:dyDescent="0.25">
      <c r="A31" s="26">
        <v>7</v>
      </c>
      <c r="B31">
        <v>74</v>
      </c>
      <c r="C31">
        <v>68</v>
      </c>
      <c r="D31" t="s">
        <v>160</v>
      </c>
      <c r="E31">
        <v>64</v>
      </c>
      <c r="F31">
        <v>6</v>
      </c>
      <c r="G31">
        <v>74</v>
      </c>
      <c r="H31">
        <v>68</v>
      </c>
      <c r="I31">
        <f>IF(D31="M",1,0)</f>
        <v>0</v>
      </c>
      <c r="K31" t="s">
        <v>145</v>
      </c>
    </row>
    <row r="32" spans="1:19" ht="15.75" thickBot="1" x14ac:dyDescent="0.3">
      <c r="A32" s="26">
        <v>8</v>
      </c>
      <c r="B32">
        <v>74</v>
      </c>
      <c r="C32">
        <v>66.5</v>
      </c>
      <c r="D32" t="s">
        <v>160</v>
      </c>
      <c r="E32">
        <v>70.5</v>
      </c>
      <c r="F32">
        <v>3</v>
      </c>
      <c r="G32">
        <v>74</v>
      </c>
      <c r="H32">
        <v>66.5</v>
      </c>
      <c r="I32">
        <f>IF(D32="M",1,0)</f>
        <v>0</v>
      </c>
    </row>
    <row r="33" spans="1:19" x14ac:dyDescent="0.25">
      <c r="A33" s="26">
        <v>8</v>
      </c>
      <c r="B33">
        <v>74</v>
      </c>
      <c r="C33">
        <v>66.5</v>
      </c>
      <c r="D33" t="s">
        <v>160</v>
      </c>
      <c r="E33">
        <v>68</v>
      </c>
      <c r="F33">
        <v>3</v>
      </c>
      <c r="G33">
        <v>74</v>
      </c>
      <c r="H33">
        <v>66.5</v>
      </c>
      <c r="I33">
        <f>IF(D33="M",1,0)</f>
        <v>0</v>
      </c>
      <c r="K33" s="30" t="s">
        <v>146</v>
      </c>
      <c r="L33" s="30"/>
    </row>
    <row r="34" spans="1:19" x14ac:dyDescent="0.25">
      <c r="A34" s="26">
        <v>8</v>
      </c>
      <c r="B34">
        <v>74</v>
      </c>
      <c r="C34">
        <v>66.5</v>
      </c>
      <c r="D34" t="s">
        <v>160</v>
      </c>
      <c r="E34">
        <v>66</v>
      </c>
      <c r="F34">
        <v>3</v>
      </c>
      <c r="G34">
        <v>74</v>
      </c>
      <c r="H34">
        <v>66.5</v>
      </c>
      <c r="I34">
        <f>IF(D34="M",1,0)</f>
        <v>0</v>
      </c>
      <c r="K34" s="27" t="s">
        <v>147</v>
      </c>
      <c r="L34" s="27">
        <v>0.79979700193820669</v>
      </c>
    </row>
    <row r="35" spans="1:19" x14ac:dyDescent="0.25">
      <c r="A35" s="26">
        <v>9</v>
      </c>
      <c r="B35">
        <v>74.5</v>
      </c>
      <c r="C35">
        <v>66</v>
      </c>
      <c r="D35" t="s">
        <v>160</v>
      </c>
      <c r="E35">
        <v>66</v>
      </c>
      <c r="F35">
        <v>1</v>
      </c>
      <c r="G35">
        <v>74.5</v>
      </c>
      <c r="H35">
        <v>66</v>
      </c>
      <c r="I35">
        <f>IF(D35="M",1,0)</f>
        <v>0</v>
      </c>
      <c r="K35" s="27" t="s">
        <v>148</v>
      </c>
      <c r="L35" s="27">
        <v>0.63967524430934375</v>
      </c>
    </row>
    <row r="36" spans="1:19" x14ac:dyDescent="0.25">
      <c r="A36" s="26">
        <v>10</v>
      </c>
      <c r="B36">
        <v>74</v>
      </c>
      <c r="C36">
        <v>65.5</v>
      </c>
      <c r="D36" t="s">
        <v>160</v>
      </c>
      <c r="E36">
        <v>65.5</v>
      </c>
      <c r="F36">
        <v>1</v>
      </c>
      <c r="G36">
        <v>74</v>
      </c>
      <c r="H36">
        <v>65.5</v>
      </c>
      <c r="I36">
        <f>IF(D36="M",1,0)</f>
        <v>0</v>
      </c>
      <c r="K36" s="27" t="s">
        <v>149</v>
      </c>
      <c r="L36" s="27">
        <v>0.63846610083387179</v>
      </c>
    </row>
    <row r="37" spans="1:19" x14ac:dyDescent="0.25">
      <c r="A37" s="26">
        <v>11</v>
      </c>
      <c r="B37">
        <v>74</v>
      </c>
      <c r="C37">
        <v>62</v>
      </c>
      <c r="D37" t="s">
        <v>189</v>
      </c>
      <c r="E37">
        <v>74</v>
      </c>
      <c r="F37">
        <v>8</v>
      </c>
      <c r="G37">
        <v>74</v>
      </c>
      <c r="H37">
        <v>62</v>
      </c>
      <c r="I37">
        <f>IF(D37="M",1,0)</f>
        <v>1</v>
      </c>
      <c r="K37" s="27" t="s">
        <v>150</v>
      </c>
      <c r="L37" s="27">
        <v>2.154326076888204</v>
      </c>
    </row>
    <row r="38" spans="1:19" ht="15.75" thickBot="1" x14ac:dyDescent="0.3">
      <c r="A38" s="26">
        <v>11</v>
      </c>
      <c r="B38">
        <v>74</v>
      </c>
      <c r="C38">
        <v>62</v>
      </c>
      <c r="D38" t="s">
        <v>189</v>
      </c>
      <c r="E38">
        <v>70</v>
      </c>
      <c r="F38">
        <v>8</v>
      </c>
      <c r="G38">
        <v>74</v>
      </c>
      <c r="H38">
        <v>62</v>
      </c>
      <c r="I38">
        <f>IF(D38="M",1,0)</f>
        <v>1</v>
      </c>
      <c r="K38" s="28" t="s">
        <v>151</v>
      </c>
      <c r="L38" s="28">
        <v>898</v>
      </c>
    </row>
    <row r="39" spans="1:19" x14ac:dyDescent="0.25">
      <c r="A39" s="26">
        <v>11</v>
      </c>
      <c r="B39">
        <v>74</v>
      </c>
      <c r="C39">
        <v>62</v>
      </c>
      <c r="D39" t="s">
        <v>160</v>
      </c>
      <c r="E39">
        <v>68</v>
      </c>
      <c r="F39">
        <v>8</v>
      </c>
      <c r="G39">
        <v>74</v>
      </c>
      <c r="H39">
        <v>62</v>
      </c>
      <c r="I39">
        <f>IF(D39="M",1,0)</f>
        <v>0</v>
      </c>
    </row>
    <row r="40" spans="1:19" ht="15.75" thickBot="1" x14ac:dyDescent="0.3">
      <c r="A40" s="26">
        <v>11</v>
      </c>
      <c r="B40">
        <v>74</v>
      </c>
      <c r="C40">
        <v>62</v>
      </c>
      <c r="D40" t="s">
        <v>160</v>
      </c>
      <c r="E40">
        <v>67</v>
      </c>
      <c r="F40">
        <v>8</v>
      </c>
      <c r="G40">
        <v>74</v>
      </c>
      <c r="H40">
        <v>62</v>
      </c>
      <c r="I40">
        <f>IF(D40="M",1,0)</f>
        <v>0</v>
      </c>
      <c r="K40" t="s">
        <v>152</v>
      </c>
    </row>
    <row r="41" spans="1:19" x14ac:dyDescent="0.25">
      <c r="A41" s="26">
        <v>11</v>
      </c>
      <c r="B41">
        <v>74</v>
      </c>
      <c r="C41">
        <v>62</v>
      </c>
      <c r="D41" t="s">
        <v>160</v>
      </c>
      <c r="E41">
        <v>67</v>
      </c>
      <c r="F41">
        <v>8</v>
      </c>
      <c r="G41">
        <v>74</v>
      </c>
      <c r="H41">
        <v>62</v>
      </c>
      <c r="I41">
        <f>IF(D41="M",1,0)</f>
        <v>0</v>
      </c>
      <c r="K41" s="29"/>
      <c r="L41" s="29" t="s">
        <v>157</v>
      </c>
      <c r="M41" s="29" t="s">
        <v>158</v>
      </c>
      <c r="N41" s="29" t="s">
        <v>159</v>
      </c>
      <c r="O41" s="29" t="s">
        <v>160</v>
      </c>
      <c r="P41" s="29" t="s">
        <v>161</v>
      </c>
    </row>
    <row r="42" spans="1:19" x14ac:dyDescent="0.25">
      <c r="A42" s="26">
        <v>11</v>
      </c>
      <c r="B42">
        <v>74</v>
      </c>
      <c r="C42">
        <v>62</v>
      </c>
      <c r="D42" t="s">
        <v>160</v>
      </c>
      <c r="E42">
        <v>66</v>
      </c>
      <c r="F42">
        <v>8</v>
      </c>
      <c r="G42">
        <v>74</v>
      </c>
      <c r="H42">
        <v>62</v>
      </c>
      <c r="I42">
        <f>IF(D42="M",1,0)</f>
        <v>0</v>
      </c>
      <c r="K42" s="27" t="s">
        <v>153</v>
      </c>
      <c r="L42" s="27">
        <v>3</v>
      </c>
      <c r="M42" s="27">
        <v>7365.9003360065499</v>
      </c>
      <c r="N42" s="27">
        <v>2455.3001120021831</v>
      </c>
      <c r="O42" s="27">
        <v>529.03171317997658</v>
      </c>
      <c r="P42" s="27">
        <v>1.3288884053749172E-197</v>
      </c>
    </row>
    <row r="43" spans="1:19" x14ac:dyDescent="0.25">
      <c r="A43" s="26">
        <v>11</v>
      </c>
      <c r="B43">
        <v>74</v>
      </c>
      <c r="C43">
        <v>62</v>
      </c>
      <c r="D43" t="s">
        <v>160</v>
      </c>
      <c r="E43">
        <v>63.5</v>
      </c>
      <c r="F43">
        <v>8</v>
      </c>
      <c r="G43">
        <v>74</v>
      </c>
      <c r="H43">
        <v>62</v>
      </c>
      <c r="I43">
        <f>IF(D43="M",1,0)</f>
        <v>0</v>
      </c>
      <c r="K43" s="27" t="s">
        <v>154</v>
      </c>
      <c r="L43" s="27">
        <v>894</v>
      </c>
      <c r="M43" s="27">
        <v>4149.1620359311046</v>
      </c>
      <c r="N43" s="27">
        <v>4.6411208455605193</v>
      </c>
      <c r="O43" s="27"/>
      <c r="P43" s="27"/>
    </row>
    <row r="44" spans="1:19" ht="15.75" thickBot="1" x14ac:dyDescent="0.3">
      <c r="A44" s="26">
        <v>11</v>
      </c>
      <c r="B44">
        <v>74</v>
      </c>
      <c r="C44">
        <v>62</v>
      </c>
      <c r="D44" t="s">
        <v>160</v>
      </c>
      <c r="E44">
        <v>63</v>
      </c>
      <c r="F44">
        <v>8</v>
      </c>
      <c r="G44">
        <v>74</v>
      </c>
      <c r="H44">
        <v>62</v>
      </c>
      <c r="I44">
        <f>IF(D44="M",1,0)</f>
        <v>0</v>
      </c>
      <c r="K44" s="28" t="s">
        <v>155</v>
      </c>
      <c r="L44" s="28">
        <v>897</v>
      </c>
      <c r="M44" s="28">
        <v>11515.062371937654</v>
      </c>
      <c r="N44" s="28"/>
      <c r="O44" s="28"/>
      <c r="P44" s="28"/>
    </row>
    <row r="45" spans="1:19" ht="15.75" thickBot="1" x14ac:dyDescent="0.3">
      <c r="A45" s="26">
        <v>12</v>
      </c>
      <c r="B45">
        <v>74</v>
      </c>
      <c r="C45">
        <v>61</v>
      </c>
      <c r="D45" t="s">
        <v>160</v>
      </c>
      <c r="E45">
        <v>65</v>
      </c>
      <c r="F45">
        <v>1</v>
      </c>
      <c r="G45">
        <v>74</v>
      </c>
      <c r="H45">
        <v>61</v>
      </c>
      <c r="I45">
        <f>IF(D45="M",1,0)</f>
        <v>0</v>
      </c>
    </row>
    <row r="46" spans="1:19" x14ac:dyDescent="0.25">
      <c r="A46" s="26">
        <v>14</v>
      </c>
      <c r="B46">
        <v>73</v>
      </c>
      <c r="C46">
        <v>67</v>
      </c>
      <c r="D46" t="s">
        <v>189</v>
      </c>
      <c r="E46">
        <v>68</v>
      </c>
      <c r="F46">
        <v>2</v>
      </c>
      <c r="G46">
        <v>73</v>
      </c>
      <c r="H46">
        <v>67</v>
      </c>
      <c r="I46">
        <f>IF(D46="M",1,0)</f>
        <v>1</v>
      </c>
      <c r="K46" s="29"/>
      <c r="L46" s="29" t="s">
        <v>162</v>
      </c>
      <c r="M46" s="29" t="s">
        <v>150</v>
      </c>
      <c r="N46" s="29" t="s">
        <v>163</v>
      </c>
      <c r="O46" s="29" t="s">
        <v>164</v>
      </c>
      <c r="P46" s="29" t="s">
        <v>165</v>
      </c>
      <c r="Q46" s="29" t="s">
        <v>166</v>
      </c>
      <c r="R46" s="29" t="s">
        <v>167</v>
      </c>
      <c r="S46" s="29" t="s">
        <v>168</v>
      </c>
    </row>
    <row r="47" spans="1:19" x14ac:dyDescent="0.25">
      <c r="A47" s="26">
        <v>14</v>
      </c>
      <c r="B47">
        <v>73</v>
      </c>
      <c r="C47">
        <v>67</v>
      </c>
      <c r="D47" t="s">
        <v>189</v>
      </c>
      <c r="E47">
        <v>67</v>
      </c>
      <c r="F47">
        <v>2</v>
      </c>
      <c r="G47">
        <v>73</v>
      </c>
      <c r="H47">
        <v>67</v>
      </c>
      <c r="I47">
        <f>IF(D47="M",1,0)</f>
        <v>1</v>
      </c>
      <c r="K47" s="27" t="s">
        <v>156</v>
      </c>
      <c r="L47" s="27">
        <v>15.344760018810991</v>
      </c>
      <c r="M47" s="27">
        <v>2.7469612058635722</v>
      </c>
      <c r="N47" s="27">
        <v>5.5860854481878288</v>
      </c>
      <c r="O47" s="27">
        <v>3.0822841187614036E-8</v>
      </c>
      <c r="P47" s="27">
        <v>9.953516086355453</v>
      </c>
      <c r="Q47" s="27">
        <v>20.736003951266529</v>
      </c>
      <c r="R47" s="27">
        <v>9.953516086355453</v>
      </c>
      <c r="S47" s="27">
        <v>20.736003951266529</v>
      </c>
    </row>
    <row r="48" spans="1:19" x14ac:dyDescent="0.25">
      <c r="A48" s="26">
        <v>15</v>
      </c>
      <c r="B48">
        <v>73</v>
      </c>
      <c r="C48">
        <v>66.5</v>
      </c>
      <c r="D48" t="s">
        <v>189</v>
      </c>
      <c r="E48">
        <v>71</v>
      </c>
      <c r="F48">
        <v>3</v>
      </c>
      <c r="G48">
        <v>73</v>
      </c>
      <c r="H48">
        <v>66.5</v>
      </c>
      <c r="I48">
        <f>IF(D48="M",1,0)</f>
        <v>1</v>
      </c>
      <c r="K48" s="27" t="s">
        <v>169</v>
      </c>
      <c r="L48" s="27">
        <v>0.40597802529111604</v>
      </c>
      <c r="M48" s="27">
        <v>2.9206960564144006E-2</v>
      </c>
      <c r="N48" s="27">
        <v>13.900043600891355</v>
      </c>
      <c r="O48" s="27">
        <v>6.5256475399963086E-40</v>
      </c>
      <c r="P48" s="27">
        <v>0.34865582918918464</v>
      </c>
      <c r="Q48" s="27">
        <v>0.46330022139304744</v>
      </c>
      <c r="R48" s="27">
        <v>0.34865582918918464</v>
      </c>
      <c r="S48" s="27">
        <v>0.46330022139304744</v>
      </c>
    </row>
    <row r="49" spans="1:19" x14ac:dyDescent="0.25">
      <c r="A49" s="26">
        <v>15</v>
      </c>
      <c r="B49">
        <v>73</v>
      </c>
      <c r="C49">
        <v>66.5</v>
      </c>
      <c r="D49" t="s">
        <v>189</v>
      </c>
      <c r="E49">
        <v>70.5</v>
      </c>
      <c r="F49">
        <v>3</v>
      </c>
      <c r="G49">
        <v>73</v>
      </c>
      <c r="H49">
        <v>66.5</v>
      </c>
      <c r="I49">
        <f>IF(D49="M",1,0)</f>
        <v>1</v>
      </c>
      <c r="K49" s="27" t="s">
        <v>194</v>
      </c>
      <c r="L49" s="27">
        <v>0.32149513509690475</v>
      </c>
      <c r="M49" s="27">
        <v>3.1281782803745183E-2</v>
      </c>
      <c r="N49" s="27">
        <v>10.277391704746893</v>
      </c>
      <c r="O49" s="27">
        <v>1.7017714070983748E-23</v>
      </c>
      <c r="P49" s="27">
        <v>0.26010084915755716</v>
      </c>
      <c r="Q49" s="27">
        <v>0.38288942103625234</v>
      </c>
      <c r="R49" s="27">
        <v>0.26010084915755716</v>
      </c>
      <c r="S49" s="27">
        <v>0.38288942103625234</v>
      </c>
    </row>
    <row r="50" spans="1:19" ht="15.75" thickBot="1" x14ac:dyDescent="0.3">
      <c r="A50" s="26">
        <v>15</v>
      </c>
      <c r="B50">
        <v>73</v>
      </c>
      <c r="C50">
        <v>66.5</v>
      </c>
      <c r="D50" t="s">
        <v>160</v>
      </c>
      <c r="E50">
        <v>66.7</v>
      </c>
      <c r="F50">
        <v>3</v>
      </c>
      <c r="G50">
        <v>73</v>
      </c>
      <c r="H50">
        <v>66.5</v>
      </c>
      <c r="I50">
        <f>IF(D50="M",1,0)</f>
        <v>0</v>
      </c>
      <c r="K50" s="28" t="s">
        <v>195</v>
      </c>
      <c r="L50" s="28">
        <v>5.2259513105409114</v>
      </c>
      <c r="M50" s="28">
        <v>0.14400791257308432</v>
      </c>
      <c r="N50" s="28">
        <v>36.289334503676876</v>
      </c>
      <c r="O50" s="28">
        <v>5.7866158849983275E-178</v>
      </c>
      <c r="P50" s="28">
        <v>4.9433183475314628</v>
      </c>
      <c r="Q50" s="28">
        <v>5.5085842735503601</v>
      </c>
      <c r="R50" s="28">
        <v>4.9433183475314628</v>
      </c>
      <c r="S50" s="28">
        <v>5.5085842735503601</v>
      </c>
    </row>
    <row r="51" spans="1:19" x14ac:dyDescent="0.25">
      <c r="A51" s="26">
        <v>16</v>
      </c>
      <c r="B51">
        <v>73</v>
      </c>
      <c r="C51">
        <v>65</v>
      </c>
      <c r="D51" t="s">
        <v>189</v>
      </c>
      <c r="E51">
        <v>72</v>
      </c>
      <c r="F51">
        <v>9</v>
      </c>
      <c r="G51">
        <v>73</v>
      </c>
      <c r="H51">
        <v>65</v>
      </c>
      <c r="I51">
        <f>IF(D51="M",1,0)</f>
        <v>1</v>
      </c>
    </row>
    <row r="52" spans="1:19" x14ac:dyDescent="0.25">
      <c r="A52" s="26">
        <v>16</v>
      </c>
      <c r="B52">
        <v>73</v>
      </c>
      <c r="C52">
        <v>65</v>
      </c>
      <c r="D52" t="s">
        <v>189</v>
      </c>
      <c r="E52">
        <v>70.5</v>
      </c>
      <c r="F52">
        <v>9</v>
      </c>
      <c r="G52">
        <v>73</v>
      </c>
      <c r="H52">
        <v>65</v>
      </c>
      <c r="I52">
        <f>IF(D52="M",1,0)</f>
        <v>1</v>
      </c>
      <c r="K52" t="s">
        <v>202</v>
      </c>
    </row>
    <row r="53" spans="1:19" x14ac:dyDescent="0.25">
      <c r="A53" s="26">
        <v>16</v>
      </c>
      <c r="B53">
        <v>73</v>
      </c>
      <c r="C53">
        <v>65</v>
      </c>
      <c r="D53" t="s">
        <v>189</v>
      </c>
      <c r="E53">
        <v>70.2</v>
      </c>
      <c r="F53">
        <v>9</v>
      </c>
      <c r="G53">
        <v>73</v>
      </c>
      <c r="H53">
        <v>65</v>
      </c>
      <c r="I53">
        <f>IF(D53="M",1,0)</f>
        <v>1</v>
      </c>
      <c r="K53" t="s">
        <v>201</v>
      </c>
    </row>
    <row r="54" spans="1:19" x14ac:dyDescent="0.25">
      <c r="A54" s="26">
        <v>16</v>
      </c>
      <c r="B54">
        <v>73</v>
      </c>
      <c r="C54">
        <v>65</v>
      </c>
      <c r="D54" t="s">
        <v>189</v>
      </c>
      <c r="E54">
        <v>70.2</v>
      </c>
      <c r="F54">
        <v>9</v>
      </c>
      <c r="G54">
        <v>73</v>
      </c>
      <c r="H54">
        <v>65</v>
      </c>
      <c r="I54">
        <f>IF(D54="M",1,0)</f>
        <v>1</v>
      </c>
      <c r="K54" t="s">
        <v>203</v>
      </c>
    </row>
    <row r="55" spans="1:19" x14ac:dyDescent="0.25">
      <c r="A55" s="26">
        <v>16</v>
      </c>
      <c r="B55">
        <v>73</v>
      </c>
      <c r="C55">
        <v>65</v>
      </c>
      <c r="D55" t="s">
        <v>189</v>
      </c>
      <c r="E55">
        <v>69.2</v>
      </c>
      <c r="F55">
        <v>9</v>
      </c>
      <c r="G55">
        <v>73</v>
      </c>
      <c r="H55">
        <v>65</v>
      </c>
      <c r="I55">
        <f>IF(D55="M",1,0)</f>
        <v>1</v>
      </c>
    </row>
    <row r="56" spans="1:19" x14ac:dyDescent="0.25">
      <c r="A56" s="26">
        <v>16</v>
      </c>
      <c r="B56">
        <v>73</v>
      </c>
      <c r="C56">
        <v>65</v>
      </c>
      <c r="D56" t="s">
        <v>160</v>
      </c>
      <c r="E56">
        <v>68.7</v>
      </c>
      <c r="F56">
        <v>9</v>
      </c>
      <c r="G56">
        <v>73</v>
      </c>
      <c r="H56">
        <v>65</v>
      </c>
      <c r="I56">
        <f>IF(D56="M",1,0)</f>
        <v>0</v>
      </c>
    </row>
    <row r="57" spans="1:19" x14ac:dyDescent="0.25">
      <c r="A57" s="26">
        <v>16</v>
      </c>
      <c r="B57">
        <v>73</v>
      </c>
      <c r="C57">
        <v>65</v>
      </c>
      <c r="D57" t="s">
        <v>160</v>
      </c>
      <c r="E57">
        <v>66.5</v>
      </c>
      <c r="F57">
        <v>9</v>
      </c>
      <c r="G57">
        <v>73</v>
      </c>
      <c r="H57">
        <v>65</v>
      </c>
      <c r="I57">
        <f>IF(D57="M",1,0)</f>
        <v>0</v>
      </c>
    </row>
    <row r="58" spans="1:19" x14ac:dyDescent="0.25">
      <c r="A58" s="26">
        <v>16</v>
      </c>
      <c r="B58">
        <v>73</v>
      </c>
      <c r="C58">
        <v>65</v>
      </c>
      <c r="D58" t="s">
        <v>160</v>
      </c>
      <c r="E58">
        <v>64.5</v>
      </c>
      <c r="F58">
        <v>9</v>
      </c>
      <c r="G58">
        <v>73</v>
      </c>
      <c r="H58">
        <v>65</v>
      </c>
      <c r="I58">
        <f>IF(D58="M",1,0)</f>
        <v>0</v>
      </c>
    </row>
    <row r="59" spans="1:19" x14ac:dyDescent="0.25">
      <c r="A59" s="26">
        <v>16</v>
      </c>
      <c r="B59">
        <v>73</v>
      </c>
      <c r="C59">
        <v>65</v>
      </c>
      <c r="D59" t="s">
        <v>160</v>
      </c>
      <c r="E59">
        <v>63.5</v>
      </c>
      <c r="F59">
        <v>9</v>
      </c>
      <c r="G59">
        <v>73</v>
      </c>
      <c r="H59">
        <v>65</v>
      </c>
      <c r="I59">
        <f>IF(D59="M",1,0)</f>
        <v>0</v>
      </c>
    </row>
    <row r="60" spans="1:19" x14ac:dyDescent="0.25">
      <c r="A60" s="26">
        <v>17</v>
      </c>
      <c r="B60">
        <v>73</v>
      </c>
      <c r="C60">
        <v>64.5</v>
      </c>
      <c r="D60" t="s">
        <v>189</v>
      </c>
      <c r="E60">
        <v>74</v>
      </c>
      <c r="F60">
        <v>6</v>
      </c>
      <c r="G60">
        <v>73</v>
      </c>
      <c r="H60">
        <v>64.5</v>
      </c>
      <c r="I60">
        <f>IF(D60="M",1,0)</f>
        <v>1</v>
      </c>
    </row>
    <row r="61" spans="1:19" x14ac:dyDescent="0.25">
      <c r="A61" s="26">
        <v>17</v>
      </c>
      <c r="B61">
        <v>73</v>
      </c>
      <c r="C61">
        <v>64.5</v>
      </c>
      <c r="D61" t="s">
        <v>189</v>
      </c>
      <c r="E61">
        <v>73</v>
      </c>
      <c r="F61">
        <v>6</v>
      </c>
      <c r="G61">
        <v>73</v>
      </c>
      <c r="H61">
        <v>64.5</v>
      </c>
      <c r="I61">
        <f>IF(D61="M",1,0)</f>
        <v>1</v>
      </c>
    </row>
    <row r="62" spans="1:19" x14ac:dyDescent="0.25">
      <c r="A62" s="26">
        <v>17</v>
      </c>
      <c r="B62">
        <v>73</v>
      </c>
      <c r="C62">
        <v>64.5</v>
      </c>
      <c r="D62" t="s">
        <v>189</v>
      </c>
      <c r="E62">
        <v>71.5</v>
      </c>
      <c r="F62">
        <v>6</v>
      </c>
      <c r="G62">
        <v>73</v>
      </c>
      <c r="H62">
        <v>64.5</v>
      </c>
      <c r="I62">
        <f>IF(D62="M",1,0)</f>
        <v>1</v>
      </c>
    </row>
    <row r="63" spans="1:19" x14ac:dyDescent="0.25">
      <c r="A63" s="26">
        <v>17</v>
      </c>
      <c r="B63">
        <v>73</v>
      </c>
      <c r="C63">
        <v>64.5</v>
      </c>
      <c r="D63" t="s">
        <v>189</v>
      </c>
      <c r="E63">
        <v>62.5</v>
      </c>
      <c r="F63">
        <v>6</v>
      </c>
      <c r="G63">
        <v>73</v>
      </c>
      <c r="H63">
        <v>64.5</v>
      </c>
      <c r="I63">
        <f>IF(D63="M",1,0)</f>
        <v>1</v>
      </c>
    </row>
    <row r="64" spans="1:19" x14ac:dyDescent="0.25">
      <c r="A64" s="26">
        <v>17</v>
      </c>
      <c r="B64">
        <v>73</v>
      </c>
      <c r="C64">
        <v>64.5</v>
      </c>
      <c r="D64" t="s">
        <v>160</v>
      </c>
      <c r="E64">
        <v>66.5</v>
      </c>
      <c r="F64">
        <v>6</v>
      </c>
      <c r="G64">
        <v>73</v>
      </c>
      <c r="H64">
        <v>64.5</v>
      </c>
      <c r="I64">
        <f>IF(D64="M",1,0)</f>
        <v>0</v>
      </c>
    </row>
    <row r="65" spans="1:9" x14ac:dyDescent="0.25">
      <c r="A65" s="26">
        <v>17</v>
      </c>
      <c r="B65">
        <v>73</v>
      </c>
      <c r="C65">
        <v>64.5</v>
      </c>
      <c r="D65" t="s">
        <v>160</v>
      </c>
      <c r="E65">
        <v>62.3</v>
      </c>
      <c r="F65">
        <v>6</v>
      </c>
      <c r="G65">
        <v>73</v>
      </c>
      <c r="H65">
        <v>64.5</v>
      </c>
      <c r="I65">
        <f>IF(D65="M",1,0)</f>
        <v>0</v>
      </c>
    </row>
    <row r="66" spans="1:9" x14ac:dyDescent="0.25">
      <c r="A66" s="26">
        <v>18</v>
      </c>
      <c r="B66">
        <v>73</v>
      </c>
      <c r="C66">
        <v>64</v>
      </c>
      <c r="D66" t="s">
        <v>160</v>
      </c>
      <c r="E66">
        <v>66</v>
      </c>
      <c r="F66">
        <v>3</v>
      </c>
      <c r="G66">
        <v>73</v>
      </c>
      <c r="H66">
        <v>64</v>
      </c>
      <c r="I66">
        <f>IF(D66="M",1,0)</f>
        <v>0</v>
      </c>
    </row>
    <row r="67" spans="1:9" x14ac:dyDescent="0.25">
      <c r="A67" s="26">
        <v>18</v>
      </c>
      <c r="B67">
        <v>73</v>
      </c>
      <c r="C67">
        <v>64</v>
      </c>
      <c r="D67" t="s">
        <v>160</v>
      </c>
      <c r="E67">
        <v>64.5</v>
      </c>
      <c r="F67">
        <v>3</v>
      </c>
      <c r="G67">
        <v>73</v>
      </c>
      <c r="H67">
        <v>64</v>
      </c>
      <c r="I67">
        <f>IF(D67="M",1,0)</f>
        <v>0</v>
      </c>
    </row>
    <row r="68" spans="1:9" x14ac:dyDescent="0.25">
      <c r="A68" s="26">
        <v>18</v>
      </c>
      <c r="B68">
        <v>73</v>
      </c>
      <c r="C68">
        <v>64</v>
      </c>
      <c r="D68" t="s">
        <v>160</v>
      </c>
      <c r="E68">
        <v>64</v>
      </c>
      <c r="F68">
        <v>3</v>
      </c>
      <c r="G68">
        <v>73</v>
      </c>
      <c r="H68">
        <v>64</v>
      </c>
      <c r="I68">
        <f>IF(D68="M",1,0)</f>
        <v>0</v>
      </c>
    </row>
    <row r="69" spans="1:9" x14ac:dyDescent="0.25">
      <c r="A69" s="26">
        <v>19</v>
      </c>
      <c r="B69">
        <v>73.2</v>
      </c>
      <c r="C69">
        <v>63</v>
      </c>
      <c r="D69" t="s">
        <v>160</v>
      </c>
      <c r="E69">
        <v>62.7</v>
      </c>
      <c r="F69">
        <v>1</v>
      </c>
      <c r="G69">
        <v>73.2</v>
      </c>
      <c r="H69">
        <v>63</v>
      </c>
      <c r="I69">
        <f>IF(D69="M",1,0)</f>
        <v>0</v>
      </c>
    </row>
    <row r="70" spans="1:9" x14ac:dyDescent="0.25">
      <c r="A70" s="26">
        <v>20</v>
      </c>
      <c r="B70">
        <v>72.7</v>
      </c>
      <c r="C70">
        <v>69</v>
      </c>
      <c r="D70" t="s">
        <v>189</v>
      </c>
      <c r="E70">
        <v>73.2</v>
      </c>
      <c r="F70">
        <v>8</v>
      </c>
      <c r="G70">
        <v>72.7</v>
      </c>
      <c r="H70">
        <v>69</v>
      </c>
      <c r="I70">
        <f>IF(D70="M",1,0)</f>
        <v>1</v>
      </c>
    </row>
    <row r="71" spans="1:9" x14ac:dyDescent="0.25">
      <c r="A71" s="26">
        <v>20</v>
      </c>
      <c r="B71">
        <v>72.7</v>
      </c>
      <c r="C71">
        <v>69</v>
      </c>
      <c r="D71" t="s">
        <v>189</v>
      </c>
      <c r="E71">
        <v>73</v>
      </c>
      <c r="F71">
        <v>8</v>
      </c>
      <c r="G71">
        <v>72.7</v>
      </c>
      <c r="H71">
        <v>69</v>
      </c>
      <c r="I71">
        <f>IF(D71="M",1,0)</f>
        <v>1</v>
      </c>
    </row>
    <row r="72" spans="1:9" x14ac:dyDescent="0.25">
      <c r="A72" s="26">
        <v>20</v>
      </c>
      <c r="B72">
        <v>72.7</v>
      </c>
      <c r="C72">
        <v>69</v>
      </c>
      <c r="D72" t="s">
        <v>189</v>
      </c>
      <c r="E72">
        <v>72.7</v>
      </c>
      <c r="F72">
        <v>8</v>
      </c>
      <c r="G72">
        <v>72.7</v>
      </c>
      <c r="H72">
        <v>69</v>
      </c>
      <c r="I72">
        <f>IF(D72="M",1,0)</f>
        <v>1</v>
      </c>
    </row>
    <row r="73" spans="1:9" x14ac:dyDescent="0.25">
      <c r="A73" s="26">
        <v>20</v>
      </c>
      <c r="B73">
        <v>72.7</v>
      </c>
      <c r="C73">
        <v>69</v>
      </c>
      <c r="D73" t="s">
        <v>160</v>
      </c>
      <c r="E73">
        <v>70</v>
      </c>
      <c r="F73">
        <v>8</v>
      </c>
      <c r="G73">
        <v>72.7</v>
      </c>
      <c r="H73">
        <v>69</v>
      </c>
      <c r="I73">
        <f>IF(D73="M",1,0)</f>
        <v>0</v>
      </c>
    </row>
    <row r="74" spans="1:9" x14ac:dyDescent="0.25">
      <c r="A74" s="26">
        <v>20</v>
      </c>
      <c r="B74">
        <v>72.7</v>
      </c>
      <c r="C74">
        <v>69</v>
      </c>
      <c r="D74" t="s">
        <v>160</v>
      </c>
      <c r="E74">
        <v>69</v>
      </c>
      <c r="F74">
        <v>8</v>
      </c>
      <c r="G74">
        <v>72.7</v>
      </c>
      <c r="H74">
        <v>69</v>
      </c>
      <c r="I74">
        <f>IF(D74="M",1,0)</f>
        <v>0</v>
      </c>
    </row>
    <row r="75" spans="1:9" x14ac:dyDescent="0.25">
      <c r="A75" s="26">
        <v>20</v>
      </c>
      <c r="B75">
        <v>72.7</v>
      </c>
      <c r="C75">
        <v>69</v>
      </c>
      <c r="D75" t="s">
        <v>160</v>
      </c>
      <c r="E75">
        <v>68.5</v>
      </c>
      <c r="F75">
        <v>8</v>
      </c>
      <c r="G75">
        <v>72.7</v>
      </c>
      <c r="H75">
        <v>69</v>
      </c>
      <c r="I75">
        <f>IF(D75="M",1,0)</f>
        <v>0</v>
      </c>
    </row>
    <row r="76" spans="1:9" x14ac:dyDescent="0.25">
      <c r="A76" s="26">
        <v>20</v>
      </c>
      <c r="B76">
        <v>72.7</v>
      </c>
      <c r="C76">
        <v>69</v>
      </c>
      <c r="D76" t="s">
        <v>160</v>
      </c>
      <c r="E76">
        <v>68</v>
      </c>
      <c r="F76">
        <v>8</v>
      </c>
      <c r="G76">
        <v>72.7</v>
      </c>
      <c r="H76">
        <v>69</v>
      </c>
      <c r="I76">
        <f>IF(D76="M",1,0)</f>
        <v>0</v>
      </c>
    </row>
    <row r="77" spans="1:9" x14ac:dyDescent="0.25">
      <c r="A77" s="26">
        <v>20</v>
      </c>
      <c r="B77">
        <v>72.7</v>
      </c>
      <c r="C77">
        <v>69</v>
      </c>
      <c r="D77" t="s">
        <v>160</v>
      </c>
      <c r="E77">
        <v>66</v>
      </c>
      <c r="F77">
        <v>8</v>
      </c>
      <c r="G77">
        <v>72.7</v>
      </c>
      <c r="H77">
        <v>69</v>
      </c>
      <c r="I77">
        <f>IF(D77="M",1,0)</f>
        <v>0</v>
      </c>
    </row>
    <row r="78" spans="1:9" x14ac:dyDescent="0.25">
      <c r="A78" s="26">
        <v>21</v>
      </c>
      <c r="B78">
        <v>72</v>
      </c>
      <c r="C78">
        <v>68</v>
      </c>
      <c r="D78" t="s">
        <v>189</v>
      </c>
      <c r="E78">
        <v>73</v>
      </c>
      <c r="F78">
        <v>3</v>
      </c>
      <c r="G78">
        <v>72</v>
      </c>
      <c r="H78">
        <v>68</v>
      </c>
      <c r="I78">
        <f>IF(D78="M",1,0)</f>
        <v>1</v>
      </c>
    </row>
    <row r="79" spans="1:9" x14ac:dyDescent="0.25">
      <c r="A79" s="26">
        <v>21</v>
      </c>
      <c r="B79">
        <v>72</v>
      </c>
      <c r="C79">
        <v>68</v>
      </c>
      <c r="D79" t="s">
        <v>160</v>
      </c>
      <c r="E79">
        <v>68.5</v>
      </c>
      <c r="F79">
        <v>3</v>
      </c>
      <c r="G79">
        <v>72</v>
      </c>
      <c r="H79">
        <v>68</v>
      </c>
      <c r="I79">
        <f>IF(D79="M",1,0)</f>
        <v>0</v>
      </c>
    </row>
    <row r="80" spans="1:9" x14ac:dyDescent="0.25">
      <c r="A80" s="26">
        <v>21</v>
      </c>
      <c r="B80">
        <v>72</v>
      </c>
      <c r="C80">
        <v>68</v>
      </c>
      <c r="D80" t="s">
        <v>160</v>
      </c>
      <c r="E80">
        <v>68</v>
      </c>
      <c r="F80">
        <v>3</v>
      </c>
      <c r="G80">
        <v>72</v>
      </c>
      <c r="H80">
        <v>68</v>
      </c>
      <c r="I80">
        <f>IF(D80="M",1,0)</f>
        <v>0</v>
      </c>
    </row>
    <row r="81" spans="1:9" x14ac:dyDescent="0.25">
      <c r="A81" s="26">
        <v>22</v>
      </c>
      <c r="B81">
        <v>72</v>
      </c>
      <c r="C81">
        <v>67</v>
      </c>
      <c r="D81" t="s">
        <v>189</v>
      </c>
      <c r="E81">
        <v>73</v>
      </c>
      <c r="F81">
        <v>3</v>
      </c>
      <c r="G81">
        <v>72</v>
      </c>
      <c r="H81">
        <v>67</v>
      </c>
      <c r="I81">
        <f>IF(D81="M",1,0)</f>
        <v>1</v>
      </c>
    </row>
    <row r="82" spans="1:9" x14ac:dyDescent="0.25">
      <c r="A82" s="26">
        <v>22</v>
      </c>
      <c r="B82">
        <v>72</v>
      </c>
      <c r="C82">
        <v>67</v>
      </c>
      <c r="D82" t="s">
        <v>189</v>
      </c>
      <c r="E82">
        <v>71</v>
      </c>
      <c r="F82">
        <v>3</v>
      </c>
      <c r="G82">
        <v>72</v>
      </c>
      <c r="H82">
        <v>67</v>
      </c>
      <c r="I82">
        <f>IF(D82="M",1,0)</f>
        <v>1</v>
      </c>
    </row>
    <row r="83" spans="1:9" x14ac:dyDescent="0.25">
      <c r="A83" s="26">
        <v>22</v>
      </c>
      <c r="B83">
        <v>72</v>
      </c>
      <c r="C83">
        <v>67</v>
      </c>
      <c r="D83" t="s">
        <v>160</v>
      </c>
      <c r="E83">
        <v>67</v>
      </c>
      <c r="F83">
        <v>3</v>
      </c>
      <c r="G83">
        <v>72</v>
      </c>
      <c r="H83">
        <v>67</v>
      </c>
      <c r="I83">
        <f>IF(D83="M",1,0)</f>
        <v>0</v>
      </c>
    </row>
    <row r="84" spans="1:9" x14ac:dyDescent="0.25">
      <c r="A84" s="26">
        <v>23</v>
      </c>
      <c r="B84">
        <v>72</v>
      </c>
      <c r="C84">
        <v>65</v>
      </c>
      <c r="D84" t="s">
        <v>189</v>
      </c>
      <c r="E84">
        <v>74.2</v>
      </c>
      <c r="F84">
        <v>7</v>
      </c>
      <c r="G84">
        <v>72</v>
      </c>
      <c r="H84">
        <v>65</v>
      </c>
      <c r="I84">
        <f>IF(D84="M",1,0)</f>
        <v>1</v>
      </c>
    </row>
    <row r="85" spans="1:9" x14ac:dyDescent="0.25">
      <c r="A85" s="26">
        <v>23</v>
      </c>
      <c r="B85">
        <v>72</v>
      </c>
      <c r="C85">
        <v>65</v>
      </c>
      <c r="D85" t="s">
        <v>189</v>
      </c>
      <c r="E85">
        <v>70.5</v>
      </c>
      <c r="F85">
        <v>7</v>
      </c>
      <c r="G85">
        <v>72</v>
      </c>
      <c r="H85">
        <v>65</v>
      </c>
      <c r="I85">
        <f>IF(D85="M",1,0)</f>
        <v>1</v>
      </c>
    </row>
    <row r="86" spans="1:9" x14ac:dyDescent="0.25">
      <c r="A86" s="26">
        <v>23</v>
      </c>
      <c r="B86">
        <v>72</v>
      </c>
      <c r="C86">
        <v>65</v>
      </c>
      <c r="D86" t="s">
        <v>189</v>
      </c>
      <c r="E86">
        <v>69.5</v>
      </c>
      <c r="F86">
        <v>7</v>
      </c>
      <c r="G86">
        <v>72</v>
      </c>
      <c r="H86">
        <v>65</v>
      </c>
      <c r="I86">
        <f>IF(D86="M",1,0)</f>
        <v>1</v>
      </c>
    </row>
    <row r="87" spans="1:9" x14ac:dyDescent="0.25">
      <c r="A87" s="26">
        <v>23</v>
      </c>
      <c r="B87">
        <v>72</v>
      </c>
      <c r="C87">
        <v>65</v>
      </c>
      <c r="D87" t="s">
        <v>160</v>
      </c>
      <c r="E87">
        <v>66</v>
      </c>
      <c r="F87">
        <v>7</v>
      </c>
      <c r="G87">
        <v>72</v>
      </c>
      <c r="H87">
        <v>65</v>
      </c>
      <c r="I87">
        <f>IF(D87="M",1,0)</f>
        <v>0</v>
      </c>
    </row>
    <row r="88" spans="1:9" x14ac:dyDescent="0.25">
      <c r="A88" s="26">
        <v>23</v>
      </c>
      <c r="B88">
        <v>72</v>
      </c>
      <c r="C88">
        <v>65</v>
      </c>
      <c r="D88" t="s">
        <v>160</v>
      </c>
      <c r="E88">
        <v>65.5</v>
      </c>
      <c r="F88">
        <v>7</v>
      </c>
      <c r="G88">
        <v>72</v>
      </c>
      <c r="H88">
        <v>65</v>
      </c>
      <c r="I88">
        <f>IF(D88="M",1,0)</f>
        <v>0</v>
      </c>
    </row>
    <row r="89" spans="1:9" x14ac:dyDescent="0.25">
      <c r="A89" s="26">
        <v>23</v>
      </c>
      <c r="B89">
        <v>72</v>
      </c>
      <c r="C89">
        <v>65</v>
      </c>
      <c r="D89" t="s">
        <v>160</v>
      </c>
      <c r="E89">
        <v>65</v>
      </c>
      <c r="F89">
        <v>7</v>
      </c>
      <c r="G89">
        <v>72</v>
      </c>
      <c r="H89">
        <v>65</v>
      </c>
      <c r="I89">
        <f>IF(D89="M",1,0)</f>
        <v>0</v>
      </c>
    </row>
    <row r="90" spans="1:9" x14ac:dyDescent="0.25">
      <c r="A90" s="26">
        <v>23</v>
      </c>
      <c r="B90">
        <v>72</v>
      </c>
      <c r="C90">
        <v>65</v>
      </c>
      <c r="D90" t="s">
        <v>160</v>
      </c>
      <c r="E90">
        <v>65</v>
      </c>
      <c r="F90">
        <v>7</v>
      </c>
      <c r="G90">
        <v>72</v>
      </c>
      <c r="H90">
        <v>65</v>
      </c>
      <c r="I90">
        <f>IF(D90="M",1,0)</f>
        <v>0</v>
      </c>
    </row>
    <row r="91" spans="1:9" x14ac:dyDescent="0.25">
      <c r="A91" s="26">
        <v>24</v>
      </c>
      <c r="B91">
        <v>72</v>
      </c>
      <c r="C91">
        <v>65.5</v>
      </c>
      <c r="D91" t="s">
        <v>160</v>
      </c>
      <c r="E91">
        <v>65.5</v>
      </c>
      <c r="F91">
        <v>1</v>
      </c>
      <c r="G91">
        <v>72</v>
      </c>
      <c r="H91">
        <v>65.5</v>
      </c>
      <c r="I91">
        <f>IF(D91="M",1,0)</f>
        <v>0</v>
      </c>
    </row>
    <row r="92" spans="1:9" x14ac:dyDescent="0.25">
      <c r="A92" s="26">
        <v>25</v>
      </c>
      <c r="B92">
        <v>72</v>
      </c>
      <c r="C92">
        <v>64</v>
      </c>
      <c r="D92" t="s">
        <v>160</v>
      </c>
      <c r="E92">
        <v>66</v>
      </c>
      <c r="F92">
        <v>2</v>
      </c>
      <c r="G92">
        <v>72</v>
      </c>
      <c r="H92">
        <v>64</v>
      </c>
      <c r="I92">
        <f>IF(D92="M",1,0)</f>
        <v>0</v>
      </c>
    </row>
    <row r="93" spans="1:9" x14ac:dyDescent="0.25">
      <c r="A93" s="26">
        <v>25</v>
      </c>
      <c r="B93">
        <v>72</v>
      </c>
      <c r="C93">
        <v>64</v>
      </c>
      <c r="D93" t="s">
        <v>160</v>
      </c>
      <c r="E93">
        <v>63</v>
      </c>
      <c r="F93">
        <v>2</v>
      </c>
      <c r="G93">
        <v>72</v>
      </c>
      <c r="H93">
        <v>64</v>
      </c>
      <c r="I93">
        <f>IF(D93="M",1,0)</f>
        <v>0</v>
      </c>
    </row>
    <row r="94" spans="1:9" x14ac:dyDescent="0.25">
      <c r="A94" s="26">
        <v>26</v>
      </c>
      <c r="B94">
        <v>72</v>
      </c>
      <c r="C94">
        <v>63</v>
      </c>
      <c r="D94" t="s">
        <v>189</v>
      </c>
      <c r="E94">
        <v>70.5</v>
      </c>
      <c r="F94">
        <v>5</v>
      </c>
      <c r="G94">
        <v>72</v>
      </c>
      <c r="H94">
        <v>63</v>
      </c>
      <c r="I94">
        <f>IF(D94="M",1,0)</f>
        <v>1</v>
      </c>
    </row>
    <row r="95" spans="1:9" x14ac:dyDescent="0.25">
      <c r="A95" s="26">
        <v>26</v>
      </c>
      <c r="B95">
        <v>72</v>
      </c>
      <c r="C95">
        <v>63</v>
      </c>
      <c r="D95" t="s">
        <v>189</v>
      </c>
      <c r="E95">
        <v>70.5</v>
      </c>
      <c r="F95">
        <v>5</v>
      </c>
      <c r="G95">
        <v>72</v>
      </c>
      <c r="H95">
        <v>63</v>
      </c>
      <c r="I95">
        <f>IF(D95="M",1,0)</f>
        <v>1</v>
      </c>
    </row>
    <row r="96" spans="1:9" x14ac:dyDescent="0.25">
      <c r="A96" s="26">
        <v>26</v>
      </c>
      <c r="B96">
        <v>72</v>
      </c>
      <c r="C96">
        <v>63</v>
      </c>
      <c r="D96" t="s">
        <v>189</v>
      </c>
      <c r="E96">
        <v>69</v>
      </c>
      <c r="F96">
        <v>5</v>
      </c>
      <c r="G96">
        <v>72</v>
      </c>
      <c r="H96">
        <v>63</v>
      </c>
      <c r="I96">
        <f>IF(D96="M",1,0)</f>
        <v>1</v>
      </c>
    </row>
    <row r="97" spans="1:9" x14ac:dyDescent="0.25">
      <c r="A97" s="26">
        <v>26</v>
      </c>
      <c r="B97">
        <v>72</v>
      </c>
      <c r="C97">
        <v>63</v>
      </c>
      <c r="D97" t="s">
        <v>160</v>
      </c>
      <c r="E97">
        <v>65</v>
      </c>
      <c r="F97">
        <v>5</v>
      </c>
      <c r="G97">
        <v>72</v>
      </c>
      <c r="H97">
        <v>63</v>
      </c>
      <c r="I97">
        <f>IF(D97="M",1,0)</f>
        <v>0</v>
      </c>
    </row>
    <row r="98" spans="1:9" x14ac:dyDescent="0.25">
      <c r="A98" s="26">
        <v>26</v>
      </c>
      <c r="B98">
        <v>72</v>
      </c>
      <c r="C98">
        <v>63</v>
      </c>
      <c r="D98" t="s">
        <v>160</v>
      </c>
      <c r="E98">
        <v>63</v>
      </c>
      <c r="F98">
        <v>5</v>
      </c>
      <c r="G98">
        <v>72</v>
      </c>
      <c r="H98">
        <v>63</v>
      </c>
      <c r="I98">
        <f>IF(D98="M",1,0)</f>
        <v>0</v>
      </c>
    </row>
    <row r="99" spans="1:9" x14ac:dyDescent="0.25">
      <c r="A99" s="26">
        <v>27</v>
      </c>
      <c r="B99">
        <v>72</v>
      </c>
      <c r="C99">
        <v>63</v>
      </c>
      <c r="D99" t="s">
        <v>189</v>
      </c>
      <c r="E99">
        <v>69</v>
      </c>
      <c r="F99">
        <v>3</v>
      </c>
      <c r="G99">
        <v>72</v>
      </c>
      <c r="H99">
        <v>63</v>
      </c>
      <c r="I99">
        <f>IF(D99="M",1,0)</f>
        <v>1</v>
      </c>
    </row>
    <row r="100" spans="1:9" x14ac:dyDescent="0.25">
      <c r="A100" s="26">
        <v>27</v>
      </c>
      <c r="B100">
        <v>72</v>
      </c>
      <c r="C100">
        <v>63</v>
      </c>
      <c r="D100" t="s">
        <v>189</v>
      </c>
      <c r="E100">
        <v>67</v>
      </c>
      <c r="F100">
        <v>3</v>
      </c>
      <c r="G100">
        <v>72</v>
      </c>
      <c r="H100">
        <v>63</v>
      </c>
      <c r="I100">
        <f>IF(D100="M",1,0)</f>
        <v>1</v>
      </c>
    </row>
    <row r="101" spans="1:9" x14ac:dyDescent="0.25">
      <c r="A101" s="26">
        <v>27</v>
      </c>
      <c r="B101">
        <v>72</v>
      </c>
      <c r="C101">
        <v>63</v>
      </c>
      <c r="D101" t="s">
        <v>160</v>
      </c>
      <c r="E101">
        <v>63</v>
      </c>
      <c r="F101">
        <v>3</v>
      </c>
      <c r="G101">
        <v>72</v>
      </c>
      <c r="H101">
        <v>63</v>
      </c>
      <c r="I101">
        <f>IF(D101="M",1,0)</f>
        <v>0</v>
      </c>
    </row>
    <row r="102" spans="1:9" x14ac:dyDescent="0.25">
      <c r="A102" s="26">
        <v>28</v>
      </c>
      <c r="B102">
        <v>72</v>
      </c>
      <c r="C102">
        <v>63</v>
      </c>
      <c r="D102" t="s">
        <v>189</v>
      </c>
      <c r="E102">
        <v>73</v>
      </c>
      <c r="F102">
        <v>6</v>
      </c>
      <c r="G102">
        <v>72</v>
      </c>
      <c r="H102">
        <v>63</v>
      </c>
      <c r="I102">
        <f>IF(D102="M",1,0)</f>
        <v>1</v>
      </c>
    </row>
    <row r="103" spans="1:9" x14ac:dyDescent="0.25">
      <c r="A103" s="26">
        <v>28</v>
      </c>
      <c r="B103">
        <v>72</v>
      </c>
      <c r="C103">
        <v>63</v>
      </c>
      <c r="D103" t="s">
        <v>189</v>
      </c>
      <c r="E103">
        <v>67</v>
      </c>
      <c r="F103">
        <v>6</v>
      </c>
      <c r="G103">
        <v>72</v>
      </c>
      <c r="H103">
        <v>63</v>
      </c>
      <c r="I103">
        <f>IF(D103="M",1,0)</f>
        <v>1</v>
      </c>
    </row>
    <row r="104" spans="1:9" x14ac:dyDescent="0.25">
      <c r="A104" s="26">
        <v>28</v>
      </c>
      <c r="B104">
        <v>72</v>
      </c>
      <c r="C104">
        <v>63</v>
      </c>
      <c r="D104" t="s">
        <v>160</v>
      </c>
      <c r="E104">
        <v>70.5</v>
      </c>
      <c r="F104">
        <v>6</v>
      </c>
      <c r="G104">
        <v>72</v>
      </c>
      <c r="H104">
        <v>63</v>
      </c>
      <c r="I104">
        <f>IF(D104="M",1,0)</f>
        <v>0</v>
      </c>
    </row>
    <row r="105" spans="1:9" x14ac:dyDescent="0.25">
      <c r="A105" s="26">
        <v>28</v>
      </c>
      <c r="B105">
        <v>72</v>
      </c>
      <c r="C105">
        <v>63</v>
      </c>
      <c r="D105" t="s">
        <v>160</v>
      </c>
      <c r="E105">
        <v>70</v>
      </c>
      <c r="F105">
        <v>6</v>
      </c>
      <c r="G105">
        <v>72</v>
      </c>
      <c r="H105">
        <v>63</v>
      </c>
      <c r="I105">
        <f>IF(D105="M",1,0)</f>
        <v>0</v>
      </c>
    </row>
    <row r="106" spans="1:9" x14ac:dyDescent="0.25">
      <c r="A106" s="26">
        <v>28</v>
      </c>
      <c r="B106">
        <v>72</v>
      </c>
      <c r="C106">
        <v>63</v>
      </c>
      <c r="D106" t="s">
        <v>160</v>
      </c>
      <c r="E106">
        <v>66.5</v>
      </c>
      <c r="F106">
        <v>6</v>
      </c>
      <c r="G106">
        <v>72</v>
      </c>
      <c r="H106">
        <v>63</v>
      </c>
      <c r="I106">
        <f>IF(D106="M",1,0)</f>
        <v>0</v>
      </c>
    </row>
    <row r="107" spans="1:9" x14ac:dyDescent="0.25">
      <c r="A107" s="26">
        <v>28</v>
      </c>
      <c r="B107">
        <v>72</v>
      </c>
      <c r="C107">
        <v>63</v>
      </c>
      <c r="D107" t="s">
        <v>160</v>
      </c>
      <c r="E107">
        <v>63</v>
      </c>
      <c r="F107">
        <v>6</v>
      </c>
      <c r="G107">
        <v>72</v>
      </c>
      <c r="H107">
        <v>63</v>
      </c>
      <c r="I107">
        <f>IF(D107="M",1,0)</f>
        <v>0</v>
      </c>
    </row>
    <row r="108" spans="1:9" x14ac:dyDescent="0.25">
      <c r="A108" s="26">
        <v>29</v>
      </c>
      <c r="B108">
        <v>72.5</v>
      </c>
      <c r="C108">
        <v>63.5</v>
      </c>
      <c r="D108" t="s">
        <v>160</v>
      </c>
      <c r="E108">
        <v>67.5</v>
      </c>
      <c r="F108">
        <v>3</v>
      </c>
      <c r="G108">
        <v>72.5</v>
      </c>
      <c r="H108">
        <v>63.5</v>
      </c>
      <c r="I108">
        <f>IF(D108="M",1,0)</f>
        <v>0</v>
      </c>
    </row>
    <row r="109" spans="1:9" x14ac:dyDescent="0.25">
      <c r="A109" s="26">
        <v>29</v>
      </c>
      <c r="B109">
        <v>72.5</v>
      </c>
      <c r="C109">
        <v>63.5</v>
      </c>
      <c r="D109" t="s">
        <v>160</v>
      </c>
      <c r="E109">
        <v>67.2</v>
      </c>
      <c r="F109">
        <v>3</v>
      </c>
      <c r="G109">
        <v>72.5</v>
      </c>
      <c r="H109">
        <v>63.5</v>
      </c>
      <c r="I109">
        <f>IF(D109="M",1,0)</f>
        <v>0</v>
      </c>
    </row>
    <row r="110" spans="1:9" x14ac:dyDescent="0.25">
      <c r="A110" s="26">
        <v>29</v>
      </c>
      <c r="B110">
        <v>72.5</v>
      </c>
      <c r="C110">
        <v>63.5</v>
      </c>
      <c r="D110" t="s">
        <v>160</v>
      </c>
      <c r="E110">
        <v>66.7</v>
      </c>
      <c r="F110">
        <v>3</v>
      </c>
      <c r="G110">
        <v>72.5</v>
      </c>
      <c r="H110">
        <v>63.5</v>
      </c>
      <c r="I110">
        <f>IF(D110="M",1,0)</f>
        <v>0</v>
      </c>
    </row>
    <row r="111" spans="1:9" x14ac:dyDescent="0.25">
      <c r="A111" s="26">
        <v>30</v>
      </c>
      <c r="B111">
        <v>72</v>
      </c>
      <c r="C111">
        <v>62</v>
      </c>
      <c r="D111" t="s">
        <v>160</v>
      </c>
      <c r="E111">
        <v>64</v>
      </c>
      <c r="F111">
        <v>1</v>
      </c>
      <c r="G111">
        <v>72</v>
      </c>
      <c r="H111">
        <v>62</v>
      </c>
      <c r="I111">
        <f>IF(D111="M",1,0)</f>
        <v>0</v>
      </c>
    </row>
    <row r="112" spans="1:9" x14ac:dyDescent="0.25">
      <c r="A112" s="26">
        <v>31</v>
      </c>
      <c r="B112">
        <v>72.5</v>
      </c>
      <c r="C112">
        <v>62</v>
      </c>
      <c r="D112" t="s">
        <v>189</v>
      </c>
      <c r="E112">
        <v>71</v>
      </c>
      <c r="F112">
        <v>6</v>
      </c>
      <c r="G112">
        <v>72.5</v>
      </c>
      <c r="H112">
        <v>62</v>
      </c>
      <c r="I112">
        <f>IF(D112="M",1,0)</f>
        <v>1</v>
      </c>
    </row>
    <row r="113" spans="1:9" x14ac:dyDescent="0.25">
      <c r="A113" s="26">
        <v>31</v>
      </c>
      <c r="B113">
        <v>72.5</v>
      </c>
      <c r="C113">
        <v>62</v>
      </c>
      <c r="D113" t="s">
        <v>189</v>
      </c>
      <c r="E113">
        <v>70</v>
      </c>
      <c r="F113">
        <v>6</v>
      </c>
      <c r="G113">
        <v>72.5</v>
      </c>
      <c r="H113">
        <v>62</v>
      </c>
      <c r="I113">
        <f>IF(D113="M",1,0)</f>
        <v>1</v>
      </c>
    </row>
    <row r="114" spans="1:9" x14ac:dyDescent="0.25">
      <c r="A114" s="26">
        <v>31</v>
      </c>
      <c r="B114">
        <v>72.5</v>
      </c>
      <c r="C114">
        <v>62</v>
      </c>
      <c r="D114" t="s">
        <v>189</v>
      </c>
      <c r="E114">
        <v>70</v>
      </c>
      <c r="F114">
        <v>6</v>
      </c>
      <c r="G114">
        <v>72.5</v>
      </c>
      <c r="H114">
        <v>62</v>
      </c>
      <c r="I114">
        <f>IF(D114="M",1,0)</f>
        <v>1</v>
      </c>
    </row>
    <row r="115" spans="1:9" x14ac:dyDescent="0.25">
      <c r="A115" s="26">
        <v>31</v>
      </c>
      <c r="B115">
        <v>72.5</v>
      </c>
      <c r="C115">
        <v>62</v>
      </c>
      <c r="D115" t="s">
        <v>160</v>
      </c>
      <c r="E115">
        <v>66</v>
      </c>
      <c r="F115">
        <v>6</v>
      </c>
      <c r="G115">
        <v>72.5</v>
      </c>
      <c r="H115">
        <v>62</v>
      </c>
      <c r="I115">
        <f>IF(D115="M",1,0)</f>
        <v>0</v>
      </c>
    </row>
    <row r="116" spans="1:9" x14ac:dyDescent="0.25">
      <c r="A116" s="26">
        <v>31</v>
      </c>
      <c r="B116">
        <v>72.5</v>
      </c>
      <c r="C116">
        <v>62</v>
      </c>
      <c r="D116" t="s">
        <v>160</v>
      </c>
      <c r="E116">
        <v>65</v>
      </c>
      <c r="F116">
        <v>6</v>
      </c>
      <c r="G116">
        <v>72.5</v>
      </c>
      <c r="H116">
        <v>62</v>
      </c>
      <c r="I116">
        <f>IF(D116="M",1,0)</f>
        <v>0</v>
      </c>
    </row>
    <row r="117" spans="1:9" x14ac:dyDescent="0.25">
      <c r="A117" s="26">
        <v>31</v>
      </c>
      <c r="B117">
        <v>72.5</v>
      </c>
      <c r="C117">
        <v>62</v>
      </c>
      <c r="D117" t="s">
        <v>160</v>
      </c>
      <c r="E117">
        <v>65</v>
      </c>
      <c r="F117">
        <v>6</v>
      </c>
      <c r="G117">
        <v>72.5</v>
      </c>
      <c r="H117">
        <v>62</v>
      </c>
      <c r="I117">
        <f>IF(D117="M",1,0)</f>
        <v>0</v>
      </c>
    </row>
    <row r="118" spans="1:9" x14ac:dyDescent="0.25">
      <c r="A118" s="26">
        <v>32</v>
      </c>
      <c r="B118">
        <v>72</v>
      </c>
      <c r="C118">
        <v>62</v>
      </c>
      <c r="D118" t="s">
        <v>189</v>
      </c>
      <c r="E118">
        <v>74</v>
      </c>
      <c r="F118">
        <v>5</v>
      </c>
      <c r="G118">
        <v>72</v>
      </c>
      <c r="H118">
        <v>62</v>
      </c>
      <c r="I118">
        <f>IF(D118="M",1,0)</f>
        <v>1</v>
      </c>
    </row>
    <row r="119" spans="1:9" x14ac:dyDescent="0.25">
      <c r="A119" s="26">
        <v>32</v>
      </c>
      <c r="B119">
        <v>72</v>
      </c>
      <c r="C119">
        <v>62</v>
      </c>
      <c r="D119" t="s">
        <v>189</v>
      </c>
      <c r="E119">
        <v>72</v>
      </c>
      <c r="F119">
        <v>5</v>
      </c>
      <c r="G119">
        <v>72</v>
      </c>
      <c r="H119">
        <v>62</v>
      </c>
      <c r="I119">
        <f>IF(D119="M",1,0)</f>
        <v>1</v>
      </c>
    </row>
    <row r="120" spans="1:9" x14ac:dyDescent="0.25">
      <c r="A120" s="26">
        <v>32</v>
      </c>
      <c r="B120">
        <v>72</v>
      </c>
      <c r="C120">
        <v>62</v>
      </c>
      <c r="D120" t="s">
        <v>189</v>
      </c>
      <c r="E120">
        <v>69</v>
      </c>
      <c r="F120">
        <v>5</v>
      </c>
      <c r="G120">
        <v>72</v>
      </c>
      <c r="H120">
        <v>62</v>
      </c>
      <c r="I120">
        <f>IF(D120="M",1,0)</f>
        <v>1</v>
      </c>
    </row>
    <row r="121" spans="1:9" x14ac:dyDescent="0.25">
      <c r="A121" s="26">
        <v>32</v>
      </c>
      <c r="B121">
        <v>72</v>
      </c>
      <c r="C121">
        <v>62</v>
      </c>
      <c r="D121" t="s">
        <v>160</v>
      </c>
      <c r="E121">
        <v>67.5</v>
      </c>
      <c r="F121">
        <v>5</v>
      </c>
      <c r="G121">
        <v>72</v>
      </c>
      <c r="H121">
        <v>62</v>
      </c>
      <c r="I121">
        <f>IF(D121="M",1,0)</f>
        <v>0</v>
      </c>
    </row>
    <row r="122" spans="1:9" x14ac:dyDescent="0.25">
      <c r="A122" s="26">
        <v>32</v>
      </c>
      <c r="B122">
        <v>72</v>
      </c>
      <c r="C122">
        <v>62</v>
      </c>
      <c r="D122" t="s">
        <v>160</v>
      </c>
      <c r="E122">
        <v>63.5</v>
      </c>
      <c r="F122">
        <v>5</v>
      </c>
      <c r="G122">
        <v>72</v>
      </c>
      <c r="H122">
        <v>62</v>
      </c>
      <c r="I122">
        <f>IF(D122="M",1,0)</f>
        <v>0</v>
      </c>
    </row>
    <row r="123" spans="1:9" x14ac:dyDescent="0.25">
      <c r="A123" s="26">
        <v>33</v>
      </c>
      <c r="B123">
        <v>72</v>
      </c>
      <c r="C123">
        <v>62</v>
      </c>
      <c r="D123" t="s">
        <v>189</v>
      </c>
      <c r="E123">
        <v>72</v>
      </c>
      <c r="F123">
        <v>5</v>
      </c>
      <c r="G123">
        <v>72</v>
      </c>
      <c r="H123">
        <v>62</v>
      </c>
      <c r="I123">
        <f>IF(D123="M",1,0)</f>
        <v>1</v>
      </c>
    </row>
    <row r="124" spans="1:9" x14ac:dyDescent="0.25">
      <c r="A124" s="26">
        <v>33</v>
      </c>
      <c r="B124">
        <v>72</v>
      </c>
      <c r="C124">
        <v>62</v>
      </c>
      <c r="D124" t="s">
        <v>189</v>
      </c>
      <c r="E124">
        <v>71.5</v>
      </c>
      <c r="F124">
        <v>5</v>
      </c>
      <c r="G124">
        <v>72</v>
      </c>
      <c r="H124">
        <v>62</v>
      </c>
      <c r="I124">
        <f>IF(D124="M",1,0)</f>
        <v>1</v>
      </c>
    </row>
    <row r="125" spans="1:9" x14ac:dyDescent="0.25">
      <c r="A125" s="26">
        <v>33</v>
      </c>
      <c r="B125">
        <v>72</v>
      </c>
      <c r="C125">
        <v>62</v>
      </c>
      <c r="D125" t="s">
        <v>189</v>
      </c>
      <c r="E125">
        <v>71.5</v>
      </c>
      <c r="F125">
        <v>5</v>
      </c>
      <c r="G125">
        <v>72</v>
      </c>
      <c r="H125">
        <v>62</v>
      </c>
      <c r="I125">
        <f>IF(D125="M",1,0)</f>
        <v>1</v>
      </c>
    </row>
    <row r="126" spans="1:9" x14ac:dyDescent="0.25">
      <c r="A126" s="26">
        <v>33</v>
      </c>
      <c r="B126">
        <v>72</v>
      </c>
      <c r="C126">
        <v>62</v>
      </c>
      <c r="D126" t="s">
        <v>189</v>
      </c>
      <c r="E126">
        <v>70</v>
      </c>
      <c r="F126">
        <v>5</v>
      </c>
      <c r="G126">
        <v>72</v>
      </c>
      <c r="H126">
        <v>62</v>
      </c>
      <c r="I126">
        <f>IF(D126="M",1,0)</f>
        <v>1</v>
      </c>
    </row>
    <row r="127" spans="1:9" x14ac:dyDescent="0.25">
      <c r="A127" s="26">
        <v>33</v>
      </c>
      <c r="B127">
        <v>72</v>
      </c>
      <c r="C127">
        <v>62</v>
      </c>
      <c r="D127" t="s">
        <v>160</v>
      </c>
      <c r="E127">
        <v>68</v>
      </c>
      <c r="F127">
        <v>5</v>
      </c>
      <c r="G127">
        <v>72</v>
      </c>
      <c r="H127">
        <v>62</v>
      </c>
      <c r="I127">
        <f>IF(D127="M",1,0)</f>
        <v>0</v>
      </c>
    </row>
    <row r="128" spans="1:9" x14ac:dyDescent="0.25">
      <c r="A128" s="26">
        <v>34</v>
      </c>
      <c r="B128">
        <v>72</v>
      </c>
      <c r="C128">
        <v>61</v>
      </c>
      <c r="D128" t="s">
        <v>160</v>
      </c>
      <c r="E128">
        <v>65.7</v>
      </c>
      <c r="F128">
        <v>1</v>
      </c>
      <c r="G128">
        <v>72</v>
      </c>
      <c r="H128">
        <v>61</v>
      </c>
      <c r="I128">
        <f>IF(D128="M",1,0)</f>
        <v>0</v>
      </c>
    </row>
    <row r="129" spans="1:9" x14ac:dyDescent="0.25">
      <c r="A129" s="26">
        <v>35</v>
      </c>
      <c r="B129">
        <v>71</v>
      </c>
      <c r="C129">
        <v>69</v>
      </c>
      <c r="D129" t="s">
        <v>189</v>
      </c>
      <c r="E129">
        <v>78</v>
      </c>
      <c r="F129">
        <v>5</v>
      </c>
      <c r="G129">
        <v>71</v>
      </c>
      <c r="H129">
        <v>69</v>
      </c>
      <c r="I129">
        <f>IF(D129="M",1,0)</f>
        <v>1</v>
      </c>
    </row>
    <row r="130" spans="1:9" x14ac:dyDescent="0.25">
      <c r="A130" s="26">
        <v>35</v>
      </c>
      <c r="B130">
        <v>71</v>
      </c>
      <c r="C130">
        <v>69</v>
      </c>
      <c r="D130" t="s">
        <v>189</v>
      </c>
      <c r="E130">
        <v>74</v>
      </c>
      <c r="F130">
        <v>5</v>
      </c>
      <c r="G130">
        <v>71</v>
      </c>
      <c r="H130">
        <v>69</v>
      </c>
      <c r="I130">
        <f>IF(D130="M",1,0)</f>
        <v>1</v>
      </c>
    </row>
    <row r="131" spans="1:9" x14ac:dyDescent="0.25">
      <c r="A131" s="26">
        <v>35</v>
      </c>
      <c r="B131">
        <v>71</v>
      </c>
      <c r="C131">
        <v>69</v>
      </c>
      <c r="D131" t="s">
        <v>189</v>
      </c>
      <c r="E131">
        <v>73</v>
      </c>
      <c r="F131">
        <v>5</v>
      </c>
      <c r="G131">
        <v>71</v>
      </c>
      <c r="H131">
        <v>69</v>
      </c>
      <c r="I131">
        <f>IF(D131="M",1,0)</f>
        <v>1</v>
      </c>
    </row>
    <row r="132" spans="1:9" x14ac:dyDescent="0.25">
      <c r="A132" s="26">
        <v>35</v>
      </c>
      <c r="B132">
        <v>71</v>
      </c>
      <c r="C132">
        <v>69</v>
      </c>
      <c r="D132" t="s">
        <v>189</v>
      </c>
      <c r="E132">
        <v>72</v>
      </c>
      <c r="F132">
        <v>5</v>
      </c>
      <c r="G132">
        <v>71</v>
      </c>
      <c r="H132">
        <v>69</v>
      </c>
      <c r="I132">
        <f>IF(D132="M",1,0)</f>
        <v>1</v>
      </c>
    </row>
    <row r="133" spans="1:9" x14ac:dyDescent="0.25">
      <c r="A133" s="26">
        <v>35</v>
      </c>
      <c r="B133">
        <v>71</v>
      </c>
      <c r="C133">
        <v>69</v>
      </c>
      <c r="D133" t="s">
        <v>160</v>
      </c>
      <c r="E133">
        <v>67</v>
      </c>
      <c r="F133">
        <v>5</v>
      </c>
      <c r="G133">
        <v>71</v>
      </c>
      <c r="H133">
        <v>69</v>
      </c>
      <c r="I133">
        <f>IF(D133="M",1,0)</f>
        <v>0</v>
      </c>
    </row>
    <row r="134" spans="1:9" x14ac:dyDescent="0.25">
      <c r="A134" s="26">
        <v>36</v>
      </c>
      <c r="B134">
        <v>71</v>
      </c>
      <c r="C134">
        <v>67</v>
      </c>
      <c r="D134" t="s">
        <v>189</v>
      </c>
      <c r="E134">
        <v>73.2</v>
      </c>
      <c r="F134">
        <v>4</v>
      </c>
      <c r="G134">
        <v>71</v>
      </c>
      <c r="H134">
        <v>67</v>
      </c>
      <c r="I134">
        <f>IF(D134="M",1,0)</f>
        <v>1</v>
      </c>
    </row>
    <row r="135" spans="1:9" x14ac:dyDescent="0.25">
      <c r="A135" s="26">
        <v>36</v>
      </c>
      <c r="B135">
        <v>71</v>
      </c>
      <c r="C135">
        <v>67</v>
      </c>
      <c r="D135" t="s">
        <v>189</v>
      </c>
      <c r="E135">
        <v>73</v>
      </c>
      <c r="F135">
        <v>4</v>
      </c>
      <c r="G135">
        <v>71</v>
      </c>
      <c r="H135">
        <v>67</v>
      </c>
      <c r="I135">
        <f>IF(D135="M",1,0)</f>
        <v>1</v>
      </c>
    </row>
    <row r="136" spans="1:9" x14ac:dyDescent="0.25">
      <c r="A136" s="26">
        <v>36</v>
      </c>
      <c r="B136">
        <v>71</v>
      </c>
      <c r="C136">
        <v>67</v>
      </c>
      <c r="D136" t="s">
        <v>189</v>
      </c>
      <c r="E136">
        <v>69</v>
      </c>
      <c r="F136">
        <v>4</v>
      </c>
      <c r="G136">
        <v>71</v>
      </c>
      <c r="H136">
        <v>67</v>
      </c>
      <c r="I136">
        <f>IF(D136="M",1,0)</f>
        <v>1</v>
      </c>
    </row>
    <row r="137" spans="1:9" x14ac:dyDescent="0.25">
      <c r="A137" s="26">
        <v>36</v>
      </c>
      <c r="B137">
        <v>71</v>
      </c>
      <c r="C137">
        <v>67</v>
      </c>
      <c r="D137" t="s">
        <v>160</v>
      </c>
      <c r="E137">
        <v>67</v>
      </c>
      <c r="F137">
        <v>4</v>
      </c>
      <c r="G137">
        <v>71</v>
      </c>
      <c r="H137">
        <v>67</v>
      </c>
      <c r="I137">
        <f>IF(D137="M",1,0)</f>
        <v>0</v>
      </c>
    </row>
    <row r="138" spans="1:9" x14ac:dyDescent="0.25">
      <c r="A138" s="26">
        <v>37</v>
      </c>
      <c r="B138">
        <v>71</v>
      </c>
      <c r="C138">
        <v>66</v>
      </c>
      <c r="D138" t="s">
        <v>189</v>
      </c>
      <c r="E138">
        <v>70</v>
      </c>
      <c r="F138">
        <v>4</v>
      </c>
      <c r="G138">
        <v>71</v>
      </c>
      <c r="H138">
        <v>66</v>
      </c>
      <c r="I138">
        <f>IF(D138="M",1,0)</f>
        <v>1</v>
      </c>
    </row>
    <row r="139" spans="1:9" x14ac:dyDescent="0.25">
      <c r="A139" s="26">
        <v>37</v>
      </c>
      <c r="B139">
        <v>71</v>
      </c>
      <c r="C139">
        <v>66</v>
      </c>
      <c r="D139" t="s">
        <v>160</v>
      </c>
      <c r="E139">
        <v>67</v>
      </c>
      <c r="F139">
        <v>4</v>
      </c>
      <c r="G139">
        <v>71</v>
      </c>
      <c r="H139">
        <v>66</v>
      </c>
      <c r="I139">
        <f>IF(D139="M",1,0)</f>
        <v>0</v>
      </c>
    </row>
    <row r="140" spans="1:9" x14ac:dyDescent="0.25">
      <c r="A140" s="26">
        <v>37</v>
      </c>
      <c r="B140">
        <v>71</v>
      </c>
      <c r="C140">
        <v>66</v>
      </c>
      <c r="D140" t="s">
        <v>160</v>
      </c>
      <c r="E140">
        <v>67</v>
      </c>
      <c r="F140">
        <v>4</v>
      </c>
      <c r="G140">
        <v>71</v>
      </c>
      <c r="H140">
        <v>66</v>
      </c>
      <c r="I140">
        <f>IF(D140="M",1,0)</f>
        <v>0</v>
      </c>
    </row>
    <row r="141" spans="1:9" x14ac:dyDescent="0.25">
      <c r="A141" s="26">
        <v>37</v>
      </c>
      <c r="B141">
        <v>71</v>
      </c>
      <c r="C141">
        <v>66</v>
      </c>
      <c r="D141" t="s">
        <v>160</v>
      </c>
      <c r="E141">
        <v>66.5</v>
      </c>
      <c r="F141">
        <v>4</v>
      </c>
      <c r="G141">
        <v>71</v>
      </c>
      <c r="H141">
        <v>66</v>
      </c>
      <c r="I141">
        <f>IF(D141="M",1,0)</f>
        <v>0</v>
      </c>
    </row>
    <row r="142" spans="1:9" x14ac:dyDescent="0.25">
      <c r="A142" s="26">
        <v>38</v>
      </c>
      <c r="B142">
        <v>71</v>
      </c>
      <c r="C142">
        <v>66</v>
      </c>
      <c r="D142" t="s">
        <v>189</v>
      </c>
      <c r="E142">
        <v>70</v>
      </c>
      <c r="F142">
        <v>6</v>
      </c>
      <c r="G142">
        <v>71</v>
      </c>
      <c r="H142">
        <v>66</v>
      </c>
      <c r="I142">
        <f>IF(D142="M",1,0)</f>
        <v>1</v>
      </c>
    </row>
    <row r="143" spans="1:9" x14ac:dyDescent="0.25">
      <c r="A143" s="26">
        <v>38</v>
      </c>
      <c r="B143">
        <v>71</v>
      </c>
      <c r="C143">
        <v>66</v>
      </c>
      <c r="D143" t="s">
        <v>189</v>
      </c>
      <c r="E143">
        <v>69</v>
      </c>
      <c r="F143">
        <v>6</v>
      </c>
      <c r="G143">
        <v>71</v>
      </c>
      <c r="H143">
        <v>66</v>
      </c>
      <c r="I143">
        <f>IF(D143="M",1,0)</f>
        <v>1</v>
      </c>
    </row>
    <row r="144" spans="1:9" x14ac:dyDescent="0.25">
      <c r="A144" s="26">
        <v>38</v>
      </c>
      <c r="B144">
        <v>71</v>
      </c>
      <c r="C144">
        <v>66</v>
      </c>
      <c r="D144" t="s">
        <v>189</v>
      </c>
      <c r="E144">
        <v>68.5</v>
      </c>
      <c r="F144">
        <v>6</v>
      </c>
      <c r="G144">
        <v>71</v>
      </c>
      <c r="H144">
        <v>66</v>
      </c>
      <c r="I144">
        <f>IF(D144="M",1,0)</f>
        <v>1</v>
      </c>
    </row>
    <row r="145" spans="1:9" x14ac:dyDescent="0.25">
      <c r="A145" s="26">
        <v>38</v>
      </c>
      <c r="B145">
        <v>71</v>
      </c>
      <c r="C145">
        <v>66</v>
      </c>
      <c r="D145" t="s">
        <v>160</v>
      </c>
      <c r="E145">
        <v>66</v>
      </c>
      <c r="F145">
        <v>6</v>
      </c>
      <c r="G145">
        <v>71</v>
      </c>
      <c r="H145">
        <v>66</v>
      </c>
      <c r="I145">
        <f>IF(D145="M",1,0)</f>
        <v>0</v>
      </c>
    </row>
    <row r="146" spans="1:9" x14ac:dyDescent="0.25">
      <c r="A146" s="26">
        <v>38</v>
      </c>
      <c r="B146">
        <v>71</v>
      </c>
      <c r="C146">
        <v>66</v>
      </c>
      <c r="D146" t="s">
        <v>160</v>
      </c>
      <c r="E146">
        <v>64.5</v>
      </c>
      <c r="F146">
        <v>6</v>
      </c>
      <c r="G146">
        <v>71</v>
      </c>
      <c r="H146">
        <v>66</v>
      </c>
      <c r="I146">
        <f>IF(D146="M",1,0)</f>
        <v>0</v>
      </c>
    </row>
    <row r="147" spans="1:9" x14ac:dyDescent="0.25">
      <c r="A147" s="26">
        <v>38</v>
      </c>
      <c r="B147">
        <v>71</v>
      </c>
      <c r="C147">
        <v>66</v>
      </c>
      <c r="D147" t="s">
        <v>160</v>
      </c>
      <c r="E147">
        <v>63</v>
      </c>
      <c r="F147">
        <v>6</v>
      </c>
      <c r="G147">
        <v>71</v>
      </c>
      <c r="H147">
        <v>66</v>
      </c>
      <c r="I147">
        <f>IF(D147="M",1,0)</f>
        <v>0</v>
      </c>
    </row>
    <row r="148" spans="1:9" x14ac:dyDescent="0.25">
      <c r="A148" s="26">
        <v>39</v>
      </c>
      <c r="B148">
        <v>71</v>
      </c>
      <c r="C148">
        <v>66</v>
      </c>
      <c r="D148" t="s">
        <v>189</v>
      </c>
      <c r="E148">
        <v>71</v>
      </c>
      <c r="F148">
        <v>2</v>
      </c>
      <c r="G148">
        <v>71</v>
      </c>
      <c r="H148">
        <v>66</v>
      </c>
      <c r="I148">
        <f>IF(D148="M",1,0)</f>
        <v>1</v>
      </c>
    </row>
    <row r="149" spans="1:9" x14ac:dyDescent="0.25">
      <c r="A149" s="26">
        <v>39</v>
      </c>
      <c r="B149">
        <v>71</v>
      </c>
      <c r="C149">
        <v>66</v>
      </c>
      <c r="D149" t="s">
        <v>160</v>
      </c>
      <c r="E149">
        <v>67</v>
      </c>
      <c r="F149">
        <v>2</v>
      </c>
      <c r="G149">
        <v>71</v>
      </c>
      <c r="H149">
        <v>66</v>
      </c>
      <c r="I149">
        <f>IF(D149="M",1,0)</f>
        <v>0</v>
      </c>
    </row>
    <row r="150" spans="1:9" x14ac:dyDescent="0.25">
      <c r="A150" s="26">
        <v>40</v>
      </c>
      <c r="B150">
        <v>71</v>
      </c>
      <c r="C150">
        <v>66</v>
      </c>
      <c r="D150" t="s">
        <v>189</v>
      </c>
      <c r="E150">
        <v>76</v>
      </c>
      <c r="F150">
        <v>5</v>
      </c>
      <c r="G150">
        <v>71</v>
      </c>
      <c r="H150">
        <v>66</v>
      </c>
      <c r="I150">
        <f>IF(D150="M",1,0)</f>
        <v>1</v>
      </c>
    </row>
    <row r="151" spans="1:9" x14ac:dyDescent="0.25">
      <c r="A151" s="26">
        <v>40</v>
      </c>
      <c r="B151">
        <v>71</v>
      </c>
      <c r="C151">
        <v>66</v>
      </c>
      <c r="D151" t="s">
        <v>189</v>
      </c>
      <c r="E151">
        <v>72</v>
      </c>
      <c r="F151">
        <v>5</v>
      </c>
      <c r="G151">
        <v>71</v>
      </c>
      <c r="H151">
        <v>66</v>
      </c>
      <c r="I151">
        <f>IF(D151="M",1,0)</f>
        <v>1</v>
      </c>
    </row>
    <row r="152" spans="1:9" x14ac:dyDescent="0.25">
      <c r="A152" s="26">
        <v>40</v>
      </c>
      <c r="B152">
        <v>71</v>
      </c>
      <c r="C152">
        <v>66</v>
      </c>
      <c r="D152" t="s">
        <v>189</v>
      </c>
      <c r="E152">
        <v>71</v>
      </c>
      <c r="F152">
        <v>5</v>
      </c>
      <c r="G152">
        <v>71</v>
      </c>
      <c r="H152">
        <v>66</v>
      </c>
      <c r="I152">
        <f>IF(D152="M",1,0)</f>
        <v>1</v>
      </c>
    </row>
    <row r="153" spans="1:9" x14ac:dyDescent="0.25">
      <c r="A153" s="26">
        <v>40</v>
      </c>
      <c r="B153">
        <v>71</v>
      </c>
      <c r="C153">
        <v>66</v>
      </c>
      <c r="D153" t="s">
        <v>189</v>
      </c>
      <c r="E153">
        <v>66</v>
      </c>
      <c r="F153">
        <v>5</v>
      </c>
      <c r="G153">
        <v>71</v>
      </c>
      <c r="H153">
        <v>66</v>
      </c>
      <c r="I153">
        <f>IF(D153="M",1,0)</f>
        <v>1</v>
      </c>
    </row>
    <row r="154" spans="1:9" x14ac:dyDescent="0.25">
      <c r="A154" s="26">
        <v>40</v>
      </c>
      <c r="B154">
        <v>71</v>
      </c>
      <c r="C154">
        <v>66</v>
      </c>
      <c r="D154" t="s">
        <v>160</v>
      </c>
      <c r="E154">
        <v>66</v>
      </c>
      <c r="F154">
        <v>5</v>
      </c>
      <c r="G154">
        <v>71</v>
      </c>
      <c r="H154">
        <v>66</v>
      </c>
      <c r="I154">
        <f>IF(D154="M",1,0)</f>
        <v>0</v>
      </c>
    </row>
    <row r="155" spans="1:9" x14ac:dyDescent="0.25">
      <c r="A155" s="26">
        <v>41</v>
      </c>
      <c r="B155">
        <v>71.7</v>
      </c>
      <c r="C155">
        <v>65.5</v>
      </c>
      <c r="D155" t="s">
        <v>189</v>
      </c>
      <c r="E155">
        <v>70.5</v>
      </c>
      <c r="F155">
        <v>1</v>
      </c>
      <c r="G155">
        <v>71.7</v>
      </c>
      <c r="H155">
        <v>65.5</v>
      </c>
      <c r="I155">
        <f>IF(D155="M",1,0)</f>
        <v>1</v>
      </c>
    </row>
    <row r="156" spans="1:9" x14ac:dyDescent="0.25">
      <c r="A156" s="26">
        <v>42</v>
      </c>
      <c r="B156">
        <v>71</v>
      </c>
      <c r="C156">
        <v>65.5</v>
      </c>
      <c r="D156" t="s">
        <v>189</v>
      </c>
      <c r="E156">
        <v>72</v>
      </c>
      <c r="F156">
        <v>6</v>
      </c>
      <c r="G156">
        <v>71</v>
      </c>
      <c r="H156">
        <v>65.5</v>
      </c>
      <c r="I156">
        <f>IF(D156="M",1,0)</f>
        <v>1</v>
      </c>
    </row>
    <row r="157" spans="1:9" x14ac:dyDescent="0.25">
      <c r="A157" s="26">
        <v>42</v>
      </c>
      <c r="B157">
        <v>71</v>
      </c>
      <c r="C157">
        <v>65.5</v>
      </c>
      <c r="D157" t="s">
        <v>189</v>
      </c>
      <c r="E157">
        <v>72</v>
      </c>
      <c r="F157">
        <v>6</v>
      </c>
      <c r="G157">
        <v>71</v>
      </c>
      <c r="H157">
        <v>65.5</v>
      </c>
      <c r="I157">
        <f>IF(D157="M",1,0)</f>
        <v>1</v>
      </c>
    </row>
    <row r="158" spans="1:9" x14ac:dyDescent="0.25">
      <c r="A158" s="26">
        <v>42</v>
      </c>
      <c r="B158">
        <v>71</v>
      </c>
      <c r="C158">
        <v>65.5</v>
      </c>
      <c r="D158" t="s">
        <v>189</v>
      </c>
      <c r="E158">
        <v>71</v>
      </c>
      <c r="F158">
        <v>6</v>
      </c>
      <c r="G158">
        <v>71</v>
      </c>
      <c r="H158">
        <v>65.5</v>
      </c>
      <c r="I158">
        <f>IF(D158="M",1,0)</f>
        <v>1</v>
      </c>
    </row>
    <row r="159" spans="1:9" x14ac:dyDescent="0.25">
      <c r="A159" s="26">
        <v>42</v>
      </c>
      <c r="B159">
        <v>71</v>
      </c>
      <c r="C159">
        <v>65.5</v>
      </c>
      <c r="D159" t="s">
        <v>189</v>
      </c>
      <c r="E159">
        <v>69</v>
      </c>
      <c r="F159">
        <v>6</v>
      </c>
      <c r="G159">
        <v>71</v>
      </c>
      <c r="H159">
        <v>65.5</v>
      </c>
      <c r="I159">
        <f>IF(D159="M",1,0)</f>
        <v>1</v>
      </c>
    </row>
    <row r="160" spans="1:9" x14ac:dyDescent="0.25">
      <c r="A160" s="26">
        <v>42</v>
      </c>
      <c r="B160">
        <v>71</v>
      </c>
      <c r="C160">
        <v>65.5</v>
      </c>
      <c r="D160" t="s">
        <v>160</v>
      </c>
      <c r="E160">
        <v>66</v>
      </c>
      <c r="F160">
        <v>6</v>
      </c>
      <c r="G160">
        <v>71</v>
      </c>
      <c r="H160">
        <v>65.5</v>
      </c>
      <c r="I160">
        <f>IF(D160="M",1,0)</f>
        <v>0</v>
      </c>
    </row>
    <row r="161" spans="1:9" x14ac:dyDescent="0.25">
      <c r="A161" s="26">
        <v>42</v>
      </c>
      <c r="B161">
        <v>71</v>
      </c>
      <c r="C161">
        <v>65.5</v>
      </c>
      <c r="D161" t="s">
        <v>160</v>
      </c>
      <c r="E161">
        <v>65</v>
      </c>
      <c r="F161">
        <v>6</v>
      </c>
      <c r="G161">
        <v>71</v>
      </c>
      <c r="H161">
        <v>65.5</v>
      </c>
      <c r="I161">
        <f>IF(D161="M",1,0)</f>
        <v>0</v>
      </c>
    </row>
    <row r="162" spans="1:9" x14ac:dyDescent="0.25">
      <c r="A162" s="26">
        <v>43</v>
      </c>
      <c r="B162">
        <v>71.5</v>
      </c>
      <c r="C162">
        <v>65.5</v>
      </c>
      <c r="D162" t="s">
        <v>189</v>
      </c>
      <c r="E162">
        <v>73</v>
      </c>
      <c r="F162">
        <v>2</v>
      </c>
      <c r="G162">
        <v>71.5</v>
      </c>
      <c r="H162">
        <v>65.5</v>
      </c>
      <c r="I162">
        <f>IF(D162="M",1,0)</f>
        <v>1</v>
      </c>
    </row>
    <row r="163" spans="1:9" x14ac:dyDescent="0.25">
      <c r="A163" s="26">
        <v>43</v>
      </c>
      <c r="B163">
        <v>71.5</v>
      </c>
      <c r="C163">
        <v>65.5</v>
      </c>
      <c r="D163" t="s">
        <v>160</v>
      </c>
      <c r="E163">
        <v>65.2</v>
      </c>
      <c r="F163">
        <v>2</v>
      </c>
      <c r="G163">
        <v>71.5</v>
      </c>
      <c r="H163">
        <v>65.5</v>
      </c>
      <c r="I163">
        <f>IF(D163="M",1,0)</f>
        <v>0</v>
      </c>
    </row>
    <row r="164" spans="1:9" x14ac:dyDescent="0.25">
      <c r="A164" s="26">
        <v>44</v>
      </c>
      <c r="B164">
        <v>71.5</v>
      </c>
      <c r="C164">
        <v>65</v>
      </c>
      <c r="D164" t="s">
        <v>189</v>
      </c>
      <c r="E164">
        <v>68.5</v>
      </c>
      <c r="F164">
        <v>2</v>
      </c>
      <c r="G164">
        <v>71.5</v>
      </c>
      <c r="H164">
        <v>65</v>
      </c>
      <c r="I164">
        <f>IF(D164="M",1,0)</f>
        <v>1</v>
      </c>
    </row>
    <row r="165" spans="1:9" x14ac:dyDescent="0.25">
      <c r="A165" s="26">
        <v>44</v>
      </c>
      <c r="B165">
        <v>71.5</v>
      </c>
      <c r="C165">
        <v>65</v>
      </c>
      <c r="D165" t="s">
        <v>189</v>
      </c>
      <c r="E165">
        <v>67.7</v>
      </c>
      <c r="F165">
        <v>2</v>
      </c>
      <c r="G165">
        <v>71.5</v>
      </c>
      <c r="H165">
        <v>65</v>
      </c>
      <c r="I165">
        <f>IF(D165="M",1,0)</f>
        <v>1</v>
      </c>
    </row>
    <row r="166" spans="1:9" x14ac:dyDescent="0.25">
      <c r="A166" s="26">
        <v>45</v>
      </c>
      <c r="B166">
        <v>71</v>
      </c>
      <c r="C166">
        <v>65</v>
      </c>
      <c r="D166" t="s">
        <v>189</v>
      </c>
      <c r="E166">
        <v>68</v>
      </c>
      <c r="F166">
        <v>3</v>
      </c>
      <c r="G166">
        <v>71</v>
      </c>
      <c r="H166">
        <v>65</v>
      </c>
      <c r="I166">
        <f>IF(D166="M",1,0)</f>
        <v>1</v>
      </c>
    </row>
    <row r="167" spans="1:9" x14ac:dyDescent="0.25">
      <c r="A167" s="26">
        <v>45</v>
      </c>
      <c r="B167">
        <v>71</v>
      </c>
      <c r="C167">
        <v>65</v>
      </c>
      <c r="D167" t="s">
        <v>189</v>
      </c>
      <c r="E167">
        <v>68</v>
      </c>
      <c r="F167">
        <v>3</v>
      </c>
      <c r="G167">
        <v>71</v>
      </c>
      <c r="H167">
        <v>65</v>
      </c>
      <c r="I167">
        <f>IF(D167="M",1,0)</f>
        <v>1</v>
      </c>
    </row>
    <row r="168" spans="1:9" x14ac:dyDescent="0.25">
      <c r="A168" s="26">
        <v>45</v>
      </c>
      <c r="B168">
        <v>71</v>
      </c>
      <c r="C168">
        <v>65</v>
      </c>
      <c r="D168" t="s">
        <v>160</v>
      </c>
      <c r="E168">
        <v>62</v>
      </c>
      <c r="F168">
        <v>3</v>
      </c>
      <c r="G168">
        <v>71</v>
      </c>
      <c r="H168">
        <v>65</v>
      </c>
      <c r="I168">
        <f>IF(D168="M",1,0)</f>
        <v>0</v>
      </c>
    </row>
    <row r="169" spans="1:9" x14ac:dyDescent="0.25">
      <c r="A169" s="26">
        <v>46</v>
      </c>
      <c r="B169">
        <v>71</v>
      </c>
      <c r="C169">
        <v>64</v>
      </c>
      <c r="D169" t="s">
        <v>160</v>
      </c>
      <c r="E169">
        <v>68</v>
      </c>
      <c r="F169">
        <v>8</v>
      </c>
      <c r="G169">
        <v>71</v>
      </c>
      <c r="H169">
        <v>64</v>
      </c>
      <c r="I169">
        <f>IF(D169="M",1,0)</f>
        <v>0</v>
      </c>
    </row>
    <row r="170" spans="1:9" x14ac:dyDescent="0.25">
      <c r="A170" s="26">
        <v>46</v>
      </c>
      <c r="B170">
        <v>71</v>
      </c>
      <c r="C170">
        <v>64</v>
      </c>
      <c r="D170" t="s">
        <v>160</v>
      </c>
      <c r="E170">
        <v>68</v>
      </c>
      <c r="F170">
        <v>8</v>
      </c>
      <c r="G170">
        <v>71</v>
      </c>
      <c r="H170">
        <v>64</v>
      </c>
      <c r="I170">
        <f>IF(D170="M",1,0)</f>
        <v>0</v>
      </c>
    </row>
    <row r="171" spans="1:9" x14ac:dyDescent="0.25">
      <c r="A171" s="26">
        <v>46</v>
      </c>
      <c r="B171">
        <v>71</v>
      </c>
      <c r="C171">
        <v>64</v>
      </c>
      <c r="D171" t="s">
        <v>160</v>
      </c>
      <c r="E171">
        <v>67.5</v>
      </c>
      <c r="F171">
        <v>8</v>
      </c>
      <c r="G171">
        <v>71</v>
      </c>
      <c r="H171">
        <v>64</v>
      </c>
      <c r="I171">
        <f>IF(D171="M",1,0)</f>
        <v>0</v>
      </c>
    </row>
    <row r="172" spans="1:9" x14ac:dyDescent="0.25">
      <c r="A172" s="26">
        <v>46</v>
      </c>
      <c r="B172">
        <v>71</v>
      </c>
      <c r="C172">
        <v>64</v>
      </c>
      <c r="D172" t="s">
        <v>160</v>
      </c>
      <c r="E172">
        <v>66.5</v>
      </c>
      <c r="F172">
        <v>8</v>
      </c>
      <c r="G172">
        <v>71</v>
      </c>
      <c r="H172">
        <v>64</v>
      </c>
      <c r="I172">
        <f>IF(D172="M",1,0)</f>
        <v>0</v>
      </c>
    </row>
    <row r="173" spans="1:9" x14ac:dyDescent="0.25">
      <c r="A173" s="26">
        <v>46</v>
      </c>
      <c r="B173">
        <v>71</v>
      </c>
      <c r="C173">
        <v>64</v>
      </c>
      <c r="D173" t="s">
        <v>160</v>
      </c>
      <c r="E173">
        <v>66.5</v>
      </c>
      <c r="F173">
        <v>8</v>
      </c>
      <c r="G173">
        <v>71</v>
      </c>
      <c r="H173">
        <v>64</v>
      </c>
      <c r="I173">
        <f>IF(D173="M",1,0)</f>
        <v>0</v>
      </c>
    </row>
    <row r="174" spans="1:9" x14ac:dyDescent="0.25">
      <c r="A174" s="26">
        <v>46</v>
      </c>
      <c r="B174">
        <v>71</v>
      </c>
      <c r="C174">
        <v>64</v>
      </c>
      <c r="D174" t="s">
        <v>160</v>
      </c>
      <c r="E174">
        <v>66</v>
      </c>
      <c r="F174">
        <v>8</v>
      </c>
      <c r="G174">
        <v>71</v>
      </c>
      <c r="H174">
        <v>64</v>
      </c>
      <c r="I174">
        <f>IF(D174="M",1,0)</f>
        <v>0</v>
      </c>
    </row>
    <row r="175" spans="1:9" x14ac:dyDescent="0.25">
      <c r="A175" s="26">
        <v>46</v>
      </c>
      <c r="B175">
        <v>71</v>
      </c>
      <c r="C175">
        <v>64</v>
      </c>
      <c r="D175" t="s">
        <v>160</v>
      </c>
      <c r="E175">
        <v>65.5</v>
      </c>
      <c r="F175">
        <v>8</v>
      </c>
      <c r="G175">
        <v>71</v>
      </c>
      <c r="H175">
        <v>64</v>
      </c>
      <c r="I175">
        <f>IF(D175="M",1,0)</f>
        <v>0</v>
      </c>
    </row>
    <row r="176" spans="1:9" x14ac:dyDescent="0.25">
      <c r="A176" s="26">
        <v>46</v>
      </c>
      <c r="B176">
        <v>71</v>
      </c>
      <c r="C176">
        <v>64</v>
      </c>
      <c r="D176" t="s">
        <v>160</v>
      </c>
      <c r="E176">
        <v>65</v>
      </c>
      <c r="F176">
        <v>8</v>
      </c>
      <c r="G176">
        <v>71</v>
      </c>
      <c r="H176">
        <v>64</v>
      </c>
      <c r="I176">
        <f>IF(D176="M",1,0)</f>
        <v>0</v>
      </c>
    </row>
    <row r="177" spans="1:9" x14ac:dyDescent="0.25">
      <c r="A177" s="26">
        <v>47</v>
      </c>
      <c r="B177">
        <v>71.7</v>
      </c>
      <c r="C177">
        <v>64.5</v>
      </c>
      <c r="D177" t="s">
        <v>189</v>
      </c>
      <c r="E177">
        <v>72</v>
      </c>
      <c r="F177">
        <v>4</v>
      </c>
      <c r="G177">
        <v>71.7</v>
      </c>
      <c r="H177">
        <v>64.5</v>
      </c>
      <c r="I177">
        <f>IF(D177="M",1,0)</f>
        <v>1</v>
      </c>
    </row>
    <row r="178" spans="1:9" x14ac:dyDescent="0.25">
      <c r="A178" s="26">
        <v>47</v>
      </c>
      <c r="B178">
        <v>71.7</v>
      </c>
      <c r="C178">
        <v>64.5</v>
      </c>
      <c r="D178" t="s">
        <v>189</v>
      </c>
      <c r="E178">
        <v>71</v>
      </c>
      <c r="F178">
        <v>4</v>
      </c>
      <c r="G178">
        <v>71.7</v>
      </c>
      <c r="H178">
        <v>64.5</v>
      </c>
      <c r="I178">
        <f>IF(D178="M",1,0)</f>
        <v>1</v>
      </c>
    </row>
    <row r="179" spans="1:9" x14ac:dyDescent="0.25">
      <c r="A179" s="26">
        <v>47</v>
      </c>
      <c r="B179">
        <v>71.7</v>
      </c>
      <c r="C179">
        <v>64.5</v>
      </c>
      <c r="D179" t="s">
        <v>189</v>
      </c>
      <c r="E179">
        <v>70.5</v>
      </c>
      <c r="F179">
        <v>4</v>
      </c>
      <c r="G179">
        <v>71.7</v>
      </c>
      <c r="H179">
        <v>64.5</v>
      </c>
      <c r="I179">
        <f>IF(D179="M",1,0)</f>
        <v>1</v>
      </c>
    </row>
    <row r="180" spans="1:9" x14ac:dyDescent="0.25">
      <c r="A180" s="26">
        <v>47</v>
      </c>
      <c r="B180">
        <v>71.7</v>
      </c>
      <c r="C180">
        <v>64.5</v>
      </c>
      <c r="D180" t="s">
        <v>160</v>
      </c>
      <c r="E180">
        <v>67</v>
      </c>
      <c r="F180">
        <v>4</v>
      </c>
      <c r="G180">
        <v>71.7</v>
      </c>
      <c r="H180">
        <v>64.5</v>
      </c>
      <c r="I180">
        <f>IF(D180="M",1,0)</f>
        <v>0</v>
      </c>
    </row>
    <row r="181" spans="1:9" x14ac:dyDescent="0.25">
      <c r="A181" s="26">
        <v>48</v>
      </c>
      <c r="B181">
        <v>71</v>
      </c>
      <c r="C181">
        <v>64</v>
      </c>
      <c r="D181" t="s">
        <v>189</v>
      </c>
      <c r="E181">
        <v>68</v>
      </c>
      <c r="F181">
        <v>3</v>
      </c>
      <c r="G181">
        <v>71</v>
      </c>
      <c r="H181">
        <v>64</v>
      </c>
      <c r="I181">
        <f>IF(D181="M",1,0)</f>
        <v>1</v>
      </c>
    </row>
    <row r="182" spans="1:9" x14ac:dyDescent="0.25">
      <c r="A182" s="26">
        <v>48</v>
      </c>
      <c r="B182">
        <v>71</v>
      </c>
      <c r="C182">
        <v>64</v>
      </c>
      <c r="D182" t="s">
        <v>189</v>
      </c>
      <c r="E182">
        <v>68</v>
      </c>
      <c r="F182">
        <v>3</v>
      </c>
      <c r="G182">
        <v>71</v>
      </c>
      <c r="H182">
        <v>64</v>
      </c>
      <c r="I182">
        <f>IF(D182="M",1,0)</f>
        <v>1</v>
      </c>
    </row>
    <row r="183" spans="1:9" x14ac:dyDescent="0.25">
      <c r="A183" s="26">
        <v>48</v>
      </c>
      <c r="B183">
        <v>71</v>
      </c>
      <c r="C183">
        <v>64</v>
      </c>
      <c r="D183" t="s">
        <v>189</v>
      </c>
      <c r="E183">
        <v>68</v>
      </c>
      <c r="F183">
        <v>3</v>
      </c>
      <c r="G183">
        <v>71</v>
      </c>
      <c r="H183">
        <v>64</v>
      </c>
      <c r="I183">
        <f>IF(D183="M",1,0)</f>
        <v>1</v>
      </c>
    </row>
    <row r="184" spans="1:9" x14ac:dyDescent="0.25">
      <c r="A184" s="26">
        <v>49</v>
      </c>
      <c r="B184">
        <v>71.5</v>
      </c>
      <c r="C184">
        <v>64.5</v>
      </c>
      <c r="D184" t="s">
        <v>189</v>
      </c>
      <c r="E184">
        <v>72</v>
      </c>
      <c r="F184">
        <v>7</v>
      </c>
      <c r="G184">
        <v>71.5</v>
      </c>
      <c r="H184">
        <v>64.5</v>
      </c>
      <c r="I184">
        <f>IF(D184="M",1,0)</f>
        <v>1</v>
      </c>
    </row>
    <row r="185" spans="1:9" x14ac:dyDescent="0.25">
      <c r="A185" s="26">
        <v>49</v>
      </c>
      <c r="B185">
        <v>71.5</v>
      </c>
      <c r="C185">
        <v>64.5</v>
      </c>
      <c r="D185" t="s">
        <v>189</v>
      </c>
      <c r="E185">
        <v>71</v>
      </c>
      <c r="F185">
        <v>7</v>
      </c>
      <c r="G185">
        <v>71.5</v>
      </c>
      <c r="H185">
        <v>64.5</v>
      </c>
      <c r="I185">
        <f>IF(D185="M",1,0)</f>
        <v>1</v>
      </c>
    </row>
    <row r="186" spans="1:9" x14ac:dyDescent="0.25">
      <c r="A186" s="26">
        <v>49</v>
      </c>
      <c r="B186">
        <v>71.5</v>
      </c>
      <c r="C186">
        <v>64.5</v>
      </c>
      <c r="D186" t="s">
        <v>189</v>
      </c>
      <c r="E186">
        <v>70</v>
      </c>
      <c r="F186">
        <v>7</v>
      </c>
      <c r="G186">
        <v>71.5</v>
      </c>
      <c r="H186">
        <v>64.5</v>
      </c>
      <c r="I186">
        <f>IF(D186="M",1,0)</f>
        <v>1</v>
      </c>
    </row>
    <row r="187" spans="1:9" x14ac:dyDescent="0.25">
      <c r="A187" s="26">
        <v>49</v>
      </c>
      <c r="B187">
        <v>71.5</v>
      </c>
      <c r="C187">
        <v>64.5</v>
      </c>
      <c r="D187" t="s">
        <v>160</v>
      </c>
      <c r="E187">
        <v>66</v>
      </c>
      <c r="F187">
        <v>7</v>
      </c>
      <c r="G187">
        <v>71.5</v>
      </c>
      <c r="H187">
        <v>64.5</v>
      </c>
      <c r="I187">
        <f>IF(D187="M",1,0)</f>
        <v>0</v>
      </c>
    </row>
    <row r="188" spans="1:9" x14ac:dyDescent="0.25">
      <c r="A188" s="26">
        <v>49</v>
      </c>
      <c r="B188">
        <v>71.5</v>
      </c>
      <c r="C188">
        <v>64.5</v>
      </c>
      <c r="D188" t="s">
        <v>160</v>
      </c>
      <c r="E188">
        <v>64.5</v>
      </c>
      <c r="F188">
        <v>7</v>
      </c>
      <c r="G188">
        <v>71.5</v>
      </c>
      <c r="H188">
        <v>64.5</v>
      </c>
      <c r="I188">
        <f>IF(D188="M",1,0)</f>
        <v>0</v>
      </c>
    </row>
    <row r="189" spans="1:9" x14ac:dyDescent="0.25">
      <c r="A189" s="26">
        <v>49</v>
      </c>
      <c r="B189">
        <v>71.5</v>
      </c>
      <c r="C189">
        <v>64.5</v>
      </c>
      <c r="D189" t="s">
        <v>160</v>
      </c>
      <c r="E189">
        <v>64.5</v>
      </c>
      <c r="F189">
        <v>7</v>
      </c>
      <c r="G189">
        <v>71.5</v>
      </c>
      <c r="H189">
        <v>64.5</v>
      </c>
      <c r="I189">
        <f>IF(D189="M",1,0)</f>
        <v>0</v>
      </c>
    </row>
    <row r="190" spans="1:9" x14ac:dyDescent="0.25">
      <c r="A190" s="26">
        <v>49</v>
      </c>
      <c r="B190">
        <v>71.5</v>
      </c>
      <c r="C190">
        <v>64.5</v>
      </c>
      <c r="D190" t="s">
        <v>160</v>
      </c>
      <c r="E190">
        <v>62</v>
      </c>
      <c r="F190">
        <v>7</v>
      </c>
      <c r="G190">
        <v>71.5</v>
      </c>
      <c r="H190">
        <v>64.5</v>
      </c>
      <c r="I190">
        <f>IF(D190="M",1,0)</f>
        <v>0</v>
      </c>
    </row>
    <row r="191" spans="1:9" x14ac:dyDescent="0.25">
      <c r="A191" s="26">
        <v>51</v>
      </c>
      <c r="B191">
        <v>71.2</v>
      </c>
      <c r="C191">
        <v>63</v>
      </c>
      <c r="D191" t="s">
        <v>160</v>
      </c>
      <c r="E191">
        <v>67.5</v>
      </c>
      <c r="F191">
        <v>2</v>
      </c>
      <c r="G191">
        <v>71.2</v>
      </c>
      <c r="H191">
        <v>63</v>
      </c>
      <c r="I191">
        <f>IF(D191="M",1,0)</f>
        <v>0</v>
      </c>
    </row>
    <row r="192" spans="1:9" x14ac:dyDescent="0.25">
      <c r="A192" s="26">
        <v>51</v>
      </c>
      <c r="B192">
        <v>71.2</v>
      </c>
      <c r="C192">
        <v>63</v>
      </c>
      <c r="D192" t="s">
        <v>160</v>
      </c>
      <c r="E192">
        <v>64.5</v>
      </c>
      <c r="F192">
        <v>2</v>
      </c>
      <c r="G192">
        <v>71.2</v>
      </c>
      <c r="H192">
        <v>63</v>
      </c>
      <c r="I192">
        <f>IF(D192="M",1,0)</f>
        <v>0</v>
      </c>
    </row>
    <row r="193" spans="1:9" x14ac:dyDescent="0.25">
      <c r="A193" s="26">
        <v>52</v>
      </c>
      <c r="B193">
        <v>71</v>
      </c>
      <c r="C193">
        <v>63.5</v>
      </c>
      <c r="D193" t="s">
        <v>189</v>
      </c>
      <c r="E193">
        <v>71</v>
      </c>
      <c r="F193">
        <v>5</v>
      </c>
      <c r="G193">
        <v>71</v>
      </c>
      <c r="H193">
        <v>63.5</v>
      </c>
      <c r="I193">
        <f>IF(D193="M",1,0)</f>
        <v>1</v>
      </c>
    </row>
    <row r="194" spans="1:9" x14ac:dyDescent="0.25">
      <c r="A194" s="26">
        <v>52</v>
      </c>
      <c r="B194">
        <v>71</v>
      </c>
      <c r="C194">
        <v>63.5</v>
      </c>
      <c r="D194" t="s">
        <v>189</v>
      </c>
      <c r="E194">
        <v>67</v>
      </c>
      <c r="F194">
        <v>5</v>
      </c>
      <c r="G194">
        <v>71</v>
      </c>
      <c r="H194">
        <v>63.5</v>
      </c>
      <c r="I194">
        <f>IF(D194="M",1,0)</f>
        <v>1</v>
      </c>
    </row>
    <row r="195" spans="1:9" x14ac:dyDescent="0.25">
      <c r="A195" s="26">
        <v>52</v>
      </c>
      <c r="B195">
        <v>71</v>
      </c>
      <c r="C195">
        <v>63.5</v>
      </c>
      <c r="D195" t="s">
        <v>160</v>
      </c>
      <c r="E195">
        <v>66</v>
      </c>
      <c r="F195">
        <v>5</v>
      </c>
      <c r="G195">
        <v>71</v>
      </c>
      <c r="H195">
        <v>63.5</v>
      </c>
      <c r="I195">
        <f>IF(D195="M",1,0)</f>
        <v>0</v>
      </c>
    </row>
    <row r="196" spans="1:9" x14ac:dyDescent="0.25">
      <c r="A196" s="26">
        <v>52</v>
      </c>
      <c r="B196">
        <v>71</v>
      </c>
      <c r="C196">
        <v>63.5</v>
      </c>
      <c r="D196" t="s">
        <v>160</v>
      </c>
      <c r="E196">
        <v>65</v>
      </c>
      <c r="F196">
        <v>5</v>
      </c>
      <c r="G196">
        <v>71</v>
      </c>
      <c r="H196">
        <v>63.5</v>
      </c>
      <c r="I196">
        <f>IF(D196="M",1,0)</f>
        <v>0</v>
      </c>
    </row>
    <row r="197" spans="1:9" x14ac:dyDescent="0.25">
      <c r="A197" s="26">
        <v>52</v>
      </c>
      <c r="B197">
        <v>71</v>
      </c>
      <c r="C197">
        <v>63.5</v>
      </c>
      <c r="D197" t="s">
        <v>160</v>
      </c>
      <c r="E197">
        <v>63.5</v>
      </c>
      <c r="F197">
        <v>5</v>
      </c>
      <c r="G197">
        <v>71</v>
      </c>
      <c r="H197">
        <v>63.5</v>
      </c>
      <c r="I197">
        <f>IF(D197="M",1,0)</f>
        <v>0</v>
      </c>
    </row>
    <row r="198" spans="1:9" x14ac:dyDescent="0.25">
      <c r="A198" s="26">
        <v>53</v>
      </c>
      <c r="B198">
        <v>71</v>
      </c>
      <c r="C198">
        <v>63</v>
      </c>
      <c r="D198" t="s">
        <v>189</v>
      </c>
      <c r="E198">
        <v>71</v>
      </c>
      <c r="F198">
        <v>9</v>
      </c>
      <c r="G198">
        <v>71</v>
      </c>
      <c r="H198">
        <v>63</v>
      </c>
      <c r="I198">
        <f>IF(D198="M",1,0)</f>
        <v>1</v>
      </c>
    </row>
    <row r="199" spans="1:9" x14ac:dyDescent="0.25">
      <c r="A199" s="26">
        <v>53</v>
      </c>
      <c r="B199">
        <v>71</v>
      </c>
      <c r="C199">
        <v>63</v>
      </c>
      <c r="D199" t="s">
        <v>189</v>
      </c>
      <c r="E199">
        <v>70</v>
      </c>
      <c r="F199">
        <v>9</v>
      </c>
      <c r="G199">
        <v>71</v>
      </c>
      <c r="H199">
        <v>63</v>
      </c>
      <c r="I199">
        <f>IF(D199="M",1,0)</f>
        <v>1</v>
      </c>
    </row>
    <row r="200" spans="1:9" x14ac:dyDescent="0.25">
      <c r="A200" s="26">
        <v>53</v>
      </c>
      <c r="B200">
        <v>71</v>
      </c>
      <c r="C200">
        <v>63</v>
      </c>
      <c r="D200" t="s">
        <v>189</v>
      </c>
      <c r="E200">
        <v>70</v>
      </c>
      <c r="F200">
        <v>9</v>
      </c>
      <c r="G200">
        <v>71</v>
      </c>
      <c r="H200">
        <v>63</v>
      </c>
      <c r="I200">
        <f>IF(D200="M",1,0)</f>
        <v>1</v>
      </c>
    </row>
    <row r="201" spans="1:9" x14ac:dyDescent="0.25">
      <c r="A201" s="26">
        <v>53</v>
      </c>
      <c r="B201">
        <v>71</v>
      </c>
      <c r="C201">
        <v>63</v>
      </c>
      <c r="D201" t="s">
        <v>189</v>
      </c>
      <c r="E201">
        <v>64</v>
      </c>
      <c r="F201">
        <v>9</v>
      </c>
      <c r="G201">
        <v>71</v>
      </c>
      <c r="H201">
        <v>63</v>
      </c>
      <c r="I201">
        <f>IF(D201="M",1,0)</f>
        <v>1</v>
      </c>
    </row>
    <row r="202" spans="1:9" x14ac:dyDescent="0.25">
      <c r="A202" s="26">
        <v>53</v>
      </c>
      <c r="B202">
        <v>71</v>
      </c>
      <c r="C202">
        <v>63</v>
      </c>
      <c r="D202" t="s">
        <v>160</v>
      </c>
      <c r="E202">
        <v>65</v>
      </c>
      <c r="F202">
        <v>9</v>
      </c>
      <c r="G202">
        <v>71</v>
      </c>
      <c r="H202">
        <v>63</v>
      </c>
      <c r="I202">
        <f>IF(D202="M",1,0)</f>
        <v>0</v>
      </c>
    </row>
    <row r="203" spans="1:9" x14ac:dyDescent="0.25">
      <c r="A203" s="26">
        <v>53</v>
      </c>
      <c r="B203">
        <v>71</v>
      </c>
      <c r="C203">
        <v>63</v>
      </c>
      <c r="D203" t="s">
        <v>160</v>
      </c>
      <c r="E203">
        <v>65</v>
      </c>
      <c r="F203">
        <v>9</v>
      </c>
      <c r="G203">
        <v>71</v>
      </c>
      <c r="H203">
        <v>63</v>
      </c>
      <c r="I203">
        <f>IF(D203="M",1,0)</f>
        <v>0</v>
      </c>
    </row>
    <row r="204" spans="1:9" x14ac:dyDescent="0.25">
      <c r="A204" s="26">
        <v>53</v>
      </c>
      <c r="B204">
        <v>71</v>
      </c>
      <c r="C204">
        <v>63</v>
      </c>
      <c r="D204" t="s">
        <v>160</v>
      </c>
      <c r="E204">
        <v>64</v>
      </c>
      <c r="F204">
        <v>9</v>
      </c>
      <c r="G204">
        <v>71</v>
      </c>
      <c r="H204">
        <v>63</v>
      </c>
      <c r="I204">
        <f>IF(D204="M",1,0)</f>
        <v>0</v>
      </c>
    </row>
    <row r="205" spans="1:9" x14ac:dyDescent="0.25">
      <c r="A205" s="26">
        <v>53</v>
      </c>
      <c r="B205">
        <v>71</v>
      </c>
      <c r="C205">
        <v>63</v>
      </c>
      <c r="D205" t="s">
        <v>160</v>
      </c>
      <c r="E205">
        <v>63</v>
      </c>
      <c r="F205">
        <v>9</v>
      </c>
      <c r="G205">
        <v>71</v>
      </c>
      <c r="H205">
        <v>63</v>
      </c>
      <c r="I205">
        <f>IF(D205="M",1,0)</f>
        <v>0</v>
      </c>
    </row>
    <row r="206" spans="1:9" x14ac:dyDescent="0.25">
      <c r="A206" s="26">
        <v>53</v>
      </c>
      <c r="B206">
        <v>71</v>
      </c>
      <c r="C206">
        <v>63</v>
      </c>
      <c r="D206" t="s">
        <v>160</v>
      </c>
      <c r="E206">
        <v>63</v>
      </c>
      <c r="F206">
        <v>9</v>
      </c>
      <c r="G206">
        <v>71</v>
      </c>
      <c r="H206">
        <v>63</v>
      </c>
      <c r="I206">
        <f>IF(D206="M",1,0)</f>
        <v>0</v>
      </c>
    </row>
    <row r="207" spans="1:9" x14ac:dyDescent="0.25">
      <c r="A207" s="26">
        <v>54</v>
      </c>
      <c r="B207">
        <v>71</v>
      </c>
      <c r="C207">
        <v>63</v>
      </c>
      <c r="D207" t="s">
        <v>189</v>
      </c>
      <c r="E207">
        <v>71</v>
      </c>
      <c r="F207">
        <v>4</v>
      </c>
      <c r="G207">
        <v>71</v>
      </c>
      <c r="H207">
        <v>63</v>
      </c>
      <c r="I207">
        <f>IF(D207="M",1,0)</f>
        <v>1</v>
      </c>
    </row>
    <row r="208" spans="1:9" x14ac:dyDescent="0.25">
      <c r="A208" s="26">
        <v>54</v>
      </c>
      <c r="B208">
        <v>71</v>
      </c>
      <c r="C208">
        <v>63</v>
      </c>
      <c r="D208" t="s">
        <v>189</v>
      </c>
      <c r="E208">
        <v>71</v>
      </c>
      <c r="F208">
        <v>4</v>
      </c>
      <c r="G208">
        <v>71</v>
      </c>
      <c r="H208">
        <v>63</v>
      </c>
      <c r="I208">
        <f>IF(D208="M",1,0)</f>
        <v>1</v>
      </c>
    </row>
    <row r="209" spans="1:9" x14ac:dyDescent="0.25">
      <c r="A209" s="26">
        <v>54</v>
      </c>
      <c r="B209">
        <v>71</v>
      </c>
      <c r="C209">
        <v>63</v>
      </c>
      <c r="D209" t="s">
        <v>189</v>
      </c>
      <c r="E209">
        <v>70</v>
      </c>
      <c r="F209">
        <v>4</v>
      </c>
      <c r="G209">
        <v>71</v>
      </c>
      <c r="H209">
        <v>63</v>
      </c>
      <c r="I209">
        <f>IF(D209="M",1,0)</f>
        <v>1</v>
      </c>
    </row>
    <row r="210" spans="1:9" x14ac:dyDescent="0.25">
      <c r="A210" s="26">
        <v>54</v>
      </c>
      <c r="B210">
        <v>71</v>
      </c>
      <c r="C210">
        <v>63</v>
      </c>
      <c r="D210" t="s">
        <v>160</v>
      </c>
      <c r="E210">
        <v>63.5</v>
      </c>
      <c r="F210">
        <v>4</v>
      </c>
      <c r="G210">
        <v>71</v>
      </c>
      <c r="H210">
        <v>63</v>
      </c>
      <c r="I210">
        <f>IF(D210="M",1,0)</f>
        <v>0</v>
      </c>
    </row>
    <row r="211" spans="1:9" x14ac:dyDescent="0.25">
      <c r="A211" s="26">
        <v>55</v>
      </c>
      <c r="B211">
        <v>71</v>
      </c>
      <c r="C211">
        <v>62</v>
      </c>
      <c r="D211" t="s">
        <v>189</v>
      </c>
      <c r="E211">
        <v>71</v>
      </c>
      <c r="F211">
        <v>5</v>
      </c>
      <c r="G211">
        <v>71</v>
      </c>
      <c r="H211">
        <v>62</v>
      </c>
      <c r="I211">
        <f>IF(D211="M",1,0)</f>
        <v>1</v>
      </c>
    </row>
    <row r="212" spans="1:9" x14ac:dyDescent="0.25">
      <c r="A212" s="26">
        <v>55</v>
      </c>
      <c r="B212">
        <v>71</v>
      </c>
      <c r="C212">
        <v>62</v>
      </c>
      <c r="D212" t="s">
        <v>189</v>
      </c>
      <c r="E212">
        <v>70</v>
      </c>
      <c r="F212">
        <v>5</v>
      </c>
      <c r="G212">
        <v>71</v>
      </c>
      <c r="H212">
        <v>62</v>
      </c>
      <c r="I212">
        <f>IF(D212="M",1,0)</f>
        <v>1</v>
      </c>
    </row>
    <row r="213" spans="1:9" x14ac:dyDescent="0.25">
      <c r="A213" s="26">
        <v>55</v>
      </c>
      <c r="B213">
        <v>71</v>
      </c>
      <c r="C213">
        <v>62</v>
      </c>
      <c r="D213" t="s">
        <v>160</v>
      </c>
      <c r="E213">
        <v>64.5</v>
      </c>
      <c r="F213">
        <v>5</v>
      </c>
      <c r="G213">
        <v>71</v>
      </c>
      <c r="H213">
        <v>62</v>
      </c>
      <c r="I213">
        <f>IF(D213="M",1,0)</f>
        <v>0</v>
      </c>
    </row>
    <row r="214" spans="1:9" x14ac:dyDescent="0.25">
      <c r="A214" s="26">
        <v>55</v>
      </c>
      <c r="B214">
        <v>71</v>
      </c>
      <c r="C214">
        <v>62</v>
      </c>
      <c r="D214" t="s">
        <v>160</v>
      </c>
      <c r="E214">
        <v>62.5</v>
      </c>
      <c r="F214">
        <v>5</v>
      </c>
      <c r="G214">
        <v>71</v>
      </c>
      <c r="H214">
        <v>62</v>
      </c>
      <c r="I214">
        <f>IF(D214="M",1,0)</f>
        <v>0</v>
      </c>
    </row>
    <row r="215" spans="1:9" x14ac:dyDescent="0.25">
      <c r="A215" s="26">
        <v>55</v>
      </c>
      <c r="B215">
        <v>71</v>
      </c>
      <c r="C215">
        <v>62</v>
      </c>
      <c r="D215" t="s">
        <v>160</v>
      </c>
      <c r="E215">
        <v>61.5</v>
      </c>
      <c r="F215">
        <v>5</v>
      </c>
      <c r="G215">
        <v>71</v>
      </c>
      <c r="H215">
        <v>62</v>
      </c>
      <c r="I215">
        <f>IF(D215="M",1,0)</f>
        <v>0</v>
      </c>
    </row>
    <row r="216" spans="1:9" x14ac:dyDescent="0.25">
      <c r="A216" s="26">
        <v>56</v>
      </c>
      <c r="B216">
        <v>71</v>
      </c>
      <c r="C216">
        <v>62</v>
      </c>
      <c r="D216" t="s">
        <v>189</v>
      </c>
      <c r="E216">
        <v>72</v>
      </c>
      <c r="F216">
        <v>5</v>
      </c>
      <c r="G216">
        <v>71</v>
      </c>
      <c r="H216">
        <v>62</v>
      </c>
      <c r="I216">
        <f>IF(D216="M",1,0)</f>
        <v>1</v>
      </c>
    </row>
    <row r="217" spans="1:9" x14ac:dyDescent="0.25">
      <c r="A217" s="26">
        <v>56</v>
      </c>
      <c r="B217">
        <v>71</v>
      </c>
      <c r="C217">
        <v>62</v>
      </c>
      <c r="D217" t="s">
        <v>189</v>
      </c>
      <c r="E217">
        <v>70.5</v>
      </c>
      <c r="F217">
        <v>5</v>
      </c>
      <c r="G217">
        <v>71</v>
      </c>
      <c r="H217">
        <v>62</v>
      </c>
      <c r="I217">
        <f>IF(D217="M",1,0)</f>
        <v>1</v>
      </c>
    </row>
    <row r="218" spans="1:9" x14ac:dyDescent="0.25">
      <c r="A218" s="26">
        <v>56</v>
      </c>
      <c r="B218">
        <v>71</v>
      </c>
      <c r="C218">
        <v>62</v>
      </c>
      <c r="D218" t="s">
        <v>189</v>
      </c>
      <c r="E218">
        <v>70.5</v>
      </c>
      <c r="F218">
        <v>5</v>
      </c>
      <c r="G218">
        <v>71</v>
      </c>
      <c r="H218">
        <v>62</v>
      </c>
      <c r="I218">
        <f>IF(D218="M",1,0)</f>
        <v>1</v>
      </c>
    </row>
    <row r="219" spans="1:9" x14ac:dyDescent="0.25">
      <c r="A219" s="26">
        <v>56</v>
      </c>
      <c r="B219">
        <v>71</v>
      </c>
      <c r="C219">
        <v>62</v>
      </c>
      <c r="D219" t="s">
        <v>160</v>
      </c>
      <c r="E219">
        <v>64.5</v>
      </c>
      <c r="F219">
        <v>5</v>
      </c>
      <c r="G219">
        <v>71</v>
      </c>
      <c r="H219">
        <v>62</v>
      </c>
      <c r="I219">
        <f>IF(D219="M",1,0)</f>
        <v>0</v>
      </c>
    </row>
    <row r="220" spans="1:9" x14ac:dyDescent="0.25">
      <c r="A220" s="26">
        <v>56</v>
      </c>
      <c r="B220">
        <v>71</v>
      </c>
      <c r="C220">
        <v>62</v>
      </c>
      <c r="D220" t="s">
        <v>160</v>
      </c>
      <c r="E220">
        <v>60</v>
      </c>
      <c r="F220">
        <v>5</v>
      </c>
      <c r="G220">
        <v>71</v>
      </c>
      <c r="H220">
        <v>62</v>
      </c>
      <c r="I220">
        <f>IF(D220="M",1,0)</f>
        <v>0</v>
      </c>
    </row>
    <row r="221" spans="1:9" x14ac:dyDescent="0.25">
      <c r="A221" s="26">
        <v>57</v>
      </c>
      <c r="B221">
        <v>71</v>
      </c>
      <c r="C221">
        <v>62.5</v>
      </c>
      <c r="D221" t="s">
        <v>189</v>
      </c>
      <c r="E221">
        <v>70</v>
      </c>
      <c r="F221">
        <v>5</v>
      </c>
      <c r="G221">
        <v>71</v>
      </c>
      <c r="H221">
        <v>62.5</v>
      </c>
      <c r="I221">
        <f>IF(D221="M",1,0)</f>
        <v>1</v>
      </c>
    </row>
    <row r="222" spans="1:9" x14ac:dyDescent="0.25">
      <c r="A222" s="26">
        <v>57</v>
      </c>
      <c r="B222">
        <v>71</v>
      </c>
      <c r="C222">
        <v>62.5</v>
      </c>
      <c r="D222" t="s">
        <v>160</v>
      </c>
      <c r="E222">
        <v>64</v>
      </c>
      <c r="F222">
        <v>5</v>
      </c>
      <c r="G222">
        <v>71</v>
      </c>
      <c r="H222">
        <v>62.5</v>
      </c>
      <c r="I222">
        <f>IF(D222="M",1,0)</f>
        <v>0</v>
      </c>
    </row>
    <row r="223" spans="1:9" x14ac:dyDescent="0.25">
      <c r="A223" s="26">
        <v>57</v>
      </c>
      <c r="B223">
        <v>71</v>
      </c>
      <c r="C223">
        <v>62.5</v>
      </c>
      <c r="D223" t="s">
        <v>160</v>
      </c>
      <c r="E223">
        <v>64</v>
      </c>
      <c r="F223">
        <v>5</v>
      </c>
      <c r="G223">
        <v>71</v>
      </c>
      <c r="H223">
        <v>62.5</v>
      </c>
      <c r="I223">
        <f>IF(D223="M",1,0)</f>
        <v>0</v>
      </c>
    </row>
    <row r="224" spans="1:9" x14ac:dyDescent="0.25">
      <c r="A224" s="26">
        <v>57</v>
      </c>
      <c r="B224">
        <v>71</v>
      </c>
      <c r="C224">
        <v>62.5</v>
      </c>
      <c r="D224" t="s">
        <v>160</v>
      </c>
      <c r="E224">
        <v>64</v>
      </c>
      <c r="F224">
        <v>5</v>
      </c>
      <c r="G224">
        <v>71</v>
      </c>
      <c r="H224">
        <v>62.5</v>
      </c>
      <c r="I224">
        <f>IF(D224="M",1,0)</f>
        <v>0</v>
      </c>
    </row>
    <row r="225" spans="1:9" x14ac:dyDescent="0.25">
      <c r="A225" s="26">
        <v>57</v>
      </c>
      <c r="B225">
        <v>71</v>
      </c>
      <c r="C225">
        <v>62.5</v>
      </c>
      <c r="D225" t="s">
        <v>160</v>
      </c>
      <c r="E225">
        <v>62.5</v>
      </c>
      <c r="F225">
        <v>5</v>
      </c>
      <c r="G225">
        <v>71</v>
      </c>
      <c r="H225">
        <v>62.5</v>
      </c>
      <c r="I225">
        <f>IF(D225="M",1,0)</f>
        <v>0</v>
      </c>
    </row>
    <row r="226" spans="1:9" x14ac:dyDescent="0.25">
      <c r="A226" s="26">
        <v>58</v>
      </c>
      <c r="B226">
        <v>71</v>
      </c>
      <c r="C226">
        <v>62</v>
      </c>
      <c r="D226" t="s">
        <v>189</v>
      </c>
      <c r="E226">
        <v>70.5</v>
      </c>
      <c r="F226">
        <v>7</v>
      </c>
      <c r="G226">
        <v>71</v>
      </c>
      <c r="H226">
        <v>62</v>
      </c>
      <c r="I226">
        <f>IF(D226="M",1,0)</f>
        <v>1</v>
      </c>
    </row>
    <row r="227" spans="1:9" x14ac:dyDescent="0.25">
      <c r="A227" s="26">
        <v>58</v>
      </c>
      <c r="B227">
        <v>71</v>
      </c>
      <c r="C227">
        <v>62</v>
      </c>
      <c r="D227" t="s">
        <v>189</v>
      </c>
      <c r="E227">
        <v>70</v>
      </c>
      <c r="F227">
        <v>7</v>
      </c>
      <c r="G227">
        <v>71</v>
      </c>
      <c r="H227">
        <v>62</v>
      </c>
      <c r="I227">
        <f>IF(D227="M",1,0)</f>
        <v>1</v>
      </c>
    </row>
    <row r="228" spans="1:9" x14ac:dyDescent="0.25">
      <c r="A228" s="26">
        <v>58</v>
      </c>
      <c r="B228">
        <v>71</v>
      </c>
      <c r="C228">
        <v>62</v>
      </c>
      <c r="D228" t="s">
        <v>189</v>
      </c>
      <c r="E228">
        <v>69</v>
      </c>
      <c r="F228">
        <v>7</v>
      </c>
      <c r="G228">
        <v>71</v>
      </c>
      <c r="H228">
        <v>62</v>
      </c>
      <c r="I228">
        <f>IF(D228="M",1,0)</f>
        <v>1</v>
      </c>
    </row>
    <row r="229" spans="1:9" x14ac:dyDescent="0.25">
      <c r="A229" s="26">
        <v>58</v>
      </c>
      <c r="B229">
        <v>71</v>
      </c>
      <c r="C229">
        <v>62</v>
      </c>
      <c r="D229" t="s">
        <v>189</v>
      </c>
      <c r="E229">
        <v>69</v>
      </c>
      <c r="F229">
        <v>7</v>
      </c>
      <c r="G229">
        <v>71</v>
      </c>
      <c r="H229">
        <v>62</v>
      </c>
      <c r="I229">
        <f>IF(D229="M",1,0)</f>
        <v>1</v>
      </c>
    </row>
    <row r="230" spans="1:9" x14ac:dyDescent="0.25">
      <c r="A230" s="26">
        <v>58</v>
      </c>
      <c r="B230">
        <v>71</v>
      </c>
      <c r="C230">
        <v>62</v>
      </c>
      <c r="D230" t="s">
        <v>189</v>
      </c>
      <c r="E230">
        <v>66</v>
      </c>
      <c r="F230">
        <v>7</v>
      </c>
      <c r="G230">
        <v>71</v>
      </c>
      <c r="H230">
        <v>62</v>
      </c>
      <c r="I230">
        <f>IF(D230="M",1,0)</f>
        <v>1</v>
      </c>
    </row>
    <row r="231" spans="1:9" x14ac:dyDescent="0.25">
      <c r="A231" s="26">
        <v>58</v>
      </c>
      <c r="B231">
        <v>71</v>
      </c>
      <c r="C231">
        <v>62</v>
      </c>
      <c r="D231" t="s">
        <v>160</v>
      </c>
      <c r="E231">
        <v>64.5</v>
      </c>
      <c r="F231">
        <v>7</v>
      </c>
      <c r="G231">
        <v>71</v>
      </c>
      <c r="H231">
        <v>62</v>
      </c>
      <c r="I231">
        <f>IF(D231="M",1,0)</f>
        <v>0</v>
      </c>
    </row>
    <row r="232" spans="1:9" x14ac:dyDescent="0.25">
      <c r="A232" s="26">
        <v>58</v>
      </c>
      <c r="B232">
        <v>71</v>
      </c>
      <c r="C232">
        <v>62</v>
      </c>
      <c r="D232" t="s">
        <v>160</v>
      </c>
      <c r="E232">
        <v>64</v>
      </c>
      <c r="F232">
        <v>7</v>
      </c>
      <c r="G232">
        <v>71</v>
      </c>
      <c r="H232">
        <v>62</v>
      </c>
      <c r="I232">
        <f>IF(D232="M",1,0)</f>
        <v>0</v>
      </c>
    </row>
    <row r="233" spans="1:9" x14ac:dyDescent="0.25">
      <c r="A233" s="26">
        <v>59</v>
      </c>
      <c r="B233">
        <v>71</v>
      </c>
      <c r="C233">
        <v>61</v>
      </c>
      <c r="D233" t="s">
        <v>160</v>
      </c>
      <c r="E233">
        <v>62</v>
      </c>
      <c r="F233">
        <v>1</v>
      </c>
      <c r="G233">
        <v>71</v>
      </c>
      <c r="H233">
        <v>61</v>
      </c>
      <c r="I233">
        <f>IF(D233="M",1,0)</f>
        <v>0</v>
      </c>
    </row>
    <row r="234" spans="1:9" x14ac:dyDescent="0.25">
      <c r="A234" s="26">
        <v>60</v>
      </c>
      <c r="B234">
        <v>71</v>
      </c>
      <c r="C234">
        <v>58</v>
      </c>
      <c r="D234" t="s">
        <v>189</v>
      </c>
      <c r="E234">
        <v>71.5</v>
      </c>
      <c r="F234">
        <v>2</v>
      </c>
      <c r="G234">
        <v>71</v>
      </c>
      <c r="H234">
        <v>58</v>
      </c>
      <c r="I234">
        <f>IF(D234="M",1,0)</f>
        <v>1</v>
      </c>
    </row>
    <row r="235" spans="1:9" x14ac:dyDescent="0.25">
      <c r="A235" s="26">
        <v>60</v>
      </c>
      <c r="B235">
        <v>71</v>
      </c>
      <c r="C235">
        <v>58</v>
      </c>
      <c r="D235" t="s">
        <v>189</v>
      </c>
      <c r="E235">
        <v>69</v>
      </c>
      <c r="F235">
        <v>2</v>
      </c>
      <c r="G235">
        <v>71</v>
      </c>
      <c r="H235">
        <v>58</v>
      </c>
      <c r="I235">
        <f>IF(D235="M",1,0)</f>
        <v>1</v>
      </c>
    </row>
    <row r="236" spans="1:9" x14ac:dyDescent="0.25">
      <c r="A236" s="26">
        <v>61</v>
      </c>
      <c r="B236">
        <v>70</v>
      </c>
      <c r="C236">
        <v>69</v>
      </c>
      <c r="D236" t="s">
        <v>189</v>
      </c>
      <c r="E236">
        <v>71</v>
      </c>
      <c r="F236">
        <v>4</v>
      </c>
      <c r="G236">
        <v>70</v>
      </c>
      <c r="H236">
        <v>69</v>
      </c>
      <c r="I236">
        <f>IF(D236="M",1,0)</f>
        <v>1</v>
      </c>
    </row>
    <row r="237" spans="1:9" x14ac:dyDescent="0.25">
      <c r="A237" s="26">
        <v>61</v>
      </c>
      <c r="B237">
        <v>70</v>
      </c>
      <c r="C237">
        <v>69</v>
      </c>
      <c r="D237" t="s">
        <v>189</v>
      </c>
      <c r="E237">
        <v>70</v>
      </c>
      <c r="F237">
        <v>4</v>
      </c>
      <c r="G237">
        <v>70</v>
      </c>
      <c r="H237">
        <v>69</v>
      </c>
      <c r="I237">
        <f>IF(D237="M",1,0)</f>
        <v>1</v>
      </c>
    </row>
    <row r="238" spans="1:9" x14ac:dyDescent="0.25">
      <c r="A238" s="26">
        <v>61</v>
      </c>
      <c r="B238">
        <v>70</v>
      </c>
      <c r="C238">
        <v>69</v>
      </c>
      <c r="D238" t="s">
        <v>189</v>
      </c>
      <c r="E238">
        <v>69</v>
      </c>
      <c r="F238">
        <v>4</v>
      </c>
      <c r="G238">
        <v>70</v>
      </c>
      <c r="H238">
        <v>69</v>
      </c>
      <c r="I238">
        <f>IF(D238="M",1,0)</f>
        <v>1</v>
      </c>
    </row>
    <row r="239" spans="1:9" x14ac:dyDescent="0.25">
      <c r="A239" s="26">
        <v>61</v>
      </c>
      <c r="B239">
        <v>70</v>
      </c>
      <c r="C239">
        <v>69</v>
      </c>
      <c r="D239" t="s">
        <v>160</v>
      </c>
      <c r="E239">
        <v>69</v>
      </c>
      <c r="F239">
        <v>4</v>
      </c>
      <c r="G239">
        <v>70</v>
      </c>
      <c r="H239">
        <v>69</v>
      </c>
      <c r="I239">
        <f>IF(D239="M",1,0)</f>
        <v>0</v>
      </c>
    </row>
    <row r="240" spans="1:9" x14ac:dyDescent="0.25">
      <c r="A240" s="26">
        <v>62</v>
      </c>
      <c r="B240">
        <v>70</v>
      </c>
      <c r="C240">
        <v>69</v>
      </c>
      <c r="D240" t="s">
        <v>189</v>
      </c>
      <c r="E240">
        <v>70</v>
      </c>
      <c r="F240">
        <v>6</v>
      </c>
      <c r="G240">
        <v>70</v>
      </c>
      <c r="H240">
        <v>69</v>
      </c>
      <c r="I240">
        <f>IF(D240="M",1,0)</f>
        <v>1</v>
      </c>
    </row>
    <row r="241" spans="1:9" x14ac:dyDescent="0.25">
      <c r="A241" s="26">
        <v>62</v>
      </c>
      <c r="B241">
        <v>70</v>
      </c>
      <c r="C241">
        <v>69</v>
      </c>
      <c r="D241" t="s">
        <v>189</v>
      </c>
      <c r="E241">
        <v>68.7</v>
      </c>
      <c r="F241">
        <v>6</v>
      </c>
      <c r="G241">
        <v>70</v>
      </c>
      <c r="H241">
        <v>69</v>
      </c>
      <c r="I241">
        <f>IF(D241="M",1,0)</f>
        <v>1</v>
      </c>
    </row>
    <row r="242" spans="1:9" x14ac:dyDescent="0.25">
      <c r="A242" s="26">
        <v>62</v>
      </c>
      <c r="B242">
        <v>70</v>
      </c>
      <c r="C242">
        <v>69</v>
      </c>
      <c r="D242" t="s">
        <v>160</v>
      </c>
      <c r="E242">
        <v>68</v>
      </c>
      <c r="F242">
        <v>6</v>
      </c>
      <c r="G242">
        <v>70</v>
      </c>
      <c r="H242">
        <v>69</v>
      </c>
      <c r="I242">
        <f>IF(D242="M",1,0)</f>
        <v>0</v>
      </c>
    </row>
    <row r="243" spans="1:9" x14ac:dyDescent="0.25">
      <c r="A243" s="26">
        <v>62</v>
      </c>
      <c r="B243">
        <v>70</v>
      </c>
      <c r="C243">
        <v>69</v>
      </c>
      <c r="D243" t="s">
        <v>160</v>
      </c>
      <c r="E243">
        <v>66</v>
      </c>
      <c r="F243">
        <v>6</v>
      </c>
      <c r="G243">
        <v>70</v>
      </c>
      <c r="H243">
        <v>69</v>
      </c>
      <c r="I243">
        <f>IF(D243="M",1,0)</f>
        <v>0</v>
      </c>
    </row>
    <row r="244" spans="1:9" x14ac:dyDescent="0.25">
      <c r="A244" s="26">
        <v>62</v>
      </c>
      <c r="B244">
        <v>70</v>
      </c>
      <c r="C244">
        <v>69</v>
      </c>
      <c r="D244" t="s">
        <v>160</v>
      </c>
      <c r="E244">
        <v>64</v>
      </c>
      <c r="F244">
        <v>6</v>
      </c>
      <c r="G244">
        <v>70</v>
      </c>
      <c r="H244">
        <v>69</v>
      </c>
      <c r="I244">
        <f>IF(D244="M",1,0)</f>
        <v>0</v>
      </c>
    </row>
    <row r="245" spans="1:9" x14ac:dyDescent="0.25">
      <c r="A245" s="26">
        <v>62</v>
      </c>
      <c r="B245">
        <v>70</v>
      </c>
      <c r="C245">
        <v>69</v>
      </c>
      <c r="D245" t="s">
        <v>160</v>
      </c>
      <c r="E245">
        <v>62</v>
      </c>
      <c r="F245">
        <v>6</v>
      </c>
      <c r="G245">
        <v>70</v>
      </c>
      <c r="H245">
        <v>69</v>
      </c>
      <c r="I245">
        <f>IF(D245="M",1,0)</f>
        <v>0</v>
      </c>
    </row>
    <row r="246" spans="1:9" x14ac:dyDescent="0.25">
      <c r="A246" s="26">
        <v>63</v>
      </c>
      <c r="B246">
        <v>70</v>
      </c>
      <c r="C246">
        <v>68</v>
      </c>
      <c r="D246" t="s">
        <v>189</v>
      </c>
      <c r="E246">
        <v>75</v>
      </c>
      <c r="F246">
        <v>1</v>
      </c>
      <c r="G246">
        <v>70</v>
      </c>
      <c r="H246">
        <v>68</v>
      </c>
      <c r="I246">
        <f>IF(D246="M",1,0)</f>
        <v>1</v>
      </c>
    </row>
    <row r="247" spans="1:9" x14ac:dyDescent="0.25">
      <c r="A247" s="26">
        <v>64</v>
      </c>
      <c r="B247">
        <v>70</v>
      </c>
      <c r="C247">
        <v>67</v>
      </c>
      <c r="D247" t="s">
        <v>189</v>
      </c>
      <c r="E247">
        <v>70</v>
      </c>
      <c r="F247">
        <v>5</v>
      </c>
      <c r="G247">
        <v>70</v>
      </c>
      <c r="H247">
        <v>67</v>
      </c>
      <c r="I247">
        <f>IF(D247="M",1,0)</f>
        <v>1</v>
      </c>
    </row>
    <row r="248" spans="1:9" x14ac:dyDescent="0.25">
      <c r="A248" s="26">
        <v>64</v>
      </c>
      <c r="B248">
        <v>70</v>
      </c>
      <c r="C248">
        <v>67</v>
      </c>
      <c r="D248" t="s">
        <v>189</v>
      </c>
      <c r="E248">
        <v>69</v>
      </c>
      <c r="F248">
        <v>5</v>
      </c>
      <c r="G248">
        <v>70</v>
      </c>
      <c r="H248">
        <v>67</v>
      </c>
      <c r="I248">
        <f>IF(D248="M",1,0)</f>
        <v>1</v>
      </c>
    </row>
    <row r="249" spans="1:9" x14ac:dyDescent="0.25">
      <c r="A249" s="26">
        <v>64</v>
      </c>
      <c r="B249">
        <v>70</v>
      </c>
      <c r="C249">
        <v>67</v>
      </c>
      <c r="D249" t="s">
        <v>160</v>
      </c>
      <c r="E249">
        <v>66</v>
      </c>
      <c r="F249">
        <v>5</v>
      </c>
      <c r="G249">
        <v>70</v>
      </c>
      <c r="H249">
        <v>67</v>
      </c>
      <c r="I249">
        <f>IF(D249="M",1,0)</f>
        <v>0</v>
      </c>
    </row>
    <row r="250" spans="1:9" x14ac:dyDescent="0.25">
      <c r="A250" s="26">
        <v>64</v>
      </c>
      <c r="B250">
        <v>70</v>
      </c>
      <c r="C250">
        <v>67</v>
      </c>
      <c r="D250" t="s">
        <v>160</v>
      </c>
      <c r="E250">
        <v>64</v>
      </c>
      <c r="F250">
        <v>5</v>
      </c>
      <c r="G250">
        <v>70</v>
      </c>
      <c r="H250">
        <v>67</v>
      </c>
      <c r="I250">
        <f>IF(D250="M",1,0)</f>
        <v>0</v>
      </c>
    </row>
    <row r="251" spans="1:9" x14ac:dyDescent="0.25">
      <c r="A251" s="26">
        <v>64</v>
      </c>
      <c r="B251">
        <v>70</v>
      </c>
      <c r="C251">
        <v>67</v>
      </c>
      <c r="D251" t="s">
        <v>160</v>
      </c>
      <c r="E251">
        <v>60</v>
      </c>
      <c r="F251">
        <v>5</v>
      </c>
      <c r="G251">
        <v>70</v>
      </c>
      <c r="H251">
        <v>67</v>
      </c>
      <c r="I251">
        <f>IF(D251="M",1,0)</f>
        <v>0</v>
      </c>
    </row>
    <row r="252" spans="1:9" x14ac:dyDescent="0.25">
      <c r="A252" s="26">
        <v>65</v>
      </c>
      <c r="B252">
        <v>70</v>
      </c>
      <c r="C252">
        <v>67</v>
      </c>
      <c r="D252" t="s">
        <v>160</v>
      </c>
      <c r="E252">
        <v>67.5</v>
      </c>
      <c r="F252">
        <v>1</v>
      </c>
      <c r="G252">
        <v>70</v>
      </c>
      <c r="H252">
        <v>67</v>
      </c>
      <c r="I252">
        <f>IF(D252="M",1,0)</f>
        <v>0</v>
      </c>
    </row>
    <row r="253" spans="1:9" x14ac:dyDescent="0.25">
      <c r="A253" s="26">
        <v>66</v>
      </c>
      <c r="B253">
        <v>70</v>
      </c>
      <c r="C253">
        <v>66.5</v>
      </c>
      <c r="D253" t="s">
        <v>189</v>
      </c>
      <c r="E253">
        <v>73</v>
      </c>
      <c r="F253">
        <v>11</v>
      </c>
      <c r="G253">
        <v>70</v>
      </c>
      <c r="H253">
        <v>66.5</v>
      </c>
      <c r="I253">
        <f>IF(D253="M",1,0)</f>
        <v>1</v>
      </c>
    </row>
    <row r="254" spans="1:9" x14ac:dyDescent="0.25">
      <c r="A254" s="26">
        <v>66</v>
      </c>
      <c r="B254">
        <v>70</v>
      </c>
      <c r="C254">
        <v>66.5</v>
      </c>
      <c r="D254" t="s">
        <v>189</v>
      </c>
      <c r="E254">
        <v>72</v>
      </c>
      <c r="F254">
        <v>11</v>
      </c>
      <c r="G254">
        <v>70</v>
      </c>
      <c r="H254">
        <v>66.5</v>
      </c>
      <c r="I254">
        <f>IF(D254="M",1,0)</f>
        <v>1</v>
      </c>
    </row>
    <row r="255" spans="1:9" x14ac:dyDescent="0.25">
      <c r="A255" s="26">
        <v>66</v>
      </c>
      <c r="B255">
        <v>70</v>
      </c>
      <c r="C255">
        <v>66.5</v>
      </c>
      <c r="D255" t="s">
        <v>189</v>
      </c>
      <c r="E255">
        <v>72</v>
      </c>
      <c r="F255">
        <v>11</v>
      </c>
      <c r="G255">
        <v>70</v>
      </c>
      <c r="H255">
        <v>66.5</v>
      </c>
      <c r="I255">
        <f>IF(D255="M",1,0)</f>
        <v>1</v>
      </c>
    </row>
    <row r="256" spans="1:9" x14ac:dyDescent="0.25">
      <c r="A256" s="26">
        <v>66</v>
      </c>
      <c r="B256">
        <v>70</v>
      </c>
      <c r="C256">
        <v>66.5</v>
      </c>
      <c r="D256" t="s">
        <v>189</v>
      </c>
      <c r="E256">
        <v>66.5</v>
      </c>
      <c r="F256">
        <v>11</v>
      </c>
      <c r="G256">
        <v>70</v>
      </c>
      <c r="H256">
        <v>66.5</v>
      </c>
      <c r="I256">
        <f>IF(D256="M",1,0)</f>
        <v>1</v>
      </c>
    </row>
    <row r="257" spans="1:9" x14ac:dyDescent="0.25">
      <c r="A257" s="26">
        <v>66</v>
      </c>
      <c r="B257">
        <v>70</v>
      </c>
      <c r="C257">
        <v>66.5</v>
      </c>
      <c r="D257" t="s">
        <v>160</v>
      </c>
      <c r="E257">
        <v>69.2</v>
      </c>
      <c r="F257">
        <v>11</v>
      </c>
      <c r="G257">
        <v>70</v>
      </c>
      <c r="H257">
        <v>66.5</v>
      </c>
      <c r="I257">
        <f>IF(D257="M",1,0)</f>
        <v>0</v>
      </c>
    </row>
    <row r="258" spans="1:9" x14ac:dyDescent="0.25">
      <c r="A258" s="26">
        <v>66</v>
      </c>
      <c r="B258">
        <v>70</v>
      </c>
      <c r="C258">
        <v>66.5</v>
      </c>
      <c r="D258" t="s">
        <v>160</v>
      </c>
      <c r="E258">
        <v>67.2</v>
      </c>
      <c r="F258">
        <v>11</v>
      </c>
      <c r="G258">
        <v>70</v>
      </c>
      <c r="H258">
        <v>66.5</v>
      </c>
      <c r="I258">
        <f>IF(D258="M",1,0)</f>
        <v>0</v>
      </c>
    </row>
    <row r="259" spans="1:9" x14ac:dyDescent="0.25">
      <c r="A259" s="26">
        <v>66</v>
      </c>
      <c r="B259">
        <v>70</v>
      </c>
      <c r="C259">
        <v>66.5</v>
      </c>
      <c r="D259" t="s">
        <v>160</v>
      </c>
      <c r="E259">
        <v>66.5</v>
      </c>
      <c r="F259">
        <v>11</v>
      </c>
      <c r="G259">
        <v>70</v>
      </c>
      <c r="H259">
        <v>66.5</v>
      </c>
      <c r="I259">
        <f>IF(D259="M",1,0)</f>
        <v>0</v>
      </c>
    </row>
    <row r="260" spans="1:9" x14ac:dyDescent="0.25">
      <c r="A260" s="26">
        <v>66</v>
      </c>
      <c r="B260">
        <v>70</v>
      </c>
      <c r="C260">
        <v>66.5</v>
      </c>
      <c r="D260" t="s">
        <v>160</v>
      </c>
      <c r="E260">
        <v>66</v>
      </c>
      <c r="F260">
        <v>11</v>
      </c>
      <c r="G260">
        <v>70</v>
      </c>
      <c r="H260">
        <v>66.5</v>
      </c>
      <c r="I260">
        <f>IF(D260="M",1,0)</f>
        <v>0</v>
      </c>
    </row>
    <row r="261" spans="1:9" x14ac:dyDescent="0.25">
      <c r="A261" s="26">
        <v>66</v>
      </c>
      <c r="B261">
        <v>70</v>
      </c>
      <c r="C261">
        <v>66.5</v>
      </c>
      <c r="D261" t="s">
        <v>160</v>
      </c>
      <c r="E261">
        <v>66</v>
      </c>
      <c r="F261">
        <v>11</v>
      </c>
      <c r="G261">
        <v>70</v>
      </c>
      <c r="H261">
        <v>66.5</v>
      </c>
      <c r="I261">
        <f>IF(D261="M",1,0)</f>
        <v>0</v>
      </c>
    </row>
    <row r="262" spans="1:9" x14ac:dyDescent="0.25">
      <c r="A262" s="26">
        <v>66</v>
      </c>
      <c r="B262">
        <v>70</v>
      </c>
      <c r="C262">
        <v>66.5</v>
      </c>
      <c r="D262" t="s">
        <v>160</v>
      </c>
      <c r="E262">
        <v>64.2</v>
      </c>
      <c r="F262">
        <v>11</v>
      </c>
      <c r="G262">
        <v>70</v>
      </c>
      <c r="H262">
        <v>66.5</v>
      </c>
      <c r="I262">
        <f>IF(D262="M",1,0)</f>
        <v>0</v>
      </c>
    </row>
    <row r="263" spans="1:9" x14ac:dyDescent="0.25">
      <c r="A263" s="26">
        <v>66</v>
      </c>
      <c r="B263">
        <v>70</v>
      </c>
      <c r="C263">
        <v>66.5</v>
      </c>
      <c r="D263" t="s">
        <v>160</v>
      </c>
      <c r="E263">
        <v>63.7</v>
      </c>
      <c r="F263">
        <v>11</v>
      </c>
      <c r="G263">
        <v>70</v>
      </c>
      <c r="H263">
        <v>66.5</v>
      </c>
      <c r="I263">
        <f>IF(D263="M",1,0)</f>
        <v>0</v>
      </c>
    </row>
    <row r="264" spans="1:9" x14ac:dyDescent="0.25">
      <c r="A264" s="26">
        <v>67</v>
      </c>
      <c r="B264">
        <v>70.5</v>
      </c>
      <c r="C264">
        <v>65</v>
      </c>
      <c r="D264" t="s">
        <v>189</v>
      </c>
      <c r="E264">
        <v>72</v>
      </c>
      <c r="F264">
        <v>4</v>
      </c>
      <c r="G264">
        <v>70.5</v>
      </c>
      <c r="H264">
        <v>65</v>
      </c>
      <c r="I264">
        <f>IF(D264="M",1,0)</f>
        <v>1</v>
      </c>
    </row>
    <row r="265" spans="1:9" x14ac:dyDescent="0.25">
      <c r="A265" s="26">
        <v>67</v>
      </c>
      <c r="B265">
        <v>70.5</v>
      </c>
      <c r="C265">
        <v>65</v>
      </c>
      <c r="D265" t="s">
        <v>189</v>
      </c>
      <c r="E265">
        <v>70.2</v>
      </c>
      <c r="F265">
        <v>4</v>
      </c>
      <c r="G265">
        <v>70.5</v>
      </c>
      <c r="H265">
        <v>65</v>
      </c>
      <c r="I265">
        <f>IF(D265="M",1,0)</f>
        <v>1</v>
      </c>
    </row>
    <row r="266" spans="1:9" x14ac:dyDescent="0.25">
      <c r="A266" s="26">
        <v>67</v>
      </c>
      <c r="B266">
        <v>70.5</v>
      </c>
      <c r="C266">
        <v>65</v>
      </c>
      <c r="D266" t="s">
        <v>189</v>
      </c>
      <c r="E266">
        <v>69</v>
      </c>
      <c r="F266">
        <v>4</v>
      </c>
      <c r="G266">
        <v>70.5</v>
      </c>
      <c r="H266">
        <v>65</v>
      </c>
      <c r="I266">
        <f>IF(D266="M",1,0)</f>
        <v>1</v>
      </c>
    </row>
    <row r="267" spans="1:9" x14ac:dyDescent="0.25">
      <c r="A267" s="26">
        <v>67</v>
      </c>
      <c r="B267">
        <v>70.5</v>
      </c>
      <c r="C267">
        <v>65</v>
      </c>
      <c r="D267" t="s">
        <v>189</v>
      </c>
      <c r="E267">
        <v>68.5</v>
      </c>
      <c r="F267">
        <v>4</v>
      </c>
      <c r="G267">
        <v>70.5</v>
      </c>
      <c r="H267">
        <v>65</v>
      </c>
      <c r="I267">
        <f>IF(D267="M",1,0)</f>
        <v>1</v>
      </c>
    </row>
    <row r="268" spans="1:9" x14ac:dyDescent="0.25">
      <c r="A268" s="26">
        <v>68</v>
      </c>
      <c r="B268">
        <v>70.5</v>
      </c>
      <c r="C268">
        <v>65</v>
      </c>
      <c r="D268" t="s">
        <v>160</v>
      </c>
      <c r="E268">
        <v>68</v>
      </c>
      <c r="F268">
        <v>5</v>
      </c>
      <c r="G268">
        <v>70.5</v>
      </c>
      <c r="H268">
        <v>65</v>
      </c>
      <c r="I268">
        <f>IF(D268="M",1,0)</f>
        <v>0</v>
      </c>
    </row>
    <row r="269" spans="1:9" x14ac:dyDescent="0.25">
      <c r="A269" s="26">
        <v>68</v>
      </c>
      <c r="B269">
        <v>70.5</v>
      </c>
      <c r="C269">
        <v>65</v>
      </c>
      <c r="D269" t="s">
        <v>160</v>
      </c>
      <c r="E269">
        <v>65</v>
      </c>
      <c r="F269">
        <v>5</v>
      </c>
      <c r="G269">
        <v>70.5</v>
      </c>
      <c r="H269">
        <v>65</v>
      </c>
      <c r="I269">
        <f>IF(D269="M",1,0)</f>
        <v>0</v>
      </c>
    </row>
    <row r="270" spans="1:9" x14ac:dyDescent="0.25">
      <c r="A270" s="26">
        <v>68</v>
      </c>
      <c r="B270">
        <v>70.5</v>
      </c>
      <c r="C270">
        <v>65</v>
      </c>
      <c r="D270" t="s">
        <v>160</v>
      </c>
      <c r="E270">
        <v>61.5</v>
      </c>
      <c r="F270">
        <v>5</v>
      </c>
      <c r="G270">
        <v>70.5</v>
      </c>
      <c r="H270">
        <v>65</v>
      </c>
      <c r="I270">
        <f>IF(D270="M",1,0)</f>
        <v>0</v>
      </c>
    </row>
    <row r="271" spans="1:9" x14ac:dyDescent="0.25">
      <c r="A271" s="26">
        <v>68</v>
      </c>
      <c r="B271">
        <v>70.5</v>
      </c>
      <c r="C271">
        <v>65</v>
      </c>
      <c r="D271" t="s">
        <v>160</v>
      </c>
      <c r="E271">
        <v>61</v>
      </c>
      <c r="F271">
        <v>5</v>
      </c>
      <c r="G271">
        <v>70.5</v>
      </c>
      <c r="H271">
        <v>65</v>
      </c>
      <c r="I271">
        <f>IF(D271="M",1,0)</f>
        <v>0</v>
      </c>
    </row>
    <row r="272" spans="1:9" x14ac:dyDescent="0.25">
      <c r="A272" s="26">
        <v>68</v>
      </c>
      <c r="B272">
        <v>70.5</v>
      </c>
      <c r="C272">
        <v>65</v>
      </c>
      <c r="D272" t="s">
        <v>160</v>
      </c>
      <c r="E272">
        <v>61</v>
      </c>
      <c r="F272">
        <v>5</v>
      </c>
      <c r="G272">
        <v>70.5</v>
      </c>
      <c r="H272">
        <v>65</v>
      </c>
      <c r="I272">
        <f>IF(D272="M",1,0)</f>
        <v>0</v>
      </c>
    </row>
    <row r="273" spans="1:9" x14ac:dyDescent="0.25">
      <c r="A273" s="26">
        <v>69</v>
      </c>
      <c r="B273">
        <v>70</v>
      </c>
      <c r="C273">
        <v>65</v>
      </c>
      <c r="D273" t="s">
        <v>189</v>
      </c>
      <c r="E273">
        <v>73</v>
      </c>
      <c r="F273">
        <v>8</v>
      </c>
      <c r="G273">
        <v>70</v>
      </c>
      <c r="H273">
        <v>65</v>
      </c>
      <c r="I273">
        <f>IF(D273="M",1,0)</f>
        <v>1</v>
      </c>
    </row>
    <row r="274" spans="1:9" x14ac:dyDescent="0.25">
      <c r="A274" s="26">
        <v>69</v>
      </c>
      <c r="B274">
        <v>70</v>
      </c>
      <c r="C274">
        <v>65</v>
      </c>
      <c r="D274" t="s">
        <v>189</v>
      </c>
      <c r="E274">
        <v>72</v>
      </c>
      <c r="F274">
        <v>8</v>
      </c>
      <c r="G274">
        <v>70</v>
      </c>
      <c r="H274">
        <v>65</v>
      </c>
      <c r="I274">
        <f>IF(D274="M",1,0)</f>
        <v>1</v>
      </c>
    </row>
    <row r="275" spans="1:9" x14ac:dyDescent="0.25">
      <c r="A275" s="26">
        <v>69</v>
      </c>
      <c r="B275">
        <v>70</v>
      </c>
      <c r="C275">
        <v>65</v>
      </c>
      <c r="D275" t="s">
        <v>189</v>
      </c>
      <c r="E275">
        <v>70.5</v>
      </c>
      <c r="F275">
        <v>8</v>
      </c>
      <c r="G275">
        <v>70</v>
      </c>
      <c r="H275">
        <v>65</v>
      </c>
      <c r="I275">
        <f>IF(D275="M",1,0)</f>
        <v>1</v>
      </c>
    </row>
    <row r="276" spans="1:9" x14ac:dyDescent="0.25">
      <c r="A276" s="26">
        <v>69</v>
      </c>
      <c r="B276">
        <v>70</v>
      </c>
      <c r="C276">
        <v>65</v>
      </c>
      <c r="D276" t="s">
        <v>189</v>
      </c>
      <c r="E276">
        <v>65</v>
      </c>
      <c r="F276">
        <v>8</v>
      </c>
      <c r="G276">
        <v>70</v>
      </c>
      <c r="H276">
        <v>65</v>
      </c>
      <c r="I276">
        <f>IF(D276="M",1,0)</f>
        <v>1</v>
      </c>
    </row>
    <row r="277" spans="1:9" x14ac:dyDescent="0.25">
      <c r="A277" s="26">
        <v>69</v>
      </c>
      <c r="B277">
        <v>70</v>
      </c>
      <c r="C277">
        <v>65</v>
      </c>
      <c r="D277" t="s">
        <v>189</v>
      </c>
      <c r="E277">
        <v>65</v>
      </c>
      <c r="F277">
        <v>8</v>
      </c>
      <c r="G277">
        <v>70</v>
      </c>
      <c r="H277">
        <v>65</v>
      </c>
      <c r="I277">
        <f>IF(D277="M",1,0)</f>
        <v>1</v>
      </c>
    </row>
    <row r="278" spans="1:9" x14ac:dyDescent="0.25">
      <c r="A278" s="26">
        <v>69</v>
      </c>
      <c r="B278">
        <v>70</v>
      </c>
      <c r="C278">
        <v>65</v>
      </c>
      <c r="D278" t="s">
        <v>160</v>
      </c>
      <c r="E278">
        <v>64.5</v>
      </c>
      <c r="F278">
        <v>8</v>
      </c>
      <c r="G278">
        <v>70</v>
      </c>
      <c r="H278">
        <v>65</v>
      </c>
      <c r="I278">
        <f>IF(D278="M",1,0)</f>
        <v>0</v>
      </c>
    </row>
    <row r="279" spans="1:9" x14ac:dyDescent="0.25">
      <c r="A279" s="26">
        <v>69</v>
      </c>
      <c r="B279">
        <v>70</v>
      </c>
      <c r="C279">
        <v>65</v>
      </c>
      <c r="D279" t="s">
        <v>160</v>
      </c>
      <c r="E279">
        <v>63</v>
      </c>
      <c r="F279">
        <v>8</v>
      </c>
      <c r="G279">
        <v>70</v>
      </c>
      <c r="H279">
        <v>65</v>
      </c>
      <c r="I279">
        <f>IF(D279="M",1,0)</f>
        <v>0</v>
      </c>
    </row>
    <row r="280" spans="1:9" x14ac:dyDescent="0.25">
      <c r="A280" s="26">
        <v>69</v>
      </c>
      <c r="B280">
        <v>70</v>
      </c>
      <c r="C280">
        <v>65</v>
      </c>
      <c r="D280" t="s">
        <v>160</v>
      </c>
      <c r="E280">
        <v>62</v>
      </c>
      <c r="F280">
        <v>8</v>
      </c>
      <c r="G280">
        <v>70</v>
      </c>
      <c r="H280">
        <v>65</v>
      </c>
      <c r="I280">
        <f>IF(D280="M",1,0)</f>
        <v>0</v>
      </c>
    </row>
    <row r="281" spans="1:9" x14ac:dyDescent="0.25">
      <c r="A281" s="26">
        <v>70</v>
      </c>
      <c r="B281">
        <v>70</v>
      </c>
      <c r="C281">
        <v>65</v>
      </c>
      <c r="D281" t="s">
        <v>189</v>
      </c>
      <c r="E281">
        <v>67</v>
      </c>
      <c r="F281">
        <v>5</v>
      </c>
      <c r="G281">
        <v>70</v>
      </c>
      <c r="H281">
        <v>65</v>
      </c>
      <c r="I281">
        <f>IF(D281="M",1,0)</f>
        <v>1</v>
      </c>
    </row>
    <row r="282" spans="1:9" x14ac:dyDescent="0.25">
      <c r="A282" s="26">
        <v>70</v>
      </c>
      <c r="B282">
        <v>70</v>
      </c>
      <c r="C282">
        <v>65</v>
      </c>
      <c r="D282" t="s">
        <v>189</v>
      </c>
      <c r="E282">
        <v>65</v>
      </c>
      <c r="F282">
        <v>5</v>
      </c>
      <c r="G282">
        <v>70</v>
      </c>
      <c r="H282">
        <v>65</v>
      </c>
      <c r="I282">
        <f>IF(D282="M",1,0)</f>
        <v>1</v>
      </c>
    </row>
    <row r="283" spans="1:9" x14ac:dyDescent="0.25">
      <c r="A283" s="26">
        <v>70</v>
      </c>
      <c r="B283">
        <v>70</v>
      </c>
      <c r="C283">
        <v>65</v>
      </c>
      <c r="D283" t="s">
        <v>160</v>
      </c>
      <c r="E283">
        <v>64.5</v>
      </c>
      <c r="F283">
        <v>5</v>
      </c>
      <c r="G283">
        <v>70</v>
      </c>
      <c r="H283">
        <v>65</v>
      </c>
      <c r="I283">
        <f>IF(D283="M",1,0)</f>
        <v>0</v>
      </c>
    </row>
    <row r="284" spans="1:9" x14ac:dyDescent="0.25">
      <c r="A284" s="26">
        <v>70</v>
      </c>
      <c r="B284">
        <v>70</v>
      </c>
      <c r="C284">
        <v>65</v>
      </c>
      <c r="D284" t="s">
        <v>160</v>
      </c>
      <c r="E284">
        <v>62.5</v>
      </c>
      <c r="F284">
        <v>5</v>
      </c>
      <c r="G284">
        <v>70</v>
      </c>
      <c r="H284">
        <v>65</v>
      </c>
      <c r="I284">
        <f>IF(D284="M",1,0)</f>
        <v>0</v>
      </c>
    </row>
    <row r="285" spans="1:9" x14ac:dyDescent="0.25">
      <c r="A285" s="26">
        <v>70</v>
      </c>
      <c r="B285">
        <v>70</v>
      </c>
      <c r="C285">
        <v>65</v>
      </c>
      <c r="D285" t="s">
        <v>160</v>
      </c>
      <c r="E285">
        <v>62.5</v>
      </c>
      <c r="F285">
        <v>5</v>
      </c>
      <c r="G285">
        <v>70</v>
      </c>
      <c r="H285">
        <v>65</v>
      </c>
      <c r="I285">
        <f>IF(D285="M",1,0)</f>
        <v>0</v>
      </c>
    </row>
    <row r="286" spans="1:9" x14ac:dyDescent="0.25">
      <c r="A286" s="26">
        <v>71</v>
      </c>
      <c r="B286">
        <v>70</v>
      </c>
      <c r="C286">
        <v>65</v>
      </c>
      <c r="D286" t="s">
        <v>189</v>
      </c>
      <c r="E286">
        <v>70</v>
      </c>
      <c r="F286">
        <v>6</v>
      </c>
      <c r="G286">
        <v>70</v>
      </c>
      <c r="H286">
        <v>65</v>
      </c>
      <c r="I286">
        <f>IF(D286="M",1,0)</f>
        <v>1</v>
      </c>
    </row>
    <row r="287" spans="1:9" x14ac:dyDescent="0.25">
      <c r="A287" s="26">
        <v>71</v>
      </c>
      <c r="B287">
        <v>70</v>
      </c>
      <c r="C287">
        <v>65</v>
      </c>
      <c r="D287" t="s">
        <v>189</v>
      </c>
      <c r="E287">
        <v>70</v>
      </c>
      <c r="F287">
        <v>6</v>
      </c>
      <c r="G287">
        <v>70</v>
      </c>
      <c r="H287">
        <v>65</v>
      </c>
      <c r="I287">
        <f>IF(D287="M",1,0)</f>
        <v>1</v>
      </c>
    </row>
    <row r="288" spans="1:9" x14ac:dyDescent="0.25">
      <c r="A288" s="26">
        <v>71</v>
      </c>
      <c r="B288">
        <v>70</v>
      </c>
      <c r="C288">
        <v>65</v>
      </c>
      <c r="D288" t="s">
        <v>160</v>
      </c>
      <c r="E288">
        <v>67</v>
      </c>
      <c r="F288">
        <v>6</v>
      </c>
      <c r="G288">
        <v>70</v>
      </c>
      <c r="H288">
        <v>65</v>
      </c>
      <c r="I288">
        <f>IF(D288="M",1,0)</f>
        <v>0</v>
      </c>
    </row>
    <row r="289" spans="1:9" x14ac:dyDescent="0.25">
      <c r="A289" s="26">
        <v>71</v>
      </c>
      <c r="B289">
        <v>70</v>
      </c>
      <c r="C289">
        <v>65</v>
      </c>
      <c r="D289" t="s">
        <v>160</v>
      </c>
      <c r="E289">
        <v>65</v>
      </c>
      <c r="F289">
        <v>6</v>
      </c>
      <c r="G289">
        <v>70</v>
      </c>
      <c r="H289">
        <v>65</v>
      </c>
      <c r="I289">
        <f>IF(D289="M",1,0)</f>
        <v>0</v>
      </c>
    </row>
    <row r="290" spans="1:9" x14ac:dyDescent="0.25">
      <c r="A290" s="26">
        <v>71</v>
      </c>
      <c r="B290">
        <v>70</v>
      </c>
      <c r="C290">
        <v>65</v>
      </c>
      <c r="D290" t="s">
        <v>160</v>
      </c>
      <c r="E290">
        <v>65</v>
      </c>
      <c r="F290">
        <v>6</v>
      </c>
      <c r="G290">
        <v>70</v>
      </c>
      <c r="H290">
        <v>65</v>
      </c>
      <c r="I290">
        <f>IF(D290="M",1,0)</f>
        <v>0</v>
      </c>
    </row>
    <row r="291" spans="1:9" x14ac:dyDescent="0.25">
      <c r="A291" s="26">
        <v>71</v>
      </c>
      <c r="B291">
        <v>70</v>
      </c>
      <c r="C291">
        <v>65</v>
      </c>
      <c r="D291" t="s">
        <v>160</v>
      </c>
      <c r="E291">
        <v>63</v>
      </c>
      <c r="F291">
        <v>6</v>
      </c>
      <c r="G291">
        <v>70</v>
      </c>
      <c r="H291">
        <v>65</v>
      </c>
      <c r="I291">
        <f>IF(D291="M",1,0)</f>
        <v>0</v>
      </c>
    </row>
    <row r="292" spans="1:9" x14ac:dyDescent="0.25">
      <c r="A292" s="26">
        <v>72</v>
      </c>
      <c r="B292">
        <v>70</v>
      </c>
      <c r="C292">
        <v>65</v>
      </c>
      <c r="D292" t="s">
        <v>189</v>
      </c>
      <c r="E292">
        <v>79</v>
      </c>
      <c r="F292">
        <v>7</v>
      </c>
      <c r="G292">
        <v>70</v>
      </c>
      <c r="H292">
        <v>65</v>
      </c>
      <c r="I292">
        <f>IF(D292="M",1,0)</f>
        <v>1</v>
      </c>
    </row>
    <row r="293" spans="1:9" x14ac:dyDescent="0.25">
      <c r="A293" s="26">
        <v>72</v>
      </c>
      <c r="B293">
        <v>70</v>
      </c>
      <c r="C293">
        <v>65</v>
      </c>
      <c r="D293" t="s">
        <v>189</v>
      </c>
      <c r="E293">
        <v>75</v>
      </c>
      <c r="F293">
        <v>7</v>
      </c>
      <c r="G293">
        <v>70</v>
      </c>
      <c r="H293">
        <v>65</v>
      </c>
      <c r="I293">
        <f>IF(D293="M",1,0)</f>
        <v>1</v>
      </c>
    </row>
    <row r="294" spans="1:9" x14ac:dyDescent="0.25">
      <c r="A294" s="26">
        <v>72</v>
      </c>
      <c r="B294">
        <v>70</v>
      </c>
      <c r="C294">
        <v>65</v>
      </c>
      <c r="D294" t="s">
        <v>189</v>
      </c>
      <c r="E294">
        <v>71</v>
      </c>
      <c r="F294">
        <v>7</v>
      </c>
      <c r="G294">
        <v>70</v>
      </c>
      <c r="H294">
        <v>65</v>
      </c>
      <c r="I294">
        <f>IF(D294="M",1,0)</f>
        <v>1</v>
      </c>
    </row>
    <row r="295" spans="1:9" x14ac:dyDescent="0.25">
      <c r="A295" s="26">
        <v>72</v>
      </c>
      <c r="B295">
        <v>70</v>
      </c>
      <c r="C295">
        <v>65</v>
      </c>
      <c r="D295" t="s">
        <v>160</v>
      </c>
      <c r="E295">
        <v>69</v>
      </c>
      <c r="F295">
        <v>7</v>
      </c>
      <c r="G295">
        <v>70</v>
      </c>
      <c r="H295">
        <v>65</v>
      </c>
      <c r="I295">
        <f>IF(D295="M",1,0)</f>
        <v>0</v>
      </c>
    </row>
    <row r="296" spans="1:9" x14ac:dyDescent="0.25">
      <c r="A296" s="26">
        <v>72</v>
      </c>
      <c r="B296">
        <v>70</v>
      </c>
      <c r="C296">
        <v>65</v>
      </c>
      <c r="D296" t="s">
        <v>160</v>
      </c>
      <c r="E296">
        <v>67</v>
      </c>
      <c r="F296">
        <v>7</v>
      </c>
      <c r="G296">
        <v>70</v>
      </c>
      <c r="H296">
        <v>65</v>
      </c>
      <c r="I296">
        <f>IF(D296="M",1,0)</f>
        <v>0</v>
      </c>
    </row>
    <row r="297" spans="1:9" x14ac:dyDescent="0.25">
      <c r="A297" s="26">
        <v>72</v>
      </c>
      <c r="B297">
        <v>70</v>
      </c>
      <c r="C297">
        <v>65</v>
      </c>
      <c r="D297" t="s">
        <v>160</v>
      </c>
      <c r="E297">
        <v>65.7</v>
      </c>
      <c r="F297">
        <v>7</v>
      </c>
      <c r="G297">
        <v>70</v>
      </c>
      <c r="H297">
        <v>65</v>
      </c>
      <c r="I297">
        <f>IF(D297="M",1,0)</f>
        <v>0</v>
      </c>
    </row>
    <row r="298" spans="1:9" x14ac:dyDescent="0.25">
      <c r="A298" s="26">
        <v>72</v>
      </c>
      <c r="B298">
        <v>70</v>
      </c>
      <c r="C298">
        <v>65</v>
      </c>
      <c r="D298" t="s">
        <v>160</v>
      </c>
      <c r="E298">
        <v>62</v>
      </c>
      <c r="F298">
        <v>7</v>
      </c>
      <c r="G298">
        <v>70</v>
      </c>
      <c r="H298">
        <v>65</v>
      </c>
      <c r="I298">
        <f>IF(D298="M",1,0)</f>
        <v>0</v>
      </c>
    </row>
    <row r="299" spans="1:9" x14ac:dyDescent="0.25">
      <c r="A299" s="26">
        <v>73</v>
      </c>
      <c r="B299">
        <v>70</v>
      </c>
      <c r="C299">
        <v>65</v>
      </c>
      <c r="D299" t="s">
        <v>189</v>
      </c>
      <c r="E299">
        <v>73</v>
      </c>
      <c r="F299">
        <v>3</v>
      </c>
      <c r="G299">
        <v>70</v>
      </c>
      <c r="H299">
        <v>65</v>
      </c>
      <c r="I299">
        <f>IF(D299="M",1,0)</f>
        <v>1</v>
      </c>
    </row>
    <row r="300" spans="1:9" x14ac:dyDescent="0.25">
      <c r="A300" s="26">
        <v>73</v>
      </c>
      <c r="B300">
        <v>70</v>
      </c>
      <c r="C300">
        <v>65</v>
      </c>
      <c r="D300" t="s">
        <v>189</v>
      </c>
      <c r="E300">
        <v>72.5</v>
      </c>
      <c r="F300">
        <v>3</v>
      </c>
      <c r="G300">
        <v>70</v>
      </c>
      <c r="H300">
        <v>65</v>
      </c>
      <c r="I300">
        <f>IF(D300="M",1,0)</f>
        <v>1</v>
      </c>
    </row>
    <row r="301" spans="1:9" x14ac:dyDescent="0.25">
      <c r="A301" s="26">
        <v>73</v>
      </c>
      <c r="B301">
        <v>70</v>
      </c>
      <c r="C301">
        <v>65</v>
      </c>
      <c r="D301" t="s">
        <v>160</v>
      </c>
      <c r="E301">
        <v>65</v>
      </c>
      <c r="F301">
        <v>3</v>
      </c>
      <c r="G301">
        <v>70</v>
      </c>
      <c r="H301">
        <v>65</v>
      </c>
      <c r="I301">
        <f>IF(D301="M",1,0)</f>
        <v>0</v>
      </c>
    </row>
    <row r="302" spans="1:9" x14ac:dyDescent="0.25">
      <c r="A302" s="26">
        <v>74</v>
      </c>
      <c r="B302">
        <v>70</v>
      </c>
      <c r="C302">
        <v>65</v>
      </c>
      <c r="D302" t="s">
        <v>189</v>
      </c>
      <c r="E302">
        <v>69</v>
      </c>
      <c r="F302">
        <v>2</v>
      </c>
      <c r="G302">
        <v>70</v>
      </c>
      <c r="H302">
        <v>65</v>
      </c>
      <c r="I302">
        <f>IF(D302="M",1,0)</f>
        <v>1</v>
      </c>
    </row>
    <row r="303" spans="1:9" x14ac:dyDescent="0.25">
      <c r="A303" s="26">
        <v>74</v>
      </c>
      <c r="B303">
        <v>70</v>
      </c>
      <c r="C303">
        <v>65</v>
      </c>
      <c r="D303" t="s">
        <v>189</v>
      </c>
      <c r="E303">
        <v>69</v>
      </c>
      <c r="F303">
        <v>2</v>
      </c>
      <c r="G303">
        <v>70</v>
      </c>
      <c r="H303">
        <v>65</v>
      </c>
      <c r="I303">
        <f>IF(D303="M",1,0)</f>
        <v>1</v>
      </c>
    </row>
    <row r="304" spans="1:9" x14ac:dyDescent="0.25">
      <c r="A304" s="26">
        <v>75</v>
      </c>
      <c r="B304">
        <v>70</v>
      </c>
      <c r="C304">
        <v>64.7</v>
      </c>
      <c r="D304" t="s">
        <v>189</v>
      </c>
      <c r="E304">
        <v>72</v>
      </c>
      <c r="F304">
        <v>7</v>
      </c>
      <c r="G304">
        <v>70</v>
      </c>
      <c r="H304">
        <v>64.7</v>
      </c>
      <c r="I304">
        <f>IF(D304="M",1,0)</f>
        <v>1</v>
      </c>
    </row>
    <row r="305" spans="1:9" x14ac:dyDescent="0.25">
      <c r="A305" s="26">
        <v>75</v>
      </c>
      <c r="B305">
        <v>70</v>
      </c>
      <c r="C305">
        <v>64.7</v>
      </c>
      <c r="D305" t="s">
        <v>189</v>
      </c>
      <c r="E305">
        <v>70</v>
      </c>
      <c r="F305">
        <v>7</v>
      </c>
      <c r="G305">
        <v>70</v>
      </c>
      <c r="H305">
        <v>64.7</v>
      </c>
      <c r="I305">
        <f>IF(D305="M",1,0)</f>
        <v>1</v>
      </c>
    </row>
    <row r="306" spans="1:9" x14ac:dyDescent="0.25">
      <c r="A306" s="26">
        <v>75</v>
      </c>
      <c r="B306">
        <v>70</v>
      </c>
      <c r="C306">
        <v>64.7</v>
      </c>
      <c r="D306" t="s">
        <v>189</v>
      </c>
      <c r="E306">
        <v>68.7</v>
      </c>
      <c r="F306">
        <v>7</v>
      </c>
      <c r="G306">
        <v>70</v>
      </c>
      <c r="H306">
        <v>64.7</v>
      </c>
      <c r="I306">
        <f>IF(D306="M",1,0)</f>
        <v>1</v>
      </c>
    </row>
    <row r="307" spans="1:9" x14ac:dyDescent="0.25">
      <c r="A307" s="26">
        <v>75</v>
      </c>
      <c r="B307">
        <v>70</v>
      </c>
      <c r="C307">
        <v>64.7</v>
      </c>
      <c r="D307" t="s">
        <v>160</v>
      </c>
      <c r="E307">
        <v>66.5</v>
      </c>
      <c r="F307">
        <v>7</v>
      </c>
      <c r="G307">
        <v>70</v>
      </c>
      <c r="H307">
        <v>64.7</v>
      </c>
      <c r="I307">
        <f>IF(D307="M",1,0)</f>
        <v>0</v>
      </c>
    </row>
    <row r="308" spans="1:9" x14ac:dyDescent="0.25">
      <c r="A308" s="26">
        <v>75</v>
      </c>
      <c r="B308">
        <v>70</v>
      </c>
      <c r="C308">
        <v>64.7</v>
      </c>
      <c r="D308" t="s">
        <v>160</v>
      </c>
      <c r="E308">
        <v>65.5</v>
      </c>
      <c r="F308">
        <v>7</v>
      </c>
      <c r="G308">
        <v>70</v>
      </c>
      <c r="H308">
        <v>64.7</v>
      </c>
      <c r="I308">
        <f>IF(D308="M",1,0)</f>
        <v>0</v>
      </c>
    </row>
    <row r="309" spans="1:9" x14ac:dyDescent="0.25">
      <c r="A309" s="26">
        <v>75</v>
      </c>
      <c r="B309">
        <v>70</v>
      </c>
      <c r="C309">
        <v>64.7</v>
      </c>
      <c r="D309" t="s">
        <v>160</v>
      </c>
      <c r="E309">
        <v>64.7</v>
      </c>
      <c r="F309">
        <v>7</v>
      </c>
      <c r="G309">
        <v>70</v>
      </c>
      <c r="H309">
        <v>64.7</v>
      </c>
      <c r="I309">
        <f>IF(D309="M",1,0)</f>
        <v>0</v>
      </c>
    </row>
    <row r="310" spans="1:9" x14ac:dyDescent="0.25">
      <c r="A310" s="26">
        <v>75</v>
      </c>
      <c r="B310">
        <v>70</v>
      </c>
      <c r="C310">
        <v>64.7</v>
      </c>
      <c r="D310" t="s">
        <v>160</v>
      </c>
      <c r="E310">
        <v>64.5</v>
      </c>
      <c r="F310">
        <v>7</v>
      </c>
      <c r="G310">
        <v>70</v>
      </c>
      <c r="H310">
        <v>64.7</v>
      </c>
      <c r="I310">
        <f>IF(D310="M",1,0)</f>
        <v>0</v>
      </c>
    </row>
    <row r="311" spans="1:9" x14ac:dyDescent="0.25">
      <c r="A311" s="26">
        <v>76</v>
      </c>
      <c r="B311">
        <v>70</v>
      </c>
      <c r="C311">
        <v>64</v>
      </c>
      <c r="D311" t="s">
        <v>189</v>
      </c>
      <c r="E311">
        <v>70.7</v>
      </c>
      <c r="F311">
        <v>7</v>
      </c>
      <c r="G311">
        <v>70</v>
      </c>
      <c r="H311">
        <v>64</v>
      </c>
      <c r="I311">
        <f>IF(D311="M",1,0)</f>
        <v>1</v>
      </c>
    </row>
    <row r="312" spans="1:9" x14ac:dyDescent="0.25">
      <c r="A312" s="26">
        <v>76</v>
      </c>
      <c r="B312">
        <v>70</v>
      </c>
      <c r="C312">
        <v>64</v>
      </c>
      <c r="D312" t="s">
        <v>189</v>
      </c>
      <c r="E312">
        <v>70</v>
      </c>
      <c r="F312">
        <v>7</v>
      </c>
      <c r="G312">
        <v>70</v>
      </c>
      <c r="H312">
        <v>64</v>
      </c>
      <c r="I312">
        <f>IF(D312="M",1,0)</f>
        <v>1</v>
      </c>
    </row>
    <row r="313" spans="1:9" x14ac:dyDescent="0.25">
      <c r="A313" s="26">
        <v>76</v>
      </c>
      <c r="B313">
        <v>70</v>
      </c>
      <c r="C313">
        <v>64</v>
      </c>
      <c r="D313" t="s">
        <v>189</v>
      </c>
      <c r="E313">
        <v>68</v>
      </c>
      <c r="F313">
        <v>7</v>
      </c>
      <c r="G313">
        <v>70</v>
      </c>
      <c r="H313">
        <v>64</v>
      </c>
      <c r="I313">
        <f>IF(D313="M",1,0)</f>
        <v>1</v>
      </c>
    </row>
    <row r="314" spans="1:9" x14ac:dyDescent="0.25">
      <c r="A314" s="26">
        <v>76</v>
      </c>
      <c r="B314">
        <v>70</v>
      </c>
      <c r="C314">
        <v>64</v>
      </c>
      <c r="D314" t="s">
        <v>189</v>
      </c>
      <c r="E314">
        <v>67</v>
      </c>
      <c r="F314">
        <v>7</v>
      </c>
      <c r="G314">
        <v>70</v>
      </c>
      <c r="H314">
        <v>64</v>
      </c>
      <c r="I314">
        <f>IF(D314="M",1,0)</f>
        <v>1</v>
      </c>
    </row>
    <row r="315" spans="1:9" x14ac:dyDescent="0.25">
      <c r="A315" s="26">
        <v>76</v>
      </c>
      <c r="B315">
        <v>70</v>
      </c>
      <c r="C315">
        <v>64</v>
      </c>
      <c r="D315" t="s">
        <v>189</v>
      </c>
      <c r="E315">
        <v>66</v>
      </c>
      <c r="F315">
        <v>7</v>
      </c>
      <c r="G315">
        <v>70</v>
      </c>
      <c r="H315">
        <v>64</v>
      </c>
      <c r="I315">
        <f>IF(D315="M",1,0)</f>
        <v>1</v>
      </c>
    </row>
    <row r="316" spans="1:9" x14ac:dyDescent="0.25">
      <c r="A316" s="26">
        <v>76</v>
      </c>
      <c r="B316">
        <v>70</v>
      </c>
      <c r="C316">
        <v>64</v>
      </c>
      <c r="D316" t="s">
        <v>189</v>
      </c>
      <c r="E316">
        <v>65</v>
      </c>
      <c r="F316">
        <v>7</v>
      </c>
      <c r="G316">
        <v>70</v>
      </c>
      <c r="H316">
        <v>64</v>
      </c>
      <c r="I316">
        <f>IF(D316="M",1,0)</f>
        <v>1</v>
      </c>
    </row>
    <row r="317" spans="1:9" x14ac:dyDescent="0.25">
      <c r="A317" s="26">
        <v>76</v>
      </c>
      <c r="B317">
        <v>70</v>
      </c>
      <c r="C317">
        <v>64</v>
      </c>
      <c r="D317" t="s">
        <v>160</v>
      </c>
      <c r="E317">
        <v>67</v>
      </c>
      <c r="F317">
        <v>7</v>
      </c>
      <c r="G317">
        <v>70</v>
      </c>
      <c r="H317">
        <v>64</v>
      </c>
      <c r="I317">
        <f>IF(D317="M",1,0)</f>
        <v>0</v>
      </c>
    </row>
    <row r="318" spans="1:9" x14ac:dyDescent="0.25">
      <c r="A318" s="26">
        <v>77</v>
      </c>
      <c r="B318">
        <v>70</v>
      </c>
      <c r="C318">
        <v>64</v>
      </c>
      <c r="D318" t="s">
        <v>189</v>
      </c>
      <c r="E318">
        <v>70</v>
      </c>
      <c r="F318">
        <v>4</v>
      </c>
      <c r="G318">
        <v>70</v>
      </c>
      <c r="H318">
        <v>64</v>
      </c>
      <c r="I318">
        <f>IF(D318="M",1,0)</f>
        <v>1</v>
      </c>
    </row>
    <row r="319" spans="1:9" x14ac:dyDescent="0.25">
      <c r="A319" s="26">
        <v>77</v>
      </c>
      <c r="B319">
        <v>70</v>
      </c>
      <c r="C319">
        <v>64</v>
      </c>
      <c r="D319" t="s">
        <v>189</v>
      </c>
      <c r="E319">
        <v>68</v>
      </c>
      <c r="F319">
        <v>4</v>
      </c>
      <c r="G319">
        <v>70</v>
      </c>
      <c r="H319">
        <v>64</v>
      </c>
      <c r="I319">
        <f>IF(D319="M",1,0)</f>
        <v>1</v>
      </c>
    </row>
    <row r="320" spans="1:9" x14ac:dyDescent="0.25">
      <c r="A320" s="26">
        <v>77</v>
      </c>
      <c r="B320">
        <v>70</v>
      </c>
      <c r="C320">
        <v>64</v>
      </c>
      <c r="D320" t="s">
        <v>189</v>
      </c>
      <c r="E320">
        <v>66.7</v>
      </c>
      <c r="F320">
        <v>4</v>
      </c>
      <c r="G320">
        <v>70</v>
      </c>
      <c r="H320">
        <v>64</v>
      </c>
      <c r="I320">
        <f>IF(D320="M",1,0)</f>
        <v>1</v>
      </c>
    </row>
    <row r="321" spans="1:9" x14ac:dyDescent="0.25">
      <c r="A321" s="26">
        <v>77</v>
      </c>
      <c r="B321">
        <v>70</v>
      </c>
      <c r="C321">
        <v>64</v>
      </c>
      <c r="D321" t="s">
        <v>160</v>
      </c>
      <c r="E321">
        <v>65.5</v>
      </c>
      <c r="F321">
        <v>4</v>
      </c>
      <c r="G321">
        <v>70</v>
      </c>
      <c r="H321">
        <v>64</v>
      </c>
      <c r="I321">
        <f>IF(D321="M",1,0)</f>
        <v>0</v>
      </c>
    </row>
    <row r="322" spans="1:9" x14ac:dyDescent="0.25">
      <c r="A322" s="26">
        <v>78</v>
      </c>
      <c r="B322">
        <v>70</v>
      </c>
      <c r="C322">
        <v>64.2</v>
      </c>
      <c r="D322" t="s">
        <v>189</v>
      </c>
      <c r="E322">
        <v>72</v>
      </c>
      <c r="F322">
        <v>5</v>
      </c>
      <c r="G322">
        <v>70</v>
      </c>
      <c r="H322">
        <v>64.2</v>
      </c>
      <c r="I322">
        <f>IF(D322="M",1,0)</f>
        <v>1</v>
      </c>
    </row>
    <row r="323" spans="1:9" x14ac:dyDescent="0.25">
      <c r="A323" s="26">
        <v>78</v>
      </c>
      <c r="B323">
        <v>70</v>
      </c>
      <c r="C323">
        <v>64.2</v>
      </c>
      <c r="D323" t="s">
        <v>189</v>
      </c>
      <c r="E323">
        <v>70</v>
      </c>
      <c r="F323">
        <v>5</v>
      </c>
      <c r="G323">
        <v>70</v>
      </c>
      <c r="H323">
        <v>64.2</v>
      </c>
      <c r="I323">
        <f>IF(D323="M",1,0)</f>
        <v>1</v>
      </c>
    </row>
    <row r="324" spans="1:9" x14ac:dyDescent="0.25">
      <c r="A324" s="26">
        <v>78</v>
      </c>
      <c r="B324">
        <v>70</v>
      </c>
      <c r="C324">
        <v>64.2</v>
      </c>
      <c r="D324" t="s">
        <v>160</v>
      </c>
      <c r="E324">
        <v>62.5</v>
      </c>
      <c r="F324">
        <v>5</v>
      </c>
      <c r="G324">
        <v>70</v>
      </c>
      <c r="H324">
        <v>64.2</v>
      </c>
      <c r="I324">
        <f>IF(D324="M",1,0)</f>
        <v>0</v>
      </c>
    </row>
    <row r="325" spans="1:9" x14ac:dyDescent="0.25">
      <c r="A325" s="26">
        <v>78</v>
      </c>
      <c r="B325">
        <v>70</v>
      </c>
      <c r="C325">
        <v>64.2</v>
      </c>
      <c r="D325" t="s">
        <v>160</v>
      </c>
      <c r="E325">
        <v>61.2</v>
      </c>
      <c r="F325">
        <v>5</v>
      </c>
      <c r="G325">
        <v>70</v>
      </c>
      <c r="H325">
        <v>64.2</v>
      </c>
      <c r="I325">
        <f>IF(D325="M",1,0)</f>
        <v>0</v>
      </c>
    </row>
    <row r="326" spans="1:9" x14ac:dyDescent="0.25">
      <c r="A326" s="26">
        <v>78</v>
      </c>
      <c r="B326">
        <v>70</v>
      </c>
      <c r="C326">
        <v>64.2</v>
      </c>
      <c r="D326" t="s">
        <v>160</v>
      </c>
      <c r="E326">
        <v>60.1</v>
      </c>
      <c r="F326">
        <v>5</v>
      </c>
      <c r="G326">
        <v>70</v>
      </c>
      <c r="H326">
        <v>64.2</v>
      </c>
      <c r="I326">
        <f>IF(D326="M",1,0)</f>
        <v>0</v>
      </c>
    </row>
    <row r="327" spans="1:9" x14ac:dyDescent="0.25">
      <c r="A327" s="26">
        <v>79</v>
      </c>
      <c r="B327">
        <v>70.5</v>
      </c>
      <c r="C327">
        <v>64</v>
      </c>
      <c r="D327" t="s">
        <v>189</v>
      </c>
      <c r="E327">
        <v>74</v>
      </c>
      <c r="F327">
        <v>8</v>
      </c>
      <c r="G327">
        <v>70.5</v>
      </c>
      <c r="H327">
        <v>64</v>
      </c>
      <c r="I327">
        <f>IF(D327="M",1,0)</f>
        <v>1</v>
      </c>
    </row>
    <row r="328" spans="1:9" x14ac:dyDescent="0.25">
      <c r="A328" s="26">
        <v>79</v>
      </c>
      <c r="B328">
        <v>70.5</v>
      </c>
      <c r="C328">
        <v>64</v>
      </c>
      <c r="D328" t="s">
        <v>189</v>
      </c>
      <c r="E328">
        <v>69.5</v>
      </c>
      <c r="F328">
        <v>8</v>
      </c>
      <c r="G328">
        <v>70.5</v>
      </c>
      <c r="H328">
        <v>64</v>
      </c>
      <c r="I328">
        <f>IF(D328="M",1,0)</f>
        <v>1</v>
      </c>
    </row>
    <row r="329" spans="1:9" x14ac:dyDescent="0.25">
      <c r="A329" s="26">
        <v>79</v>
      </c>
      <c r="B329">
        <v>70.5</v>
      </c>
      <c r="C329">
        <v>64</v>
      </c>
      <c r="D329" t="s">
        <v>189</v>
      </c>
      <c r="E329">
        <v>69</v>
      </c>
      <c r="F329">
        <v>8</v>
      </c>
      <c r="G329">
        <v>70.5</v>
      </c>
      <c r="H329">
        <v>64</v>
      </c>
      <c r="I329">
        <f>IF(D329="M",1,0)</f>
        <v>1</v>
      </c>
    </row>
    <row r="330" spans="1:9" x14ac:dyDescent="0.25">
      <c r="A330" s="26">
        <v>79</v>
      </c>
      <c r="B330">
        <v>70.5</v>
      </c>
      <c r="C330">
        <v>64</v>
      </c>
      <c r="D330" t="s">
        <v>189</v>
      </c>
      <c r="E330">
        <v>68</v>
      </c>
      <c r="F330">
        <v>8</v>
      </c>
      <c r="G330">
        <v>70.5</v>
      </c>
      <c r="H330">
        <v>64</v>
      </c>
      <c r="I330">
        <f>IF(D330="M",1,0)</f>
        <v>1</v>
      </c>
    </row>
    <row r="331" spans="1:9" x14ac:dyDescent="0.25">
      <c r="A331" s="26">
        <v>79</v>
      </c>
      <c r="B331">
        <v>70.5</v>
      </c>
      <c r="C331">
        <v>64</v>
      </c>
      <c r="D331" t="s">
        <v>189</v>
      </c>
      <c r="E331">
        <v>68</v>
      </c>
      <c r="F331">
        <v>8</v>
      </c>
      <c r="G331">
        <v>70.5</v>
      </c>
      <c r="H331">
        <v>64</v>
      </c>
      <c r="I331">
        <f>IF(D331="M",1,0)</f>
        <v>1</v>
      </c>
    </row>
    <row r="332" spans="1:9" x14ac:dyDescent="0.25">
      <c r="A332" s="26">
        <v>79</v>
      </c>
      <c r="B332">
        <v>70.5</v>
      </c>
      <c r="C332">
        <v>64</v>
      </c>
      <c r="D332" t="s">
        <v>189</v>
      </c>
      <c r="E332">
        <v>68</v>
      </c>
      <c r="F332">
        <v>8</v>
      </c>
      <c r="G332">
        <v>70.5</v>
      </c>
      <c r="H332">
        <v>64</v>
      </c>
      <c r="I332">
        <f>IF(D332="M",1,0)</f>
        <v>1</v>
      </c>
    </row>
    <row r="333" spans="1:9" x14ac:dyDescent="0.25">
      <c r="A333" s="26">
        <v>79</v>
      </c>
      <c r="B333">
        <v>70.5</v>
      </c>
      <c r="C333">
        <v>64</v>
      </c>
      <c r="D333" t="s">
        <v>160</v>
      </c>
      <c r="E333">
        <v>65.5</v>
      </c>
      <c r="F333">
        <v>8</v>
      </c>
      <c r="G333">
        <v>70.5</v>
      </c>
      <c r="H333">
        <v>64</v>
      </c>
      <c r="I333">
        <f>IF(D333="M",1,0)</f>
        <v>0</v>
      </c>
    </row>
    <row r="334" spans="1:9" x14ac:dyDescent="0.25">
      <c r="A334" s="26">
        <v>79</v>
      </c>
      <c r="B334">
        <v>70.5</v>
      </c>
      <c r="C334">
        <v>64</v>
      </c>
      <c r="D334" t="s">
        <v>160</v>
      </c>
      <c r="E334">
        <v>65</v>
      </c>
      <c r="F334">
        <v>8</v>
      </c>
      <c r="G334">
        <v>70.5</v>
      </c>
      <c r="H334">
        <v>64</v>
      </c>
      <c r="I334">
        <f>IF(D334="M",1,0)</f>
        <v>0</v>
      </c>
    </row>
    <row r="335" spans="1:9" x14ac:dyDescent="0.25">
      <c r="A335" s="26">
        <v>80</v>
      </c>
      <c r="B335">
        <v>70.5</v>
      </c>
      <c r="C335">
        <v>64.5</v>
      </c>
      <c r="D335" t="s">
        <v>160</v>
      </c>
      <c r="E335">
        <v>60</v>
      </c>
      <c r="F335">
        <v>1</v>
      </c>
      <c r="G335">
        <v>70.5</v>
      </c>
      <c r="H335">
        <v>64.5</v>
      </c>
      <c r="I335">
        <f>IF(D335="M",1,0)</f>
        <v>0</v>
      </c>
    </row>
    <row r="336" spans="1:9" x14ac:dyDescent="0.25">
      <c r="A336" s="26">
        <v>81</v>
      </c>
      <c r="B336">
        <v>70</v>
      </c>
      <c r="C336">
        <v>64</v>
      </c>
      <c r="D336" t="s">
        <v>189</v>
      </c>
      <c r="E336">
        <v>68</v>
      </c>
      <c r="F336">
        <v>4</v>
      </c>
      <c r="G336">
        <v>70</v>
      </c>
      <c r="H336">
        <v>64</v>
      </c>
      <c r="I336">
        <f>IF(D336="M",1,0)</f>
        <v>1</v>
      </c>
    </row>
    <row r="337" spans="1:9" x14ac:dyDescent="0.25">
      <c r="A337" s="26">
        <v>81</v>
      </c>
      <c r="B337">
        <v>70</v>
      </c>
      <c r="C337">
        <v>64</v>
      </c>
      <c r="D337" t="s">
        <v>160</v>
      </c>
      <c r="E337">
        <v>65</v>
      </c>
      <c r="F337">
        <v>4</v>
      </c>
      <c r="G337">
        <v>70</v>
      </c>
      <c r="H337">
        <v>64</v>
      </c>
      <c r="I337">
        <f>IF(D337="M",1,0)</f>
        <v>0</v>
      </c>
    </row>
    <row r="338" spans="1:9" x14ac:dyDescent="0.25">
      <c r="A338" s="26">
        <v>81</v>
      </c>
      <c r="B338">
        <v>70</v>
      </c>
      <c r="C338">
        <v>64</v>
      </c>
      <c r="D338" t="s">
        <v>160</v>
      </c>
      <c r="E338">
        <v>64</v>
      </c>
      <c r="F338">
        <v>4</v>
      </c>
      <c r="G338">
        <v>70</v>
      </c>
      <c r="H338">
        <v>64</v>
      </c>
      <c r="I338">
        <f>IF(D338="M",1,0)</f>
        <v>0</v>
      </c>
    </row>
    <row r="339" spans="1:9" x14ac:dyDescent="0.25">
      <c r="A339" s="26">
        <v>81</v>
      </c>
      <c r="B339">
        <v>70</v>
      </c>
      <c r="C339">
        <v>64</v>
      </c>
      <c r="D339" t="s">
        <v>160</v>
      </c>
      <c r="E339">
        <v>62</v>
      </c>
      <c r="F339">
        <v>4</v>
      </c>
      <c r="G339">
        <v>70</v>
      </c>
      <c r="H339">
        <v>64</v>
      </c>
      <c r="I339">
        <f>IF(D339="M",1,0)</f>
        <v>0</v>
      </c>
    </row>
    <row r="340" spans="1:9" x14ac:dyDescent="0.25">
      <c r="A340" s="26">
        <v>82</v>
      </c>
      <c r="B340">
        <v>70</v>
      </c>
      <c r="C340">
        <v>64</v>
      </c>
      <c r="D340" t="s">
        <v>189</v>
      </c>
      <c r="E340">
        <v>71</v>
      </c>
      <c r="F340">
        <v>9</v>
      </c>
      <c r="G340">
        <v>70</v>
      </c>
      <c r="H340">
        <v>64</v>
      </c>
      <c r="I340">
        <f>IF(D340="M",1,0)</f>
        <v>1</v>
      </c>
    </row>
    <row r="341" spans="1:9" x14ac:dyDescent="0.25">
      <c r="A341" s="26">
        <v>82</v>
      </c>
      <c r="B341">
        <v>70</v>
      </c>
      <c r="C341">
        <v>64</v>
      </c>
      <c r="D341" t="s">
        <v>189</v>
      </c>
      <c r="E341">
        <v>70</v>
      </c>
      <c r="F341">
        <v>9</v>
      </c>
      <c r="G341">
        <v>70</v>
      </c>
      <c r="H341">
        <v>64</v>
      </c>
      <c r="I341">
        <f>IF(D341="M",1,0)</f>
        <v>1</v>
      </c>
    </row>
    <row r="342" spans="1:9" x14ac:dyDescent="0.25">
      <c r="A342" s="26">
        <v>82</v>
      </c>
      <c r="B342">
        <v>70</v>
      </c>
      <c r="C342">
        <v>64</v>
      </c>
      <c r="D342" t="s">
        <v>189</v>
      </c>
      <c r="E342">
        <v>70</v>
      </c>
      <c r="F342">
        <v>9</v>
      </c>
      <c r="G342">
        <v>70</v>
      </c>
      <c r="H342">
        <v>64</v>
      </c>
      <c r="I342">
        <f>IF(D342="M",1,0)</f>
        <v>1</v>
      </c>
    </row>
    <row r="343" spans="1:9" x14ac:dyDescent="0.25">
      <c r="A343" s="26">
        <v>82</v>
      </c>
      <c r="B343">
        <v>70</v>
      </c>
      <c r="C343">
        <v>64</v>
      </c>
      <c r="D343" t="s">
        <v>189</v>
      </c>
      <c r="E343">
        <v>70</v>
      </c>
      <c r="F343">
        <v>9</v>
      </c>
      <c r="G343">
        <v>70</v>
      </c>
      <c r="H343">
        <v>64</v>
      </c>
      <c r="I343">
        <f>IF(D343="M",1,0)</f>
        <v>1</v>
      </c>
    </row>
    <row r="344" spans="1:9" x14ac:dyDescent="0.25">
      <c r="A344" s="26">
        <v>82</v>
      </c>
      <c r="B344">
        <v>70</v>
      </c>
      <c r="C344">
        <v>64</v>
      </c>
      <c r="D344" t="s">
        <v>189</v>
      </c>
      <c r="E344">
        <v>69.5</v>
      </c>
      <c r="F344">
        <v>9</v>
      </c>
      <c r="G344">
        <v>70</v>
      </c>
      <c r="H344">
        <v>64</v>
      </c>
      <c r="I344">
        <f>IF(D344="M",1,0)</f>
        <v>1</v>
      </c>
    </row>
    <row r="345" spans="1:9" x14ac:dyDescent="0.25">
      <c r="A345" s="26">
        <v>82</v>
      </c>
      <c r="B345">
        <v>70</v>
      </c>
      <c r="C345">
        <v>64</v>
      </c>
      <c r="D345" t="s">
        <v>189</v>
      </c>
      <c r="E345">
        <v>68.5</v>
      </c>
      <c r="F345">
        <v>9</v>
      </c>
      <c r="G345">
        <v>70</v>
      </c>
      <c r="H345">
        <v>64</v>
      </c>
      <c r="I345">
        <f>IF(D345="M",1,0)</f>
        <v>1</v>
      </c>
    </row>
    <row r="346" spans="1:9" x14ac:dyDescent="0.25">
      <c r="A346" s="26">
        <v>82</v>
      </c>
      <c r="B346">
        <v>70</v>
      </c>
      <c r="C346">
        <v>64</v>
      </c>
      <c r="D346" t="s">
        <v>160</v>
      </c>
      <c r="E346">
        <v>69</v>
      </c>
      <c r="F346">
        <v>9</v>
      </c>
      <c r="G346">
        <v>70</v>
      </c>
      <c r="H346">
        <v>64</v>
      </c>
      <c r="I346">
        <f>IF(D346="M",1,0)</f>
        <v>0</v>
      </c>
    </row>
    <row r="347" spans="1:9" x14ac:dyDescent="0.25">
      <c r="A347" s="26">
        <v>82</v>
      </c>
      <c r="B347">
        <v>70</v>
      </c>
      <c r="C347">
        <v>64</v>
      </c>
      <c r="D347" t="s">
        <v>160</v>
      </c>
      <c r="E347">
        <v>65</v>
      </c>
      <c r="F347">
        <v>9</v>
      </c>
      <c r="G347">
        <v>70</v>
      </c>
      <c r="H347">
        <v>64</v>
      </c>
      <c r="I347">
        <f>IF(D347="M",1,0)</f>
        <v>0</v>
      </c>
    </row>
    <row r="348" spans="1:9" x14ac:dyDescent="0.25">
      <c r="A348" s="26">
        <v>82</v>
      </c>
      <c r="B348">
        <v>70</v>
      </c>
      <c r="C348">
        <v>64</v>
      </c>
      <c r="D348" t="s">
        <v>160</v>
      </c>
      <c r="E348">
        <v>64</v>
      </c>
      <c r="F348">
        <v>9</v>
      </c>
      <c r="G348">
        <v>70</v>
      </c>
      <c r="H348">
        <v>64</v>
      </c>
      <c r="I348">
        <f>IF(D348="M",1,0)</f>
        <v>0</v>
      </c>
    </row>
    <row r="349" spans="1:9" x14ac:dyDescent="0.25">
      <c r="A349" s="26">
        <v>83</v>
      </c>
      <c r="B349">
        <v>70</v>
      </c>
      <c r="C349">
        <v>63.7</v>
      </c>
      <c r="D349" t="s">
        <v>189</v>
      </c>
      <c r="E349">
        <v>70</v>
      </c>
      <c r="F349">
        <v>8</v>
      </c>
      <c r="G349">
        <v>70</v>
      </c>
      <c r="H349">
        <v>63.7</v>
      </c>
      <c r="I349">
        <f>IF(D349="M",1,0)</f>
        <v>1</v>
      </c>
    </row>
    <row r="350" spans="1:9" x14ac:dyDescent="0.25">
      <c r="A350" s="26">
        <v>83</v>
      </c>
      <c r="B350">
        <v>70</v>
      </c>
      <c r="C350">
        <v>63.7</v>
      </c>
      <c r="D350" t="s">
        <v>189</v>
      </c>
      <c r="E350">
        <v>67</v>
      </c>
      <c r="F350">
        <v>8</v>
      </c>
      <c r="G350">
        <v>70</v>
      </c>
      <c r="H350">
        <v>63.7</v>
      </c>
      <c r="I350">
        <f>IF(D350="M",1,0)</f>
        <v>1</v>
      </c>
    </row>
    <row r="351" spans="1:9" x14ac:dyDescent="0.25">
      <c r="A351" s="26">
        <v>83</v>
      </c>
      <c r="B351">
        <v>70</v>
      </c>
      <c r="C351">
        <v>63.7</v>
      </c>
      <c r="D351" t="s">
        <v>189</v>
      </c>
      <c r="E351">
        <v>65.5</v>
      </c>
      <c r="F351">
        <v>8</v>
      </c>
      <c r="G351">
        <v>70</v>
      </c>
      <c r="H351">
        <v>63.7</v>
      </c>
      <c r="I351">
        <f>IF(D351="M",1,0)</f>
        <v>1</v>
      </c>
    </row>
    <row r="352" spans="1:9" x14ac:dyDescent="0.25">
      <c r="A352" s="26">
        <v>83</v>
      </c>
      <c r="B352">
        <v>70</v>
      </c>
      <c r="C352">
        <v>63.7</v>
      </c>
      <c r="D352" t="s">
        <v>160</v>
      </c>
      <c r="E352">
        <v>63.7</v>
      </c>
      <c r="F352">
        <v>8</v>
      </c>
      <c r="G352">
        <v>70</v>
      </c>
      <c r="H352">
        <v>63.7</v>
      </c>
      <c r="I352">
        <f>IF(D352="M",1,0)</f>
        <v>0</v>
      </c>
    </row>
    <row r="353" spans="1:9" x14ac:dyDescent="0.25">
      <c r="A353" s="26">
        <v>83</v>
      </c>
      <c r="B353">
        <v>70</v>
      </c>
      <c r="C353">
        <v>63.7</v>
      </c>
      <c r="D353" t="s">
        <v>160</v>
      </c>
      <c r="E353">
        <v>63.2</v>
      </c>
      <c r="F353">
        <v>8</v>
      </c>
      <c r="G353">
        <v>70</v>
      </c>
      <c r="H353">
        <v>63.7</v>
      </c>
      <c r="I353">
        <f>IF(D353="M",1,0)</f>
        <v>0</v>
      </c>
    </row>
    <row r="354" spans="1:9" x14ac:dyDescent="0.25">
      <c r="A354" s="26">
        <v>83</v>
      </c>
      <c r="B354">
        <v>70</v>
      </c>
      <c r="C354">
        <v>63.7</v>
      </c>
      <c r="D354" t="s">
        <v>160</v>
      </c>
      <c r="E354">
        <v>62.5</v>
      </c>
      <c r="F354">
        <v>8</v>
      </c>
      <c r="G354">
        <v>70</v>
      </c>
      <c r="H354">
        <v>63.7</v>
      </c>
      <c r="I354">
        <f>IF(D354="M",1,0)</f>
        <v>0</v>
      </c>
    </row>
    <row r="355" spans="1:9" x14ac:dyDescent="0.25">
      <c r="A355" s="26">
        <v>83</v>
      </c>
      <c r="B355">
        <v>70</v>
      </c>
      <c r="C355">
        <v>63.7</v>
      </c>
      <c r="D355" t="s">
        <v>160</v>
      </c>
      <c r="E355">
        <v>62.2</v>
      </c>
      <c r="F355">
        <v>8</v>
      </c>
      <c r="G355">
        <v>70</v>
      </c>
      <c r="H355">
        <v>63.7</v>
      </c>
      <c r="I355">
        <f>IF(D355="M",1,0)</f>
        <v>0</v>
      </c>
    </row>
    <row r="356" spans="1:9" x14ac:dyDescent="0.25">
      <c r="A356" s="26">
        <v>83</v>
      </c>
      <c r="B356">
        <v>70</v>
      </c>
      <c r="C356">
        <v>63.7</v>
      </c>
      <c r="D356" t="s">
        <v>160</v>
      </c>
      <c r="E356">
        <v>61</v>
      </c>
      <c r="F356">
        <v>8</v>
      </c>
      <c r="G356">
        <v>70</v>
      </c>
      <c r="H356">
        <v>63.7</v>
      </c>
      <c r="I356">
        <f>IF(D356="M",1,0)</f>
        <v>0</v>
      </c>
    </row>
    <row r="357" spans="1:9" x14ac:dyDescent="0.25">
      <c r="A357" s="26">
        <v>85</v>
      </c>
      <c r="B357">
        <v>70.5</v>
      </c>
      <c r="C357">
        <v>63</v>
      </c>
      <c r="D357" t="s">
        <v>189</v>
      </c>
      <c r="E357">
        <v>72.5</v>
      </c>
      <c r="F357">
        <v>5</v>
      </c>
      <c r="G357">
        <v>70.5</v>
      </c>
      <c r="H357">
        <v>63</v>
      </c>
      <c r="I357">
        <f>IF(D357="M",1,0)</f>
        <v>1</v>
      </c>
    </row>
    <row r="358" spans="1:9" x14ac:dyDescent="0.25">
      <c r="A358" s="26">
        <v>85</v>
      </c>
      <c r="B358">
        <v>70.5</v>
      </c>
      <c r="C358">
        <v>63</v>
      </c>
      <c r="D358" t="s">
        <v>189</v>
      </c>
      <c r="E358">
        <v>69</v>
      </c>
      <c r="F358">
        <v>5</v>
      </c>
      <c r="G358">
        <v>70.5</v>
      </c>
      <c r="H358">
        <v>63</v>
      </c>
      <c r="I358">
        <f>IF(D358="M",1,0)</f>
        <v>1</v>
      </c>
    </row>
    <row r="359" spans="1:9" x14ac:dyDescent="0.25">
      <c r="A359" s="26">
        <v>85</v>
      </c>
      <c r="B359">
        <v>70.5</v>
      </c>
      <c r="C359">
        <v>63</v>
      </c>
      <c r="D359" t="s">
        <v>189</v>
      </c>
      <c r="E359">
        <v>67</v>
      </c>
      <c r="F359">
        <v>5</v>
      </c>
      <c r="G359">
        <v>70.5</v>
      </c>
      <c r="H359">
        <v>63</v>
      </c>
      <c r="I359">
        <f>IF(D359="M",1,0)</f>
        <v>1</v>
      </c>
    </row>
    <row r="360" spans="1:9" x14ac:dyDescent="0.25">
      <c r="A360" s="26">
        <v>85</v>
      </c>
      <c r="B360">
        <v>70.5</v>
      </c>
      <c r="C360">
        <v>63</v>
      </c>
      <c r="D360" t="s">
        <v>160</v>
      </c>
      <c r="E360">
        <v>64.5</v>
      </c>
      <c r="F360">
        <v>5</v>
      </c>
      <c r="G360">
        <v>70.5</v>
      </c>
      <c r="H360">
        <v>63</v>
      </c>
      <c r="I360">
        <f>IF(D360="M",1,0)</f>
        <v>0</v>
      </c>
    </row>
    <row r="361" spans="1:9" x14ac:dyDescent="0.25">
      <c r="A361" s="26">
        <v>85</v>
      </c>
      <c r="B361">
        <v>70.5</v>
      </c>
      <c r="C361">
        <v>63</v>
      </c>
      <c r="D361" t="s">
        <v>160</v>
      </c>
      <c r="E361">
        <v>64</v>
      </c>
      <c r="F361">
        <v>5</v>
      </c>
      <c r="G361">
        <v>70.5</v>
      </c>
      <c r="H361">
        <v>63</v>
      </c>
      <c r="I361">
        <f>IF(D361="M",1,0)</f>
        <v>0</v>
      </c>
    </row>
    <row r="362" spans="1:9" x14ac:dyDescent="0.25">
      <c r="A362" s="26">
        <v>86</v>
      </c>
      <c r="B362">
        <v>70</v>
      </c>
      <c r="C362">
        <v>63.5</v>
      </c>
      <c r="D362" t="s">
        <v>189</v>
      </c>
      <c r="E362">
        <v>71</v>
      </c>
      <c r="F362">
        <v>4</v>
      </c>
      <c r="G362">
        <v>70</v>
      </c>
      <c r="H362">
        <v>63.5</v>
      </c>
      <c r="I362">
        <f>IF(D362="M",1,0)</f>
        <v>1</v>
      </c>
    </row>
    <row r="363" spans="1:9" x14ac:dyDescent="0.25">
      <c r="A363" s="26">
        <v>86</v>
      </c>
      <c r="B363">
        <v>70</v>
      </c>
      <c r="C363">
        <v>63.5</v>
      </c>
      <c r="D363" t="s">
        <v>189</v>
      </c>
      <c r="E363">
        <v>67.5</v>
      </c>
      <c r="F363">
        <v>4</v>
      </c>
      <c r="G363">
        <v>70</v>
      </c>
      <c r="H363">
        <v>63.5</v>
      </c>
      <c r="I363">
        <f>IF(D363="M",1,0)</f>
        <v>1</v>
      </c>
    </row>
    <row r="364" spans="1:9" x14ac:dyDescent="0.25">
      <c r="A364" s="26">
        <v>86</v>
      </c>
      <c r="B364">
        <v>70</v>
      </c>
      <c r="C364">
        <v>63.5</v>
      </c>
      <c r="D364" t="s">
        <v>160</v>
      </c>
      <c r="E364">
        <v>67.5</v>
      </c>
      <c r="F364">
        <v>4</v>
      </c>
      <c r="G364">
        <v>70</v>
      </c>
      <c r="H364">
        <v>63.5</v>
      </c>
      <c r="I364">
        <f>IF(D364="M",1,0)</f>
        <v>0</v>
      </c>
    </row>
    <row r="365" spans="1:9" x14ac:dyDescent="0.25">
      <c r="A365" s="26">
        <v>86</v>
      </c>
      <c r="B365">
        <v>70</v>
      </c>
      <c r="C365">
        <v>63.5</v>
      </c>
      <c r="D365" t="s">
        <v>160</v>
      </c>
      <c r="E365">
        <v>63.5</v>
      </c>
      <c r="F365">
        <v>4</v>
      </c>
      <c r="G365">
        <v>70</v>
      </c>
      <c r="H365">
        <v>63.5</v>
      </c>
      <c r="I365">
        <f>IF(D365="M",1,0)</f>
        <v>0</v>
      </c>
    </row>
    <row r="366" spans="1:9" x14ac:dyDescent="0.25">
      <c r="A366" s="26">
        <v>87</v>
      </c>
      <c r="B366">
        <v>70</v>
      </c>
      <c r="C366">
        <v>63</v>
      </c>
      <c r="D366" t="s">
        <v>189</v>
      </c>
      <c r="E366">
        <v>68</v>
      </c>
      <c r="F366">
        <v>4</v>
      </c>
      <c r="G366">
        <v>70</v>
      </c>
      <c r="H366">
        <v>63</v>
      </c>
      <c r="I366">
        <f>IF(D366="M",1,0)</f>
        <v>1</v>
      </c>
    </row>
    <row r="367" spans="1:9" x14ac:dyDescent="0.25">
      <c r="A367" s="26">
        <v>87</v>
      </c>
      <c r="B367">
        <v>70</v>
      </c>
      <c r="C367">
        <v>63</v>
      </c>
      <c r="D367" t="s">
        <v>189</v>
      </c>
      <c r="E367">
        <v>67</v>
      </c>
      <c r="F367">
        <v>4</v>
      </c>
      <c r="G367">
        <v>70</v>
      </c>
      <c r="H367">
        <v>63</v>
      </c>
      <c r="I367">
        <f>IF(D367="M",1,0)</f>
        <v>1</v>
      </c>
    </row>
    <row r="368" spans="1:9" x14ac:dyDescent="0.25">
      <c r="A368" s="26">
        <v>87</v>
      </c>
      <c r="B368">
        <v>70</v>
      </c>
      <c r="C368">
        <v>63</v>
      </c>
      <c r="D368" t="s">
        <v>160</v>
      </c>
      <c r="E368">
        <v>63.7</v>
      </c>
      <c r="F368">
        <v>4</v>
      </c>
      <c r="G368">
        <v>70</v>
      </c>
      <c r="H368">
        <v>63</v>
      </c>
      <c r="I368">
        <f>IF(D368="M",1,0)</f>
        <v>0</v>
      </c>
    </row>
    <row r="369" spans="1:9" x14ac:dyDescent="0.25">
      <c r="A369" s="26">
        <v>87</v>
      </c>
      <c r="B369">
        <v>70</v>
      </c>
      <c r="C369">
        <v>63</v>
      </c>
      <c r="D369" t="s">
        <v>160</v>
      </c>
      <c r="E369">
        <v>62</v>
      </c>
      <c r="F369">
        <v>4</v>
      </c>
      <c r="G369">
        <v>70</v>
      </c>
      <c r="H369">
        <v>63</v>
      </c>
      <c r="I369">
        <f>IF(D369="M",1,0)</f>
        <v>0</v>
      </c>
    </row>
    <row r="370" spans="1:9" x14ac:dyDescent="0.25">
      <c r="A370" s="26">
        <v>88</v>
      </c>
      <c r="B370">
        <v>70</v>
      </c>
      <c r="C370">
        <v>63</v>
      </c>
      <c r="D370" t="s">
        <v>189</v>
      </c>
      <c r="E370">
        <v>70</v>
      </c>
      <c r="F370">
        <v>4</v>
      </c>
      <c r="G370">
        <v>70</v>
      </c>
      <c r="H370">
        <v>63</v>
      </c>
      <c r="I370">
        <f>IF(D370="M",1,0)</f>
        <v>1</v>
      </c>
    </row>
    <row r="371" spans="1:9" x14ac:dyDescent="0.25">
      <c r="A371" s="26">
        <v>88</v>
      </c>
      <c r="B371">
        <v>70</v>
      </c>
      <c r="C371">
        <v>63</v>
      </c>
      <c r="D371" t="s">
        <v>189</v>
      </c>
      <c r="E371">
        <v>66.5</v>
      </c>
      <c r="F371">
        <v>4</v>
      </c>
      <c r="G371">
        <v>70</v>
      </c>
      <c r="H371">
        <v>63</v>
      </c>
      <c r="I371">
        <f>IF(D371="M",1,0)</f>
        <v>1</v>
      </c>
    </row>
    <row r="372" spans="1:9" x14ac:dyDescent="0.25">
      <c r="A372" s="26">
        <v>88</v>
      </c>
      <c r="B372">
        <v>70</v>
      </c>
      <c r="C372">
        <v>63</v>
      </c>
      <c r="D372" t="s">
        <v>160</v>
      </c>
      <c r="E372">
        <v>62</v>
      </c>
      <c r="F372">
        <v>4</v>
      </c>
      <c r="G372">
        <v>70</v>
      </c>
      <c r="H372">
        <v>63</v>
      </c>
      <c r="I372">
        <f>IF(D372="M",1,0)</f>
        <v>0</v>
      </c>
    </row>
    <row r="373" spans="1:9" x14ac:dyDescent="0.25">
      <c r="A373" s="26">
        <v>88</v>
      </c>
      <c r="B373">
        <v>70</v>
      </c>
      <c r="C373">
        <v>63</v>
      </c>
      <c r="D373" t="s">
        <v>160</v>
      </c>
      <c r="E373">
        <v>61</v>
      </c>
      <c r="F373">
        <v>4</v>
      </c>
      <c r="G373">
        <v>70</v>
      </c>
      <c r="H373">
        <v>63</v>
      </c>
      <c r="I373">
        <f>IF(D373="M",1,0)</f>
        <v>0</v>
      </c>
    </row>
    <row r="374" spans="1:9" x14ac:dyDescent="0.25">
      <c r="A374" s="26">
        <v>89</v>
      </c>
      <c r="B374">
        <v>70.5</v>
      </c>
      <c r="C374">
        <v>62</v>
      </c>
      <c r="D374" t="s">
        <v>189</v>
      </c>
      <c r="E374">
        <v>72</v>
      </c>
      <c r="F374">
        <v>8</v>
      </c>
      <c r="G374">
        <v>70.5</v>
      </c>
      <c r="H374">
        <v>62</v>
      </c>
      <c r="I374">
        <f>IF(D374="M",1,0)</f>
        <v>1</v>
      </c>
    </row>
    <row r="375" spans="1:9" x14ac:dyDescent="0.25">
      <c r="A375" s="26">
        <v>89</v>
      </c>
      <c r="B375">
        <v>70.5</v>
      </c>
      <c r="C375">
        <v>62</v>
      </c>
      <c r="D375" t="s">
        <v>189</v>
      </c>
      <c r="E375">
        <v>70</v>
      </c>
      <c r="F375">
        <v>8</v>
      </c>
      <c r="G375">
        <v>70.5</v>
      </c>
      <c r="H375">
        <v>62</v>
      </c>
      <c r="I375">
        <f>IF(D375="M",1,0)</f>
        <v>1</v>
      </c>
    </row>
    <row r="376" spans="1:9" x14ac:dyDescent="0.25">
      <c r="A376" s="26">
        <v>89</v>
      </c>
      <c r="B376">
        <v>70.5</v>
      </c>
      <c r="C376">
        <v>62</v>
      </c>
      <c r="D376" t="s">
        <v>189</v>
      </c>
      <c r="E376">
        <v>69.5</v>
      </c>
      <c r="F376">
        <v>8</v>
      </c>
      <c r="G376">
        <v>70.5</v>
      </c>
      <c r="H376">
        <v>62</v>
      </c>
      <c r="I376">
        <f>IF(D376="M",1,0)</f>
        <v>1</v>
      </c>
    </row>
    <row r="377" spans="1:9" x14ac:dyDescent="0.25">
      <c r="A377" s="26">
        <v>89</v>
      </c>
      <c r="B377">
        <v>70.5</v>
      </c>
      <c r="C377">
        <v>62</v>
      </c>
      <c r="D377" t="s">
        <v>189</v>
      </c>
      <c r="E377">
        <v>69.5</v>
      </c>
      <c r="F377">
        <v>8</v>
      </c>
      <c r="G377">
        <v>70.5</v>
      </c>
      <c r="H377">
        <v>62</v>
      </c>
      <c r="I377">
        <f>IF(D377="M",1,0)</f>
        <v>1</v>
      </c>
    </row>
    <row r="378" spans="1:9" x14ac:dyDescent="0.25">
      <c r="A378" s="26">
        <v>89</v>
      </c>
      <c r="B378">
        <v>70.5</v>
      </c>
      <c r="C378">
        <v>62</v>
      </c>
      <c r="D378" t="s">
        <v>189</v>
      </c>
      <c r="E378">
        <v>68</v>
      </c>
      <c r="F378">
        <v>8</v>
      </c>
      <c r="G378">
        <v>70.5</v>
      </c>
      <c r="H378">
        <v>62</v>
      </c>
      <c r="I378">
        <f>IF(D378="M",1,0)</f>
        <v>1</v>
      </c>
    </row>
    <row r="379" spans="1:9" x14ac:dyDescent="0.25">
      <c r="A379" s="26">
        <v>89</v>
      </c>
      <c r="B379">
        <v>70.5</v>
      </c>
      <c r="C379">
        <v>62</v>
      </c>
      <c r="D379" t="s">
        <v>160</v>
      </c>
      <c r="E379">
        <v>65</v>
      </c>
      <c r="F379">
        <v>8</v>
      </c>
      <c r="G379">
        <v>70.5</v>
      </c>
      <c r="H379">
        <v>62</v>
      </c>
      <c r="I379">
        <f>IF(D379="M",1,0)</f>
        <v>0</v>
      </c>
    </row>
    <row r="380" spans="1:9" x14ac:dyDescent="0.25">
      <c r="A380" s="26">
        <v>89</v>
      </c>
      <c r="B380">
        <v>70.5</v>
      </c>
      <c r="C380">
        <v>62</v>
      </c>
      <c r="D380" t="s">
        <v>160</v>
      </c>
      <c r="E380">
        <v>64</v>
      </c>
      <c r="F380">
        <v>8</v>
      </c>
      <c r="G380">
        <v>70.5</v>
      </c>
      <c r="H380">
        <v>62</v>
      </c>
      <c r="I380">
        <f>IF(D380="M",1,0)</f>
        <v>0</v>
      </c>
    </row>
    <row r="381" spans="1:9" x14ac:dyDescent="0.25">
      <c r="A381" s="26">
        <v>89</v>
      </c>
      <c r="B381">
        <v>70.5</v>
      </c>
      <c r="C381">
        <v>62</v>
      </c>
      <c r="D381" t="s">
        <v>160</v>
      </c>
      <c r="E381">
        <v>63</v>
      </c>
      <c r="F381">
        <v>8</v>
      </c>
      <c r="G381">
        <v>70.5</v>
      </c>
      <c r="H381">
        <v>62</v>
      </c>
      <c r="I381">
        <f>IF(D381="M",1,0)</f>
        <v>0</v>
      </c>
    </row>
    <row r="382" spans="1:9" x14ac:dyDescent="0.25">
      <c r="A382" s="26">
        <v>90</v>
      </c>
      <c r="B382">
        <v>70.3</v>
      </c>
      <c r="C382">
        <v>62.7</v>
      </c>
      <c r="D382" t="s">
        <v>189</v>
      </c>
      <c r="E382">
        <v>70.7</v>
      </c>
      <c r="F382">
        <v>7</v>
      </c>
      <c r="G382">
        <v>70.3</v>
      </c>
      <c r="H382">
        <v>62.7</v>
      </c>
      <c r="I382">
        <f>IF(D382="M",1,0)</f>
        <v>1</v>
      </c>
    </row>
    <row r="383" spans="1:9" x14ac:dyDescent="0.25">
      <c r="A383" s="26">
        <v>90</v>
      </c>
      <c r="B383">
        <v>70.3</v>
      </c>
      <c r="C383">
        <v>62.7</v>
      </c>
      <c r="D383" t="s">
        <v>189</v>
      </c>
      <c r="E383">
        <v>69.7</v>
      </c>
      <c r="F383">
        <v>7</v>
      </c>
      <c r="G383">
        <v>70.3</v>
      </c>
      <c r="H383">
        <v>62.7</v>
      </c>
      <c r="I383">
        <f>IF(D383="M",1,0)</f>
        <v>1</v>
      </c>
    </row>
    <row r="384" spans="1:9" x14ac:dyDescent="0.25">
      <c r="A384" s="26">
        <v>90</v>
      </c>
      <c r="B384">
        <v>70.3</v>
      </c>
      <c r="C384">
        <v>62.7</v>
      </c>
      <c r="D384" t="s">
        <v>189</v>
      </c>
      <c r="E384">
        <v>69.2</v>
      </c>
      <c r="F384">
        <v>7</v>
      </c>
      <c r="G384">
        <v>70.3</v>
      </c>
      <c r="H384">
        <v>62.7</v>
      </c>
      <c r="I384">
        <f>IF(D384="M",1,0)</f>
        <v>1</v>
      </c>
    </row>
    <row r="385" spans="1:9" x14ac:dyDescent="0.25">
      <c r="A385" s="26">
        <v>90</v>
      </c>
      <c r="B385">
        <v>70.3</v>
      </c>
      <c r="C385">
        <v>62.7</v>
      </c>
      <c r="D385" t="s">
        <v>189</v>
      </c>
      <c r="E385">
        <v>65.2</v>
      </c>
      <c r="F385">
        <v>7</v>
      </c>
      <c r="G385">
        <v>70.3</v>
      </c>
      <c r="H385">
        <v>62.7</v>
      </c>
      <c r="I385">
        <f>IF(D385="M",1,0)</f>
        <v>1</v>
      </c>
    </row>
    <row r="386" spans="1:9" x14ac:dyDescent="0.25">
      <c r="A386" s="26">
        <v>90</v>
      </c>
      <c r="B386">
        <v>70.3</v>
      </c>
      <c r="C386">
        <v>62.7</v>
      </c>
      <c r="D386" t="s">
        <v>160</v>
      </c>
      <c r="E386">
        <v>64</v>
      </c>
      <c r="F386">
        <v>7</v>
      </c>
      <c r="G386">
        <v>70.3</v>
      </c>
      <c r="H386">
        <v>62.7</v>
      </c>
      <c r="I386">
        <f>IF(D386="M",1,0)</f>
        <v>0</v>
      </c>
    </row>
    <row r="387" spans="1:9" x14ac:dyDescent="0.25">
      <c r="A387" s="26">
        <v>90</v>
      </c>
      <c r="B387">
        <v>70.3</v>
      </c>
      <c r="C387">
        <v>62.7</v>
      </c>
      <c r="D387" t="s">
        <v>160</v>
      </c>
      <c r="E387">
        <v>63.5</v>
      </c>
      <c r="F387">
        <v>7</v>
      </c>
      <c r="G387">
        <v>70.3</v>
      </c>
      <c r="H387">
        <v>62.7</v>
      </c>
      <c r="I387">
        <f>IF(D387="M",1,0)</f>
        <v>0</v>
      </c>
    </row>
    <row r="388" spans="1:9" x14ac:dyDescent="0.25">
      <c r="A388" s="26">
        <v>90</v>
      </c>
      <c r="B388">
        <v>70.3</v>
      </c>
      <c r="C388">
        <v>62.7</v>
      </c>
      <c r="D388" t="s">
        <v>160</v>
      </c>
      <c r="E388">
        <v>63.2</v>
      </c>
      <c r="F388">
        <v>7</v>
      </c>
      <c r="G388">
        <v>70.3</v>
      </c>
      <c r="H388">
        <v>62.7</v>
      </c>
      <c r="I388">
        <f>IF(D388="M",1,0)</f>
        <v>0</v>
      </c>
    </row>
    <row r="389" spans="1:9" x14ac:dyDescent="0.25">
      <c r="A389" s="26">
        <v>91</v>
      </c>
      <c r="B389">
        <v>70.5</v>
      </c>
      <c r="C389">
        <v>62</v>
      </c>
      <c r="D389" t="s">
        <v>189</v>
      </c>
      <c r="E389">
        <v>72</v>
      </c>
      <c r="F389">
        <v>3</v>
      </c>
      <c r="G389">
        <v>70.5</v>
      </c>
      <c r="H389">
        <v>62</v>
      </c>
      <c r="I389">
        <f>IF(D389="M",1,0)</f>
        <v>1</v>
      </c>
    </row>
    <row r="390" spans="1:9" x14ac:dyDescent="0.25">
      <c r="A390" s="26">
        <v>91</v>
      </c>
      <c r="B390">
        <v>70.5</v>
      </c>
      <c r="C390">
        <v>62</v>
      </c>
      <c r="D390" t="s">
        <v>189</v>
      </c>
      <c r="E390">
        <v>72</v>
      </c>
      <c r="F390">
        <v>3</v>
      </c>
      <c r="G390">
        <v>70.5</v>
      </c>
      <c r="H390">
        <v>62</v>
      </c>
      <c r="I390">
        <f>IF(D390="M",1,0)</f>
        <v>1</v>
      </c>
    </row>
    <row r="391" spans="1:9" x14ac:dyDescent="0.25">
      <c r="A391" s="26">
        <v>91</v>
      </c>
      <c r="B391">
        <v>70.5</v>
      </c>
      <c r="C391">
        <v>62</v>
      </c>
      <c r="D391" t="s">
        <v>160</v>
      </c>
      <c r="E391">
        <v>60</v>
      </c>
      <c r="F391">
        <v>3</v>
      </c>
      <c r="G391">
        <v>70.5</v>
      </c>
      <c r="H391">
        <v>62</v>
      </c>
      <c r="I391">
        <f>IF(D391="M",1,0)</f>
        <v>0</v>
      </c>
    </row>
    <row r="392" spans="1:9" x14ac:dyDescent="0.25">
      <c r="A392" s="26">
        <v>92</v>
      </c>
      <c r="B392">
        <v>70</v>
      </c>
      <c r="C392">
        <v>61</v>
      </c>
      <c r="D392" t="s">
        <v>189</v>
      </c>
      <c r="E392">
        <v>71.2</v>
      </c>
      <c r="F392">
        <v>2</v>
      </c>
      <c r="G392">
        <v>70</v>
      </c>
      <c r="H392">
        <v>61</v>
      </c>
      <c r="I392">
        <f>IF(D392="M",1,0)</f>
        <v>1</v>
      </c>
    </row>
    <row r="393" spans="1:9" x14ac:dyDescent="0.25">
      <c r="A393" s="26">
        <v>92</v>
      </c>
      <c r="B393">
        <v>70</v>
      </c>
      <c r="C393">
        <v>61</v>
      </c>
      <c r="D393" t="s">
        <v>189</v>
      </c>
      <c r="E393">
        <v>67</v>
      </c>
      <c r="F393">
        <v>2</v>
      </c>
      <c r="G393">
        <v>70</v>
      </c>
      <c r="H393">
        <v>61</v>
      </c>
      <c r="I393">
        <f>IF(D393="M",1,0)</f>
        <v>1</v>
      </c>
    </row>
    <row r="394" spans="1:9" x14ac:dyDescent="0.25">
      <c r="A394" s="26">
        <v>93</v>
      </c>
      <c r="B394">
        <v>70</v>
      </c>
      <c r="C394">
        <v>60</v>
      </c>
      <c r="D394" t="s">
        <v>189</v>
      </c>
      <c r="E394">
        <v>67</v>
      </c>
      <c r="F394">
        <v>4</v>
      </c>
      <c r="G394">
        <v>70</v>
      </c>
      <c r="H394">
        <v>60</v>
      </c>
      <c r="I394">
        <f>IF(D394="M",1,0)</f>
        <v>1</v>
      </c>
    </row>
    <row r="395" spans="1:9" x14ac:dyDescent="0.25">
      <c r="A395" s="26">
        <v>93</v>
      </c>
      <c r="B395">
        <v>70</v>
      </c>
      <c r="C395">
        <v>60</v>
      </c>
      <c r="D395" t="s">
        <v>189</v>
      </c>
      <c r="E395">
        <v>64.5</v>
      </c>
      <c r="F395">
        <v>4</v>
      </c>
      <c r="G395">
        <v>70</v>
      </c>
      <c r="H395">
        <v>60</v>
      </c>
      <c r="I395">
        <f>IF(D395="M",1,0)</f>
        <v>1</v>
      </c>
    </row>
    <row r="396" spans="1:9" x14ac:dyDescent="0.25">
      <c r="A396" s="26">
        <v>93</v>
      </c>
      <c r="B396">
        <v>70</v>
      </c>
      <c r="C396">
        <v>60</v>
      </c>
      <c r="D396" t="s">
        <v>160</v>
      </c>
      <c r="E396">
        <v>65</v>
      </c>
      <c r="F396">
        <v>4</v>
      </c>
      <c r="G396">
        <v>70</v>
      </c>
      <c r="H396">
        <v>60</v>
      </c>
      <c r="I396">
        <f>IF(D396="M",1,0)</f>
        <v>0</v>
      </c>
    </row>
    <row r="397" spans="1:9" x14ac:dyDescent="0.25">
      <c r="A397" s="26">
        <v>93</v>
      </c>
      <c r="B397">
        <v>70</v>
      </c>
      <c r="C397">
        <v>60</v>
      </c>
      <c r="D397" t="s">
        <v>160</v>
      </c>
      <c r="E397">
        <v>63</v>
      </c>
      <c r="F397">
        <v>4</v>
      </c>
      <c r="G397">
        <v>70</v>
      </c>
      <c r="H397">
        <v>60</v>
      </c>
      <c r="I397">
        <f>IF(D397="M",1,0)</f>
        <v>0</v>
      </c>
    </row>
    <row r="398" spans="1:9" x14ac:dyDescent="0.25">
      <c r="A398" s="26">
        <v>94</v>
      </c>
      <c r="B398">
        <v>70</v>
      </c>
      <c r="C398">
        <v>60</v>
      </c>
      <c r="D398" t="s">
        <v>160</v>
      </c>
      <c r="E398">
        <v>65</v>
      </c>
      <c r="F398">
        <v>2</v>
      </c>
      <c r="G398">
        <v>70</v>
      </c>
      <c r="H398">
        <v>60</v>
      </c>
      <c r="I398">
        <f>IF(D398="M",1,0)</f>
        <v>0</v>
      </c>
    </row>
    <row r="399" spans="1:9" x14ac:dyDescent="0.25">
      <c r="A399" s="26">
        <v>94</v>
      </c>
      <c r="B399">
        <v>70</v>
      </c>
      <c r="C399">
        <v>60</v>
      </c>
      <c r="D399" t="s">
        <v>160</v>
      </c>
      <c r="E399">
        <v>65</v>
      </c>
      <c r="F399">
        <v>2</v>
      </c>
      <c r="G399">
        <v>70</v>
      </c>
      <c r="H399">
        <v>60</v>
      </c>
      <c r="I399">
        <f>IF(D399="M",1,0)</f>
        <v>0</v>
      </c>
    </row>
    <row r="400" spans="1:9" x14ac:dyDescent="0.25">
      <c r="A400" s="26">
        <v>95</v>
      </c>
      <c r="B400">
        <v>70</v>
      </c>
      <c r="C400">
        <v>58.5</v>
      </c>
      <c r="D400" t="s">
        <v>189</v>
      </c>
      <c r="E400">
        <v>71.5</v>
      </c>
      <c r="F400">
        <v>3</v>
      </c>
      <c r="G400">
        <v>70</v>
      </c>
      <c r="H400">
        <v>58.5</v>
      </c>
      <c r="I400">
        <f>IF(D400="M",1,0)</f>
        <v>1</v>
      </c>
    </row>
    <row r="401" spans="1:9" x14ac:dyDescent="0.25">
      <c r="A401" s="26">
        <v>95</v>
      </c>
      <c r="B401">
        <v>70</v>
      </c>
      <c r="C401">
        <v>58.5</v>
      </c>
      <c r="D401" t="s">
        <v>189</v>
      </c>
      <c r="E401">
        <v>64.5</v>
      </c>
      <c r="F401">
        <v>3</v>
      </c>
      <c r="G401">
        <v>70</v>
      </c>
      <c r="H401">
        <v>58.5</v>
      </c>
      <c r="I401">
        <f>IF(D401="M",1,0)</f>
        <v>1</v>
      </c>
    </row>
    <row r="402" spans="1:9" x14ac:dyDescent="0.25">
      <c r="A402" s="26">
        <v>95</v>
      </c>
      <c r="B402">
        <v>70</v>
      </c>
      <c r="C402">
        <v>58.5</v>
      </c>
      <c r="D402" t="s">
        <v>160</v>
      </c>
      <c r="E402">
        <v>63</v>
      </c>
      <c r="F402">
        <v>3</v>
      </c>
      <c r="G402">
        <v>70</v>
      </c>
      <c r="H402">
        <v>58.5</v>
      </c>
      <c r="I402">
        <f>IF(D402="M",1,0)</f>
        <v>0</v>
      </c>
    </row>
    <row r="403" spans="1:9" x14ac:dyDescent="0.25">
      <c r="A403" s="26">
        <v>96</v>
      </c>
      <c r="B403">
        <v>70</v>
      </c>
      <c r="C403">
        <v>58</v>
      </c>
      <c r="D403" t="s">
        <v>189</v>
      </c>
      <c r="E403">
        <v>72</v>
      </c>
      <c r="F403">
        <v>5</v>
      </c>
      <c r="G403">
        <v>70</v>
      </c>
      <c r="H403">
        <v>58</v>
      </c>
      <c r="I403">
        <f>IF(D403="M",1,0)</f>
        <v>1</v>
      </c>
    </row>
    <row r="404" spans="1:9" x14ac:dyDescent="0.25">
      <c r="A404" s="26">
        <v>96</v>
      </c>
      <c r="B404">
        <v>70</v>
      </c>
      <c r="C404">
        <v>58</v>
      </c>
      <c r="D404" t="s">
        <v>189</v>
      </c>
      <c r="E404">
        <v>66</v>
      </c>
      <c r="F404">
        <v>5</v>
      </c>
      <c r="G404">
        <v>70</v>
      </c>
      <c r="H404">
        <v>58</v>
      </c>
      <c r="I404">
        <f>IF(D404="M",1,0)</f>
        <v>1</v>
      </c>
    </row>
    <row r="405" spans="1:9" x14ac:dyDescent="0.25">
      <c r="A405" s="26">
        <v>96</v>
      </c>
      <c r="B405">
        <v>70</v>
      </c>
      <c r="C405">
        <v>58</v>
      </c>
      <c r="D405" t="s">
        <v>160</v>
      </c>
      <c r="E405">
        <v>66</v>
      </c>
      <c r="F405">
        <v>5</v>
      </c>
      <c r="G405">
        <v>70</v>
      </c>
      <c r="H405">
        <v>58</v>
      </c>
      <c r="I405">
        <f>IF(D405="M",1,0)</f>
        <v>0</v>
      </c>
    </row>
    <row r="406" spans="1:9" x14ac:dyDescent="0.25">
      <c r="A406" s="26">
        <v>96</v>
      </c>
      <c r="B406">
        <v>70</v>
      </c>
      <c r="C406">
        <v>58</v>
      </c>
      <c r="D406" t="s">
        <v>160</v>
      </c>
      <c r="E406">
        <v>65</v>
      </c>
      <c r="F406">
        <v>5</v>
      </c>
      <c r="G406">
        <v>70</v>
      </c>
      <c r="H406">
        <v>58</v>
      </c>
      <c r="I406">
        <f>IF(D406="M",1,0)</f>
        <v>0</v>
      </c>
    </row>
    <row r="407" spans="1:9" x14ac:dyDescent="0.25">
      <c r="A407" s="26">
        <v>96</v>
      </c>
      <c r="B407">
        <v>70</v>
      </c>
      <c r="C407">
        <v>58</v>
      </c>
      <c r="D407" t="s">
        <v>160</v>
      </c>
      <c r="E407">
        <v>63</v>
      </c>
      <c r="F407">
        <v>5</v>
      </c>
      <c r="G407">
        <v>70</v>
      </c>
      <c r="H407">
        <v>58</v>
      </c>
      <c r="I407">
        <f>IF(D407="M",1,0)</f>
        <v>0</v>
      </c>
    </row>
    <row r="408" spans="1:9" x14ac:dyDescent="0.25">
      <c r="A408" s="26">
        <v>97</v>
      </c>
      <c r="B408">
        <v>69</v>
      </c>
      <c r="C408">
        <v>68.5</v>
      </c>
      <c r="D408" t="s">
        <v>189</v>
      </c>
      <c r="E408">
        <v>75</v>
      </c>
      <c r="F408">
        <v>10</v>
      </c>
      <c r="G408">
        <v>69</v>
      </c>
      <c r="H408">
        <v>68.5</v>
      </c>
      <c r="I408">
        <f>IF(D408="M",1,0)</f>
        <v>1</v>
      </c>
    </row>
    <row r="409" spans="1:9" x14ac:dyDescent="0.25">
      <c r="A409" s="26">
        <v>97</v>
      </c>
      <c r="B409">
        <v>69</v>
      </c>
      <c r="C409">
        <v>68.5</v>
      </c>
      <c r="D409" t="s">
        <v>189</v>
      </c>
      <c r="E409">
        <v>71</v>
      </c>
      <c r="F409">
        <v>10</v>
      </c>
      <c r="G409">
        <v>69</v>
      </c>
      <c r="H409">
        <v>68.5</v>
      </c>
      <c r="I409">
        <f>IF(D409="M",1,0)</f>
        <v>1</v>
      </c>
    </row>
    <row r="410" spans="1:9" x14ac:dyDescent="0.25">
      <c r="A410" s="26">
        <v>97</v>
      </c>
      <c r="B410">
        <v>69</v>
      </c>
      <c r="C410">
        <v>68.5</v>
      </c>
      <c r="D410" t="s">
        <v>189</v>
      </c>
      <c r="E410">
        <v>70</v>
      </c>
      <c r="F410">
        <v>10</v>
      </c>
      <c r="G410">
        <v>69</v>
      </c>
      <c r="H410">
        <v>68.5</v>
      </c>
      <c r="I410">
        <f>IF(D410="M",1,0)</f>
        <v>1</v>
      </c>
    </row>
    <row r="411" spans="1:9" x14ac:dyDescent="0.25">
      <c r="A411" s="26">
        <v>97</v>
      </c>
      <c r="B411">
        <v>69</v>
      </c>
      <c r="C411">
        <v>68.5</v>
      </c>
      <c r="D411" t="s">
        <v>160</v>
      </c>
      <c r="E411">
        <v>66</v>
      </c>
      <c r="F411">
        <v>10</v>
      </c>
      <c r="G411">
        <v>69</v>
      </c>
      <c r="H411">
        <v>68.5</v>
      </c>
      <c r="I411">
        <f>IF(D411="M",1,0)</f>
        <v>0</v>
      </c>
    </row>
    <row r="412" spans="1:9" x14ac:dyDescent="0.25">
      <c r="A412" s="26">
        <v>97</v>
      </c>
      <c r="B412">
        <v>69</v>
      </c>
      <c r="C412">
        <v>68.5</v>
      </c>
      <c r="D412" t="s">
        <v>160</v>
      </c>
      <c r="E412">
        <v>66</v>
      </c>
      <c r="F412">
        <v>10</v>
      </c>
      <c r="G412">
        <v>69</v>
      </c>
      <c r="H412">
        <v>68.5</v>
      </c>
      <c r="I412">
        <f>IF(D412="M",1,0)</f>
        <v>0</v>
      </c>
    </row>
    <row r="413" spans="1:9" x14ac:dyDescent="0.25">
      <c r="A413" s="26">
        <v>97</v>
      </c>
      <c r="B413">
        <v>69</v>
      </c>
      <c r="C413">
        <v>68.5</v>
      </c>
      <c r="D413" t="s">
        <v>160</v>
      </c>
      <c r="E413">
        <v>65.5</v>
      </c>
      <c r="F413">
        <v>10</v>
      </c>
      <c r="G413">
        <v>69</v>
      </c>
      <c r="H413">
        <v>68.5</v>
      </c>
      <c r="I413">
        <f>IF(D413="M",1,0)</f>
        <v>0</v>
      </c>
    </row>
    <row r="414" spans="1:9" x14ac:dyDescent="0.25">
      <c r="A414" s="26">
        <v>97</v>
      </c>
      <c r="B414">
        <v>69</v>
      </c>
      <c r="C414">
        <v>68.5</v>
      </c>
      <c r="D414" t="s">
        <v>160</v>
      </c>
      <c r="E414">
        <v>65</v>
      </c>
      <c r="F414">
        <v>10</v>
      </c>
      <c r="G414">
        <v>69</v>
      </c>
      <c r="H414">
        <v>68.5</v>
      </c>
      <c r="I414">
        <f>IF(D414="M",1,0)</f>
        <v>0</v>
      </c>
    </row>
    <row r="415" spans="1:9" x14ac:dyDescent="0.25">
      <c r="A415" s="26">
        <v>97</v>
      </c>
      <c r="B415">
        <v>69</v>
      </c>
      <c r="C415">
        <v>68.5</v>
      </c>
      <c r="D415" t="s">
        <v>160</v>
      </c>
      <c r="E415">
        <v>65</v>
      </c>
      <c r="F415">
        <v>10</v>
      </c>
      <c r="G415">
        <v>69</v>
      </c>
      <c r="H415">
        <v>68.5</v>
      </c>
      <c r="I415">
        <f>IF(D415="M",1,0)</f>
        <v>0</v>
      </c>
    </row>
    <row r="416" spans="1:9" x14ac:dyDescent="0.25">
      <c r="A416" s="26">
        <v>97</v>
      </c>
      <c r="B416">
        <v>69</v>
      </c>
      <c r="C416">
        <v>68.5</v>
      </c>
      <c r="D416" t="s">
        <v>160</v>
      </c>
      <c r="E416">
        <v>64</v>
      </c>
      <c r="F416">
        <v>10</v>
      </c>
      <c r="G416">
        <v>69</v>
      </c>
      <c r="H416">
        <v>68.5</v>
      </c>
      <c r="I416">
        <f>IF(D416="M",1,0)</f>
        <v>0</v>
      </c>
    </row>
    <row r="417" spans="1:9" x14ac:dyDescent="0.25">
      <c r="A417" s="26">
        <v>97</v>
      </c>
      <c r="B417">
        <v>69</v>
      </c>
      <c r="C417">
        <v>68.5</v>
      </c>
      <c r="D417" t="s">
        <v>160</v>
      </c>
      <c r="E417">
        <v>64</v>
      </c>
      <c r="F417">
        <v>10</v>
      </c>
      <c r="G417">
        <v>69</v>
      </c>
      <c r="H417">
        <v>68.5</v>
      </c>
      <c r="I417">
        <f>IF(D417="M",1,0)</f>
        <v>0</v>
      </c>
    </row>
    <row r="418" spans="1:9" x14ac:dyDescent="0.25">
      <c r="A418" s="26">
        <v>98</v>
      </c>
      <c r="B418">
        <v>69</v>
      </c>
      <c r="C418">
        <v>67</v>
      </c>
      <c r="D418" t="s">
        <v>160</v>
      </c>
      <c r="E418">
        <v>64</v>
      </c>
      <c r="F418">
        <v>1</v>
      </c>
      <c r="G418">
        <v>69</v>
      </c>
      <c r="H418">
        <v>67</v>
      </c>
      <c r="I418">
        <f>IF(D418="M",1,0)</f>
        <v>0</v>
      </c>
    </row>
    <row r="419" spans="1:9" x14ac:dyDescent="0.25">
      <c r="A419" s="26">
        <v>99</v>
      </c>
      <c r="B419">
        <v>69</v>
      </c>
      <c r="C419">
        <v>66</v>
      </c>
      <c r="D419" t="s">
        <v>189</v>
      </c>
      <c r="E419">
        <v>73</v>
      </c>
      <c r="F419">
        <v>8</v>
      </c>
      <c r="G419">
        <v>69</v>
      </c>
      <c r="H419">
        <v>66</v>
      </c>
      <c r="I419">
        <f>IF(D419="M",1,0)</f>
        <v>1</v>
      </c>
    </row>
    <row r="420" spans="1:9" x14ac:dyDescent="0.25">
      <c r="A420" s="26">
        <v>99</v>
      </c>
      <c r="B420">
        <v>69</v>
      </c>
      <c r="C420">
        <v>66</v>
      </c>
      <c r="D420" t="s">
        <v>189</v>
      </c>
      <c r="E420">
        <v>72</v>
      </c>
      <c r="F420">
        <v>8</v>
      </c>
      <c r="G420">
        <v>69</v>
      </c>
      <c r="H420">
        <v>66</v>
      </c>
      <c r="I420">
        <f>IF(D420="M",1,0)</f>
        <v>1</v>
      </c>
    </row>
    <row r="421" spans="1:9" x14ac:dyDescent="0.25">
      <c r="A421" s="26">
        <v>99</v>
      </c>
      <c r="B421">
        <v>69</v>
      </c>
      <c r="C421">
        <v>66</v>
      </c>
      <c r="D421" t="s">
        <v>189</v>
      </c>
      <c r="E421">
        <v>71.7</v>
      </c>
      <c r="F421">
        <v>8</v>
      </c>
      <c r="G421">
        <v>69</v>
      </c>
      <c r="H421">
        <v>66</v>
      </c>
      <c r="I421">
        <f>IF(D421="M",1,0)</f>
        <v>1</v>
      </c>
    </row>
    <row r="422" spans="1:9" x14ac:dyDescent="0.25">
      <c r="A422" s="26">
        <v>99</v>
      </c>
      <c r="B422">
        <v>69</v>
      </c>
      <c r="C422">
        <v>66</v>
      </c>
      <c r="D422" t="s">
        <v>189</v>
      </c>
      <c r="E422">
        <v>71.5</v>
      </c>
      <c r="F422">
        <v>8</v>
      </c>
      <c r="G422">
        <v>69</v>
      </c>
      <c r="H422">
        <v>66</v>
      </c>
      <c r="I422">
        <f>IF(D422="M",1,0)</f>
        <v>1</v>
      </c>
    </row>
    <row r="423" spans="1:9" x14ac:dyDescent="0.25">
      <c r="A423" s="26">
        <v>99</v>
      </c>
      <c r="B423">
        <v>69</v>
      </c>
      <c r="C423">
        <v>66</v>
      </c>
      <c r="D423" t="s">
        <v>160</v>
      </c>
      <c r="E423">
        <v>65.5</v>
      </c>
      <c r="F423">
        <v>8</v>
      </c>
      <c r="G423">
        <v>69</v>
      </c>
      <c r="H423">
        <v>66</v>
      </c>
      <c r="I423">
        <f>IF(D423="M",1,0)</f>
        <v>0</v>
      </c>
    </row>
    <row r="424" spans="1:9" x14ac:dyDescent="0.25">
      <c r="A424" s="26">
        <v>99</v>
      </c>
      <c r="B424">
        <v>69</v>
      </c>
      <c r="C424">
        <v>66</v>
      </c>
      <c r="D424" t="s">
        <v>160</v>
      </c>
      <c r="E424">
        <v>65</v>
      </c>
      <c r="F424">
        <v>8</v>
      </c>
      <c r="G424">
        <v>69</v>
      </c>
      <c r="H424">
        <v>66</v>
      </c>
      <c r="I424">
        <f>IF(D424="M",1,0)</f>
        <v>0</v>
      </c>
    </row>
    <row r="425" spans="1:9" x14ac:dyDescent="0.25">
      <c r="A425" s="26">
        <v>99</v>
      </c>
      <c r="B425">
        <v>69</v>
      </c>
      <c r="C425">
        <v>66</v>
      </c>
      <c r="D425" t="s">
        <v>160</v>
      </c>
      <c r="E425">
        <v>62.7</v>
      </c>
      <c r="F425">
        <v>8</v>
      </c>
      <c r="G425">
        <v>69</v>
      </c>
      <c r="H425">
        <v>66</v>
      </c>
      <c r="I425">
        <f>IF(D425="M",1,0)</f>
        <v>0</v>
      </c>
    </row>
    <row r="426" spans="1:9" x14ac:dyDescent="0.25">
      <c r="A426" s="26">
        <v>99</v>
      </c>
      <c r="B426">
        <v>69</v>
      </c>
      <c r="C426">
        <v>66</v>
      </c>
      <c r="D426" t="s">
        <v>160</v>
      </c>
      <c r="E426">
        <v>62.5</v>
      </c>
      <c r="F426">
        <v>8</v>
      </c>
      <c r="G426">
        <v>69</v>
      </c>
      <c r="H426">
        <v>66</v>
      </c>
      <c r="I426">
        <f>IF(D426="M",1,0)</f>
        <v>0</v>
      </c>
    </row>
    <row r="427" spans="1:9" x14ac:dyDescent="0.25">
      <c r="A427" s="26">
        <v>100</v>
      </c>
      <c r="B427">
        <v>69</v>
      </c>
      <c r="C427">
        <v>66</v>
      </c>
      <c r="D427" t="s">
        <v>189</v>
      </c>
      <c r="E427">
        <v>71.2</v>
      </c>
      <c r="F427">
        <v>3</v>
      </c>
      <c r="G427">
        <v>69</v>
      </c>
      <c r="H427">
        <v>66</v>
      </c>
      <c r="I427">
        <f>IF(D427="M",1,0)</f>
        <v>1</v>
      </c>
    </row>
    <row r="428" spans="1:9" x14ac:dyDescent="0.25">
      <c r="A428" s="26">
        <v>100</v>
      </c>
      <c r="B428">
        <v>69</v>
      </c>
      <c r="C428">
        <v>66</v>
      </c>
      <c r="D428" t="s">
        <v>189</v>
      </c>
      <c r="E428">
        <v>71</v>
      </c>
      <c r="F428">
        <v>3</v>
      </c>
      <c r="G428">
        <v>69</v>
      </c>
      <c r="H428">
        <v>66</v>
      </c>
      <c r="I428">
        <f>IF(D428="M",1,0)</f>
        <v>1</v>
      </c>
    </row>
    <row r="429" spans="1:9" x14ac:dyDescent="0.25">
      <c r="A429" s="26">
        <v>100</v>
      </c>
      <c r="B429">
        <v>69</v>
      </c>
      <c r="C429">
        <v>66</v>
      </c>
      <c r="D429" t="s">
        <v>189</v>
      </c>
      <c r="E429">
        <v>70</v>
      </c>
      <c r="F429">
        <v>3</v>
      </c>
      <c r="G429">
        <v>69</v>
      </c>
      <c r="H429">
        <v>66</v>
      </c>
      <c r="I429">
        <f>IF(D429="M",1,0)</f>
        <v>1</v>
      </c>
    </row>
    <row r="430" spans="1:9" x14ac:dyDescent="0.25">
      <c r="A430" s="26">
        <v>101</v>
      </c>
      <c r="B430">
        <v>69</v>
      </c>
      <c r="C430">
        <v>66.7</v>
      </c>
      <c r="D430" t="s">
        <v>189</v>
      </c>
      <c r="E430">
        <v>75</v>
      </c>
      <c r="F430">
        <v>6</v>
      </c>
      <c r="G430">
        <v>69</v>
      </c>
      <c r="H430">
        <v>66.7</v>
      </c>
      <c r="I430">
        <f>IF(D430="M",1,0)</f>
        <v>1</v>
      </c>
    </row>
    <row r="431" spans="1:9" x14ac:dyDescent="0.25">
      <c r="A431" s="26">
        <v>101</v>
      </c>
      <c r="B431">
        <v>69</v>
      </c>
      <c r="C431">
        <v>66.7</v>
      </c>
      <c r="D431" t="s">
        <v>189</v>
      </c>
      <c r="E431">
        <v>74</v>
      </c>
      <c r="F431">
        <v>6</v>
      </c>
      <c r="G431">
        <v>69</v>
      </c>
      <c r="H431">
        <v>66.7</v>
      </c>
      <c r="I431">
        <f>IF(D431="M",1,0)</f>
        <v>1</v>
      </c>
    </row>
    <row r="432" spans="1:9" x14ac:dyDescent="0.25">
      <c r="A432" s="26">
        <v>101</v>
      </c>
      <c r="B432">
        <v>69</v>
      </c>
      <c r="C432">
        <v>66.7</v>
      </c>
      <c r="D432" t="s">
        <v>189</v>
      </c>
      <c r="E432">
        <v>72</v>
      </c>
      <c r="F432">
        <v>6</v>
      </c>
      <c r="G432">
        <v>69</v>
      </c>
      <c r="H432">
        <v>66.7</v>
      </c>
      <c r="I432">
        <f>IF(D432="M",1,0)</f>
        <v>1</v>
      </c>
    </row>
    <row r="433" spans="1:9" x14ac:dyDescent="0.25">
      <c r="A433" s="26">
        <v>101</v>
      </c>
      <c r="B433">
        <v>69</v>
      </c>
      <c r="C433">
        <v>66.7</v>
      </c>
      <c r="D433" t="s">
        <v>189</v>
      </c>
      <c r="E433">
        <v>68.5</v>
      </c>
      <c r="F433">
        <v>6</v>
      </c>
      <c r="G433">
        <v>69</v>
      </c>
      <c r="H433">
        <v>66.7</v>
      </c>
      <c r="I433">
        <f>IF(D433="M",1,0)</f>
        <v>1</v>
      </c>
    </row>
    <row r="434" spans="1:9" x14ac:dyDescent="0.25">
      <c r="A434" s="26">
        <v>101</v>
      </c>
      <c r="B434">
        <v>69</v>
      </c>
      <c r="C434">
        <v>66.7</v>
      </c>
      <c r="D434" t="s">
        <v>189</v>
      </c>
      <c r="E434">
        <v>67</v>
      </c>
      <c r="F434">
        <v>6</v>
      </c>
      <c r="G434">
        <v>69</v>
      </c>
      <c r="H434">
        <v>66.7</v>
      </c>
      <c r="I434">
        <f>IF(D434="M",1,0)</f>
        <v>1</v>
      </c>
    </row>
    <row r="435" spans="1:9" x14ac:dyDescent="0.25">
      <c r="A435" s="26">
        <v>101</v>
      </c>
      <c r="B435">
        <v>69</v>
      </c>
      <c r="C435">
        <v>66.7</v>
      </c>
      <c r="D435" t="s">
        <v>189</v>
      </c>
      <c r="E435">
        <v>66</v>
      </c>
      <c r="F435">
        <v>6</v>
      </c>
      <c r="G435">
        <v>69</v>
      </c>
      <c r="H435">
        <v>66.7</v>
      </c>
      <c r="I435">
        <f>IF(D435="M",1,0)</f>
        <v>1</v>
      </c>
    </row>
    <row r="436" spans="1:9" x14ac:dyDescent="0.25">
      <c r="A436" s="26">
        <v>102</v>
      </c>
      <c r="B436">
        <v>69</v>
      </c>
      <c r="C436">
        <v>66</v>
      </c>
      <c r="D436" t="s">
        <v>189</v>
      </c>
      <c r="E436">
        <v>70</v>
      </c>
      <c r="F436">
        <v>6</v>
      </c>
      <c r="G436">
        <v>69</v>
      </c>
      <c r="H436">
        <v>66</v>
      </c>
      <c r="I436">
        <f>IF(D436="M",1,0)</f>
        <v>1</v>
      </c>
    </row>
    <row r="437" spans="1:9" x14ac:dyDescent="0.25">
      <c r="A437" s="26">
        <v>102</v>
      </c>
      <c r="B437">
        <v>69</v>
      </c>
      <c r="C437">
        <v>66</v>
      </c>
      <c r="D437" t="s">
        <v>189</v>
      </c>
      <c r="E437">
        <v>68.5</v>
      </c>
      <c r="F437">
        <v>6</v>
      </c>
      <c r="G437">
        <v>69</v>
      </c>
      <c r="H437">
        <v>66</v>
      </c>
      <c r="I437">
        <f>IF(D437="M",1,0)</f>
        <v>1</v>
      </c>
    </row>
    <row r="438" spans="1:9" x14ac:dyDescent="0.25">
      <c r="A438" s="26">
        <v>102</v>
      </c>
      <c r="B438">
        <v>69</v>
      </c>
      <c r="C438">
        <v>66</v>
      </c>
      <c r="D438" t="s">
        <v>189</v>
      </c>
      <c r="E438">
        <v>68</v>
      </c>
      <c r="F438">
        <v>6</v>
      </c>
      <c r="G438">
        <v>69</v>
      </c>
      <c r="H438">
        <v>66</v>
      </c>
      <c r="I438">
        <f>IF(D438="M",1,0)</f>
        <v>1</v>
      </c>
    </row>
    <row r="439" spans="1:9" x14ac:dyDescent="0.25">
      <c r="A439" s="26">
        <v>102</v>
      </c>
      <c r="B439">
        <v>69</v>
      </c>
      <c r="C439">
        <v>66</v>
      </c>
      <c r="D439" t="s">
        <v>160</v>
      </c>
      <c r="E439">
        <v>65</v>
      </c>
      <c r="F439">
        <v>6</v>
      </c>
      <c r="G439">
        <v>69</v>
      </c>
      <c r="H439">
        <v>66</v>
      </c>
      <c r="I439">
        <f>IF(D439="M",1,0)</f>
        <v>0</v>
      </c>
    </row>
    <row r="440" spans="1:9" x14ac:dyDescent="0.25">
      <c r="A440" s="26">
        <v>102</v>
      </c>
      <c r="B440">
        <v>69</v>
      </c>
      <c r="C440">
        <v>66</v>
      </c>
      <c r="D440" t="s">
        <v>160</v>
      </c>
      <c r="E440">
        <v>63</v>
      </c>
      <c r="F440">
        <v>6</v>
      </c>
      <c r="G440">
        <v>69</v>
      </c>
      <c r="H440">
        <v>66</v>
      </c>
      <c r="I440">
        <f>IF(D440="M",1,0)</f>
        <v>0</v>
      </c>
    </row>
    <row r="441" spans="1:9" x14ac:dyDescent="0.25">
      <c r="A441" s="26">
        <v>102</v>
      </c>
      <c r="B441">
        <v>69</v>
      </c>
      <c r="C441">
        <v>66</v>
      </c>
      <c r="D441" t="s">
        <v>160</v>
      </c>
      <c r="E441">
        <v>62.5</v>
      </c>
      <c r="F441">
        <v>6</v>
      </c>
      <c r="G441">
        <v>69</v>
      </c>
      <c r="H441">
        <v>66</v>
      </c>
      <c r="I441">
        <f>IF(D441="M",1,0)</f>
        <v>0</v>
      </c>
    </row>
    <row r="442" spans="1:9" x14ac:dyDescent="0.25">
      <c r="A442" s="26">
        <v>103</v>
      </c>
      <c r="B442">
        <v>69</v>
      </c>
      <c r="C442">
        <v>66.5</v>
      </c>
      <c r="D442" t="s">
        <v>189</v>
      </c>
      <c r="E442">
        <v>73</v>
      </c>
      <c r="F442">
        <v>5</v>
      </c>
      <c r="G442">
        <v>69</v>
      </c>
      <c r="H442">
        <v>66.5</v>
      </c>
      <c r="I442">
        <f>IF(D442="M",1,0)</f>
        <v>1</v>
      </c>
    </row>
    <row r="443" spans="1:9" x14ac:dyDescent="0.25">
      <c r="A443" s="26">
        <v>103</v>
      </c>
      <c r="B443">
        <v>69</v>
      </c>
      <c r="C443">
        <v>66.5</v>
      </c>
      <c r="D443" t="s">
        <v>189</v>
      </c>
      <c r="E443">
        <v>71</v>
      </c>
      <c r="F443">
        <v>5</v>
      </c>
      <c r="G443">
        <v>69</v>
      </c>
      <c r="H443">
        <v>66.5</v>
      </c>
      <c r="I443">
        <f>IF(D443="M",1,0)</f>
        <v>1</v>
      </c>
    </row>
    <row r="444" spans="1:9" x14ac:dyDescent="0.25">
      <c r="A444" s="26">
        <v>103</v>
      </c>
      <c r="B444">
        <v>69</v>
      </c>
      <c r="C444">
        <v>66.5</v>
      </c>
      <c r="D444" t="s">
        <v>189</v>
      </c>
      <c r="E444">
        <v>70.5</v>
      </c>
      <c r="F444">
        <v>5</v>
      </c>
      <c r="G444">
        <v>69</v>
      </c>
      <c r="H444">
        <v>66.5</v>
      </c>
      <c r="I444">
        <f>IF(D444="M",1,0)</f>
        <v>1</v>
      </c>
    </row>
    <row r="445" spans="1:9" x14ac:dyDescent="0.25">
      <c r="A445" s="26">
        <v>103</v>
      </c>
      <c r="B445">
        <v>69</v>
      </c>
      <c r="C445">
        <v>66.5</v>
      </c>
      <c r="D445" t="s">
        <v>189</v>
      </c>
      <c r="E445">
        <v>70.5</v>
      </c>
      <c r="F445">
        <v>5</v>
      </c>
      <c r="G445">
        <v>69</v>
      </c>
      <c r="H445">
        <v>66.5</v>
      </c>
      <c r="I445">
        <f>IF(D445="M",1,0)</f>
        <v>1</v>
      </c>
    </row>
    <row r="446" spans="1:9" x14ac:dyDescent="0.25">
      <c r="A446" s="26">
        <v>103</v>
      </c>
      <c r="B446">
        <v>69</v>
      </c>
      <c r="C446">
        <v>66.5</v>
      </c>
      <c r="D446" t="s">
        <v>160</v>
      </c>
      <c r="E446">
        <v>61</v>
      </c>
      <c r="F446">
        <v>5</v>
      </c>
      <c r="G446">
        <v>69</v>
      </c>
      <c r="H446">
        <v>66.5</v>
      </c>
      <c r="I446">
        <f>IF(D446="M",1,0)</f>
        <v>0</v>
      </c>
    </row>
    <row r="447" spans="1:9" x14ac:dyDescent="0.25">
      <c r="A447" s="26">
        <v>104</v>
      </c>
      <c r="B447">
        <v>69.5</v>
      </c>
      <c r="C447">
        <v>66.5</v>
      </c>
      <c r="D447" t="s">
        <v>189</v>
      </c>
      <c r="E447">
        <v>70.5</v>
      </c>
      <c r="F447">
        <v>4</v>
      </c>
      <c r="G447">
        <v>69.5</v>
      </c>
      <c r="H447">
        <v>66.5</v>
      </c>
      <c r="I447">
        <f>IF(D447="M",1,0)</f>
        <v>1</v>
      </c>
    </row>
    <row r="448" spans="1:9" x14ac:dyDescent="0.25">
      <c r="A448" s="26">
        <v>104</v>
      </c>
      <c r="B448">
        <v>69.5</v>
      </c>
      <c r="C448">
        <v>66.5</v>
      </c>
      <c r="D448" t="s">
        <v>189</v>
      </c>
      <c r="E448">
        <v>67.5</v>
      </c>
      <c r="F448">
        <v>4</v>
      </c>
      <c r="G448">
        <v>69.5</v>
      </c>
      <c r="H448">
        <v>66.5</v>
      </c>
      <c r="I448">
        <f>IF(D448="M",1,0)</f>
        <v>1</v>
      </c>
    </row>
    <row r="449" spans="1:9" x14ac:dyDescent="0.25">
      <c r="A449" s="26">
        <v>104</v>
      </c>
      <c r="B449">
        <v>69.5</v>
      </c>
      <c r="C449">
        <v>66.5</v>
      </c>
      <c r="D449" t="s">
        <v>160</v>
      </c>
      <c r="E449">
        <v>64.5</v>
      </c>
      <c r="F449">
        <v>4</v>
      </c>
      <c r="G449">
        <v>69.5</v>
      </c>
      <c r="H449">
        <v>66.5</v>
      </c>
      <c r="I449">
        <f>IF(D449="M",1,0)</f>
        <v>0</v>
      </c>
    </row>
    <row r="450" spans="1:9" x14ac:dyDescent="0.25">
      <c r="A450" s="26">
        <v>104</v>
      </c>
      <c r="B450">
        <v>69.5</v>
      </c>
      <c r="C450">
        <v>66.5</v>
      </c>
      <c r="D450" t="s">
        <v>160</v>
      </c>
      <c r="E450">
        <v>64</v>
      </c>
      <c r="F450">
        <v>4</v>
      </c>
      <c r="G450">
        <v>69.5</v>
      </c>
      <c r="H450">
        <v>66.5</v>
      </c>
      <c r="I450">
        <f>IF(D450="M",1,0)</f>
        <v>0</v>
      </c>
    </row>
    <row r="451" spans="1:9" x14ac:dyDescent="0.25">
      <c r="A451" s="26">
        <v>105</v>
      </c>
      <c r="B451">
        <v>69</v>
      </c>
      <c r="C451">
        <v>66.5</v>
      </c>
      <c r="D451" t="s">
        <v>189</v>
      </c>
      <c r="E451">
        <v>71</v>
      </c>
      <c r="F451">
        <v>6</v>
      </c>
      <c r="G451">
        <v>69</v>
      </c>
      <c r="H451">
        <v>66.5</v>
      </c>
      <c r="I451">
        <f>IF(D451="M",1,0)</f>
        <v>1</v>
      </c>
    </row>
    <row r="452" spans="1:9" x14ac:dyDescent="0.25">
      <c r="A452" s="26">
        <v>105</v>
      </c>
      <c r="B452">
        <v>69</v>
      </c>
      <c r="C452">
        <v>66.5</v>
      </c>
      <c r="D452" t="s">
        <v>160</v>
      </c>
      <c r="E452">
        <v>68.5</v>
      </c>
      <c r="F452">
        <v>6</v>
      </c>
      <c r="G452">
        <v>69</v>
      </c>
      <c r="H452">
        <v>66.5</v>
      </c>
      <c r="I452">
        <f>IF(D452="M",1,0)</f>
        <v>0</v>
      </c>
    </row>
    <row r="453" spans="1:9" x14ac:dyDescent="0.25">
      <c r="A453" s="26">
        <v>105</v>
      </c>
      <c r="B453">
        <v>69</v>
      </c>
      <c r="C453">
        <v>66.5</v>
      </c>
      <c r="D453" t="s">
        <v>160</v>
      </c>
      <c r="E453">
        <v>67.5</v>
      </c>
      <c r="F453">
        <v>6</v>
      </c>
      <c r="G453">
        <v>69</v>
      </c>
      <c r="H453">
        <v>66.5</v>
      </c>
      <c r="I453">
        <f>IF(D453="M",1,0)</f>
        <v>0</v>
      </c>
    </row>
    <row r="454" spans="1:9" x14ac:dyDescent="0.25">
      <c r="A454" s="26">
        <v>105</v>
      </c>
      <c r="B454">
        <v>69</v>
      </c>
      <c r="C454">
        <v>66.5</v>
      </c>
      <c r="D454" t="s">
        <v>160</v>
      </c>
      <c r="E454">
        <v>66</v>
      </c>
      <c r="F454">
        <v>6</v>
      </c>
      <c r="G454">
        <v>69</v>
      </c>
      <c r="H454">
        <v>66.5</v>
      </c>
      <c r="I454">
        <f>IF(D454="M",1,0)</f>
        <v>0</v>
      </c>
    </row>
    <row r="455" spans="1:9" x14ac:dyDescent="0.25">
      <c r="A455" s="26">
        <v>105</v>
      </c>
      <c r="B455">
        <v>69</v>
      </c>
      <c r="C455">
        <v>66.5</v>
      </c>
      <c r="D455" t="s">
        <v>160</v>
      </c>
      <c r="E455">
        <v>63</v>
      </c>
      <c r="F455">
        <v>6</v>
      </c>
      <c r="G455">
        <v>69</v>
      </c>
      <c r="H455">
        <v>66.5</v>
      </c>
      <c r="I455">
        <f>IF(D455="M",1,0)</f>
        <v>0</v>
      </c>
    </row>
    <row r="456" spans="1:9" x14ac:dyDescent="0.25">
      <c r="A456" s="26">
        <v>105</v>
      </c>
      <c r="B456">
        <v>69</v>
      </c>
      <c r="C456">
        <v>66.5</v>
      </c>
      <c r="D456" t="s">
        <v>160</v>
      </c>
      <c r="E456">
        <v>63</v>
      </c>
      <c r="F456">
        <v>6</v>
      </c>
      <c r="G456">
        <v>69</v>
      </c>
      <c r="H456">
        <v>66.5</v>
      </c>
      <c r="I456">
        <f>IF(D456="M",1,0)</f>
        <v>0</v>
      </c>
    </row>
    <row r="457" spans="1:9" x14ac:dyDescent="0.25">
      <c r="A457" s="26">
        <v>106</v>
      </c>
      <c r="B457">
        <v>69.5</v>
      </c>
      <c r="C457">
        <v>66</v>
      </c>
      <c r="D457" t="s">
        <v>189</v>
      </c>
      <c r="E457">
        <v>71</v>
      </c>
      <c r="F457">
        <v>7</v>
      </c>
      <c r="G457">
        <v>69.5</v>
      </c>
      <c r="H457">
        <v>66</v>
      </c>
      <c r="I457">
        <f>IF(D457="M",1,0)</f>
        <v>1</v>
      </c>
    </row>
    <row r="458" spans="1:9" x14ac:dyDescent="0.25">
      <c r="A458" s="26">
        <v>106</v>
      </c>
      <c r="B458">
        <v>69.5</v>
      </c>
      <c r="C458">
        <v>66</v>
      </c>
      <c r="D458" t="s">
        <v>189</v>
      </c>
      <c r="E458">
        <v>71</v>
      </c>
      <c r="F458">
        <v>7</v>
      </c>
      <c r="G458">
        <v>69.5</v>
      </c>
      <c r="H458">
        <v>66</v>
      </c>
      <c r="I458">
        <f>IF(D458="M",1,0)</f>
        <v>1</v>
      </c>
    </row>
    <row r="459" spans="1:9" x14ac:dyDescent="0.25">
      <c r="A459" s="26">
        <v>106</v>
      </c>
      <c r="B459">
        <v>69.5</v>
      </c>
      <c r="C459">
        <v>66</v>
      </c>
      <c r="D459" t="s">
        <v>189</v>
      </c>
      <c r="E459">
        <v>70.5</v>
      </c>
      <c r="F459">
        <v>7</v>
      </c>
      <c r="G459">
        <v>69.5</v>
      </c>
      <c r="H459">
        <v>66</v>
      </c>
      <c r="I459">
        <f>IF(D459="M",1,0)</f>
        <v>1</v>
      </c>
    </row>
    <row r="460" spans="1:9" x14ac:dyDescent="0.25">
      <c r="A460" s="26">
        <v>106</v>
      </c>
      <c r="B460">
        <v>69.5</v>
      </c>
      <c r="C460">
        <v>66</v>
      </c>
      <c r="D460" t="s">
        <v>189</v>
      </c>
      <c r="E460">
        <v>70.5</v>
      </c>
      <c r="F460">
        <v>7</v>
      </c>
      <c r="G460">
        <v>69.5</v>
      </c>
      <c r="H460">
        <v>66</v>
      </c>
      <c r="I460">
        <f>IF(D460="M",1,0)</f>
        <v>1</v>
      </c>
    </row>
    <row r="461" spans="1:9" x14ac:dyDescent="0.25">
      <c r="A461" s="26">
        <v>106</v>
      </c>
      <c r="B461">
        <v>69.5</v>
      </c>
      <c r="C461">
        <v>66</v>
      </c>
      <c r="D461" t="s">
        <v>160</v>
      </c>
      <c r="E461">
        <v>66.5</v>
      </c>
      <c r="F461">
        <v>7</v>
      </c>
      <c r="G461">
        <v>69.5</v>
      </c>
      <c r="H461">
        <v>66</v>
      </c>
      <c r="I461">
        <f>IF(D461="M",1,0)</f>
        <v>0</v>
      </c>
    </row>
    <row r="462" spans="1:9" x14ac:dyDescent="0.25">
      <c r="A462" s="26">
        <v>106</v>
      </c>
      <c r="B462">
        <v>69.5</v>
      </c>
      <c r="C462">
        <v>66</v>
      </c>
      <c r="D462" t="s">
        <v>160</v>
      </c>
      <c r="E462">
        <v>65.5</v>
      </c>
      <c r="F462">
        <v>7</v>
      </c>
      <c r="G462">
        <v>69.5</v>
      </c>
      <c r="H462">
        <v>66</v>
      </c>
      <c r="I462">
        <f>IF(D462="M",1,0)</f>
        <v>0</v>
      </c>
    </row>
    <row r="463" spans="1:9" x14ac:dyDescent="0.25">
      <c r="A463" s="26">
        <v>106</v>
      </c>
      <c r="B463">
        <v>69.5</v>
      </c>
      <c r="C463">
        <v>66</v>
      </c>
      <c r="D463" t="s">
        <v>160</v>
      </c>
      <c r="E463">
        <v>64.5</v>
      </c>
      <c r="F463">
        <v>7</v>
      </c>
      <c r="G463">
        <v>69.5</v>
      </c>
      <c r="H463">
        <v>66</v>
      </c>
      <c r="I463">
        <f>IF(D463="M",1,0)</f>
        <v>0</v>
      </c>
    </row>
    <row r="464" spans="1:9" x14ac:dyDescent="0.25">
      <c r="A464" s="26">
        <v>107</v>
      </c>
      <c r="B464">
        <v>69</v>
      </c>
      <c r="C464">
        <v>66</v>
      </c>
      <c r="D464" t="s">
        <v>189</v>
      </c>
      <c r="E464">
        <v>73</v>
      </c>
      <c r="F464">
        <v>9</v>
      </c>
      <c r="G464">
        <v>69</v>
      </c>
      <c r="H464">
        <v>66</v>
      </c>
      <c r="I464">
        <f>IF(D464="M",1,0)</f>
        <v>1</v>
      </c>
    </row>
    <row r="465" spans="1:9" x14ac:dyDescent="0.25">
      <c r="A465" s="26">
        <v>107</v>
      </c>
      <c r="B465">
        <v>69</v>
      </c>
      <c r="C465">
        <v>66</v>
      </c>
      <c r="D465" t="s">
        <v>189</v>
      </c>
      <c r="E465">
        <v>72</v>
      </c>
      <c r="F465">
        <v>9</v>
      </c>
      <c r="G465">
        <v>69</v>
      </c>
      <c r="H465">
        <v>66</v>
      </c>
      <c r="I465">
        <f>IF(D465="M",1,0)</f>
        <v>1</v>
      </c>
    </row>
    <row r="466" spans="1:9" x14ac:dyDescent="0.25">
      <c r="A466" s="26">
        <v>107</v>
      </c>
      <c r="B466">
        <v>69</v>
      </c>
      <c r="C466">
        <v>66</v>
      </c>
      <c r="D466" t="s">
        <v>189</v>
      </c>
      <c r="E466">
        <v>69</v>
      </c>
      <c r="F466">
        <v>9</v>
      </c>
      <c r="G466">
        <v>69</v>
      </c>
      <c r="H466">
        <v>66</v>
      </c>
      <c r="I466">
        <f>IF(D466="M",1,0)</f>
        <v>1</v>
      </c>
    </row>
    <row r="467" spans="1:9" x14ac:dyDescent="0.25">
      <c r="A467" s="26">
        <v>107</v>
      </c>
      <c r="B467">
        <v>69</v>
      </c>
      <c r="C467">
        <v>66</v>
      </c>
      <c r="D467" t="s">
        <v>189</v>
      </c>
      <c r="E467">
        <v>69</v>
      </c>
      <c r="F467">
        <v>9</v>
      </c>
      <c r="G467">
        <v>69</v>
      </c>
      <c r="H467">
        <v>66</v>
      </c>
      <c r="I467">
        <f>IF(D467="M",1,0)</f>
        <v>1</v>
      </c>
    </row>
    <row r="468" spans="1:9" x14ac:dyDescent="0.25">
      <c r="A468" s="26">
        <v>107</v>
      </c>
      <c r="B468">
        <v>69</v>
      </c>
      <c r="C468">
        <v>66</v>
      </c>
      <c r="D468" t="s">
        <v>160</v>
      </c>
      <c r="E468">
        <v>66.5</v>
      </c>
      <c r="F468">
        <v>9</v>
      </c>
      <c r="G468">
        <v>69</v>
      </c>
      <c r="H468">
        <v>66</v>
      </c>
      <c r="I468">
        <f>IF(D468="M",1,0)</f>
        <v>0</v>
      </c>
    </row>
    <row r="469" spans="1:9" x14ac:dyDescent="0.25">
      <c r="A469" s="26">
        <v>107</v>
      </c>
      <c r="B469">
        <v>69</v>
      </c>
      <c r="C469">
        <v>66</v>
      </c>
      <c r="D469" t="s">
        <v>160</v>
      </c>
      <c r="E469">
        <v>65.5</v>
      </c>
      <c r="F469">
        <v>9</v>
      </c>
      <c r="G469">
        <v>69</v>
      </c>
      <c r="H469">
        <v>66</v>
      </c>
      <c r="I469">
        <f>IF(D469="M",1,0)</f>
        <v>0</v>
      </c>
    </row>
    <row r="470" spans="1:9" x14ac:dyDescent="0.25">
      <c r="A470" s="26">
        <v>107</v>
      </c>
      <c r="B470">
        <v>69</v>
      </c>
      <c r="C470">
        <v>66</v>
      </c>
      <c r="D470" t="s">
        <v>160</v>
      </c>
      <c r="E470">
        <v>65.5</v>
      </c>
      <c r="F470">
        <v>9</v>
      </c>
      <c r="G470">
        <v>69</v>
      </c>
      <c r="H470">
        <v>66</v>
      </c>
      <c r="I470">
        <f>IF(D470="M",1,0)</f>
        <v>0</v>
      </c>
    </row>
    <row r="471" spans="1:9" x14ac:dyDescent="0.25">
      <c r="A471" s="26">
        <v>107</v>
      </c>
      <c r="B471">
        <v>69</v>
      </c>
      <c r="C471">
        <v>66</v>
      </c>
      <c r="D471" t="s">
        <v>160</v>
      </c>
      <c r="E471">
        <v>65</v>
      </c>
      <c r="F471">
        <v>9</v>
      </c>
      <c r="G471">
        <v>69</v>
      </c>
      <c r="H471">
        <v>66</v>
      </c>
      <c r="I471">
        <f>IF(D471="M",1,0)</f>
        <v>0</v>
      </c>
    </row>
    <row r="472" spans="1:9" x14ac:dyDescent="0.25">
      <c r="A472" s="26">
        <v>107</v>
      </c>
      <c r="B472">
        <v>69</v>
      </c>
      <c r="C472">
        <v>66</v>
      </c>
      <c r="D472" t="s">
        <v>160</v>
      </c>
      <c r="E472">
        <v>64</v>
      </c>
      <c r="F472">
        <v>9</v>
      </c>
      <c r="G472">
        <v>69</v>
      </c>
      <c r="H472">
        <v>66</v>
      </c>
      <c r="I472">
        <f>IF(D472="M",1,0)</f>
        <v>0</v>
      </c>
    </row>
    <row r="473" spans="1:9" x14ac:dyDescent="0.25">
      <c r="A473" s="26">
        <v>108</v>
      </c>
      <c r="B473">
        <v>69</v>
      </c>
      <c r="C473">
        <v>65</v>
      </c>
      <c r="D473" t="s">
        <v>189</v>
      </c>
      <c r="E473">
        <v>70</v>
      </c>
      <c r="F473">
        <v>7</v>
      </c>
      <c r="G473">
        <v>69</v>
      </c>
      <c r="H473">
        <v>65</v>
      </c>
      <c r="I473">
        <f>IF(D473="M",1,0)</f>
        <v>1</v>
      </c>
    </row>
    <row r="474" spans="1:9" x14ac:dyDescent="0.25">
      <c r="A474" s="26">
        <v>108</v>
      </c>
      <c r="B474">
        <v>69</v>
      </c>
      <c r="C474">
        <v>65</v>
      </c>
      <c r="D474" t="s">
        <v>189</v>
      </c>
      <c r="E474">
        <v>68.5</v>
      </c>
      <c r="F474">
        <v>7</v>
      </c>
      <c r="G474">
        <v>69</v>
      </c>
      <c r="H474">
        <v>65</v>
      </c>
      <c r="I474">
        <f>IF(D474="M",1,0)</f>
        <v>1</v>
      </c>
    </row>
    <row r="475" spans="1:9" x14ac:dyDescent="0.25">
      <c r="A475" s="26">
        <v>108</v>
      </c>
      <c r="B475">
        <v>69</v>
      </c>
      <c r="C475">
        <v>65</v>
      </c>
      <c r="D475" t="s">
        <v>189</v>
      </c>
      <c r="E475">
        <v>67</v>
      </c>
      <c r="F475">
        <v>7</v>
      </c>
      <c r="G475">
        <v>69</v>
      </c>
      <c r="H475">
        <v>65</v>
      </c>
      <c r="I475">
        <f>IF(D475="M",1,0)</f>
        <v>1</v>
      </c>
    </row>
    <row r="476" spans="1:9" x14ac:dyDescent="0.25">
      <c r="A476" s="26">
        <v>108</v>
      </c>
      <c r="B476">
        <v>69</v>
      </c>
      <c r="C476">
        <v>65</v>
      </c>
      <c r="D476" t="s">
        <v>160</v>
      </c>
      <c r="E476">
        <v>65</v>
      </c>
      <c r="F476">
        <v>7</v>
      </c>
      <c r="G476">
        <v>69</v>
      </c>
      <c r="H476">
        <v>65</v>
      </c>
      <c r="I476">
        <f>IF(D476="M",1,0)</f>
        <v>0</v>
      </c>
    </row>
    <row r="477" spans="1:9" x14ac:dyDescent="0.25">
      <c r="A477" s="26">
        <v>108</v>
      </c>
      <c r="B477">
        <v>69</v>
      </c>
      <c r="C477">
        <v>65</v>
      </c>
      <c r="D477" t="s">
        <v>160</v>
      </c>
      <c r="E477">
        <v>64</v>
      </c>
      <c r="F477">
        <v>7</v>
      </c>
      <c r="G477">
        <v>69</v>
      </c>
      <c r="H477">
        <v>65</v>
      </c>
      <c r="I477">
        <f>IF(D477="M",1,0)</f>
        <v>0</v>
      </c>
    </row>
    <row r="478" spans="1:9" x14ac:dyDescent="0.25">
      <c r="A478" s="26">
        <v>108</v>
      </c>
      <c r="B478">
        <v>69</v>
      </c>
      <c r="C478">
        <v>65</v>
      </c>
      <c r="D478" t="s">
        <v>160</v>
      </c>
      <c r="E478">
        <v>63.5</v>
      </c>
      <c r="F478">
        <v>7</v>
      </c>
      <c r="G478">
        <v>69</v>
      </c>
      <c r="H478">
        <v>65</v>
      </c>
      <c r="I478">
        <f>IF(D478="M",1,0)</f>
        <v>0</v>
      </c>
    </row>
    <row r="479" spans="1:9" x14ac:dyDescent="0.25">
      <c r="A479" s="26">
        <v>108</v>
      </c>
      <c r="B479">
        <v>69</v>
      </c>
      <c r="C479">
        <v>65</v>
      </c>
      <c r="D479" t="s">
        <v>160</v>
      </c>
      <c r="E479">
        <v>61</v>
      </c>
      <c r="F479">
        <v>7</v>
      </c>
      <c r="G479">
        <v>69</v>
      </c>
      <c r="H479">
        <v>65</v>
      </c>
      <c r="I479">
        <f>IF(D479="M",1,0)</f>
        <v>0</v>
      </c>
    </row>
    <row r="480" spans="1:9" x14ac:dyDescent="0.25">
      <c r="A480" s="26">
        <v>109</v>
      </c>
      <c r="B480">
        <v>69.5</v>
      </c>
      <c r="C480">
        <v>64.5</v>
      </c>
      <c r="D480" t="s">
        <v>189</v>
      </c>
      <c r="E480">
        <v>69.7</v>
      </c>
      <c r="F480">
        <v>7</v>
      </c>
      <c r="G480">
        <v>69.5</v>
      </c>
      <c r="H480">
        <v>64.5</v>
      </c>
      <c r="I480">
        <f>IF(D480="M",1,0)</f>
        <v>1</v>
      </c>
    </row>
    <row r="481" spans="1:9" x14ac:dyDescent="0.25">
      <c r="A481" s="26">
        <v>109</v>
      </c>
      <c r="B481">
        <v>69.5</v>
      </c>
      <c r="C481">
        <v>64.5</v>
      </c>
      <c r="D481" t="s">
        <v>189</v>
      </c>
      <c r="E481">
        <v>68</v>
      </c>
      <c r="F481">
        <v>7</v>
      </c>
      <c r="G481">
        <v>69.5</v>
      </c>
      <c r="H481">
        <v>64.5</v>
      </c>
      <c r="I481">
        <f>IF(D481="M",1,0)</f>
        <v>1</v>
      </c>
    </row>
    <row r="482" spans="1:9" x14ac:dyDescent="0.25">
      <c r="A482" s="26">
        <v>109</v>
      </c>
      <c r="B482">
        <v>69.5</v>
      </c>
      <c r="C482">
        <v>64.5</v>
      </c>
      <c r="D482" t="s">
        <v>189</v>
      </c>
      <c r="E482">
        <v>60</v>
      </c>
      <c r="F482">
        <v>7</v>
      </c>
      <c r="G482">
        <v>69.5</v>
      </c>
      <c r="H482">
        <v>64.5</v>
      </c>
      <c r="I482">
        <f>IF(D482="M",1,0)</f>
        <v>1</v>
      </c>
    </row>
    <row r="483" spans="1:9" x14ac:dyDescent="0.25">
      <c r="A483" s="26">
        <v>109</v>
      </c>
      <c r="B483">
        <v>69.5</v>
      </c>
      <c r="C483">
        <v>64.5</v>
      </c>
      <c r="D483" t="s">
        <v>160</v>
      </c>
      <c r="E483">
        <v>65.2</v>
      </c>
      <c r="F483">
        <v>7</v>
      </c>
      <c r="G483">
        <v>69.5</v>
      </c>
      <c r="H483">
        <v>64.5</v>
      </c>
      <c r="I483">
        <f>IF(D483="M",1,0)</f>
        <v>0</v>
      </c>
    </row>
    <row r="484" spans="1:9" x14ac:dyDescent="0.25">
      <c r="A484" s="26">
        <v>109</v>
      </c>
      <c r="B484">
        <v>69.5</v>
      </c>
      <c r="C484">
        <v>64.5</v>
      </c>
      <c r="D484" t="s">
        <v>160</v>
      </c>
      <c r="E484">
        <v>64.5</v>
      </c>
      <c r="F484">
        <v>7</v>
      </c>
      <c r="G484">
        <v>69.5</v>
      </c>
      <c r="H484">
        <v>64.5</v>
      </c>
      <c r="I484">
        <f>IF(D484="M",1,0)</f>
        <v>0</v>
      </c>
    </row>
    <row r="485" spans="1:9" x14ac:dyDescent="0.25">
      <c r="A485" s="26">
        <v>109</v>
      </c>
      <c r="B485">
        <v>69.5</v>
      </c>
      <c r="C485">
        <v>64.5</v>
      </c>
      <c r="D485" t="s">
        <v>160</v>
      </c>
      <c r="E485">
        <v>63.7</v>
      </c>
      <c r="F485">
        <v>7</v>
      </c>
      <c r="G485">
        <v>69.5</v>
      </c>
      <c r="H485">
        <v>64.5</v>
      </c>
      <c r="I485">
        <f>IF(D485="M",1,0)</f>
        <v>0</v>
      </c>
    </row>
    <row r="486" spans="1:9" x14ac:dyDescent="0.25">
      <c r="A486" s="26">
        <v>109</v>
      </c>
      <c r="B486">
        <v>69.5</v>
      </c>
      <c r="C486">
        <v>64.5</v>
      </c>
      <c r="D486" t="s">
        <v>160</v>
      </c>
      <c r="E486">
        <v>60</v>
      </c>
      <c r="F486">
        <v>7</v>
      </c>
      <c r="G486">
        <v>69.5</v>
      </c>
      <c r="H486">
        <v>64.5</v>
      </c>
      <c r="I486">
        <f>IF(D486="M",1,0)</f>
        <v>0</v>
      </c>
    </row>
    <row r="487" spans="1:9" x14ac:dyDescent="0.25">
      <c r="A487" s="26">
        <v>110</v>
      </c>
      <c r="B487">
        <v>69.2</v>
      </c>
      <c r="C487">
        <v>64</v>
      </c>
      <c r="D487" t="s">
        <v>189</v>
      </c>
      <c r="E487">
        <v>71.7</v>
      </c>
      <c r="F487">
        <v>4</v>
      </c>
      <c r="G487">
        <v>69.2</v>
      </c>
      <c r="H487">
        <v>64</v>
      </c>
      <c r="I487">
        <f>IF(D487="M",1,0)</f>
        <v>1</v>
      </c>
    </row>
    <row r="488" spans="1:9" x14ac:dyDescent="0.25">
      <c r="A488" s="26">
        <v>110</v>
      </c>
      <c r="B488">
        <v>69.2</v>
      </c>
      <c r="C488">
        <v>64</v>
      </c>
      <c r="D488" t="s">
        <v>189</v>
      </c>
      <c r="E488">
        <v>66.5</v>
      </c>
      <c r="F488">
        <v>4</v>
      </c>
      <c r="G488">
        <v>69.2</v>
      </c>
      <c r="H488">
        <v>64</v>
      </c>
      <c r="I488">
        <f>IF(D488="M",1,0)</f>
        <v>1</v>
      </c>
    </row>
    <row r="489" spans="1:9" x14ac:dyDescent="0.25">
      <c r="A489" s="26">
        <v>110</v>
      </c>
      <c r="B489">
        <v>69.2</v>
      </c>
      <c r="C489">
        <v>64</v>
      </c>
      <c r="D489" t="s">
        <v>160</v>
      </c>
      <c r="E489">
        <v>65</v>
      </c>
      <c r="F489">
        <v>4</v>
      </c>
      <c r="G489">
        <v>69.2</v>
      </c>
      <c r="H489">
        <v>64</v>
      </c>
      <c r="I489">
        <f>IF(D489="M",1,0)</f>
        <v>0</v>
      </c>
    </row>
    <row r="490" spans="1:9" x14ac:dyDescent="0.25">
      <c r="A490" s="26">
        <v>110</v>
      </c>
      <c r="B490">
        <v>69.2</v>
      </c>
      <c r="C490">
        <v>64</v>
      </c>
      <c r="D490" t="s">
        <v>160</v>
      </c>
      <c r="E490">
        <v>63.5</v>
      </c>
      <c r="F490">
        <v>4</v>
      </c>
      <c r="G490">
        <v>69.2</v>
      </c>
      <c r="H490">
        <v>64</v>
      </c>
      <c r="I490">
        <f>IF(D490="M",1,0)</f>
        <v>0</v>
      </c>
    </row>
    <row r="491" spans="1:9" x14ac:dyDescent="0.25">
      <c r="A491" s="26">
        <v>112</v>
      </c>
      <c r="B491">
        <v>69</v>
      </c>
      <c r="C491">
        <v>63</v>
      </c>
      <c r="D491" t="s">
        <v>189</v>
      </c>
      <c r="E491">
        <v>69</v>
      </c>
      <c r="F491">
        <v>3</v>
      </c>
      <c r="G491">
        <v>69</v>
      </c>
      <c r="H491">
        <v>63</v>
      </c>
      <c r="I491">
        <f>IF(D491="M",1,0)</f>
        <v>1</v>
      </c>
    </row>
    <row r="492" spans="1:9" x14ac:dyDescent="0.25">
      <c r="A492" s="26">
        <v>112</v>
      </c>
      <c r="B492">
        <v>69</v>
      </c>
      <c r="C492">
        <v>63</v>
      </c>
      <c r="D492" t="s">
        <v>160</v>
      </c>
      <c r="E492">
        <v>67.5</v>
      </c>
      <c r="F492">
        <v>3</v>
      </c>
      <c r="G492">
        <v>69</v>
      </c>
      <c r="H492">
        <v>63</v>
      </c>
      <c r="I492">
        <f>IF(D492="M",1,0)</f>
        <v>0</v>
      </c>
    </row>
    <row r="493" spans="1:9" x14ac:dyDescent="0.25">
      <c r="A493" s="26">
        <v>112</v>
      </c>
      <c r="B493">
        <v>69</v>
      </c>
      <c r="C493">
        <v>63</v>
      </c>
      <c r="D493" t="s">
        <v>160</v>
      </c>
      <c r="E493">
        <v>63.5</v>
      </c>
      <c r="F493">
        <v>3</v>
      </c>
      <c r="G493">
        <v>69</v>
      </c>
      <c r="H493">
        <v>63</v>
      </c>
      <c r="I493">
        <f>IF(D493="M",1,0)</f>
        <v>0</v>
      </c>
    </row>
    <row r="494" spans="1:9" x14ac:dyDescent="0.25">
      <c r="A494" s="26">
        <v>113</v>
      </c>
      <c r="B494">
        <v>69</v>
      </c>
      <c r="C494">
        <v>63</v>
      </c>
      <c r="D494" t="s">
        <v>189</v>
      </c>
      <c r="E494">
        <v>72</v>
      </c>
      <c r="F494">
        <v>1</v>
      </c>
      <c r="G494">
        <v>69</v>
      </c>
      <c r="H494">
        <v>63</v>
      </c>
      <c r="I494">
        <f>IF(D494="M",1,0)</f>
        <v>1</v>
      </c>
    </row>
    <row r="495" spans="1:9" x14ac:dyDescent="0.25">
      <c r="A495" s="26">
        <v>114</v>
      </c>
      <c r="B495">
        <v>69</v>
      </c>
      <c r="C495">
        <v>63</v>
      </c>
      <c r="D495" t="s">
        <v>189</v>
      </c>
      <c r="E495">
        <v>73</v>
      </c>
      <c r="F495">
        <v>6</v>
      </c>
      <c r="G495">
        <v>69</v>
      </c>
      <c r="H495">
        <v>63</v>
      </c>
      <c r="I495">
        <f>IF(D495="M",1,0)</f>
        <v>1</v>
      </c>
    </row>
    <row r="496" spans="1:9" x14ac:dyDescent="0.25">
      <c r="A496" s="26">
        <v>114</v>
      </c>
      <c r="B496">
        <v>69</v>
      </c>
      <c r="C496">
        <v>63</v>
      </c>
      <c r="D496" t="s">
        <v>189</v>
      </c>
      <c r="E496">
        <v>70</v>
      </c>
      <c r="F496">
        <v>6</v>
      </c>
      <c r="G496">
        <v>69</v>
      </c>
      <c r="H496">
        <v>63</v>
      </c>
      <c r="I496">
        <f>IF(D496="M",1,0)</f>
        <v>1</v>
      </c>
    </row>
    <row r="497" spans="1:9" x14ac:dyDescent="0.25">
      <c r="A497" s="26">
        <v>114</v>
      </c>
      <c r="B497">
        <v>69</v>
      </c>
      <c r="C497">
        <v>63</v>
      </c>
      <c r="D497" t="s">
        <v>189</v>
      </c>
      <c r="E497">
        <v>70</v>
      </c>
      <c r="F497">
        <v>6</v>
      </c>
      <c r="G497">
        <v>69</v>
      </c>
      <c r="H497">
        <v>63</v>
      </c>
      <c r="I497">
        <f>IF(D497="M",1,0)</f>
        <v>1</v>
      </c>
    </row>
    <row r="498" spans="1:9" x14ac:dyDescent="0.25">
      <c r="A498" s="26">
        <v>114</v>
      </c>
      <c r="B498">
        <v>69</v>
      </c>
      <c r="C498">
        <v>63</v>
      </c>
      <c r="D498" t="s">
        <v>189</v>
      </c>
      <c r="E498">
        <v>64</v>
      </c>
      <c r="F498">
        <v>6</v>
      </c>
      <c r="G498">
        <v>69</v>
      </c>
      <c r="H498">
        <v>63</v>
      </c>
      <c r="I498">
        <f>IF(D498="M",1,0)</f>
        <v>1</v>
      </c>
    </row>
    <row r="499" spans="1:9" x14ac:dyDescent="0.25">
      <c r="A499" s="26">
        <v>114</v>
      </c>
      <c r="B499">
        <v>69</v>
      </c>
      <c r="C499">
        <v>63</v>
      </c>
      <c r="D499" t="s">
        <v>160</v>
      </c>
      <c r="E499">
        <v>66</v>
      </c>
      <c r="F499">
        <v>6</v>
      </c>
      <c r="G499">
        <v>69</v>
      </c>
      <c r="H499">
        <v>63</v>
      </c>
      <c r="I499">
        <f>IF(D499="M",1,0)</f>
        <v>0</v>
      </c>
    </row>
    <row r="500" spans="1:9" x14ac:dyDescent="0.25">
      <c r="A500" s="26">
        <v>114</v>
      </c>
      <c r="B500">
        <v>69</v>
      </c>
      <c r="C500">
        <v>63</v>
      </c>
      <c r="D500" t="s">
        <v>160</v>
      </c>
      <c r="E500">
        <v>62</v>
      </c>
      <c r="F500">
        <v>6</v>
      </c>
      <c r="G500">
        <v>69</v>
      </c>
      <c r="H500">
        <v>63</v>
      </c>
      <c r="I500">
        <f>IF(D500="M",1,0)</f>
        <v>0</v>
      </c>
    </row>
    <row r="501" spans="1:9" x14ac:dyDescent="0.25">
      <c r="A501" s="26">
        <v>115</v>
      </c>
      <c r="B501">
        <v>69</v>
      </c>
      <c r="C501">
        <v>63.5</v>
      </c>
      <c r="D501" t="s">
        <v>189</v>
      </c>
      <c r="E501">
        <v>70.5</v>
      </c>
      <c r="F501">
        <v>7</v>
      </c>
      <c r="G501">
        <v>69</v>
      </c>
      <c r="H501">
        <v>63.5</v>
      </c>
      <c r="I501">
        <f>IF(D501="M",1,0)</f>
        <v>1</v>
      </c>
    </row>
    <row r="502" spans="1:9" x14ac:dyDescent="0.25">
      <c r="A502" s="26">
        <v>115</v>
      </c>
      <c r="B502">
        <v>69</v>
      </c>
      <c r="C502">
        <v>63.5</v>
      </c>
      <c r="D502" t="s">
        <v>189</v>
      </c>
      <c r="E502">
        <v>67</v>
      </c>
      <c r="F502">
        <v>7</v>
      </c>
      <c r="G502">
        <v>69</v>
      </c>
      <c r="H502">
        <v>63.5</v>
      </c>
      <c r="I502">
        <f>IF(D502="M",1,0)</f>
        <v>1</v>
      </c>
    </row>
    <row r="503" spans="1:9" x14ac:dyDescent="0.25">
      <c r="A503" s="26">
        <v>115</v>
      </c>
      <c r="B503">
        <v>69</v>
      </c>
      <c r="C503">
        <v>63.5</v>
      </c>
      <c r="D503" t="s">
        <v>189</v>
      </c>
      <c r="E503">
        <v>66</v>
      </c>
      <c r="F503">
        <v>7</v>
      </c>
      <c r="G503">
        <v>69</v>
      </c>
      <c r="H503">
        <v>63.5</v>
      </c>
      <c r="I503">
        <f>IF(D503="M",1,0)</f>
        <v>1</v>
      </c>
    </row>
    <row r="504" spans="1:9" x14ac:dyDescent="0.25">
      <c r="A504" s="26">
        <v>115</v>
      </c>
      <c r="B504">
        <v>69</v>
      </c>
      <c r="C504">
        <v>63.5</v>
      </c>
      <c r="D504" t="s">
        <v>160</v>
      </c>
      <c r="E504">
        <v>65</v>
      </c>
      <c r="F504">
        <v>7</v>
      </c>
      <c r="G504">
        <v>69</v>
      </c>
      <c r="H504">
        <v>63.5</v>
      </c>
      <c r="I504">
        <f>IF(D504="M",1,0)</f>
        <v>0</v>
      </c>
    </row>
    <row r="505" spans="1:9" x14ac:dyDescent="0.25">
      <c r="A505" s="26">
        <v>115</v>
      </c>
      <c r="B505">
        <v>69</v>
      </c>
      <c r="C505">
        <v>63.5</v>
      </c>
      <c r="D505" t="s">
        <v>160</v>
      </c>
      <c r="E505">
        <v>63</v>
      </c>
      <c r="F505">
        <v>7</v>
      </c>
      <c r="G505">
        <v>69</v>
      </c>
      <c r="H505">
        <v>63.5</v>
      </c>
      <c r="I505">
        <f>IF(D505="M",1,0)</f>
        <v>0</v>
      </c>
    </row>
    <row r="506" spans="1:9" x14ac:dyDescent="0.25">
      <c r="A506" s="26">
        <v>115</v>
      </c>
      <c r="B506">
        <v>69</v>
      </c>
      <c r="C506">
        <v>63.5</v>
      </c>
      <c r="D506" t="s">
        <v>160</v>
      </c>
      <c r="E506">
        <v>62</v>
      </c>
      <c r="F506">
        <v>7</v>
      </c>
      <c r="G506">
        <v>69</v>
      </c>
      <c r="H506">
        <v>63.5</v>
      </c>
      <c r="I506">
        <f>IF(D506="M",1,0)</f>
        <v>0</v>
      </c>
    </row>
    <row r="507" spans="1:9" x14ac:dyDescent="0.25">
      <c r="A507" s="26">
        <v>115</v>
      </c>
      <c r="B507">
        <v>69</v>
      </c>
      <c r="C507">
        <v>63.5</v>
      </c>
      <c r="D507" t="s">
        <v>160</v>
      </c>
      <c r="E507">
        <v>61</v>
      </c>
      <c r="F507">
        <v>7</v>
      </c>
      <c r="G507">
        <v>69</v>
      </c>
      <c r="H507">
        <v>63.5</v>
      </c>
      <c r="I507">
        <f>IF(D507="M",1,0)</f>
        <v>0</v>
      </c>
    </row>
    <row r="508" spans="1:9" x14ac:dyDescent="0.25">
      <c r="A508" s="26">
        <v>116</v>
      </c>
      <c r="B508">
        <v>69</v>
      </c>
      <c r="C508">
        <v>63.5</v>
      </c>
      <c r="D508" t="s">
        <v>189</v>
      </c>
      <c r="E508">
        <v>70.5</v>
      </c>
      <c r="F508">
        <v>3</v>
      </c>
      <c r="G508">
        <v>69</v>
      </c>
      <c r="H508">
        <v>63.5</v>
      </c>
      <c r="I508">
        <f>IF(D508="M",1,0)</f>
        <v>1</v>
      </c>
    </row>
    <row r="509" spans="1:9" x14ac:dyDescent="0.25">
      <c r="A509" s="26">
        <v>116</v>
      </c>
      <c r="B509">
        <v>69</v>
      </c>
      <c r="C509">
        <v>63.5</v>
      </c>
      <c r="D509" t="s">
        <v>160</v>
      </c>
      <c r="E509">
        <v>63.7</v>
      </c>
      <c r="F509">
        <v>3</v>
      </c>
      <c r="G509">
        <v>69</v>
      </c>
      <c r="H509">
        <v>63.5</v>
      </c>
      <c r="I509">
        <f>IF(D509="M",1,0)</f>
        <v>0</v>
      </c>
    </row>
    <row r="510" spans="1:9" x14ac:dyDescent="0.25">
      <c r="A510" s="26">
        <v>116</v>
      </c>
      <c r="B510">
        <v>69</v>
      </c>
      <c r="C510">
        <v>63.5</v>
      </c>
      <c r="D510" t="s">
        <v>160</v>
      </c>
      <c r="E510">
        <v>63</v>
      </c>
      <c r="F510">
        <v>3</v>
      </c>
      <c r="G510">
        <v>69</v>
      </c>
      <c r="H510">
        <v>63.5</v>
      </c>
      <c r="I510">
        <f>IF(D510="M",1,0)</f>
        <v>0</v>
      </c>
    </row>
    <row r="511" spans="1:9" x14ac:dyDescent="0.25">
      <c r="A511" s="26">
        <v>117</v>
      </c>
      <c r="B511">
        <v>69.7</v>
      </c>
      <c r="C511">
        <v>62</v>
      </c>
      <c r="D511" t="s">
        <v>160</v>
      </c>
      <c r="E511">
        <v>62.5</v>
      </c>
      <c r="F511">
        <v>1</v>
      </c>
      <c r="G511">
        <v>69.7</v>
      </c>
      <c r="H511">
        <v>62</v>
      </c>
      <c r="I511">
        <f>IF(D511="M",1,0)</f>
        <v>0</v>
      </c>
    </row>
    <row r="512" spans="1:9" x14ac:dyDescent="0.25">
      <c r="A512" s="26">
        <v>118</v>
      </c>
      <c r="B512">
        <v>69.5</v>
      </c>
      <c r="C512">
        <v>62</v>
      </c>
      <c r="D512" t="s">
        <v>189</v>
      </c>
      <c r="E512">
        <v>73</v>
      </c>
      <c r="F512">
        <v>3</v>
      </c>
      <c r="G512">
        <v>69.5</v>
      </c>
      <c r="H512">
        <v>62</v>
      </c>
      <c r="I512">
        <f>IF(D512="M",1,0)</f>
        <v>1</v>
      </c>
    </row>
    <row r="513" spans="1:9" x14ac:dyDescent="0.25">
      <c r="A513" s="26">
        <v>118</v>
      </c>
      <c r="B513">
        <v>69.5</v>
      </c>
      <c r="C513">
        <v>62</v>
      </c>
      <c r="D513" t="s">
        <v>189</v>
      </c>
      <c r="E513">
        <v>72</v>
      </c>
      <c r="F513">
        <v>3</v>
      </c>
      <c r="G513">
        <v>69.5</v>
      </c>
      <c r="H513">
        <v>62</v>
      </c>
      <c r="I513">
        <f>IF(D513="M",1,0)</f>
        <v>1</v>
      </c>
    </row>
    <row r="514" spans="1:9" x14ac:dyDescent="0.25">
      <c r="A514" s="26">
        <v>118</v>
      </c>
      <c r="B514">
        <v>69.5</v>
      </c>
      <c r="C514">
        <v>62</v>
      </c>
      <c r="D514" t="s">
        <v>189</v>
      </c>
      <c r="E514">
        <v>69</v>
      </c>
      <c r="F514">
        <v>3</v>
      </c>
      <c r="G514">
        <v>69.5</v>
      </c>
      <c r="H514">
        <v>62</v>
      </c>
      <c r="I514">
        <f>IF(D514="M",1,0)</f>
        <v>1</v>
      </c>
    </row>
    <row r="515" spans="1:9" x14ac:dyDescent="0.25">
      <c r="A515" s="26">
        <v>119</v>
      </c>
      <c r="B515">
        <v>69</v>
      </c>
      <c r="C515">
        <v>62</v>
      </c>
      <c r="D515" t="s">
        <v>189</v>
      </c>
      <c r="E515">
        <v>73</v>
      </c>
      <c r="F515">
        <v>5</v>
      </c>
      <c r="G515">
        <v>69</v>
      </c>
      <c r="H515">
        <v>62</v>
      </c>
      <c r="I515">
        <f>IF(D515="M",1,0)</f>
        <v>1</v>
      </c>
    </row>
    <row r="516" spans="1:9" x14ac:dyDescent="0.25">
      <c r="A516" s="26">
        <v>119</v>
      </c>
      <c r="B516">
        <v>69</v>
      </c>
      <c r="C516">
        <v>62</v>
      </c>
      <c r="D516" t="s">
        <v>189</v>
      </c>
      <c r="E516">
        <v>71</v>
      </c>
      <c r="F516">
        <v>5</v>
      </c>
      <c r="G516">
        <v>69</v>
      </c>
      <c r="H516">
        <v>62</v>
      </c>
      <c r="I516">
        <f>IF(D516="M",1,0)</f>
        <v>1</v>
      </c>
    </row>
    <row r="517" spans="1:9" x14ac:dyDescent="0.25">
      <c r="A517" s="26">
        <v>119</v>
      </c>
      <c r="B517">
        <v>69</v>
      </c>
      <c r="C517">
        <v>62</v>
      </c>
      <c r="D517" t="s">
        <v>189</v>
      </c>
      <c r="E517">
        <v>71</v>
      </c>
      <c r="F517">
        <v>5</v>
      </c>
      <c r="G517">
        <v>69</v>
      </c>
      <c r="H517">
        <v>62</v>
      </c>
      <c r="I517">
        <f>IF(D517="M",1,0)</f>
        <v>1</v>
      </c>
    </row>
    <row r="518" spans="1:9" x14ac:dyDescent="0.25">
      <c r="A518" s="26">
        <v>119</v>
      </c>
      <c r="B518">
        <v>69</v>
      </c>
      <c r="C518">
        <v>62</v>
      </c>
      <c r="D518" t="s">
        <v>189</v>
      </c>
      <c r="E518">
        <v>69</v>
      </c>
      <c r="F518">
        <v>5</v>
      </c>
      <c r="G518">
        <v>69</v>
      </c>
      <c r="H518">
        <v>62</v>
      </c>
      <c r="I518">
        <f>IF(D518="M",1,0)</f>
        <v>1</v>
      </c>
    </row>
    <row r="519" spans="1:9" x14ac:dyDescent="0.25">
      <c r="A519" s="26">
        <v>119</v>
      </c>
      <c r="B519">
        <v>69</v>
      </c>
      <c r="C519">
        <v>62</v>
      </c>
      <c r="D519" t="s">
        <v>160</v>
      </c>
      <c r="E519">
        <v>63</v>
      </c>
      <c r="F519">
        <v>5</v>
      </c>
      <c r="G519">
        <v>69</v>
      </c>
      <c r="H519">
        <v>62</v>
      </c>
      <c r="I519">
        <f>IF(D519="M",1,0)</f>
        <v>0</v>
      </c>
    </row>
    <row r="520" spans="1:9" x14ac:dyDescent="0.25">
      <c r="A520" s="26">
        <v>121</v>
      </c>
      <c r="B520">
        <v>69</v>
      </c>
      <c r="C520">
        <v>62.5</v>
      </c>
      <c r="D520" t="s">
        <v>189</v>
      </c>
      <c r="E520">
        <v>71</v>
      </c>
      <c r="F520">
        <v>8</v>
      </c>
      <c r="G520">
        <v>69</v>
      </c>
      <c r="H520">
        <v>62.5</v>
      </c>
      <c r="I520">
        <f>IF(D520="M",1,0)</f>
        <v>1</v>
      </c>
    </row>
    <row r="521" spans="1:9" x14ac:dyDescent="0.25">
      <c r="A521" s="26">
        <v>121</v>
      </c>
      <c r="B521">
        <v>69</v>
      </c>
      <c r="C521">
        <v>62.5</v>
      </c>
      <c r="D521" t="s">
        <v>189</v>
      </c>
      <c r="E521">
        <v>70</v>
      </c>
      <c r="F521">
        <v>8</v>
      </c>
      <c r="G521">
        <v>69</v>
      </c>
      <c r="H521">
        <v>62.5</v>
      </c>
      <c r="I521">
        <f>IF(D521="M",1,0)</f>
        <v>1</v>
      </c>
    </row>
    <row r="522" spans="1:9" x14ac:dyDescent="0.25">
      <c r="A522" s="26">
        <v>121</v>
      </c>
      <c r="B522">
        <v>69</v>
      </c>
      <c r="C522">
        <v>62.5</v>
      </c>
      <c r="D522" t="s">
        <v>189</v>
      </c>
      <c r="E522">
        <v>70</v>
      </c>
      <c r="F522">
        <v>8</v>
      </c>
      <c r="G522">
        <v>69</v>
      </c>
      <c r="H522">
        <v>62.5</v>
      </c>
      <c r="I522">
        <f>IF(D522="M",1,0)</f>
        <v>1</v>
      </c>
    </row>
    <row r="523" spans="1:9" x14ac:dyDescent="0.25">
      <c r="A523" s="26">
        <v>121</v>
      </c>
      <c r="B523">
        <v>69</v>
      </c>
      <c r="C523">
        <v>62.5</v>
      </c>
      <c r="D523" t="s">
        <v>189</v>
      </c>
      <c r="E523">
        <v>69</v>
      </c>
      <c r="F523">
        <v>8</v>
      </c>
      <c r="G523">
        <v>69</v>
      </c>
      <c r="H523">
        <v>62.5</v>
      </c>
      <c r="I523">
        <f>IF(D523="M",1,0)</f>
        <v>1</v>
      </c>
    </row>
    <row r="524" spans="1:9" x14ac:dyDescent="0.25">
      <c r="A524" s="26">
        <v>121</v>
      </c>
      <c r="B524">
        <v>69</v>
      </c>
      <c r="C524">
        <v>62.5</v>
      </c>
      <c r="D524" t="s">
        <v>160</v>
      </c>
      <c r="E524">
        <v>63.5</v>
      </c>
      <c r="F524">
        <v>8</v>
      </c>
      <c r="G524">
        <v>69</v>
      </c>
      <c r="H524">
        <v>62.5</v>
      </c>
      <c r="I524">
        <f>IF(D524="M",1,0)</f>
        <v>0</v>
      </c>
    </row>
    <row r="525" spans="1:9" x14ac:dyDescent="0.25">
      <c r="A525" s="26">
        <v>121</v>
      </c>
      <c r="B525">
        <v>69</v>
      </c>
      <c r="C525">
        <v>62.5</v>
      </c>
      <c r="D525" t="s">
        <v>160</v>
      </c>
      <c r="E525">
        <v>62.5</v>
      </c>
      <c r="F525">
        <v>8</v>
      </c>
      <c r="G525">
        <v>69</v>
      </c>
      <c r="H525">
        <v>62.5</v>
      </c>
      <c r="I525">
        <f>IF(D525="M",1,0)</f>
        <v>0</v>
      </c>
    </row>
    <row r="526" spans="1:9" x14ac:dyDescent="0.25">
      <c r="A526" s="26">
        <v>121</v>
      </c>
      <c r="B526">
        <v>69</v>
      </c>
      <c r="C526">
        <v>62.5</v>
      </c>
      <c r="D526" t="s">
        <v>160</v>
      </c>
      <c r="E526">
        <v>62.5</v>
      </c>
      <c r="F526">
        <v>8</v>
      </c>
      <c r="G526">
        <v>69</v>
      </c>
      <c r="H526">
        <v>62.5</v>
      </c>
      <c r="I526">
        <f>IF(D526="M",1,0)</f>
        <v>0</v>
      </c>
    </row>
    <row r="527" spans="1:9" x14ac:dyDescent="0.25">
      <c r="A527" s="26">
        <v>121</v>
      </c>
      <c r="B527">
        <v>69</v>
      </c>
      <c r="C527">
        <v>62.5</v>
      </c>
      <c r="D527" t="s">
        <v>160</v>
      </c>
      <c r="E527">
        <v>62</v>
      </c>
      <c r="F527">
        <v>8</v>
      </c>
      <c r="G527">
        <v>69</v>
      </c>
      <c r="H527">
        <v>62.5</v>
      </c>
      <c r="I527">
        <f>IF(D527="M",1,0)</f>
        <v>0</v>
      </c>
    </row>
    <row r="528" spans="1:9" x14ac:dyDescent="0.25">
      <c r="A528" s="26">
        <v>122</v>
      </c>
      <c r="B528">
        <v>69</v>
      </c>
      <c r="C528">
        <v>62</v>
      </c>
      <c r="D528" t="s">
        <v>189</v>
      </c>
      <c r="E528">
        <v>72</v>
      </c>
      <c r="F528">
        <v>4</v>
      </c>
      <c r="G528">
        <v>69</v>
      </c>
      <c r="H528">
        <v>62</v>
      </c>
      <c r="I528">
        <f>IF(D528="M",1,0)</f>
        <v>1</v>
      </c>
    </row>
    <row r="529" spans="1:9" x14ac:dyDescent="0.25">
      <c r="A529" s="26">
        <v>122</v>
      </c>
      <c r="B529">
        <v>69</v>
      </c>
      <c r="C529">
        <v>62</v>
      </c>
      <c r="D529" t="s">
        <v>189</v>
      </c>
      <c r="E529">
        <v>68</v>
      </c>
      <c r="F529">
        <v>4</v>
      </c>
      <c r="G529">
        <v>69</v>
      </c>
      <c r="H529">
        <v>62</v>
      </c>
      <c r="I529">
        <f>IF(D529="M",1,0)</f>
        <v>1</v>
      </c>
    </row>
    <row r="530" spans="1:9" x14ac:dyDescent="0.25">
      <c r="A530" s="26">
        <v>122</v>
      </c>
      <c r="B530">
        <v>69</v>
      </c>
      <c r="C530">
        <v>62</v>
      </c>
      <c r="D530" t="s">
        <v>160</v>
      </c>
      <c r="E530">
        <v>66</v>
      </c>
      <c r="F530">
        <v>4</v>
      </c>
      <c r="G530">
        <v>69</v>
      </c>
      <c r="H530">
        <v>62</v>
      </c>
      <c r="I530">
        <f>IF(D530="M",1,0)</f>
        <v>0</v>
      </c>
    </row>
    <row r="531" spans="1:9" x14ac:dyDescent="0.25">
      <c r="A531" s="26">
        <v>122</v>
      </c>
      <c r="B531">
        <v>69</v>
      </c>
      <c r="C531">
        <v>62</v>
      </c>
      <c r="D531" t="s">
        <v>160</v>
      </c>
      <c r="E531">
        <v>66</v>
      </c>
      <c r="F531">
        <v>4</v>
      </c>
      <c r="G531">
        <v>69</v>
      </c>
      <c r="H531">
        <v>62</v>
      </c>
      <c r="I531">
        <f>IF(D531="M",1,0)</f>
        <v>0</v>
      </c>
    </row>
    <row r="532" spans="1:9" x14ac:dyDescent="0.25">
      <c r="A532" s="26">
        <v>123</v>
      </c>
      <c r="B532">
        <v>69.5</v>
      </c>
      <c r="C532">
        <v>61</v>
      </c>
      <c r="D532" t="s">
        <v>189</v>
      </c>
      <c r="E532">
        <v>70</v>
      </c>
      <c r="F532">
        <v>5</v>
      </c>
      <c r="G532">
        <v>69.5</v>
      </c>
      <c r="H532">
        <v>61</v>
      </c>
      <c r="I532">
        <f>IF(D532="M",1,0)</f>
        <v>1</v>
      </c>
    </row>
    <row r="533" spans="1:9" x14ac:dyDescent="0.25">
      <c r="A533" s="26">
        <v>123</v>
      </c>
      <c r="B533">
        <v>69.5</v>
      </c>
      <c r="C533">
        <v>61</v>
      </c>
      <c r="D533" t="s">
        <v>189</v>
      </c>
      <c r="E533">
        <v>69.5</v>
      </c>
      <c r="F533">
        <v>5</v>
      </c>
      <c r="G533">
        <v>69.5</v>
      </c>
      <c r="H533">
        <v>61</v>
      </c>
      <c r="I533">
        <f>IF(D533="M",1,0)</f>
        <v>1</v>
      </c>
    </row>
    <row r="534" spans="1:9" x14ac:dyDescent="0.25">
      <c r="A534" s="26">
        <v>123</v>
      </c>
      <c r="B534">
        <v>69.5</v>
      </c>
      <c r="C534">
        <v>61</v>
      </c>
      <c r="D534" t="s">
        <v>189</v>
      </c>
      <c r="E534">
        <v>69</v>
      </c>
      <c r="F534">
        <v>5</v>
      </c>
      <c r="G534">
        <v>69.5</v>
      </c>
      <c r="H534">
        <v>61</v>
      </c>
      <c r="I534">
        <f>IF(D534="M",1,0)</f>
        <v>1</v>
      </c>
    </row>
    <row r="535" spans="1:9" x14ac:dyDescent="0.25">
      <c r="A535" s="26">
        <v>123</v>
      </c>
      <c r="B535">
        <v>69.5</v>
      </c>
      <c r="C535">
        <v>61</v>
      </c>
      <c r="D535" t="s">
        <v>160</v>
      </c>
      <c r="E535">
        <v>63</v>
      </c>
      <c r="F535">
        <v>5</v>
      </c>
      <c r="G535">
        <v>69.5</v>
      </c>
      <c r="H535">
        <v>61</v>
      </c>
      <c r="I535">
        <f>IF(D535="M",1,0)</f>
        <v>0</v>
      </c>
    </row>
    <row r="536" spans="1:9" x14ac:dyDescent="0.25">
      <c r="A536" s="26">
        <v>123</v>
      </c>
      <c r="B536">
        <v>69.5</v>
      </c>
      <c r="C536">
        <v>61</v>
      </c>
      <c r="D536" t="s">
        <v>160</v>
      </c>
      <c r="E536">
        <v>62</v>
      </c>
      <c r="F536">
        <v>5</v>
      </c>
      <c r="G536">
        <v>69.5</v>
      </c>
      <c r="H536">
        <v>61</v>
      </c>
      <c r="I536">
        <f>IF(D536="M",1,0)</f>
        <v>0</v>
      </c>
    </row>
    <row r="537" spans="1:9" x14ac:dyDescent="0.25">
      <c r="A537" s="26">
        <v>124</v>
      </c>
      <c r="B537">
        <v>69</v>
      </c>
      <c r="C537">
        <v>61</v>
      </c>
      <c r="D537" t="s">
        <v>189</v>
      </c>
      <c r="E537">
        <v>68</v>
      </c>
      <c r="F537">
        <v>9</v>
      </c>
      <c r="G537">
        <v>69</v>
      </c>
      <c r="H537">
        <v>61</v>
      </c>
      <c r="I537">
        <f>IF(D537="M",1,0)</f>
        <v>1</v>
      </c>
    </row>
    <row r="538" spans="1:9" x14ac:dyDescent="0.25">
      <c r="A538" s="26">
        <v>124</v>
      </c>
      <c r="B538">
        <v>69</v>
      </c>
      <c r="C538">
        <v>61</v>
      </c>
      <c r="D538" t="s">
        <v>189</v>
      </c>
      <c r="E538">
        <v>68</v>
      </c>
      <c r="F538">
        <v>9</v>
      </c>
      <c r="G538">
        <v>69</v>
      </c>
      <c r="H538">
        <v>61</v>
      </c>
      <c r="I538">
        <f>IF(D538="M",1,0)</f>
        <v>1</v>
      </c>
    </row>
    <row r="539" spans="1:9" x14ac:dyDescent="0.25">
      <c r="A539" s="26">
        <v>124</v>
      </c>
      <c r="B539">
        <v>69</v>
      </c>
      <c r="C539">
        <v>61</v>
      </c>
      <c r="D539" t="s">
        <v>189</v>
      </c>
      <c r="E539">
        <v>67.5</v>
      </c>
      <c r="F539">
        <v>9</v>
      </c>
      <c r="G539">
        <v>69</v>
      </c>
      <c r="H539">
        <v>61</v>
      </c>
      <c r="I539">
        <f>IF(D539="M",1,0)</f>
        <v>1</v>
      </c>
    </row>
    <row r="540" spans="1:9" x14ac:dyDescent="0.25">
      <c r="A540" s="26">
        <v>124</v>
      </c>
      <c r="B540">
        <v>69</v>
      </c>
      <c r="C540">
        <v>61</v>
      </c>
      <c r="D540" t="s">
        <v>189</v>
      </c>
      <c r="E540">
        <v>64</v>
      </c>
      <c r="F540">
        <v>9</v>
      </c>
      <c r="G540">
        <v>69</v>
      </c>
      <c r="H540">
        <v>61</v>
      </c>
      <c r="I540">
        <f>IF(D540="M",1,0)</f>
        <v>1</v>
      </c>
    </row>
    <row r="541" spans="1:9" x14ac:dyDescent="0.25">
      <c r="A541" s="26">
        <v>124</v>
      </c>
      <c r="B541">
        <v>69</v>
      </c>
      <c r="C541">
        <v>61</v>
      </c>
      <c r="D541" t="s">
        <v>189</v>
      </c>
      <c r="E541">
        <v>63</v>
      </c>
      <c r="F541">
        <v>9</v>
      </c>
      <c r="G541">
        <v>69</v>
      </c>
      <c r="H541">
        <v>61</v>
      </c>
      <c r="I541">
        <f>IF(D541="M",1,0)</f>
        <v>1</v>
      </c>
    </row>
    <row r="542" spans="1:9" x14ac:dyDescent="0.25">
      <c r="A542" s="26">
        <v>124</v>
      </c>
      <c r="B542">
        <v>69</v>
      </c>
      <c r="C542">
        <v>61</v>
      </c>
      <c r="D542" t="s">
        <v>189</v>
      </c>
      <c r="E542">
        <v>63</v>
      </c>
      <c r="F542">
        <v>9</v>
      </c>
      <c r="G542">
        <v>69</v>
      </c>
      <c r="H542">
        <v>61</v>
      </c>
      <c r="I542">
        <f>IF(D542="M",1,0)</f>
        <v>1</v>
      </c>
    </row>
    <row r="543" spans="1:9" x14ac:dyDescent="0.25">
      <c r="A543" s="26">
        <v>124</v>
      </c>
      <c r="B543">
        <v>69</v>
      </c>
      <c r="C543">
        <v>61</v>
      </c>
      <c r="D543" t="s">
        <v>160</v>
      </c>
      <c r="E543">
        <v>63.5</v>
      </c>
      <c r="F543">
        <v>9</v>
      </c>
      <c r="G543">
        <v>69</v>
      </c>
      <c r="H543">
        <v>61</v>
      </c>
      <c r="I543">
        <f>IF(D543="M",1,0)</f>
        <v>0</v>
      </c>
    </row>
    <row r="544" spans="1:9" x14ac:dyDescent="0.25">
      <c r="A544" s="26">
        <v>124</v>
      </c>
      <c r="B544">
        <v>69</v>
      </c>
      <c r="C544">
        <v>61</v>
      </c>
      <c r="D544" t="s">
        <v>160</v>
      </c>
      <c r="E544">
        <v>62</v>
      </c>
      <c r="F544">
        <v>9</v>
      </c>
      <c r="G544">
        <v>69</v>
      </c>
      <c r="H544">
        <v>61</v>
      </c>
      <c r="I544">
        <f>IF(D544="M",1,0)</f>
        <v>0</v>
      </c>
    </row>
    <row r="545" spans="1:9" x14ac:dyDescent="0.25">
      <c r="A545" s="26">
        <v>124</v>
      </c>
      <c r="B545">
        <v>69</v>
      </c>
      <c r="C545">
        <v>61</v>
      </c>
      <c r="D545" t="s">
        <v>160</v>
      </c>
      <c r="E545">
        <v>62</v>
      </c>
      <c r="F545">
        <v>9</v>
      </c>
      <c r="G545">
        <v>69</v>
      </c>
      <c r="H545">
        <v>61</v>
      </c>
      <c r="I545">
        <f>IF(D545="M",1,0)</f>
        <v>0</v>
      </c>
    </row>
    <row r="546" spans="1:9" x14ac:dyDescent="0.25">
      <c r="A546" s="26">
        <v>125</v>
      </c>
      <c r="B546">
        <v>69</v>
      </c>
      <c r="C546">
        <v>60</v>
      </c>
      <c r="D546" t="s">
        <v>189</v>
      </c>
      <c r="E546">
        <v>70.5</v>
      </c>
      <c r="F546">
        <v>3</v>
      </c>
      <c r="G546">
        <v>69</v>
      </c>
      <c r="H546">
        <v>60</v>
      </c>
      <c r="I546">
        <f>IF(D546="M",1,0)</f>
        <v>1</v>
      </c>
    </row>
    <row r="547" spans="1:9" x14ac:dyDescent="0.25">
      <c r="A547" s="26">
        <v>125</v>
      </c>
      <c r="B547">
        <v>69</v>
      </c>
      <c r="C547">
        <v>60</v>
      </c>
      <c r="D547" t="s">
        <v>160</v>
      </c>
      <c r="E547">
        <v>68</v>
      </c>
      <c r="F547">
        <v>3</v>
      </c>
      <c r="G547">
        <v>69</v>
      </c>
      <c r="H547">
        <v>60</v>
      </c>
      <c r="I547">
        <f>IF(D547="M",1,0)</f>
        <v>0</v>
      </c>
    </row>
    <row r="548" spans="1:9" x14ac:dyDescent="0.25">
      <c r="A548" s="26">
        <v>125</v>
      </c>
      <c r="B548">
        <v>69</v>
      </c>
      <c r="C548">
        <v>60</v>
      </c>
      <c r="D548" t="s">
        <v>160</v>
      </c>
      <c r="E548">
        <v>62.5</v>
      </c>
      <c r="F548">
        <v>3</v>
      </c>
      <c r="G548">
        <v>69</v>
      </c>
      <c r="H548">
        <v>60</v>
      </c>
      <c r="I548">
        <f>IF(D548="M",1,0)</f>
        <v>0</v>
      </c>
    </row>
    <row r="549" spans="1:9" x14ac:dyDescent="0.25">
      <c r="A549" s="26">
        <v>126</v>
      </c>
      <c r="B549">
        <v>69</v>
      </c>
      <c r="C549">
        <v>60</v>
      </c>
      <c r="D549" t="s">
        <v>189</v>
      </c>
      <c r="E549">
        <v>69</v>
      </c>
      <c r="F549">
        <v>4</v>
      </c>
      <c r="G549">
        <v>69</v>
      </c>
      <c r="H549">
        <v>60</v>
      </c>
      <c r="I549">
        <f>IF(D549="M",1,0)</f>
        <v>1</v>
      </c>
    </row>
    <row r="550" spans="1:9" x14ac:dyDescent="0.25">
      <c r="A550" s="26">
        <v>126</v>
      </c>
      <c r="B550">
        <v>69</v>
      </c>
      <c r="C550">
        <v>60</v>
      </c>
      <c r="D550" t="s">
        <v>189</v>
      </c>
      <c r="E550">
        <v>66</v>
      </c>
      <c r="F550">
        <v>4</v>
      </c>
      <c r="G550">
        <v>69</v>
      </c>
      <c r="H550">
        <v>60</v>
      </c>
      <c r="I550">
        <f>IF(D550="M",1,0)</f>
        <v>1</v>
      </c>
    </row>
    <row r="551" spans="1:9" x14ac:dyDescent="0.25">
      <c r="A551" s="26">
        <v>126</v>
      </c>
      <c r="B551">
        <v>69</v>
      </c>
      <c r="C551">
        <v>60</v>
      </c>
      <c r="D551" t="s">
        <v>160</v>
      </c>
      <c r="E551">
        <v>61.7</v>
      </c>
      <c r="F551">
        <v>4</v>
      </c>
      <c r="G551">
        <v>69</v>
      </c>
      <c r="H551">
        <v>60</v>
      </c>
      <c r="I551">
        <f>IF(D551="M",1,0)</f>
        <v>0</v>
      </c>
    </row>
    <row r="552" spans="1:9" x14ac:dyDescent="0.25">
      <c r="A552" s="26">
        <v>126</v>
      </c>
      <c r="B552">
        <v>69</v>
      </c>
      <c r="C552">
        <v>60</v>
      </c>
      <c r="D552" t="s">
        <v>160</v>
      </c>
      <c r="E552">
        <v>60.5</v>
      </c>
      <c r="F552">
        <v>4</v>
      </c>
      <c r="G552">
        <v>69</v>
      </c>
      <c r="H552">
        <v>60</v>
      </c>
      <c r="I552">
        <f>IF(D552="M",1,0)</f>
        <v>0</v>
      </c>
    </row>
    <row r="553" spans="1:9" x14ac:dyDescent="0.25">
      <c r="A553" s="26">
        <v>127</v>
      </c>
      <c r="B553">
        <v>69</v>
      </c>
      <c r="C553">
        <v>60.5</v>
      </c>
      <c r="D553" t="s">
        <v>189</v>
      </c>
      <c r="E553">
        <v>69.5</v>
      </c>
      <c r="F553">
        <v>1</v>
      </c>
      <c r="G553">
        <v>69</v>
      </c>
      <c r="H553">
        <v>60.5</v>
      </c>
      <c r="I553">
        <f>IF(D553="M",1,0)</f>
        <v>1</v>
      </c>
    </row>
    <row r="554" spans="1:9" x14ac:dyDescent="0.25">
      <c r="A554" s="26">
        <v>128</v>
      </c>
      <c r="B554">
        <v>68.7</v>
      </c>
      <c r="C554">
        <v>70.5</v>
      </c>
      <c r="D554" t="s">
        <v>189</v>
      </c>
      <c r="E554">
        <v>71</v>
      </c>
      <c r="F554">
        <v>2</v>
      </c>
      <c r="G554">
        <v>68.7</v>
      </c>
      <c r="H554">
        <v>70.5</v>
      </c>
      <c r="I554">
        <f>IF(D554="M",1,0)</f>
        <v>1</v>
      </c>
    </row>
    <row r="555" spans="1:9" x14ac:dyDescent="0.25">
      <c r="A555" s="26">
        <v>128</v>
      </c>
      <c r="B555">
        <v>68.7</v>
      </c>
      <c r="C555">
        <v>70.5</v>
      </c>
      <c r="D555" t="s">
        <v>160</v>
      </c>
      <c r="E555">
        <v>61.7</v>
      </c>
      <c r="F555">
        <v>2</v>
      </c>
      <c r="G555">
        <v>68.7</v>
      </c>
      <c r="H555">
        <v>70.5</v>
      </c>
      <c r="I555">
        <f>IF(D555="M",1,0)</f>
        <v>0</v>
      </c>
    </row>
    <row r="556" spans="1:9" x14ac:dyDescent="0.25">
      <c r="A556" s="26">
        <v>129</v>
      </c>
      <c r="B556">
        <v>68.5</v>
      </c>
      <c r="C556">
        <v>67</v>
      </c>
      <c r="D556" t="s">
        <v>189</v>
      </c>
      <c r="E556">
        <v>73</v>
      </c>
      <c r="F556">
        <v>3</v>
      </c>
      <c r="G556">
        <v>68.5</v>
      </c>
      <c r="H556">
        <v>67</v>
      </c>
      <c r="I556">
        <f>IF(D556="M",1,0)</f>
        <v>1</v>
      </c>
    </row>
    <row r="557" spans="1:9" x14ac:dyDescent="0.25">
      <c r="A557" s="26">
        <v>129</v>
      </c>
      <c r="B557">
        <v>68.5</v>
      </c>
      <c r="C557">
        <v>67</v>
      </c>
      <c r="D557" t="s">
        <v>189</v>
      </c>
      <c r="E557">
        <v>71</v>
      </c>
      <c r="F557">
        <v>3</v>
      </c>
      <c r="G557">
        <v>68.5</v>
      </c>
      <c r="H557">
        <v>67</v>
      </c>
      <c r="I557">
        <f>IF(D557="M",1,0)</f>
        <v>1</v>
      </c>
    </row>
    <row r="558" spans="1:9" x14ac:dyDescent="0.25">
      <c r="A558" s="26">
        <v>129</v>
      </c>
      <c r="B558">
        <v>68.5</v>
      </c>
      <c r="C558">
        <v>67</v>
      </c>
      <c r="D558" t="s">
        <v>160</v>
      </c>
      <c r="E558">
        <v>67</v>
      </c>
      <c r="F558">
        <v>3</v>
      </c>
      <c r="G558">
        <v>68.5</v>
      </c>
      <c r="H558">
        <v>67</v>
      </c>
      <c r="I558">
        <f>IF(D558="M",1,0)</f>
        <v>0</v>
      </c>
    </row>
    <row r="559" spans="1:9" x14ac:dyDescent="0.25">
      <c r="A559" s="26">
        <v>130</v>
      </c>
      <c r="B559">
        <v>68.5</v>
      </c>
      <c r="C559">
        <v>66.5</v>
      </c>
      <c r="D559" t="s">
        <v>189</v>
      </c>
      <c r="E559">
        <v>70</v>
      </c>
      <c r="F559">
        <v>11</v>
      </c>
      <c r="G559">
        <v>68.5</v>
      </c>
      <c r="H559">
        <v>66.5</v>
      </c>
      <c r="I559">
        <f>IF(D559="M",1,0)</f>
        <v>1</v>
      </c>
    </row>
    <row r="560" spans="1:9" x14ac:dyDescent="0.25">
      <c r="A560" s="26">
        <v>130</v>
      </c>
      <c r="B560">
        <v>68.5</v>
      </c>
      <c r="C560">
        <v>66.5</v>
      </c>
      <c r="D560" t="s">
        <v>189</v>
      </c>
      <c r="E560">
        <v>69</v>
      </c>
      <c r="F560">
        <v>11</v>
      </c>
      <c r="G560">
        <v>68.5</v>
      </c>
      <c r="H560">
        <v>66.5</v>
      </c>
      <c r="I560">
        <f>IF(D560="M",1,0)</f>
        <v>1</v>
      </c>
    </row>
    <row r="561" spans="1:9" x14ac:dyDescent="0.25">
      <c r="A561" s="26">
        <v>130</v>
      </c>
      <c r="B561">
        <v>68.5</v>
      </c>
      <c r="C561">
        <v>66.5</v>
      </c>
      <c r="D561" t="s">
        <v>189</v>
      </c>
      <c r="E561">
        <v>69</v>
      </c>
      <c r="F561">
        <v>11</v>
      </c>
      <c r="G561">
        <v>68.5</v>
      </c>
      <c r="H561">
        <v>66.5</v>
      </c>
      <c r="I561">
        <f>IF(D561="M",1,0)</f>
        <v>1</v>
      </c>
    </row>
    <row r="562" spans="1:9" x14ac:dyDescent="0.25">
      <c r="A562" s="26">
        <v>130</v>
      </c>
      <c r="B562">
        <v>68.5</v>
      </c>
      <c r="C562">
        <v>66.5</v>
      </c>
      <c r="D562" t="s">
        <v>189</v>
      </c>
      <c r="E562">
        <v>68.7</v>
      </c>
      <c r="F562">
        <v>11</v>
      </c>
      <c r="G562">
        <v>68.5</v>
      </c>
      <c r="H562">
        <v>66.5</v>
      </c>
      <c r="I562">
        <f>IF(D562="M",1,0)</f>
        <v>1</v>
      </c>
    </row>
    <row r="563" spans="1:9" x14ac:dyDescent="0.25">
      <c r="A563" s="26">
        <v>130</v>
      </c>
      <c r="B563">
        <v>68.5</v>
      </c>
      <c r="C563">
        <v>66.5</v>
      </c>
      <c r="D563" t="s">
        <v>189</v>
      </c>
      <c r="E563">
        <v>68.5</v>
      </c>
      <c r="F563">
        <v>11</v>
      </c>
      <c r="G563">
        <v>68.5</v>
      </c>
      <c r="H563">
        <v>66.5</v>
      </c>
      <c r="I563">
        <f>IF(D563="M",1,0)</f>
        <v>1</v>
      </c>
    </row>
    <row r="564" spans="1:9" x14ac:dyDescent="0.25">
      <c r="A564" s="26">
        <v>130</v>
      </c>
      <c r="B564">
        <v>68.5</v>
      </c>
      <c r="C564">
        <v>66.5</v>
      </c>
      <c r="D564" t="s">
        <v>189</v>
      </c>
      <c r="E564">
        <v>68.5</v>
      </c>
      <c r="F564">
        <v>11</v>
      </c>
      <c r="G564">
        <v>68.5</v>
      </c>
      <c r="H564">
        <v>66.5</v>
      </c>
      <c r="I564">
        <f>IF(D564="M",1,0)</f>
        <v>1</v>
      </c>
    </row>
    <row r="565" spans="1:9" x14ac:dyDescent="0.25">
      <c r="A565" s="26">
        <v>130</v>
      </c>
      <c r="B565">
        <v>68.5</v>
      </c>
      <c r="C565">
        <v>66.5</v>
      </c>
      <c r="D565" t="s">
        <v>189</v>
      </c>
      <c r="E565">
        <v>68</v>
      </c>
      <c r="F565">
        <v>11</v>
      </c>
      <c r="G565">
        <v>68.5</v>
      </c>
      <c r="H565">
        <v>66.5</v>
      </c>
      <c r="I565">
        <f>IF(D565="M",1,0)</f>
        <v>1</v>
      </c>
    </row>
    <row r="566" spans="1:9" x14ac:dyDescent="0.25">
      <c r="A566" s="26">
        <v>130</v>
      </c>
      <c r="B566">
        <v>68.5</v>
      </c>
      <c r="C566">
        <v>66.5</v>
      </c>
      <c r="D566" t="s">
        <v>189</v>
      </c>
      <c r="E566">
        <v>68</v>
      </c>
      <c r="F566">
        <v>11</v>
      </c>
      <c r="G566">
        <v>68.5</v>
      </c>
      <c r="H566">
        <v>66.5</v>
      </c>
      <c r="I566">
        <f>IF(D566="M",1,0)</f>
        <v>1</v>
      </c>
    </row>
    <row r="567" spans="1:9" x14ac:dyDescent="0.25">
      <c r="A567" s="26">
        <v>130</v>
      </c>
      <c r="B567">
        <v>68.5</v>
      </c>
      <c r="C567">
        <v>66.5</v>
      </c>
      <c r="D567" t="s">
        <v>189</v>
      </c>
      <c r="E567">
        <v>68</v>
      </c>
      <c r="F567">
        <v>11</v>
      </c>
      <c r="G567">
        <v>68.5</v>
      </c>
      <c r="H567">
        <v>66.5</v>
      </c>
      <c r="I567">
        <f>IF(D567="M",1,0)</f>
        <v>1</v>
      </c>
    </row>
    <row r="568" spans="1:9" x14ac:dyDescent="0.25">
      <c r="A568" s="26">
        <v>130</v>
      </c>
      <c r="B568">
        <v>68.5</v>
      </c>
      <c r="C568">
        <v>66.5</v>
      </c>
      <c r="D568" t="s">
        <v>160</v>
      </c>
      <c r="E568">
        <v>63.2</v>
      </c>
      <c r="F568">
        <v>11</v>
      </c>
      <c r="G568">
        <v>68.5</v>
      </c>
      <c r="H568">
        <v>66.5</v>
      </c>
      <c r="I568">
        <f>IF(D568="M",1,0)</f>
        <v>0</v>
      </c>
    </row>
    <row r="569" spans="1:9" x14ac:dyDescent="0.25">
      <c r="A569" s="26">
        <v>131</v>
      </c>
      <c r="B569">
        <v>68</v>
      </c>
      <c r="C569">
        <v>65</v>
      </c>
      <c r="D569" t="s">
        <v>189</v>
      </c>
      <c r="E569">
        <v>67.5</v>
      </c>
      <c r="F569">
        <v>2</v>
      </c>
      <c r="G569">
        <v>68</v>
      </c>
      <c r="H569">
        <v>65</v>
      </c>
      <c r="I569">
        <f>IF(D569="M",1,0)</f>
        <v>1</v>
      </c>
    </row>
    <row r="570" spans="1:9" x14ac:dyDescent="0.25">
      <c r="A570" s="26">
        <v>131</v>
      </c>
      <c r="B570">
        <v>68</v>
      </c>
      <c r="C570">
        <v>65</v>
      </c>
      <c r="D570" t="s">
        <v>189</v>
      </c>
      <c r="E570">
        <v>66</v>
      </c>
      <c r="F570">
        <v>2</v>
      </c>
      <c r="G570">
        <v>68</v>
      </c>
      <c r="H570">
        <v>65</v>
      </c>
      <c r="I570">
        <f>IF(D570="M",1,0)</f>
        <v>1</v>
      </c>
    </row>
    <row r="571" spans="1:9" x14ac:dyDescent="0.25">
      <c r="A571" s="26">
        <v>132</v>
      </c>
      <c r="B571">
        <v>68</v>
      </c>
      <c r="C571">
        <v>65.5</v>
      </c>
      <c r="D571" t="s">
        <v>189</v>
      </c>
      <c r="E571">
        <v>66</v>
      </c>
      <c r="F571">
        <v>2</v>
      </c>
      <c r="G571">
        <v>68</v>
      </c>
      <c r="H571">
        <v>65.5</v>
      </c>
      <c r="I571">
        <f>IF(D571="M",1,0)</f>
        <v>1</v>
      </c>
    </row>
    <row r="572" spans="1:9" x14ac:dyDescent="0.25">
      <c r="A572" s="26">
        <v>132</v>
      </c>
      <c r="B572">
        <v>68</v>
      </c>
      <c r="C572">
        <v>65.5</v>
      </c>
      <c r="D572" t="s">
        <v>160</v>
      </c>
      <c r="E572">
        <v>64</v>
      </c>
      <c r="F572">
        <v>2</v>
      </c>
      <c r="G572">
        <v>68</v>
      </c>
      <c r="H572">
        <v>65.5</v>
      </c>
      <c r="I572">
        <f>IF(D572="M",1,0)</f>
        <v>0</v>
      </c>
    </row>
    <row r="573" spans="1:9" x14ac:dyDescent="0.25">
      <c r="A573" s="26">
        <v>133</v>
      </c>
      <c r="B573">
        <v>68</v>
      </c>
      <c r="C573">
        <v>65.5</v>
      </c>
      <c r="D573" t="s">
        <v>189</v>
      </c>
      <c r="E573">
        <v>71.7</v>
      </c>
      <c r="F573">
        <v>7</v>
      </c>
      <c r="G573">
        <v>68</v>
      </c>
      <c r="H573">
        <v>65.5</v>
      </c>
      <c r="I573">
        <f>IF(D573="M",1,0)</f>
        <v>1</v>
      </c>
    </row>
    <row r="574" spans="1:9" x14ac:dyDescent="0.25">
      <c r="A574" s="26">
        <v>133</v>
      </c>
      <c r="B574">
        <v>68</v>
      </c>
      <c r="C574">
        <v>65.5</v>
      </c>
      <c r="D574" t="s">
        <v>189</v>
      </c>
      <c r="E574">
        <v>71.5</v>
      </c>
      <c r="F574">
        <v>7</v>
      </c>
      <c r="G574">
        <v>68</v>
      </c>
      <c r="H574">
        <v>65.5</v>
      </c>
      <c r="I574">
        <f>IF(D574="M",1,0)</f>
        <v>1</v>
      </c>
    </row>
    <row r="575" spans="1:9" x14ac:dyDescent="0.25">
      <c r="A575" s="26">
        <v>133</v>
      </c>
      <c r="B575">
        <v>68</v>
      </c>
      <c r="C575">
        <v>65.5</v>
      </c>
      <c r="D575" t="s">
        <v>189</v>
      </c>
      <c r="E575">
        <v>70.7</v>
      </c>
      <c r="F575">
        <v>7</v>
      </c>
      <c r="G575">
        <v>68</v>
      </c>
      <c r="H575">
        <v>65.5</v>
      </c>
      <c r="I575">
        <f>IF(D575="M",1,0)</f>
        <v>1</v>
      </c>
    </row>
    <row r="576" spans="1:9" x14ac:dyDescent="0.25">
      <c r="A576" s="26">
        <v>133</v>
      </c>
      <c r="B576">
        <v>68</v>
      </c>
      <c r="C576">
        <v>65.5</v>
      </c>
      <c r="D576" t="s">
        <v>189</v>
      </c>
      <c r="E576">
        <v>65.5</v>
      </c>
      <c r="F576">
        <v>7</v>
      </c>
      <c r="G576">
        <v>68</v>
      </c>
      <c r="H576">
        <v>65.5</v>
      </c>
      <c r="I576">
        <f>IF(D576="M",1,0)</f>
        <v>1</v>
      </c>
    </row>
    <row r="577" spans="1:9" x14ac:dyDescent="0.25">
      <c r="A577" s="26">
        <v>133</v>
      </c>
      <c r="B577">
        <v>68</v>
      </c>
      <c r="C577">
        <v>65.5</v>
      </c>
      <c r="D577" t="s">
        <v>160</v>
      </c>
      <c r="E577">
        <v>66.5</v>
      </c>
      <c r="F577">
        <v>7</v>
      </c>
      <c r="G577">
        <v>68</v>
      </c>
      <c r="H577">
        <v>65.5</v>
      </c>
      <c r="I577">
        <f>IF(D577="M",1,0)</f>
        <v>0</v>
      </c>
    </row>
    <row r="578" spans="1:9" x14ac:dyDescent="0.25">
      <c r="A578" s="26">
        <v>133</v>
      </c>
      <c r="B578">
        <v>68</v>
      </c>
      <c r="C578">
        <v>65.5</v>
      </c>
      <c r="D578" t="s">
        <v>160</v>
      </c>
      <c r="E578">
        <v>65.2</v>
      </c>
      <c r="F578">
        <v>7</v>
      </c>
      <c r="G578">
        <v>68</v>
      </c>
      <c r="H578">
        <v>65.5</v>
      </c>
      <c r="I578">
        <f>IF(D578="M",1,0)</f>
        <v>0</v>
      </c>
    </row>
    <row r="579" spans="1:9" x14ac:dyDescent="0.25">
      <c r="A579" s="26">
        <v>133</v>
      </c>
      <c r="B579">
        <v>68</v>
      </c>
      <c r="C579">
        <v>65.5</v>
      </c>
      <c r="D579" t="s">
        <v>160</v>
      </c>
      <c r="E579">
        <v>61.5</v>
      </c>
      <c r="F579">
        <v>7</v>
      </c>
      <c r="G579">
        <v>68</v>
      </c>
      <c r="H579">
        <v>65.5</v>
      </c>
      <c r="I579">
        <f>IF(D579="M",1,0)</f>
        <v>0</v>
      </c>
    </row>
    <row r="580" spans="1:9" x14ac:dyDescent="0.25">
      <c r="A580" s="26">
        <v>134</v>
      </c>
      <c r="B580">
        <v>68</v>
      </c>
      <c r="C580">
        <v>65</v>
      </c>
      <c r="D580" t="s">
        <v>189</v>
      </c>
      <c r="E580">
        <v>72</v>
      </c>
      <c r="F580">
        <v>4</v>
      </c>
      <c r="G580">
        <v>68</v>
      </c>
      <c r="H580">
        <v>65</v>
      </c>
      <c r="I580">
        <f>IF(D580="M",1,0)</f>
        <v>1</v>
      </c>
    </row>
    <row r="581" spans="1:9" x14ac:dyDescent="0.25">
      <c r="A581" s="26">
        <v>134</v>
      </c>
      <c r="B581">
        <v>68</v>
      </c>
      <c r="C581">
        <v>65</v>
      </c>
      <c r="D581" t="s">
        <v>189</v>
      </c>
      <c r="E581">
        <v>72</v>
      </c>
      <c r="F581">
        <v>4</v>
      </c>
      <c r="G581">
        <v>68</v>
      </c>
      <c r="H581">
        <v>65</v>
      </c>
      <c r="I581">
        <f>IF(D581="M",1,0)</f>
        <v>1</v>
      </c>
    </row>
    <row r="582" spans="1:9" x14ac:dyDescent="0.25">
      <c r="A582" s="26">
        <v>134</v>
      </c>
      <c r="B582">
        <v>68</v>
      </c>
      <c r="C582">
        <v>65</v>
      </c>
      <c r="D582" t="s">
        <v>160</v>
      </c>
      <c r="E582">
        <v>68</v>
      </c>
      <c r="F582">
        <v>4</v>
      </c>
      <c r="G582">
        <v>68</v>
      </c>
      <c r="H582">
        <v>65</v>
      </c>
      <c r="I582">
        <f>IF(D582="M",1,0)</f>
        <v>0</v>
      </c>
    </row>
    <row r="583" spans="1:9" x14ac:dyDescent="0.25">
      <c r="A583" s="26">
        <v>134</v>
      </c>
      <c r="B583">
        <v>68</v>
      </c>
      <c r="C583">
        <v>65</v>
      </c>
      <c r="D583" t="s">
        <v>160</v>
      </c>
      <c r="E583">
        <v>66</v>
      </c>
      <c r="F583">
        <v>4</v>
      </c>
      <c r="G583">
        <v>68</v>
      </c>
      <c r="H583">
        <v>65</v>
      </c>
      <c r="I583">
        <f>IF(D583="M",1,0)</f>
        <v>0</v>
      </c>
    </row>
    <row r="584" spans="1:9" x14ac:dyDescent="0.25">
      <c r="A584" s="26">
        <v>135</v>
      </c>
      <c r="B584">
        <v>68.5</v>
      </c>
      <c r="C584">
        <v>65</v>
      </c>
      <c r="D584" t="s">
        <v>189</v>
      </c>
      <c r="E584">
        <v>69.2</v>
      </c>
      <c r="F584">
        <v>8</v>
      </c>
      <c r="G584">
        <v>68.5</v>
      </c>
      <c r="H584">
        <v>65</v>
      </c>
      <c r="I584">
        <f>IF(D584="M",1,0)</f>
        <v>1</v>
      </c>
    </row>
    <row r="585" spans="1:9" x14ac:dyDescent="0.25">
      <c r="A585" s="26">
        <v>135</v>
      </c>
      <c r="B585">
        <v>68.5</v>
      </c>
      <c r="C585">
        <v>65</v>
      </c>
      <c r="D585" t="s">
        <v>189</v>
      </c>
      <c r="E585">
        <v>68</v>
      </c>
      <c r="F585">
        <v>8</v>
      </c>
      <c r="G585">
        <v>68.5</v>
      </c>
      <c r="H585">
        <v>65</v>
      </c>
      <c r="I585">
        <f>IF(D585="M",1,0)</f>
        <v>1</v>
      </c>
    </row>
    <row r="586" spans="1:9" x14ac:dyDescent="0.25">
      <c r="A586" s="26">
        <v>135</v>
      </c>
      <c r="B586">
        <v>68.5</v>
      </c>
      <c r="C586">
        <v>65</v>
      </c>
      <c r="D586" t="s">
        <v>189</v>
      </c>
      <c r="E586">
        <v>66</v>
      </c>
      <c r="F586">
        <v>8</v>
      </c>
      <c r="G586">
        <v>68.5</v>
      </c>
      <c r="H586">
        <v>65</v>
      </c>
      <c r="I586">
        <f>IF(D586="M",1,0)</f>
        <v>1</v>
      </c>
    </row>
    <row r="587" spans="1:9" x14ac:dyDescent="0.25">
      <c r="A587" s="26">
        <v>135</v>
      </c>
      <c r="B587">
        <v>68.5</v>
      </c>
      <c r="C587">
        <v>65</v>
      </c>
      <c r="D587" t="s">
        <v>189</v>
      </c>
      <c r="E587">
        <v>66</v>
      </c>
      <c r="F587">
        <v>8</v>
      </c>
      <c r="G587">
        <v>68.5</v>
      </c>
      <c r="H587">
        <v>65</v>
      </c>
      <c r="I587">
        <f>IF(D587="M",1,0)</f>
        <v>1</v>
      </c>
    </row>
    <row r="588" spans="1:9" x14ac:dyDescent="0.25">
      <c r="A588" s="26">
        <v>135</v>
      </c>
      <c r="B588">
        <v>68.5</v>
      </c>
      <c r="C588">
        <v>65</v>
      </c>
      <c r="D588" t="s">
        <v>160</v>
      </c>
      <c r="E588">
        <v>62</v>
      </c>
      <c r="F588">
        <v>8</v>
      </c>
      <c r="G588">
        <v>68.5</v>
      </c>
      <c r="H588">
        <v>65</v>
      </c>
      <c r="I588">
        <f>IF(D588="M",1,0)</f>
        <v>0</v>
      </c>
    </row>
    <row r="589" spans="1:9" x14ac:dyDescent="0.25">
      <c r="A589" s="26">
        <v>135</v>
      </c>
      <c r="B589">
        <v>68.5</v>
      </c>
      <c r="C589">
        <v>65</v>
      </c>
      <c r="D589" t="s">
        <v>160</v>
      </c>
      <c r="E589">
        <v>61.5</v>
      </c>
      <c r="F589">
        <v>8</v>
      </c>
      <c r="G589">
        <v>68.5</v>
      </c>
      <c r="H589">
        <v>65</v>
      </c>
      <c r="I589">
        <f>IF(D589="M",1,0)</f>
        <v>0</v>
      </c>
    </row>
    <row r="590" spans="1:9" x14ac:dyDescent="0.25">
      <c r="A590" s="26">
        <v>135</v>
      </c>
      <c r="B590">
        <v>68.5</v>
      </c>
      <c r="C590">
        <v>65</v>
      </c>
      <c r="D590" t="s">
        <v>160</v>
      </c>
      <c r="E590">
        <v>61</v>
      </c>
      <c r="F590">
        <v>8</v>
      </c>
      <c r="G590">
        <v>68.5</v>
      </c>
      <c r="H590">
        <v>65</v>
      </c>
      <c r="I590">
        <f>IF(D590="M",1,0)</f>
        <v>0</v>
      </c>
    </row>
    <row r="591" spans="1:9" x14ac:dyDescent="0.25">
      <c r="A591" s="26">
        <v>135</v>
      </c>
      <c r="B591">
        <v>68.5</v>
      </c>
      <c r="C591">
        <v>65</v>
      </c>
      <c r="D591" t="s">
        <v>160</v>
      </c>
      <c r="E591">
        <v>60</v>
      </c>
      <c r="F591">
        <v>8</v>
      </c>
      <c r="G591">
        <v>68.5</v>
      </c>
      <c r="H591">
        <v>65</v>
      </c>
      <c r="I591">
        <f>IF(D591="M",1,0)</f>
        <v>0</v>
      </c>
    </row>
    <row r="592" spans="1:9" x14ac:dyDescent="0.25">
      <c r="A592" s="26">
        <v>136</v>
      </c>
      <c r="B592">
        <v>68</v>
      </c>
      <c r="C592">
        <v>64</v>
      </c>
      <c r="D592" t="s">
        <v>189</v>
      </c>
      <c r="E592">
        <v>71</v>
      </c>
      <c r="F592">
        <v>10</v>
      </c>
      <c r="G592">
        <v>68</v>
      </c>
      <c r="H592">
        <v>64</v>
      </c>
      <c r="I592">
        <f>IF(D592="M",1,0)</f>
        <v>1</v>
      </c>
    </row>
    <row r="593" spans="1:9" x14ac:dyDescent="0.25">
      <c r="A593" s="26">
        <v>136</v>
      </c>
      <c r="B593">
        <v>68</v>
      </c>
      <c r="C593">
        <v>64</v>
      </c>
      <c r="D593" t="s">
        <v>189</v>
      </c>
      <c r="E593">
        <v>68</v>
      </c>
      <c r="F593">
        <v>10</v>
      </c>
      <c r="G593">
        <v>68</v>
      </c>
      <c r="H593">
        <v>64</v>
      </c>
      <c r="I593">
        <f>IF(D593="M",1,0)</f>
        <v>1</v>
      </c>
    </row>
    <row r="594" spans="1:9" x14ac:dyDescent="0.25">
      <c r="A594" s="26">
        <v>136</v>
      </c>
      <c r="B594">
        <v>68</v>
      </c>
      <c r="C594">
        <v>64</v>
      </c>
      <c r="D594" t="s">
        <v>189</v>
      </c>
      <c r="E594">
        <v>68</v>
      </c>
      <c r="F594">
        <v>10</v>
      </c>
      <c r="G594">
        <v>68</v>
      </c>
      <c r="H594">
        <v>64</v>
      </c>
      <c r="I594">
        <f>IF(D594="M",1,0)</f>
        <v>1</v>
      </c>
    </row>
    <row r="595" spans="1:9" x14ac:dyDescent="0.25">
      <c r="A595" s="26">
        <v>136</v>
      </c>
      <c r="B595">
        <v>68</v>
      </c>
      <c r="C595">
        <v>64</v>
      </c>
      <c r="D595" t="s">
        <v>189</v>
      </c>
      <c r="E595">
        <v>67</v>
      </c>
      <c r="F595">
        <v>10</v>
      </c>
      <c r="G595">
        <v>68</v>
      </c>
      <c r="H595">
        <v>64</v>
      </c>
      <c r="I595">
        <f>IF(D595="M",1,0)</f>
        <v>1</v>
      </c>
    </row>
    <row r="596" spans="1:9" x14ac:dyDescent="0.25">
      <c r="A596" s="26">
        <v>136</v>
      </c>
      <c r="B596">
        <v>68</v>
      </c>
      <c r="C596">
        <v>64</v>
      </c>
      <c r="D596" t="s">
        <v>160</v>
      </c>
      <c r="E596">
        <v>65</v>
      </c>
      <c r="F596">
        <v>10</v>
      </c>
      <c r="G596">
        <v>68</v>
      </c>
      <c r="H596">
        <v>64</v>
      </c>
      <c r="I596">
        <f>IF(D596="M",1,0)</f>
        <v>0</v>
      </c>
    </row>
    <row r="597" spans="1:9" x14ac:dyDescent="0.25">
      <c r="A597" s="26">
        <v>136</v>
      </c>
      <c r="B597">
        <v>68</v>
      </c>
      <c r="C597">
        <v>64</v>
      </c>
      <c r="D597" t="s">
        <v>160</v>
      </c>
      <c r="E597">
        <v>64</v>
      </c>
      <c r="F597">
        <v>10</v>
      </c>
      <c r="G597">
        <v>68</v>
      </c>
      <c r="H597">
        <v>64</v>
      </c>
      <c r="I597">
        <f>IF(D597="M",1,0)</f>
        <v>0</v>
      </c>
    </row>
    <row r="598" spans="1:9" x14ac:dyDescent="0.25">
      <c r="A598" s="26">
        <v>136</v>
      </c>
      <c r="B598">
        <v>68</v>
      </c>
      <c r="C598">
        <v>64</v>
      </c>
      <c r="D598" t="s">
        <v>160</v>
      </c>
      <c r="E598">
        <v>63</v>
      </c>
      <c r="F598">
        <v>10</v>
      </c>
      <c r="G598">
        <v>68</v>
      </c>
      <c r="H598">
        <v>64</v>
      </c>
      <c r="I598">
        <f>IF(D598="M",1,0)</f>
        <v>0</v>
      </c>
    </row>
    <row r="599" spans="1:9" x14ac:dyDescent="0.25">
      <c r="A599" s="26">
        <v>136</v>
      </c>
      <c r="B599">
        <v>68</v>
      </c>
      <c r="C599">
        <v>64</v>
      </c>
      <c r="D599" t="s">
        <v>160</v>
      </c>
      <c r="E599">
        <v>63</v>
      </c>
      <c r="F599">
        <v>10</v>
      </c>
      <c r="G599">
        <v>68</v>
      </c>
      <c r="H599">
        <v>64</v>
      </c>
      <c r="I599">
        <f>IF(D599="M",1,0)</f>
        <v>0</v>
      </c>
    </row>
    <row r="600" spans="1:9" x14ac:dyDescent="0.25">
      <c r="A600" s="26">
        <v>136</v>
      </c>
      <c r="B600">
        <v>68</v>
      </c>
      <c r="C600">
        <v>64</v>
      </c>
      <c r="D600" t="s">
        <v>160</v>
      </c>
      <c r="E600">
        <v>62</v>
      </c>
      <c r="F600">
        <v>10</v>
      </c>
      <c r="G600">
        <v>68</v>
      </c>
      <c r="H600">
        <v>64</v>
      </c>
      <c r="I600">
        <f>IF(D600="M",1,0)</f>
        <v>0</v>
      </c>
    </row>
    <row r="601" spans="1:9" x14ac:dyDescent="0.25">
      <c r="A601" s="26">
        <v>136</v>
      </c>
      <c r="B601">
        <v>68</v>
      </c>
      <c r="C601">
        <v>64</v>
      </c>
      <c r="D601" t="s">
        <v>160</v>
      </c>
      <c r="E601">
        <v>61</v>
      </c>
      <c r="F601">
        <v>10</v>
      </c>
      <c r="G601">
        <v>68</v>
      </c>
      <c r="H601">
        <v>64</v>
      </c>
      <c r="I601">
        <f>IF(D601="M",1,0)</f>
        <v>0</v>
      </c>
    </row>
    <row r="602" spans="1:9" x14ac:dyDescent="0.25">
      <c r="A602" s="26">
        <v>137</v>
      </c>
      <c r="B602">
        <v>68</v>
      </c>
      <c r="C602">
        <v>64</v>
      </c>
      <c r="D602" t="s">
        <v>189</v>
      </c>
      <c r="E602">
        <v>66</v>
      </c>
      <c r="F602">
        <v>4</v>
      </c>
      <c r="G602">
        <v>68</v>
      </c>
      <c r="H602">
        <v>64</v>
      </c>
      <c r="I602">
        <f>IF(D602="M",1,0)</f>
        <v>1</v>
      </c>
    </row>
    <row r="603" spans="1:9" x14ac:dyDescent="0.25">
      <c r="A603" s="26">
        <v>137</v>
      </c>
      <c r="B603">
        <v>68</v>
      </c>
      <c r="C603">
        <v>64</v>
      </c>
      <c r="D603" t="s">
        <v>189</v>
      </c>
      <c r="E603">
        <v>63</v>
      </c>
      <c r="F603">
        <v>4</v>
      </c>
      <c r="G603">
        <v>68</v>
      </c>
      <c r="H603">
        <v>64</v>
      </c>
      <c r="I603">
        <f>IF(D603="M",1,0)</f>
        <v>1</v>
      </c>
    </row>
    <row r="604" spans="1:9" x14ac:dyDescent="0.25">
      <c r="A604" s="26">
        <v>137</v>
      </c>
      <c r="B604">
        <v>68</v>
      </c>
      <c r="C604">
        <v>64</v>
      </c>
      <c r="D604" t="s">
        <v>160</v>
      </c>
      <c r="E604">
        <v>65.5</v>
      </c>
      <c r="F604">
        <v>4</v>
      </c>
      <c r="G604">
        <v>68</v>
      </c>
      <c r="H604">
        <v>64</v>
      </c>
      <c r="I604">
        <f>IF(D604="M",1,0)</f>
        <v>0</v>
      </c>
    </row>
    <row r="605" spans="1:9" x14ac:dyDescent="0.25">
      <c r="A605" s="26">
        <v>137</v>
      </c>
      <c r="B605">
        <v>68</v>
      </c>
      <c r="C605">
        <v>64</v>
      </c>
      <c r="D605" t="s">
        <v>160</v>
      </c>
      <c r="E605">
        <v>62</v>
      </c>
      <c r="F605">
        <v>4</v>
      </c>
      <c r="G605">
        <v>68</v>
      </c>
      <c r="H605">
        <v>64</v>
      </c>
      <c r="I605">
        <f>IF(D605="M",1,0)</f>
        <v>0</v>
      </c>
    </row>
    <row r="606" spans="1:9" x14ac:dyDescent="0.25">
      <c r="A606" s="26">
        <v>138</v>
      </c>
      <c r="B606">
        <v>68</v>
      </c>
      <c r="C606">
        <v>64</v>
      </c>
      <c r="D606" t="s">
        <v>189</v>
      </c>
      <c r="E606">
        <v>71.2</v>
      </c>
      <c r="F606">
        <v>5</v>
      </c>
      <c r="G606">
        <v>68</v>
      </c>
      <c r="H606">
        <v>64</v>
      </c>
      <c r="I606">
        <f>IF(D606="M",1,0)</f>
        <v>1</v>
      </c>
    </row>
    <row r="607" spans="1:9" x14ac:dyDescent="0.25">
      <c r="A607" s="26">
        <v>138</v>
      </c>
      <c r="B607">
        <v>68</v>
      </c>
      <c r="C607">
        <v>64</v>
      </c>
      <c r="D607" t="s">
        <v>189</v>
      </c>
      <c r="E607">
        <v>71.2</v>
      </c>
      <c r="F607">
        <v>5</v>
      </c>
      <c r="G607">
        <v>68</v>
      </c>
      <c r="H607">
        <v>64</v>
      </c>
      <c r="I607">
        <f>IF(D607="M",1,0)</f>
        <v>1</v>
      </c>
    </row>
    <row r="608" spans="1:9" x14ac:dyDescent="0.25">
      <c r="A608" s="26">
        <v>138</v>
      </c>
      <c r="B608">
        <v>68</v>
      </c>
      <c r="C608">
        <v>64</v>
      </c>
      <c r="D608" t="s">
        <v>189</v>
      </c>
      <c r="E608">
        <v>69</v>
      </c>
      <c r="F608">
        <v>5</v>
      </c>
      <c r="G608">
        <v>68</v>
      </c>
      <c r="H608">
        <v>64</v>
      </c>
      <c r="I608">
        <f>IF(D608="M",1,0)</f>
        <v>1</v>
      </c>
    </row>
    <row r="609" spans="1:9" x14ac:dyDescent="0.25">
      <c r="A609" s="26">
        <v>138</v>
      </c>
      <c r="B609">
        <v>68</v>
      </c>
      <c r="C609">
        <v>64</v>
      </c>
      <c r="D609" t="s">
        <v>189</v>
      </c>
      <c r="E609">
        <v>68.5</v>
      </c>
      <c r="F609">
        <v>5</v>
      </c>
      <c r="G609">
        <v>68</v>
      </c>
      <c r="H609">
        <v>64</v>
      </c>
      <c r="I609">
        <f>IF(D609="M",1,0)</f>
        <v>1</v>
      </c>
    </row>
    <row r="610" spans="1:9" x14ac:dyDescent="0.25">
      <c r="A610" s="26">
        <v>138</v>
      </c>
      <c r="B610">
        <v>68</v>
      </c>
      <c r="C610">
        <v>64</v>
      </c>
      <c r="D610" t="s">
        <v>160</v>
      </c>
      <c r="E610">
        <v>62.5</v>
      </c>
      <c r="F610">
        <v>5</v>
      </c>
      <c r="G610">
        <v>68</v>
      </c>
      <c r="H610">
        <v>64</v>
      </c>
      <c r="I610">
        <f>IF(D610="M",1,0)</f>
        <v>0</v>
      </c>
    </row>
    <row r="611" spans="1:9" x14ac:dyDescent="0.25">
      <c r="A611" s="26">
        <v>139</v>
      </c>
      <c r="B611">
        <v>68</v>
      </c>
      <c r="C611">
        <v>64.5</v>
      </c>
      <c r="D611" t="s">
        <v>160</v>
      </c>
      <c r="E611">
        <v>62</v>
      </c>
      <c r="F611">
        <v>1</v>
      </c>
      <c r="G611">
        <v>68</v>
      </c>
      <c r="H611">
        <v>64.5</v>
      </c>
      <c r="I611">
        <f>IF(D611="M",1,0)</f>
        <v>0</v>
      </c>
    </row>
    <row r="612" spans="1:9" x14ac:dyDescent="0.25">
      <c r="A612" s="26">
        <v>140</v>
      </c>
      <c r="B612">
        <v>68</v>
      </c>
      <c r="C612">
        <v>64</v>
      </c>
      <c r="D612" t="s">
        <v>189</v>
      </c>
      <c r="E612">
        <v>69</v>
      </c>
      <c r="F612">
        <v>10</v>
      </c>
      <c r="G612">
        <v>68</v>
      </c>
      <c r="H612">
        <v>64</v>
      </c>
      <c r="I612">
        <f>IF(D612="M",1,0)</f>
        <v>1</v>
      </c>
    </row>
    <row r="613" spans="1:9" x14ac:dyDescent="0.25">
      <c r="A613" s="26">
        <v>140</v>
      </c>
      <c r="B613">
        <v>68</v>
      </c>
      <c r="C613">
        <v>64</v>
      </c>
      <c r="D613" t="s">
        <v>189</v>
      </c>
      <c r="E613">
        <v>67</v>
      </c>
      <c r="F613">
        <v>10</v>
      </c>
      <c r="G613">
        <v>68</v>
      </c>
      <c r="H613">
        <v>64</v>
      </c>
      <c r="I613">
        <f>IF(D613="M",1,0)</f>
        <v>1</v>
      </c>
    </row>
    <row r="614" spans="1:9" x14ac:dyDescent="0.25">
      <c r="A614" s="26">
        <v>140</v>
      </c>
      <c r="B614">
        <v>68</v>
      </c>
      <c r="C614">
        <v>64</v>
      </c>
      <c r="D614" t="s">
        <v>189</v>
      </c>
      <c r="E614">
        <v>66</v>
      </c>
      <c r="F614">
        <v>10</v>
      </c>
      <c r="G614">
        <v>68</v>
      </c>
      <c r="H614">
        <v>64</v>
      </c>
      <c r="I614">
        <f>IF(D614="M",1,0)</f>
        <v>1</v>
      </c>
    </row>
    <row r="615" spans="1:9" x14ac:dyDescent="0.25">
      <c r="A615" s="26">
        <v>140</v>
      </c>
      <c r="B615">
        <v>68</v>
      </c>
      <c r="C615">
        <v>64</v>
      </c>
      <c r="D615" t="s">
        <v>160</v>
      </c>
      <c r="E615">
        <v>66</v>
      </c>
      <c r="F615">
        <v>10</v>
      </c>
      <c r="G615">
        <v>68</v>
      </c>
      <c r="H615">
        <v>64</v>
      </c>
      <c r="I615">
        <f>IF(D615="M",1,0)</f>
        <v>0</v>
      </c>
    </row>
    <row r="616" spans="1:9" x14ac:dyDescent="0.25">
      <c r="A616" s="26">
        <v>140</v>
      </c>
      <c r="B616">
        <v>68</v>
      </c>
      <c r="C616">
        <v>64</v>
      </c>
      <c r="D616" t="s">
        <v>160</v>
      </c>
      <c r="E616">
        <v>66</v>
      </c>
      <c r="F616">
        <v>10</v>
      </c>
      <c r="G616">
        <v>68</v>
      </c>
      <c r="H616">
        <v>64</v>
      </c>
      <c r="I616">
        <f>IF(D616="M",1,0)</f>
        <v>0</v>
      </c>
    </row>
    <row r="617" spans="1:9" x14ac:dyDescent="0.25">
      <c r="A617" s="26">
        <v>140</v>
      </c>
      <c r="B617">
        <v>68</v>
      </c>
      <c r="C617">
        <v>64</v>
      </c>
      <c r="D617" t="s">
        <v>160</v>
      </c>
      <c r="E617">
        <v>65</v>
      </c>
      <c r="F617">
        <v>10</v>
      </c>
      <c r="G617">
        <v>68</v>
      </c>
      <c r="H617">
        <v>64</v>
      </c>
      <c r="I617">
        <f>IF(D617="M",1,0)</f>
        <v>0</v>
      </c>
    </row>
    <row r="618" spans="1:9" x14ac:dyDescent="0.25">
      <c r="A618" s="26">
        <v>140</v>
      </c>
      <c r="B618">
        <v>68</v>
      </c>
      <c r="C618">
        <v>64</v>
      </c>
      <c r="D618" t="s">
        <v>160</v>
      </c>
      <c r="E618">
        <v>65</v>
      </c>
      <c r="F618">
        <v>10</v>
      </c>
      <c r="G618">
        <v>68</v>
      </c>
      <c r="H618">
        <v>64</v>
      </c>
      <c r="I618">
        <f>IF(D618="M",1,0)</f>
        <v>0</v>
      </c>
    </row>
    <row r="619" spans="1:9" x14ac:dyDescent="0.25">
      <c r="A619" s="26">
        <v>140</v>
      </c>
      <c r="B619">
        <v>68</v>
      </c>
      <c r="C619">
        <v>64</v>
      </c>
      <c r="D619" t="s">
        <v>160</v>
      </c>
      <c r="E619">
        <v>65</v>
      </c>
      <c r="F619">
        <v>10</v>
      </c>
      <c r="G619">
        <v>68</v>
      </c>
      <c r="H619">
        <v>64</v>
      </c>
      <c r="I619">
        <f>IF(D619="M",1,0)</f>
        <v>0</v>
      </c>
    </row>
    <row r="620" spans="1:9" x14ac:dyDescent="0.25">
      <c r="A620" s="26">
        <v>140</v>
      </c>
      <c r="B620">
        <v>68</v>
      </c>
      <c r="C620">
        <v>64</v>
      </c>
      <c r="D620" t="s">
        <v>160</v>
      </c>
      <c r="E620">
        <v>64</v>
      </c>
      <c r="F620">
        <v>10</v>
      </c>
      <c r="G620">
        <v>68</v>
      </c>
      <c r="H620">
        <v>64</v>
      </c>
      <c r="I620">
        <f>IF(D620="M",1,0)</f>
        <v>0</v>
      </c>
    </row>
    <row r="621" spans="1:9" x14ac:dyDescent="0.25">
      <c r="A621" s="26">
        <v>140</v>
      </c>
      <c r="B621">
        <v>68</v>
      </c>
      <c r="C621">
        <v>64</v>
      </c>
      <c r="D621" t="s">
        <v>160</v>
      </c>
      <c r="E621">
        <v>63</v>
      </c>
      <c r="F621">
        <v>10</v>
      </c>
      <c r="G621">
        <v>68</v>
      </c>
      <c r="H621">
        <v>64</v>
      </c>
      <c r="I621">
        <f>IF(D621="M",1,0)</f>
        <v>0</v>
      </c>
    </row>
    <row r="622" spans="1:9" x14ac:dyDescent="0.25">
      <c r="A622" s="26">
        <v>141</v>
      </c>
      <c r="B622">
        <v>68</v>
      </c>
      <c r="C622">
        <v>63</v>
      </c>
      <c r="D622" t="s">
        <v>189</v>
      </c>
      <c r="E622">
        <v>70.5</v>
      </c>
      <c r="F622">
        <v>8</v>
      </c>
      <c r="G622">
        <v>68</v>
      </c>
      <c r="H622">
        <v>63</v>
      </c>
      <c r="I622">
        <f>IF(D622="M",1,0)</f>
        <v>1</v>
      </c>
    </row>
    <row r="623" spans="1:9" x14ac:dyDescent="0.25">
      <c r="A623" s="26">
        <v>141</v>
      </c>
      <c r="B623">
        <v>68</v>
      </c>
      <c r="C623">
        <v>63</v>
      </c>
      <c r="D623" t="s">
        <v>189</v>
      </c>
      <c r="E623">
        <v>70</v>
      </c>
      <c r="F623">
        <v>8</v>
      </c>
      <c r="G623">
        <v>68</v>
      </c>
      <c r="H623">
        <v>63</v>
      </c>
      <c r="I623">
        <f>IF(D623="M",1,0)</f>
        <v>1</v>
      </c>
    </row>
    <row r="624" spans="1:9" x14ac:dyDescent="0.25">
      <c r="A624" s="26">
        <v>141</v>
      </c>
      <c r="B624">
        <v>68</v>
      </c>
      <c r="C624">
        <v>63</v>
      </c>
      <c r="D624" t="s">
        <v>189</v>
      </c>
      <c r="E624">
        <v>68</v>
      </c>
      <c r="F624">
        <v>8</v>
      </c>
      <c r="G624">
        <v>68</v>
      </c>
      <c r="H624">
        <v>63</v>
      </c>
      <c r="I624">
        <f>IF(D624="M",1,0)</f>
        <v>1</v>
      </c>
    </row>
    <row r="625" spans="1:9" x14ac:dyDescent="0.25">
      <c r="A625" s="26">
        <v>141</v>
      </c>
      <c r="B625">
        <v>68</v>
      </c>
      <c r="C625">
        <v>63</v>
      </c>
      <c r="D625" t="s">
        <v>189</v>
      </c>
      <c r="E625">
        <v>66</v>
      </c>
      <c r="F625">
        <v>8</v>
      </c>
      <c r="G625">
        <v>68</v>
      </c>
      <c r="H625">
        <v>63</v>
      </c>
      <c r="I625">
        <f>IF(D625="M",1,0)</f>
        <v>1</v>
      </c>
    </row>
    <row r="626" spans="1:9" x14ac:dyDescent="0.25">
      <c r="A626" s="26">
        <v>141</v>
      </c>
      <c r="B626">
        <v>68</v>
      </c>
      <c r="C626">
        <v>63</v>
      </c>
      <c r="D626" t="s">
        <v>189</v>
      </c>
      <c r="E626">
        <v>66</v>
      </c>
      <c r="F626">
        <v>8</v>
      </c>
      <c r="G626">
        <v>68</v>
      </c>
      <c r="H626">
        <v>63</v>
      </c>
      <c r="I626">
        <f>IF(D626="M",1,0)</f>
        <v>1</v>
      </c>
    </row>
    <row r="627" spans="1:9" x14ac:dyDescent="0.25">
      <c r="A627" s="26">
        <v>141</v>
      </c>
      <c r="B627">
        <v>68</v>
      </c>
      <c r="C627">
        <v>63</v>
      </c>
      <c r="D627" t="s">
        <v>160</v>
      </c>
      <c r="E627">
        <v>66</v>
      </c>
      <c r="F627">
        <v>8</v>
      </c>
      <c r="G627">
        <v>68</v>
      </c>
      <c r="H627">
        <v>63</v>
      </c>
      <c r="I627">
        <f>IF(D627="M",1,0)</f>
        <v>0</v>
      </c>
    </row>
    <row r="628" spans="1:9" x14ac:dyDescent="0.25">
      <c r="A628" s="26">
        <v>141</v>
      </c>
      <c r="B628">
        <v>68</v>
      </c>
      <c r="C628">
        <v>63</v>
      </c>
      <c r="D628" t="s">
        <v>160</v>
      </c>
      <c r="E628">
        <v>62</v>
      </c>
      <c r="F628">
        <v>8</v>
      </c>
      <c r="G628">
        <v>68</v>
      </c>
      <c r="H628">
        <v>63</v>
      </c>
      <c r="I628">
        <f>IF(D628="M",1,0)</f>
        <v>0</v>
      </c>
    </row>
    <row r="629" spans="1:9" x14ac:dyDescent="0.25">
      <c r="A629" s="26">
        <v>141</v>
      </c>
      <c r="B629">
        <v>68</v>
      </c>
      <c r="C629">
        <v>63</v>
      </c>
      <c r="D629" t="s">
        <v>160</v>
      </c>
      <c r="E629">
        <v>61.5</v>
      </c>
      <c r="F629">
        <v>8</v>
      </c>
      <c r="G629">
        <v>68</v>
      </c>
      <c r="H629">
        <v>63</v>
      </c>
      <c r="I629">
        <f>IF(D629="M",1,0)</f>
        <v>0</v>
      </c>
    </row>
    <row r="630" spans="1:9" x14ac:dyDescent="0.25">
      <c r="A630" s="26">
        <v>142</v>
      </c>
      <c r="B630">
        <v>68.5</v>
      </c>
      <c r="C630">
        <v>63.5</v>
      </c>
      <c r="D630" t="s">
        <v>189</v>
      </c>
      <c r="E630">
        <v>73.5</v>
      </c>
      <c r="F630">
        <v>4</v>
      </c>
      <c r="G630">
        <v>68.5</v>
      </c>
      <c r="H630">
        <v>63.5</v>
      </c>
      <c r="I630">
        <f>IF(D630="M",1,0)</f>
        <v>1</v>
      </c>
    </row>
    <row r="631" spans="1:9" x14ac:dyDescent="0.25">
      <c r="A631" s="26">
        <v>142</v>
      </c>
      <c r="B631">
        <v>68.5</v>
      </c>
      <c r="C631">
        <v>63.5</v>
      </c>
      <c r="D631" t="s">
        <v>189</v>
      </c>
      <c r="E631">
        <v>70</v>
      </c>
      <c r="F631">
        <v>4</v>
      </c>
      <c r="G631">
        <v>68.5</v>
      </c>
      <c r="H631">
        <v>63.5</v>
      </c>
      <c r="I631">
        <f>IF(D631="M",1,0)</f>
        <v>1</v>
      </c>
    </row>
    <row r="632" spans="1:9" x14ac:dyDescent="0.25">
      <c r="A632" s="26">
        <v>142</v>
      </c>
      <c r="B632">
        <v>68.5</v>
      </c>
      <c r="C632">
        <v>63.5</v>
      </c>
      <c r="D632" t="s">
        <v>189</v>
      </c>
      <c r="E632">
        <v>69.5</v>
      </c>
      <c r="F632">
        <v>4</v>
      </c>
      <c r="G632">
        <v>68.5</v>
      </c>
      <c r="H632">
        <v>63.5</v>
      </c>
      <c r="I632">
        <f>IF(D632="M",1,0)</f>
        <v>1</v>
      </c>
    </row>
    <row r="633" spans="1:9" x14ac:dyDescent="0.25">
      <c r="A633" s="26">
        <v>142</v>
      </c>
      <c r="B633">
        <v>68.5</v>
      </c>
      <c r="C633">
        <v>63.5</v>
      </c>
      <c r="D633" t="s">
        <v>160</v>
      </c>
      <c r="E633">
        <v>65.5</v>
      </c>
      <c r="F633">
        <v>4</v>
      </c>
      <c r="G633">
        <v>68.5</v>
      </c>
      <c r="H633">
        <v>63.5</v>
      </c>
      <c r="I633">
        <f>IF(D633="M",1,0)</f>
        <v>0</v>
      </c>
    </row>
    <row r="634" spans="1:9" x14ac:dyDescent="0.25">
      <c r="A634" s="26">
        <v>143</v>
      </c>
      <c r="B634">
        <v>68</v>
      </c>
      <c r="C634">
        <v>63</v>
      </c>
      <c r="D634" t="s">
        <v>189</v>
      </c>
      <c r="E634">
        <v>67</v>
      </c>
      <c r="F634">
        <v>1</v>
      </c>
      <c r="G634">
        <v>68</v>
      </c>
      <c r="H634">
        <v>63</v>
      </c>
      <c r="I634">
        <f>IF(D634="M",1,0)</f>
        <v>1</v>
      </c>
    </row>
    <row r="635" spans="1:9" x14ac:dyDescent="0.25">
      <c r="A635" s="26">
        <v>144</v>
      </c>
      <c r="B635">
        <v>68</v>
      </c>
      <c r="C635">
        <v>63</v>
      </c>
      <c r="D635" t="s">
        <v>189</v>
      </c>
      <c r="E635">
        <v>70</v>
      </c>
      <c r="F635">
        <v>4</v>
      </c>
      <c r="G635">
        <v>68</v>
      </c>
      <c r="H635">
        <v>63</v>
      </c>
      <c r="I635">
        <f>IF(D635="M",1,0)</f>
        <v>1</v>
      </c>
    </row>
    <row r="636" spans="1:9" x14ac:dyDescent="0.25">
      <c r="A636" s="26">
        <v>144</v>
      </c>
      <c r="B636">
        <v>68</v>
      </c>
      <c r="C636">
        <v>63</v>
      </c>
      <c r="D636" t="s">
        <v>189</v>
      </c>
      <c r="E636">
        <v>68</v>
      </c>
      <c r="F636">
        <v>4</v>
      </c>
      <c r="G636">
        <v>68</v>
      </c>
      <c r="H636">
        <v>63</v>
      </c>
      <c r="I636">
        <f>IF(D636="M",1,0)</f>
        <v>1</v>
      </c>
    </row>
    <row r="637" spans="1:9" x14ac:dyDescent="0.25">
      <c r="A637" s="26">
        <v>144</v>
      </c>
      <c r="B637">
        <v>68</v>
      </c>
      <c r="C637">
        <v>63</v>
      </c>
      <c r="D637" t="s">
        <v>160</v>
      </c>
      <c r="E637">
        <v>64.5</v>
      </c>
      <c r="F637">
        <v>4</v>
      </c>
      <c r="G637">
        <v>68</v>
      </c>
      <c r="H637">
        <v>63</v>
      </c>
      <c r="I637">
        <f>IF(D637="M",1,0)</f>
        <v>0</v>
      </c>
    </row>
    <row r="638" spans="1:9" x14ac:dyDescent="0.25">
      <c r="A638" s="26">
        <v>144</v>
      </c>
      <c r="B638">
        <v>68</v>
      </c>
      <c r="C638">
        <v>63</v>
      </c>
      <c r="D638" t="s">
        <v>160</v>
      </c>
      <c r="E638">
        <v>64</v>
      </c>
      <c r="F638">
        <v>4</v>
      </c>
      <c r="G638">
        <v>68</v>
      </c>
      <c r="H638">
        <v>63</v>
      </c>
      <c r="I638">
        <f>IF(D638="M",1,0)</f>
        <v>0</v>
      </c>
    </row>
    <row r="639" spans="1:9" x14ac:dyDescent="0.25">
      <c r="A639" s="26">
        <v>145</v>
      </c>
      <c r="B639">
        <v>68</v>
      </c>
      <c r="C639">
        <v>63</v>
      </c>
      <c r="D639" t="s">
        <v>189</v>
      </c>
      <c r="E639">
        <v>71</v>
      </c>
      <c r="F639">
        <v>8</v>
      </c>
      <c r="G639">
        <v>68</v>
      </c>
      <c r="H639">
        <v>63</v>
      </c>
      <c r="I639">
        <f>IF(D639="M",1,0)</f>
        <v>1</v>
      </c>
    </row>
    <row r="640" spans="1:9" x14ac:dyDescent="0.25">
      <c r="A640" s="26">
        <v>145</v>
      </c>
      <c r="B640">
        <v>68</v>
      </c>
      <c r="C640">
        <v>63</v>
      </c>
      <c r="D640" t="s">
        <v>189</v>
      </c>
      <c r="E640">
        <v>68</v>
      </c>
      <c r="F640">
        <v>8</v>
      </c>
      <c r="G640">
        <v>68</v>
      </c>
      <c r="H640">
        <v>63</v>
      </c>
      <c r="I640">
        <f>IF(D640="M",1,0)</f>
        <v>1</v>
      </c>
    </row>
    <row r="641" spans="1:9" x14ac:dyDescent="0.25">
      <c r="A641" s="26">
        <v>145</v>
      </c>
      <c r="B641">
        <v>68</v>
      </c>
      <c r="C641">
        <v>63</v>
      </c>
      <c r="D641" t="s">
        <v>189</v>
      </c>
      <c r="E641">
        <v>66</v>
      </c>
      <c r="F641">
        <v>8</v>
      </c>
      <c r="G641">
        <v>68</v>
      </c>
      <c r="H641">
        <v>63</v>
      </c>
      <c r="I641">
        <f>IF(D641="M",1,0)</f>
        <v>1</v>
      </c>
    </row>
    <row r="642" spans="1:9" x14ac:dyDescent="0.25">
      <c r="A642" s="26">
        <v>145</v>
      </c>
      <c r="B642">
        <v>68</v>
      </c>
      <c r="C642">
        <v>63</v>
      </c>
      <c r="D642" t="s">
        <v>189</v>
      </c>
      <c r="E642">
        <v>65.5</v>
      </c>
      <c r="F642">
        <v>8</v>
      </c>
      <c r="G642">
        <v>68</v>
      </c>
      <c r="H642">
        <v>63</v>
      </c>
      <c r="I642">
        <f>IF(D642="M",1,0)</f>
        <v>1</v>
      </c>
    </row>
    <row r="643" spans="1:9" x14ac:dyDescent="0.25">
      <c r="A643" s="26">
        <v>145</v>
      </c>
      <c r="B643">
        <v>68</v>
      </c>
      <c r="C643">
        <v>63</v>
      </c>
      <c r="D643" t="s">
        <v>189</v>
      </c>
      <c r="E643">
        <v>65</v>
      </c>
      <c r="F643">
        <v>8</v>
      </c>
      <c r="G643">
        <v>68</v>
      </c>
      <c r="H643">
        <v>63</v>
      </c>
      <c r="I643">
        <f>IF(D643="M",1,0)</f>
        <v>1</v>
      </c>
    </row>
    <row r="644" spans="1:9" x14ac:dyDescent="0.25">
      <c r="A644" s="26">
        <v>145</v>
      </c>
      <c r="B644">
        <v>68</v>
      </c>
      <c r="C644">
        <v>63</v>
      </c>
      <c r="D644" t="s">
        <v>160</v>
      </c>
      <c r="E644">
        <v>63</v>
      </c>
      <c r="F644">
        <v>8</v>
      </c>
      <c r="G644">
        <v>68</v>
      </c>
      <c r="H644">
        <v>63</v>
      </c>
      <c r="I644">
        <f>IF(D644="M",1,0)</f>
        <v>0</v>
      </c>
    </row>
    <row r="645" spans="1:9" x14ac:dyDescent="0.25">
      <c r="A645" s="26">
        <v>145</v>
      </c>
      <c r="B645">
        <v>68</v>
      </c>
      <c r="C645">
        <v>63</v>
      </c>
      <c r="D645" t="s">
        <v>160</v>
      </c>
      <c r="E645">
        <v>62</v>
      </c>
      <c r="F645">
        <v>8</v>
      </c>
      <c r="G645">
        <v>68</v>
      </c>
      <c r="H645">
        <v>63</v>
      </c>
      <c r="I645">
        <f>IF(D645="M",1,0)</f>
        <v>0</v>
      </c>
    </row>
    <row r="646" spans="1:9" x14ac:dyDescent="0.25">
      <c r="A646" s="26">
        <v>145</v>
      </c>
      <c r="B646">
        <v>68</v>
      </c>
      <c r="C646">
        <v>63</v>
      </c>
      <c r="D646" t="s">
        <v>160</v>
      </c>
      <c r="E646">
        <v>62</v>
      </c>
      <c r="F646">
        <v>8</v>
      </c>
      <c r="G646">
        <v>68</v>
      </c>
      <c r="H646">
        <v>63</v>
      </c>
      <c r="I646">
        <f>IF(D646="M",1,0)</f>
        <v>0</v>
      </c>
    </row>
    <row r="647" spans="1:9" x14ac:dyDescent="0.25">
      <c r="A647" s="26">
        <v>146</v>
      </c>
      <c r="B647">
        <v>68</v>
      </c>
      <c r="C647">
        <v>63</v>
      </c>
      <c r="D647" t="s">
        <v>189</v>
      </c>
      <c r="E647">
        <v>67</v>
      </c>
      <c r="F647">
        <v>6</v>
      </c>
      <c r="G647">
        <v>68</v>
      </c>
      <c r="H647">
        <v>63</v>
      </c>
      <c r="I647">
        <f>IF(D647="M",1,0)</f>
        <v>1</v>
      </c>
    </row>
    <row r="648" spans="1:9" x14ac:dyDescent="0.25">
      <c r="A648" s="26">
        <v>146</v>
      </c>
      <c r="B648">
        <v>68</v>
      </c>
      <c r="C648">
        <v>63</v>
      </c>
      <c r="D648" t="s">
        <v>189</v>
      </c>
      <c r="E648">
        <v>67</v>
      </c>
      <c r="F648">
        <v>6</v>
      </c>
      <c r="G648">
        <v>68</v>
      </c>
      <c r="H648">
        <v>63</v>
      </c>
      <c r="I648">
        <f>IF(D648="M",1,0)</f>
        <v>1</v>
      </c>
    </row>
    <row r="649" spans="1:9" x14ac:dyDescent="0.25">
      <c r="A649" s="26">
        <v>146</v>
      </c>
      <c r="B649">
        <v>68</v>
      </c>
      <c r="C649">
        <v>63</v>
      </c>
      <c r="D649" t="s">
        <v>189</v>
      </c>
      <c r="E649">
        <v>66</v>
      </c>
      <c r="F649">
        <v>6</v>
      </c>
      <c r="G649">
        <v>68</v>
      </c>
      <c r="H649">
        <v>63</v>
      </c>
      <c r="I649">
        <f>IF(D649="M",1,0)</f>
        <v>1</v>
      </c>
    </row>
    <row r="650" spans="1:9" x14ac:dyDescent="0.25">
      <c r="A650" s="26">
        <v>146</v>
      </c>
      <c r="B650">
        <v>68</v>
      </c>
      <c r="C650">
        <v>63</v>
      </c>
      <c r="D650" t="s">
        <v>160</v>
      </c>
      <c r="E650">
        <v>64</v>
      </c>
      <c r="F650">
        <v>6</v>
      </c>
      <c r="G650">
        <v>68</v>
      </c>
      <c r="H650">
        <v>63</v>
      </c>
      <c r="I650">
        <f>IF(D650="M",1,0)</f>
        <v>0</v>
      </c>
    </row>
    <row r="651" spans="1:9" x14ac:dyDescent="0.25">
      <c r="A651" s="26">
        <v>146</v>
      </c>
      <c r="B651">
        <v>68</v>
      </c>
      <c r="C651">
        <v>63</v>
      </c>
      <c r="D651" t="s">
        <v>160</v>
      </c>
      <c r="E651">
        <v>63.5</v>
      </c>
      <c r="F651">
        <v>6</v>
      </c>
      <c r="G651">
        <v>68</v>
      </c>
      <c r="H651">
        <v>63</v>
      </c>
      <c r="I651">
        <f>IF(D651="M",1,0)</f>
        <v>0</v>
      </c>
    </row>
    <row r="652" spans="1:9" x14ac:dyDescent="0.25">
      <c r="A652" s="26">
        <v>146</v>
      </c>
      <c r="B652">
        <v>68</v>
      </c>
      <c r="C652">
        <v>63</v>
      </c>
      <c r="D652" t="s">
        <v>160</v>
      </c>
      <c r="E652">
        <v>61</v>
      </c>
      <c r="F652">
        <v>6</v>
      </c>
      <c r="G652">
        <v>68</v>
      </c>
      <c r="H652">
        <v>63</v>
      </c>
      <c r="I652">
        <f>IF(D652="M",1,0)</f>
        <v>0</v>
      </c>
    </row>
    <row r="653" spans="1:9" x14ac:dyDescent="0.25">
      <c r="A653" s="26">
        <v>147</v>
      </c>
      <c r="B653">
        <v>68.5</v>
      </c>
      <c r="C653">
        <v>63.5</v>
      </c>
      <c r="D653" t="s">
        <v>189</v>
      </c>
      <c r="E653">
        <v>68.2</v>
      </c>
      <c r="F653">
        <v>1</v>
      </c>
      <c r="G653">
        <v>68.5</v>
      </c>
      <c r="H653">
        <v>63.5</v>
      </c>
      <c r="I653">
        <f>IF(D653="M",1,0)</f>
        <v>1</v>
      </c>
    </row>
    <row r="654" spans="1:9" x14ac:dyDescent="0.25">
      <c r="A654" s="26">
        <v>148</v>
      </c>
      <c r="B654">
        <v>68</v>
      </c>
      <c r="C654">
        <v>63</v>
      </c>
      <c r="D654" t="s">
        <v>189</v>
      </c>
      <c r="E654">
        <v>70</v>
      </c>
      <c r="F654">
        <v>1</v>
      </c>
      <c r="G654">
        <v>68</v>
      </c>
      <c r="H654">
        <v>63</v>
      </c>
      <c r="I654">
        <f>IF(D654="M",1,0)</f>
        <v>1</v>
      </c>
    </row>
    <row r="655" spans="1:9" x14ac:dyDescent="0.25">
      <c r="A655" s="26">
        <v>149</v>
      </c>
      <c r="B655">
        <v>68.2</v>
      </c>
      <c r="C655">
        <v>63.5</v>
      </c>
      <c r="D655" t="s">
        <v>189</v>
      </c>
      <c r="E655">
        <v>70</v>
      </c>
      <c r="F655">
        <v>5</v>
      </c>
      <c r="G655">
        <v>68.2</v>
      </c>
      <c r="H655">
        <v>63.5</v>
      </c>
      <c r="I655">
        <f>IF(D655="M",1,0)</f>
        <v>1</v>
      </c>
    </row>
    <row r="656" spans="1:9" x14ac:dyDescent="0.25">
      <c r="A656" s="26">
        <v>149</v>
      </c>
      <c r="B656">
        <v>68.2</v>
      </c>
      <c r="C656">
        <v>63.5</v>
      </c>
      <c r="D656" t="s">
        <v>189</v>
      </c>
      <c r="E656">
        <v>69</v>
      </c>
      <c r="F656">
        <v>5</v>
      </c>
      <c r="G656">
        <v>68.2</v>
      </c>
      <c r="H656">
        <v>63.5</v>
      </c>
      <c r="I656">
        <f>IF(D656="M",1,0)</f>
        <v>1</v>
      </c>
    </row>
    <row r="657" spans="1:9" x14ac:dyDescent="0.25">
      <c r="A657" s="26">
        <v>149</v>
      </c>
      <c r="B657">
        <v>68.2</v>
      </c>
      <c r="C657">
        <v>63.5</v>
      </c>
      <c r="D657" t="s">
        <v>189</v>
      </c>
      <c r="E657">
        <v>67</v>
      </c>
      <c r="F657">
        <v>5</v>
      </c>
      <c r="G657">
        <v>68.2</v>
      </c>
      <c r="H657">
        <v>63.5</v>
      </c>
      <c r="I657">
        <f>IF(D657="M",1,0)</f>
        <v>1</v>
      </c>
    </row>
    <row r="658" spans="1:9" x14ac:dyDescent="0.25">
      <c r="A658" s="26">
        <v>149</v>
      </c>
      <c r="B658">
        <v>68.2</v>
      </c>
      <c r="C658">
        <v>63.5</v>
      </c>
      <c r="D658" t="s">
        <v>189</v>
      </c>
      <c r="E658">
        <v>65.5</v>
      </c>
      <c r="F658">
        <v>5</v>
      </c>
      <c r="G658">
        <v>68.2</v>
      </c>
      <c r="H658">
        <v>63.5</v>
      </c>
      <c r="I658">
        <f>IF(D658="M",1,0)</f>
        <v>1</v>
      </c>
    </row>
    <row r="659" spans="1:9" x14ac:dyDescent="0.25">
      <c r="A659" s="26">
        <v>149</v>
      </c>
      <c r="B659">
        <v>68.2</v>
      </c>
      <c r="C659">
        <v>63.5</v>
      </c>
      <c r="D659" t="s">
        <v>160</v>
      </c>
      <c r="E659">
        <v>64.5</v>
      </c>
      <c r="F659">
        <v>5</v>
      </c>
      <c r="G659">
        <v>68.2</v>
      </c>
      <c r="H659">
        <v>63.5</v>
      </c>
      <c r="I659">
        <f>IF(D659="M",1,0)</f>
        <v>0</v>
      </c>
    </row>
    <row r="660" spans="1:9" x14ac:dyDescent="0.25">
      <c r="A660" s="26">
        <v>150</v>
      </c>
      <c r="B660">
        <v>68</v>
      </c>
      <c r="C660">
        <v>62.5</v>
      </c>
      <c r="D660" t="s">
        <v>189</v>
      </c>
      <c r="E660">
        <v>68.5</v>
      </c>
      <c r="F660">
        <v>1</v>
      </c>
      <c r="G660">
        <v>68</v>
      </c>
      <c r="H660">
        <v>62.5</v>
      </c>
      <c r="I660">
        <f>IF(D660="M",1,0)</f>
        <v>1</v>
      </c>
    </row>
    <row r="661" spans="1:9" x14ac:dyDescent="0.25">
      <c r="A661" s="26">
        <v>151</v>
      </c>
      <c r="B661">
        <v>68.7</v>
      </c>
      <c r="C661">
        <v>62</v>
      </c>
      <c r="D661" t="s">
        <v>189</v>
      </c>
      <c r="E661">
        <v>67.7</v>
      </c>
      <c r="F661">
        <v>2</v>
      </c>
      <c r="G661">
        <v>68.7</v>
      </c>
      <c r="H661">
        <v>62</v>
      </c>
      <c r="I661">
        <f>IF(D661="M",1,0)</f>
        <v>1</v>
      </c>
    </row>
    <row r="662" spans="1:9" x14ac:dyDescent="0.25">
      <c r="A662" s="26">
        <v>151</v>
      </c>
      <c r="B662">
        <v>68.7</v>
      </c>
      <c r="C662">
        <v>62</v>
      </c>
      <c r="D662" t="s">
        <v>160</v>
      </c>
      <c r="E662">
        <v>61.7</v>
      </c>
      <c r="F662">
        <v>2</v>
      </c>
      <c r="G662">
        <v>68.7</v>
      </c>
      <c r="H662">
        <v>62</v>
      </c>
      <c r="I662">
        <f>IF(D662="M",1,0)</f>
        <v>0</v>
      </c>
    </row>
    <row r="663" spans="1:9" x14ac:dyDescent="0.25">
      <c r="A663" s="26">
        <v>152</v>
      </c>
      <c r="B663">
        <v>68</v>
      </c>
      <c r="C663">
        <v>62.5</v>
      </c>
      <c r="D663" t="s">
        <v>189</v>
      </c>
      <c r="E663">
        <v>66.5</v>
      </c>
      <c r="F663">
        <v>1</v>
      </c>
      <c r="G663">
        <v>68</v>
      </c>
      <c r="H663">
        <v>62.5</v>
      </c>
      <c r="I663">
        <f>IF(D663="M",1,0)</f>
        <v>1</v>
      </c>
    </row>
    <row r="664" spans="1:9" x14ac:dyDescent="0.25">
      <c r="A664" s="26">
        <v>153</v>
      </c>
      <c r="B664">
        <v>68</v>
      </c>
      <c r="C664">
        <v>61</v>
      </c>
      <c r="D664" t="s">
        <v>189</v>
      </c>
      <c r="E664">
        <v>68.5</v>
      </c>
      <c r="F664">
        <v>5</v>
      </c>
      <c r="G664">
        <v>68</v>
      </c>
      <c r="H664">
        <v>61</v>
      </c>
      <c r="I664">
        <f>IF(D664="M",1,0)</f>
        <v>1</v>
      </c>
    </row>
    <row r="665" spans="1:9" x14ac:dyDescent="0.25">
      <c r="A665" s="26">
        <v>153</v>
      </c>
      <c r="B665">
        <v>68</v>
      </c>
      <c r="C665">
        <v>61</v>
      </c>
      <c r="D665" t="s">
        <v>189</v>
      </c>
      <c r="E665">
        <v>68</v>
      </c>
      <c r="F665">
        <v>5</v>
      </c>
      <c r="G665">
        <v>68</v>
      </c>
      <c r="H665">
        <v>61</v>
      </c>
      <c r="I665">
        <f>IF(D665="M",1,0)</f>
        <v>1</v>
      </c>
    </row>
    <row r="666" spans="1:9" x14ac:dyDescent="0.25">
      <c r="A666" s="26">
        <v>153</v>
      </c>
      <c r="B666">
        <v>68</v>
      </c>
      <c r="C666">
        <v>61</v>
      </c>
      <c r="D666" t="s">
        <v>189</v>
      </c>
      <c r="E666">
        <v>64</v>
      </c>
      <c r="F666">
        <v>5</v>
      </c>
      <c r="G666">
        <v>68</v>
      </c>
      <c r="H666">
        <v>61</v>
      </c>
      <c r="I666">
        <f>IF(D666="M",1,0)</f>
        <v>1</v>
      </c>
    </row>
    <row r="667" spans="1:9" x14ac:dyDescent="0.25">
      <c r="A667" s="26">
        <v>153</v>
      </c>
      <c r="B667">
        <v>68</v>
      </c>
      <c r="C667">
        <v>61</v>
      </c>
      <c r="D667" t="s">
        <v>160</v>
      </c>
      <c r="E667">
        <v>63.5</v>
      </c>
      <c r="F667">
        <v>5</v>
      </c>
      <c r="G667">
        <v>68</v>
      </c>
      <c r="H667">
        <v>61</v>
      </c>
      <c r="I667">
        <f>IF(D667="M",1,0)</f>
        <v>0</v>
      </c>
    </row>
    <row r="668" spans="1:9" x14ac:dyDescent="0.25">
      <c r="A668" s="26">
        <v>153</v>
      </c>
      <c r="B668">
        <v>68</v>
      </c>
      <c r="C668">
        <v>61</v>
      </c>
      <c r="D668" t="s">
        <v>160</v>
      </c>
      <c r="E668">
        <v>63</v>
      </c>
      <c r="F668">
        <v>5</v>
      </c>
      <c r="G668">
        <v>68</v>
      </c>
      <c r="H668">
        <v>61</v>
      </c>
      <c r="I668">
        <f>IF(D668="M",1,0)</f>
        <v>0</v>
      </c>
    </row>
    <row r="669" spans="1:9" x14ac:dyDescent="0.25">
      <c r="A669" s="26">
        <v>154</v>
      </c>
      <c r="B669">
        <v>68</v>
      </c>
      <c r="C669">
        <v>60.2</v>
      </c>
      <c r="D669" t="s">
        <v>189</v>
      </c>
      <c r="E669">
        <v>66.7</v>
      </c>
      <c r="F669">
        <v>1</v>
      </c>
      <c r="G669">
        <v>68</v>
      </c>
      <c r="H669">
        <v>60.2</v>
      </c>
      <c r="I669">
        <f>IF(D669="M",1,0)</f>
        <v>1</v>
      </c>
    </row>
    <row r="670" spans="1:9" x14ac:dyDescent="0.25">
      <c r="A670" s="26">
        <v>155</v>
      </c>
      <c r="B670">
        <v>68</v>
      </c>
      <c r="C670">
        <v>60</v>
      </c>
      <c r="D670" t="s">
        <v>189</v>
      </c>
      <c r="E670">
        <v>64</v>
      </c>
      <c r="F670">
        <v>7</v>
      </c>
      <c r="G670">
        <v>68</v>
      </c>
      <c r="H670">
        <v>60</v>
      </c>
      <c r="I670">
        <f>IF(D670="M",1,0)</f>
        <v>1</v>
      </c>
    </row>
    <row r="671" spans="1:9" x14ac:dyDescent="0.25">
      <c r="A671" s="26">
        <v>155</v>
      </c>
      <c r="B671">
        <v>68</v>
      </c>
      <c r="C671">
        <v>60</v>
      </c>
      <c r="D671" t="s">
        <v>160</v>
      </c>
      <c r="E671">
        <v>61</v>
      </c>
      <c r="F671">
        <v>7</v>
      </c>
      <c r="G671">
        <v>68</v>
      </c>
      <c r="H671">
        <v>60</v>
      </c>
      <c r="I671">
        <f>IF(D671="M",1,0)</f>
        <v>0</v>
      </c>
    </row>
    <row r="672" spans="1:9" x14ac:dyDescent="0.25">
      <c r="A672" s="26">
        <v>155</v>
      </c>
      <c r="B672">
        <v>68</v>
      </c>
      <c r="C672">
        <v>60</v>
      </c>
      <c r="D672" t="s">
        <v>160</v>
      </c>
      <c r="E672">
        <v>61</v>
      </c>
      <c r="F672">
        <v>7</v>
      </c>
      <c r="G672">
        <v>68</v>
      </c>
      <c r="H672">
        <v>60</v>
      </c>
      <c r="I672">
        <f>IF(D672="M",1,0)</f>
        <v>0</v>
      </c>
    </row>
    <row r="673" spans="1:9" x14ac:dyDescent="0.25">
      <c r="A673" s="26">
        <v>155</v>
      </c>
      <c r="B673">
        <v>68</v>
      </c>
      <c r="C673">
        <v>60</v>
      </c>
      <c r="D673" t="s">
        <v>160</v>
      </c>
      <c r="E673">
        <v>60</v>
      </c>
      <c r="F673">
        <v>7</v>
      </c>
      <c r="G673">
        <v>68</v>
      </c>
      <c r="H673">
        <v>60</v>
      </c>
      <c r="I673">
        <f>IF(D673="M",1,0)</f>
        <v>0</v>
      </c>
    </row>
    <row r="674" spans="1:9" x14ac:dyDescent="0.25">
      <c r="A674" s="26">
        <v>155</v>
      </c>
      <c r="B674">
        <v>68</v>
      </c>
      <c r="C674">
        <v>60</v>
      </c>
      <c r="D674" t="s">
        <v>160</v>
      </c>
      <c r="E674">
        <v>60</v>
      </c>
      <c r="F674">
        <v>7</v>
      </c>
      <c r="G674">
        <v>68</v>
      </c>
      <c r="H674">
        <v>60</v>
      </c>
      <c r="I674">
        <f>IF(D674="M",1,0)</f>
        <v>0</v>
      </c>
    </row>
    <row r="675" spans="1:9" x14ac:dyDescent="0.25">
      <c r="A675" s="26">
        <v>155</v>
      </c>
      <c r="B675">
        <v>68</v>
      </c>
      <c r="C675">
        <v>60</v>
      </c>
      <c r="D675" t="s">
        <v>160</v>
      </c>
      <c r="E675">
        <v>60</v>
      </c>
      <c r="F675">
        <v>7</v>
      </c>
      <c r="G675">
        <v>68</v>
      </c>
      <c r="H675">
        <v>60</v>
      </c>
      <c r="I675">
        <f>IF(D675="M",1,0)</f>
        <v>0</v>
      </c>
    </row>
    <row r="676" spans="1:9" x14ac:dyDescent="0.25">
      <c r="A676" s="26">
        <v>155</v>
      </c>
      <c r="B676">
        <v>68</v>
      </c>
      <c r="C676">
        <v>60</v>
      </c>
      <c r="D676" t="s">
        <v>160</v>
      </c>
      <c r="E676">
        <v>56</v>
      </c>
      <c r="F676">
        <v>7</v>
      </c>
      <c r="G676">
        <v>68</v>
      </c>
      <c r="H676">
        <v>60</v>
      </c>
      <c r="I676">
        <f>IF(D676="M",1,0)</f>
        <v>0</v>
      </c>
    </row>
    <row r="677" spans="1:9" x14ac:dyDescent="0.25">
      <c r="A677" s="26">
        <v>156</v>
      </c>
      <c r="B677">
        <v>68</v>
      </c>
      <c r="C677">
        <v>60</v>
      </c>
      <c r="D677" t="s">
        <v>189</v>
      </c>
      <c r="E677">
        <v>67.5</v>
      </c>
      <c r="F677">
        <v>4</v>
      </c>
      <c r="G677">
        <v>68</v>
      </c>
      <c r="H677">
        <v>60</v>
      </c>
      <c r="I677">
        <f>IF(D677="M",1,0)</f>
        <v>1</v>
      </c>
    </row>
    <row r="678" spans="1:9" x14ac:dyDescent="0.25">
      <c r="A678" s="26">
        <v>156</v>
      </c>
      <c r="B678">
        <v>68</v>
      </c>
      <c r="C678">
        <v>60</v>
      </c>
      <c r="D678" t="s">
        <v>189</v>
      </c>
      <c r="E678">
        <v>67</v>
      </c>
      <c r="F678">
        <v>4</v>
      </c>
      <c r="G678">
        <v>68</v>
      </c>
      <c r="H678">
        <v>60</v>
      </c>
      <c r="I678">
        <f>IF(D678="M",1,0)</f>
        <v>1</v>
      </c>
    </row>
    <row r="679" spans="1:9" x14ac:dyDescent="0.25">
      <c r="A679" s="26">
        <v>156</v>
      </c>
      <c r="B679">
        <v>68</v>
      </c>
      <c r="C679">
        <v>60</v>
      </c>
      <c r="D679" t="s">
        <v>189</v>
      </c>
      <c r="E679">
        <v>66.5</v>
      </c>
      <c r="F679">
        <v>4</v>
      </c>
      <c r="G679">
        <v>68</v>
      </c>
      <c r="H679">
        <v>60</v>
      </c>
      <c r="I679">
        <f>IF(D679="M",1,0)</f>
        <v>1</v>
      </c>
    </row>
    <row r="680" spans="1:9" x14ac:dyDescent="0.25">
      <c r="A680" s="26">
        <v>156</v>
      </c>
      <c r="B680">
        <v>68</v>
      </c>
      <c r="C680">
        <v>60</v>
      </c>
      <c r="D680" t="s">
        <v>160</v>
      </c>
      <c r="E680">
        <v>60</v>
      </c>
      <c r="F680">
        <v>4</v>
      </c>
      <c r="G680">
        <v>68</v>
      </c>
      <c r="H680">
        <v>60</v>
      </c>
      <c r="I680">
        <f>IF(D680="M",1,0)</f>
        <v>0</v>
      </c>
    </row>
    <row r="681" spans="1:9" x14ac:dyDescent="0.25">
      <c r="A681" s="26">
        <v>157</v>
      </c>
      <c r="B681">
        <v>68.5</v>
      </c>
      <c r="C681">
        <v>59</v>
      </c>
      <c r="D681" t="s">
        <v>189</v>
      </c>
      <c r="E681">
        <v>69</v>
      </c>
      <c r="F681">
        <v>1</v>
      </c>
      <c r="G681">
        <v>68.5</v>
      </c>
      <c r="H681">
        <v>59</v>
      </c>
      <c r="I681">
        <f>IF(D681="M",1,0)</f>
        <v>1</v>
      </c>
    </row>
    <row r="682" spans="1:9" x14ac:dyDescent="0.25">
      <c r="A682" s="26">
        <v>158</v>
      </c>
      <c r="B682">
        <v>68</v>
      </c>
      <c r="C682">
        <v>59</v>
      </c>
      <c r="D682" t="s">
        <v>189</v>
      </c>
      <c r="E682">
        <v>68</v>
      </c>
      <c r="F682">
        <v>10</v>
      </c>
      <c r="G682">
        <v>68</v>
      </c>
      <c r="H682">
        <v>59</v>
      </c>
      <c r="I682">
        <f>IF(D682="M",1,0)</f>
        <v>1</v>
      </c>
    </row>
    <row r="683" spans="1:9" x14ac:dyDescent="0.25">
      <c r="A683" s="26">
        <v>158</v>
      </c>
      <c r="B683">
        <v>68</v>
      </c>
      <c r="C683">
        <v>59</v>
      </c>
      <c r="D683" t="s">
        <v>189</v>
      </c>
      <c r="E683">
        <v>65</v>
      </c>
      <c r="F683">
        <v>10</v>
      </c>
      <c r="G683">
        <v>68</v>
      </c>
      <c r="H683">
        <v>59</v>
      </c>
      <c r="I683">
        <f>IF(D683="M",1,0)</f>
        <v>1</v>
      </c>
    </row>
    <row r="684" spans="1:9" x14ac:dyDescent="0.25">
      <c r="A684" s="26">
        <v>158</v>
      </c>
      <c r="B684">
        <v>68</v>
      </c>
      <c r="C684">
        <v>59</v>
      </c>
      <c r="D684" t="s">
        <v>189</v>
      </c>
      <c r="E684">
        <v>64.7</v>
      </c>
      <c r="F684">
        <v>10</v>
      </c>
      <c r="G684">
        <v>68</v>
      </c>
      <c r="H684">
        <v>59</v>
      </c>
      <c r="I684">
        <f>IF(D684="M",1,0)</f>
        <v>1</v>
      </c>
    </row>
    <row r="685" spans="1:9" x14ac:dyDescent="0.25">
      <c r="A685" s="26">
        <v>158</v>
      </c>
      <c r="B685">
        <v>68</v>
      </c>
      <c r="C685">
        <v>59</v>
      </c>
      <c r="D685" t="s">
        <v>189</v>
      </c>
      <c r="E685">
        <v>64</v>
      </c>
      <c r="F685">
        <v>10</v>
      </c>
      <c r="G685">
        <v>68</v>
      </c>
      <c r="H685">
        <v>59</v>
      </c>
      <c r="I685">
        <f>IF(D685="M",1,0)</f>
        <v>1</v>
      </c>
    </row>
    <row r="686" spans="1:9" x14ac:dyDescent="0.25">
      <c r="A686" s="26">
        <v>158</v>
      </c>
      <c r="B686">
        <v>68</v>
      </c>
      <c r="C686">
        <v>59</v>
      </c>
      <c r="D686" t="s">
        <v>189</v>
      </c>
      <c r="E686">
        <v>64</v>
      </c>
      <c r="F686">
        <v>10</v>
      </c>
      <c r="G686">
        <v>68</v>
      </c>
      <c r="H686">
        <v>59</v>
      </c>
      <c r="I686">
        <f>IF(D686="M",1,0)</f>
        <v>1</v>
      </c>
    </row>
    <row r="687" spans="1:9" x14ac:dyDescent="0.25">
      <c r="A687" s="26">
        <v>158</v>
      </c>
      <c r="B687">
        <v>68</v>
      </c>
      <c r="C687">
        <v>59</v>
      </c>
      <c r="D687" t="s">
        <v>189</v>
      </c>
      <c r="E687">
        <v>63</v>
      </c>
      <c r="F687">
        <v>10</v>
      </c>
      <c r="G687">
        <v>68</v>
      </c>
      <c r="H687">
        <v>59</v>
      </c>
      <c r="I687">
        <f>IF(D687="M",1,0)</f>
        <v>1</v>
      </c>
    </row>
    <row r="688" spans="1:9" x14ac:dyDescent="0.25">
      <c r="A688" s="26">
        <v>158</v>
      </c>
      <c r="B688">
        <v>68</v>
      </c>
      <c r="C688">
        <v>59</v>
      </c>
      <c r="D688" t="s">
        <v>160</v>
      </c>
      <c r="E688">
        <v>65</v>
      </c>
      <c r="F688">
        <v>10</v>
      </c>
      <c r="G688">
        <v>68</v>
      </c>
      <c r="H688">
        <v>59</v>
      </c>
      <c r="I688">
        <f>IF(D688="M",1,0)</f>
        <v>0</v>
      </c>
    </row>
    <row r="689" spans="1:9" x14ac:dyDescent="0.25">
      <c r="A689" s="26">
        <v>158</v>
      </c>
      <c r="B689">
        <v>68</v>
      </c>
      <c r="C689">
        <v>59</v>
      </c>
      <c r="D689" t="s">
        <v>160</v>
      </c>
      <c r="E689">
        <v>65</v>
      </c>
      <c r="F689">
        <v>10</v>
      </c>
      <c r="G689">
        <v>68</v>
      </c>
      <c r="H689">
        <v>59</v>
      </c>
      <c r="I689">
        <f>IF(D689="M",1,0)</f>
        <v>0</v>
      </c>
    </row>
    <row r="690" spans="1:9" x14ac:dyDescent="0.25">
      <c r="A690" s="26">
        <v>158</v>
      </c>
      <c r="B690">
        <v>68</v>
      </c>
      <c r="C690">
        <v>59</v>
      </c>
      <c r="D690" t="s">
        <v>160</v>
      </c>
      <c r="E690">
        <v>62</v>
      </c>
      <c r="F690">
        <v>10</v>
      </c>
      <c r="G690">
        <v>68</v>
      </c>
      <c r="H690">
        <v>59</v>
      </c>
      <c r="I690">
        <f>IF(D690="M",1,0)</f>
        <v>0</v>
      </c>
    </row>
    <row r="691" spans="1:9" x14ac:dyDescent="0.25">
      <c r="A691" s="26">
        <v>158</v>
      </c>
      <c r="B691">
        <v>68</v>
      </c>
      <c r="C691">
        <v>59</v>
      </c>
      <c r="D691" t="s">
        <v>160</v>
      </c>
      <c r="E691">
        <v>61</v>
      </c>
      <c r="F691">
        <v>10</v>
      </c>
      <c r="G691">
        <v>68</v>
      </c>
      <c r="H691">
        <v>59</v>
      </c>
      <c r="I691">
        <f>IF(D691="M",1,0)</f>
        <v>0</v>
      </c>
    </row>
    <row r="692" spans="1:9" x14ac:dyDescent="0.25">
      <c r="A692" s="26">
        <v>159</v>
      </c>
      <c r="B692">
        <v>67</v>
      </c>
      <c r="C692">
        <v>66.2</v>
      </c>
      <c r="D692" t="s">
        <v>189</v>
      </c>
      <c r="E692">
        <v>72.7</v>
      </c>
      <c r="F692">
        <v>5</v>
      </c>
      <c r="G692">
        <v>67</v>
      </c>
      <c r="H692">
        <v>66.2</v>
      </c>
      <c r="I692">
        <f>IF(D692="M",1,0)</f>
        <v>1</v>
      </c>
    </row>
    <row r="693" spans="1:9" x14ac:dyDescent="0.25">
      <c r="A693" s="26">
        <v>159</v>
      </c>
      <c r="B693">
        <v>67</v>
      </c>
      <c r="C693">
        <v>66.2</v>
      </c>
      <c r="D693" t="s">
        <v>189</v>
      </c>
      <c r="E693">
        <v>72.7</v>
      </c>
      <c r="F693">
        <v>5</v>
      </c>
      <c r="G693">
        <v>67</v>
      </c>
      <c r="H693">
        <v>66.2</v>
      </c>
      <c r="I693">
        <f>IF(D693="M",1,0)</f>
        <v>1</v>
      </c>
    </row>
    <row r="694" spans="1:9" x14ac:dyDescent="0.25">
      <c r="A694" s="26">
        <v>159</v>
      </c>
      <c r="B694">
        <v>67</v>
      </c>
      <c r="C694">
        <v>66.2</v>
      </c>
      <c r="D694" t="s">
        <v>189</v>
      </c>
      <c r="E694">
        <v>71.5</v>
      </c>
      <c r="F694">
        <v>5</v>
      </c>
      <c r="G694">
        <v>67</v>
      </c>
      <c r="H694">
        <v>66.2</v>
      </c>
      <c r="I694">
        <f>IF(D694="M",1,0)</f>
        <v>1</v>
      </c>
    </row>
    <row r="695" spans="1:9" x14ac:dyDescent="0.25">
      <c r="A695" s="26">
        <v>159</v>
      </c>
      <c r="B695">
        <v>67</v>
      </c>
      <c r="C695">
        <v>66.2</v>
      </c>
      <c r="D695" t="s">
        <v>160</v>
      </c>
      <c r="E695">
        <v>65.5</v>
      </c>
      <c r="F695">
        <v>5</v>
      </c>
      <c r="G695">
        <v>67</v>
      </c>
      <c r="H695">
        <v>66.2</v>
      </c>
      <c r="I695">
        <f>IF(D695="M",1,0)</f>
        <v>0</v>
      </c>
    </row>
    <row r="696" spans="1:9" x14ac:dyDescent="0.25">
      <c r="A696" s="26">
        <v>159</v>
      </c>
      <c r="B696">
        <v>67</v>
      </c>
      <c r="C696">
        <v>66.2</v>
      </c>
      <c r="D696" t="s">
        <v>160</v>
      </c>
      <c r="E696">
        <v>63.5</v>
      </c>
      <c r="F696">
        <v>5</v>
      </c>
      <c r="G696">
        <v>67</v>
      </c>
      <c r="H696">
        <v>66.2</v>
      </c>
      <c r="I696">
        <f>IF(D696="M",1,0)</f>
        <v>0</v>
      </c>
    </row>
    <row r="697" spans="1:9" x14ac:dyDescent="0.25">
      <c r="A697" s="26">
        <v>160</v>
      </c>
      <c r="B697">
        <v>67</v>
      </c>
      <c r="C697">
        <v>66.5</v>
      </c>
      <c r="D697" t="s">
        <v>189</v>
      </c>
      <c r="E697">
        <v>71</v>
      </c>
      <c r="F697">
        <v>1</v>
      </c>
      <c r="G697">
        <v>67</v>
      </c>
      <c r="H697">
        <v>66.5</v>
      </c>
      <c r="I697">
        <f>IF(D697="M",1,0)</f>
        <v>1</v>
      </c>
    </row>
    <row r="698" spans="1:9" x14ac:dyDescent="0.25">
      <c r="A698" s="26">
        <v>162</v>
      </c>
      <c r="B698">
        <v>67</v>
      </c>
      <c r="C698">
        <v>65</v>
      </c>
      <c r="D698" t="s">
        <v>189</v>
      </c>
      <c r="E698">
        <v>69.7</v>
      </c>
      <c r="F698">
        <v>6</v>
      </c>
      <c r="G698">
        <v>67</v>
      </c>
      <c r="H698">
        <v>65</v>
      </c>
      <c r="I698">
        <f>IF(D698="M",1,0)</f>
        <v>1</v>
      </c>
    </row>
    <row r="699" spans="1:9" x14ac:dyDescent="0.25">
      <c r="A699" s="26">
        <v>162</v>
      </c>
      <c r="B699">
        <v>67</v>
      </c>
      <c r="C699">
        <v>65</v>
      </c>
      <c r="D699" t="s">
        <v>189</v>
      </c>
      <c r="E699">
        <v>67.5</v>
      </c>
      <c r="F699">
        <v>6</v>
      </c>
      <c r="G699">
        <v>67</v>
      </c>
      <c r="H699">
        <v>65</v>
      </c>
      <c r="I699">
        <f>IF(D699="M",1,0)</f>
        <v>1</v>
      </c>
    </row>
    <row r="700" spans="1:9" x14ac:dyDescent="0.25">
      <c r="A700" s="26">
        <v>162</v>
      </c>
      <c r="B700">
        <v>67</v>
      </c>
      <c r="C700">
        <v>65</v>
      </c>
      <c r="D700" t="s">
        <v>160</v>
      </c>
      <c r="E700">
        <v>65.5</v>
      </c>
      <c r="F700">
        <v>6</v>
      </c>
      <c r="G700">
        <v>67</v>
      </c>
      <c r="H700">
        <v>65</v>
      </c>
      <c r="I700">
        <f>IF(D700="M",1,0)</f>
        <v>0</v>
      </c>
    </row>
    <row r="701" spans="1:9" x14ac:dyDescent="0.25">
      <c r="A701" s="26">
        <v>162</v>
      </c>
      <c r="B701">
        <v>67</v>
      </c>
      <c r="C701">
        <v>65</v>
      </c>
      <c r="D701" t="s">
        <v>160</v>
      </c>
      <c r="E701">
        <v>65</v>
      </c>
      <c r="F701">
        <v>6</v>
      </c>
      <c r="G701">
        <v>67</v>
      </c>
      <c r="H701">
        <v>65</v>
      </c>
      <c r="I701">
        <f>IF(D701="M",1,0)</f>
        <v>0</v>
      </c>
    </row>
    <row r="702" spans="1:9" x14ac:dyDescent="0.25">
      <c r="A702" s="26">
        <v>162</v>
      </c>
      <c r="B702">
        <v>67</v>
      </c>
      <c r="C702">
        <v>65</v>
      </c>
      <c r="D702" t="s">
        <v>160</v>
      </c>
      <c r="E702">
        <v>64.5</v>
      </c>
      <c r="F702">
        <v>6</v>
      </c>
      <c r="G702">
        <v>67</v>
      </c>
      <c r="H702">
        <v>65</v>
      </c>
      <c r="I702">
        <f>IF(D702="M",1,0)</f>
        <v>0</v>
      </c>
    </row>
    <row r="703" spans="1:9" x14ac:dyDescent="0.25">
      <c r="A703" s="26">
        <v>162</v>
      </c>
      <c r="B703">
        <v>67</v>
      </c>
      <c r="C703">
        <v>65</v>
      </c>
      <c r="D703" t="s">
        <v>160</v>
      </c>
      <c r="E703">
        <v>63.5</v>
      </c>
      <c r="F703">
        <v>6</v>
      </c>
      <c r="G703">
        <v>67</v>
      </c>
      <c r="H703">
        <v>65</v>
      </c>
      <c r="I703">
        <f>IF(D703="M",1,0)</f>
        <v>0</v>
      </c>
    </row>
    <row r="704" spans="1:9" x14ac:dyDescent="0.25">
      <c r="A704" s="26">
        <v>163</v>
      </c>
      <c r="B704">
        <v>67</v>
      </c>
      <c r="C704">
        <v>65.5</v>
      </c>
      <c r="D704" t="s">
        <v>189</v>
      </c>
      <c r="E704">
        <v>70</v>
      </c>
      <c r="F704">
        <v>5</v>
      </c>
      <c r="G704">
        <v>67</v>
      </c>
      <c r="H704">
        <v>65.5</v>
      </c>
      <c r="I704">
        <f>IF(D704="M",1,0)</f>
        <v>1</v>
      </c>
    </row>
    <row r="705" spans="1:9" x14ac:dyDescent="0.25">
      <c r="A705" s="26">
        <v>163</v>
      </c>
      <c r="B705">
        <v>67</v>
      </c>
      <c r="C705">
        <v>65.5</v>
      </c>
      <c r="D705" t="s">
        <v>189</v>
      </c>
      <c r="E705">
        <v>69</v>
      </c>
      <c r="F705">
        <v>5</v>
      </c>
      <c r="G705">
        <v>67</v>
      </c>
      <c r="H705">
        <v>65.5</v>
      </c>
      <c r="I705">
        <f>IF(D705="M",1,0)</f>
        <v>1</v>
      </c>
    </row>
    <row r="706" spans="1:9" x14ac:dyDescent="0.25">
      <c r="A706" s="26">
        <v>163</v>
      </c>
      <c r="B706">
        <v>67</v>
      </c>
      <c r="C706">
        <v>65.5</v>
      </c>
      <c r="D706" t="s">
        <v>160</v>
      </c>
      <c r="E706">
        <v>65.5</v>
      </c>
      <c r="F706">
        <v>5</v>
      </c>
      <c r="G706">
        <v>67</v>
      </c>
      <c r="H706">
        <v>65.5</v>
      </c>
      <c r="I706">
        <f>IF(D706="M",1,0)</f>
        <v>0</v>
      </c>
    </row>
    <row r="707" spans="1:9" x14ac:dyDescent="0.25">
      <c r="A707" s="26">
        <v>163</v>
      </c>
      <c r="B707">
        <v>67</v>
      </c>
      <c r="C707">
        <v>65.5</v>
      </c>
      <c r="D707" t="s">
        <v>160</v>
      </c>
      <c r="E707">
        <v>65.5</v>
      </c>
      <c r="F707">
        <v>5</v>
      </c>
      <c r="G707">
        <v>67</v>
      </c>
      <c r="H707">
        <v>65.5</v>
      </c>
      <c r="I707">
        <f>IF(D707="M",1,0)</f>
        <v>0</v>
      </c>
    </row>
    <row r="708" spans="1:9" x14ac:dyDescent="0.25">
      <c r="A708" s="26">
        <v>163</v>
      </c>
      <c r="B708">
        <v>67</v>
      </c>
      <c r="C708">
        <v>65.5</v>
      </c>
      <c r="D708" t="s">
        <v>160</v>
      </c>
      <c r="E708">
        <v>63</v>
      </c>
      <c r="F708">
        <v>5</v>
      </c>
      <c r="G708">
        <v>67</v>
      </c>
      <c r="H708">
        <v>65.5</v>
      </c>
      <c r="I708">
        <f>IF(D708="M",1,0)</f>
        <v>0</v>
      </c>
    </row>
    <row r="709" spans="1:9" x14ac:dyDescent="0.25">
      <c r="A709" s="26">
        <v>164</v>
      </c>
      <c r="B709">
        <v>67</v>
      </c>
      <c r="C709">
        <v>65.5</v>
      </c>
      <c r="D709" t="s">
        <v>189</v>
      </c>
      <c r="E709">
        <v>70</v>
      </c>
      <c r="F709">
        <v>4</v>
      </c>
      <c r="G709">
        <v>67</v>
      </c>
      <c r="H709">
        <v>65.5</v>
      </c>
      <c r="I709">
        <f>IF(D709="M",1,0)</f>
        <v>1</v>
      </c>
    </row>
    <row r="710" spans="1:9" x14ac:dyDescent="0.25">
      <c r="A710" s="26">
        <v>164</v>
      </c>
      <c r="B710">
        <v>67</v>
      </c>
      <c r="C710">
        <v>65.5</v>
      </c>
      <c r="D710" t="s">
        <v>189</v>
      </c>
      <c r="E710">
        <v>67.7</v>
      </c>
      <c r="F710">
        <v>4</v>
      </c>
      <c r="G710">
        <v>67</v>
      </c>
      <c r="H710">
        <v>65.5</v>
      </c>
      <c r="I710">
        <f>IF(D710="M",1,0)</f>
        <v>1</v>
      </c>
    </row>
    <row r="711" spans="1:9" x14ac:dyDescent="0.25">
      <c r="A711" s="26">
        <v>164</v>
      </c>
      <c r="B711">
        <v>67</v>
      </c>
      <c r="C711">
        <v>65.5</v>
      </c>
      <c r="D711" t="s">
        <v>160</v>
      </c>
      <c r="E711">
        <v>63</v>
      </c>
      <c r="F711">
        <v>4</v>
      </c>
      <c r="G711">
        <v>67</v>
      </c>
      <c r="H711">
        <v>65.5</v>
      </c>
      <c r="I711">
        <f>IF(D711="M",1,0)</f>
        <v>0</v>
      </c>
    </row>
    <row r="712" spans="1:9" x14ac:dyDescent="0.25">
      <c r="A712" s="26">
        <v>164</v>
      </c>
      <c r="B712">
        <v>67</v>
      </c>
      <c r="C712">
        <v>65.5</v>
      </c>
      <c r="D712" t="s">
        <v>160</v>
      </c>
      <c r="E712">
        <v>60</v>
      </c>
      <c r="F712">
        <v>4</v>
      </c>
      <c r="G712">
        <v>67</v>
      </c>
      <c r="H712">
        <v>65.5</v>
      </c>
      <c r="I712">
        <f>IF(D712="M",1,0)</f>
        <v>0</v>
      </c>
    </row>
    <row r="713" spans="1:9" x14ac:dyDescent="0.25">
      <c r="A713" s="26">
        <v>165</v>
      </c>
      <c r="B713">
        <v>67</v>
      </c>
      <c r="C713">
        <v>65</v>
      </c>
      <c r="D713" t="s">
        <v>189</v>
      </c>
      <c r="E713">
        <v>65</v>
      </c>
      <c r="F713">
        <v>3</v>
      </c>
      <c r="G713">
        <v>67</v>
      </c>
      <c r="H713">
        <v>65</v>
      </c>
      <c r="I713">
        <f>IF(D713="M",1,0)</f>
        <v>1</v>
      </c>
    </row>
    <row r="714" spans="1:9" x14ac:dyDescent="0.25">
      <c r="A714" s="26">
        <v>165</v>
      </c>
      <c r="B714">
        <v>67</v>
      </c>
      <c r="C714">
        <v>65</v>
      </c>
      <c r="D714" t="s">
        <v>160</v>
      </c>
      <c r="E714">
        <v>62</v>
      </c>
      <c r="F714">
        <v>3</v>
      </c>
      <c r="G714">
        <v>67</v>
      </c>
      <c r="H714">
        <v>65</v>
      </c>
      <c r="I714">
        <f>IF(D714="M",1,0)</f>
        <v>0</v>
      </c>
    </row>
    <row r="715" spans="1:9" x14ac:dyDescent="0.25">
      <c r="A715" s="26">
        <v>165</v>
      </c>
      <c r="B715">
        <v>67</v>
      </c>
      <c r="C715">
        <v>65</v>
      </c>
      <c r="D715" t="s">
        <v>160</v>
      </c>
      <c r="E715">
        <v>62</v>
      </c>
      <c r="F715">
        <v>3</v>
      </c>
      <c r="G715">
        <v>67</v>
      </c>
      <c r="H715">
        <v>65</v>
      </c>
      <c r="I715">
        <f>IF(D715="M",1,0)</f>
        <v>0</v>
      </c>
    </row>
    <row r="716" spans="1:9" x14ac:dyDescent="0.25">
      <c r="A716" s="26">
        <v>166</v>
      </c>
      <c r="B716">
        <v>67.5</v>
      </c>
      <c r="C716">
        <v>65</v>
      </c>
      <c r="D716" t="s">
        <v>189</v>
      </c>
      <c r="E716">
        <v>71</v>
      </c>
      <c r="F716">
        <v>11</v>
      </c>
      <c r="G716">
        <v>67.5</v>
      </c>
      <c r="H716">
        <v>65</v>
      </c>
      <c r="I716">
        <f>IF(D716="M",1,0)</f>
        <v>1</v>
      </c>
    </row>
    <row r="717" spans="1:9" x14ac:dyDescent="0.25">
      <c r="A717" s="26">
        <v>166</v>
      </c>
      <c r="B717">
        <v>67.5</v>
      </c>
      <c r="C717">
        <v>65</v>
      </c>
      <c r="D717" t="s">
        <v>189</v>
      </c>
      <c r="E717">
        <v>69</v>
      </c>
      <c r="F717">
        <v>11</v>
      </c>
      <c r="G717">
        <v>67.5</v>
      </c>
      <c r="H717">
        <v>65</v>
      </c>
      <c r="I717">
        <f>IF(D717="M",1,0)</f>
        <v>1</v>
      </c>
    </row>
    <row r="718" spans="1:9" x14ac:dyDescent="0.25">
      <c r="A718" s="26">
        <v>166</v>
      </c>
      <c r="B718">
        <v>67.5</v>
      </c>
      <c r="C718">
        <v>65</v>
      </c>
      <c r="D718" t="s">
        <v>160</v>
      </c>
      <c r="E718">
        <v>64</v>
      </c>
      <c r="F718">
        <v>11</v>
      </c>
      <c r="G718">
        <v>67.5</v>
      </c>
      <c r="H718">
        <v>65</v>
      </c>
      <c r="I718">
        <f>IF(D718="M",1,0)</f>
        <v>0</v>
      </c>
    </row>
    <row r="719" spans="1:9" x14ac:dyDescent="0.25">
      <c r="A719" s="26">
        <v>166</v>
      </c>
      <c r="B719">
        <v>67.5</v>
      </c>
      <c r="C719">
        <v>65</v>
      </c>
      <c r="D719" t="s">
        <v>160</v>
      </c>
      <c r="E719">
        <v>64</v>
      </c>
      <c r="F719">
        <v>11</v>
      </c>
      <c r="G719">
        <v>67.5</v>
      </c>
      <c r="H719">
        <v>65</v>
      </c>
      <c r="I719">
        <f>IF(D719="M",1,0)</f>
        <v>0</v>
      </c>
    </row>
    <row r="720" spans="1:9" x14ac:dyDescent="0.25">
      <c r="A720" s="26">
        <v>166</v>
      </c>
      <c r="B720">
        <v>67.5</v>
      </c>
      <c r="C720">
        <v>65</v>
      </c>
      <c r="D720" t="s">
        <v>160</v>
      </c>
      <c r="E720">
        <v>63</v>
      </c>
      <c r="F720">
        <v>11</v>
      </c>
      <c r="G720">
        <v>67.5</v>
      </c>
      <c r="H720">
        <v>65</v>
      </c>
      <c r="I720">
        <f>IF(D720="M",1,0)</f>
        <v>0</v>
      </c>
    </row>
    <row r="721" spans="1:9" x14ac:dyDescent="0.25">
      <c r="A721" s="26">
        <v>166</v>
      </c>
      <c r="B721">
        <v>67.5</v>
      </c>
      <c r="C721">
        <v>65</v>
      </c>
      <c r="D721" t="s">
        <v>160</v>
      </c>
      <c r="E721">
        <v>63</v>
      </c>
      <c r="F721">
        <v>11</v>
      </c>
      <c r="G721">
        <v>67.5</v>
      </c>
      <c r="H721">
        <v>65</v>
      </c>
      <c r="I721">
        <f>IF(D721="M",1,0)</f>
        <v>0</v>
      </c>
    </row>
    <row r="722" spans="1:9" x14ac:dyDescent="0.25">
      <c r="A722" s="26">
        <v>166</v>
      </c>
      <c r="B722">
        <v>67.5</v>
      </c>
      <c r="C722">
        <v>65</v>
      </c>
      <c r="D722" t="s">
        <v>160</v>
      </c>
      <c r="E722">
        <v>63</v>
      </c>
      <c r="F722">
        <v>11</v>
      </c>
      <c r="G722">
        <v>67.5</v>
      </c>
      <c r="H722">
        <v>65</v>
      </c>
      <c r="I722">
        <f>IF(D722="M",1,0)</f>
        <v>0</v>
      </c>
    </row>
    <row r="723" spans="1:9" x14ac:dyDescent="0.25">
      <c r="A723" s="26">
        <v>166</v>
      </c>
      <c r="B723">
        <v>67.5</v>
      </c>
      <c r="C723">
        <v>65</v>
      </c>
      <c r="D723" t="s">
        <v>160</v>
      </c>
      <c r="E723">
        <v>63</v>
      </c>
      <c r="F723">
        <v>11</v>
      </c>
      <c r="G723">
        <v>67.5</v>
      </c>
      <c r="H723">
        <v>65</v>
      </c>
      <c r="I723">
        <f>IF(D723="M",1,0)</f>
        <v>0</v>
      </c>
    </row>
    <row r="724" spans="1:9" x14ac:dyDescent="0.25">
      <c r="A724" s="26">
        <v>166</v>
      </c>
      <c r="B724">
        <v>67.5</v>
      </c>
      <c r="C724">
        <v>65</v>
      </c>
      <c r="D724" t="s">
        <v>160</v>
      </c>
      <c r="E724">
        <v>63</v>
      </c>
      <c r="F724">
        <v>11</v>
      </c>
      <c r="G724">
        <v>67.5</v>
      </c>
      <c r="H724">
        <v>65</v>
      </c>
      <c r="I724">
        <f>IF(D724="M",1,0)</f>
        <v>0</v>
      </c>
    </row>
    <row r="725" spans="1:9" x14ac:dyDescent="0.25">
      <c r="A725" s="26">
        <v>166</v>
      </c>
      <c r="B725">
        <v>67.5</v>
      </c>
      <c r="C725">
        <v>65</v>
      </c>
      <c r="D725" t="s">
        <v>160</v>
      </c>
      <c r="E725">
        <v>62.5</v>
      </c>
      <c r="F725">
        <v>11</v>
      </c>
      <c r="G725">
        <v>67.5</v>
      </c>
      <c r="H725">
        <v>65</v>
      </c>
      <c r="I725">
        <f>IF(D725="M",1,0)</f>
        <v>0</v>
      </c>
    </row>
    <row r="726" spans="1:9" x14ac:dyDescent="0.25">
      <c r="A726" s="26">
        <v>166</v>
      </c>
      <c r="B726">
        <v>67.5</v>
      </c>
      <c r="C726">
        <v>65</v>
      </c>
      <c r="D726" t="s">
        <v>160</v>
      </c>
      <c r="E726">
        <v>62</v>
      </c>
      <c r="F726">
        <v>11</v>
      </c>
      <c r="G726">
        <v>67.5</v>
      </c>
      <c r="H726">
        <v>65</v>
      </c>
      <c r="I726">
        <f>IF(D726="M",1,0)</f>
        <v>0</v>
      </c>
    </row>
    <row r="727" spans="1:9" x14ac:dyDescent="0.25">
      <c r="A727" s="26">
        <v>167</v>
      </c>
      <c r="B727">
        <v>67</v>
      </c>
      <c r="C727">
        <v>64</v>
      </c>
      <c r="D727" t="s">
        <v>189</v>
      </c>
      <c r="E727">
        <v>71.5</v>
      </c>
      <c r="F727">
        <v>4</v>
      </c>
      <c r="G727">
        <v>67</v>
      </c>
      <c r="H727">
        <v>64</v>
      </c>
      <c r="I727">
        <f>IF(D727="M",1,0)</f>
        <v>1</v>
      </c>
    </row>
    <row r="728" spans="1:9" x14ac:dyDescent="0.25">
      <c r="A728" s="26">
        <v>167</v>
      </c>
      <c r="B728">
        <v>67</v>
      </c>
      <c r="C728">
        <v>64</v>
      </c>
      <c r="D728" t="s">
        <v>189</v>
      </c>
      <c r="E728">
        <v>70</v>
      </c>
      <c r="F728">
        <v>4</v>
      </c>
      <c r="G728">
        <v>67</v>
      </c>
      <c r="H728">
        <v>64</v>
      </c>
      <c r="I728">
        <f>IF(D728="M",1,0)</f>
        <v>1</v>
      </c>
    </row>
    <row r="729" spans="1:9" x14ac:dyDescent="0.25">
      <c r="A729" s="26">
        <v>167</v>
      </c>
      <c r="B729">
        <v>67</v>
      </c>
      <c r="C729">
        <v>64</v>
      </c>
      <c r="D729" t="s">
        <v>189</v>
      </c>
      <c r="E729">
        <v>67</v>
      </c>
      <c r="F729">
        <v>4</v>
      </c>
      <c r="G729">
        <v>67</v>
      </c>
      <c r="H729">
        <v>64</v>
      </c>
      <c r="I729">
        <f>IF(D729="M",1,0)</f>
        <v>1</v>
      </c>
    </row>
    <row r="730" spans="1:9" x14ac:dyDescent="0.25">
      <c r="A730" s="26">
        <v>167</v>
      </c>
      <c r="B730">
        <v>67</v>
      </c>
      <c r="C730">
        <v>64</v>
      </c>
      <c r="D730" t="s">
        <v>189</v>
      </c>
      <c r="E730">
        <v>67</v>
      </c>
      <c r="F730">
        <v>4</v>
      </c>
      <c r="G730">
        <v>67</v>
      </c>
      <c r="H730">
        <v>64</v>
      </c>
      <c r="I730">
        <f>IF(D730="M",1,0)</f>
        <v>1</v>
      </c>
    </row>
    <row r="731" spans="1:9" x14ac:dyDescent="0.25">
      <c r="A731" s="26">
        <v>168</v>
      </c>
      <c r="B731">
        <v>67</v>
      </c>
      <c r="C731">
        <v>63.5</v>
      </c>
      <c r="D731" t="s">
        <v>189</v>
      </c>
      <c r="E731">
        <v>71</v>
      </c>
      <c r="F731">
        <v>8</v>
      </c>
      <c r="G731">
        <v>67</v>
      </c>
      <c r="H731">
        <v>63.5</v>
      </c>
      <c r="I731">
        <f>IF(D731="M",1,0)</f>
        <v>1</v>
      </c>
    </row>
    <row r="732" spans="1:9" x14ac:dyDescent="0.25">
      <c r="A732" s="26">
        <v>168</v>
      </c>
      <c r="B732">
        <v>67</v>
      </c>
      <c r="C732">
        <v>63.5</v>
      </c>
      <c r="D732" t="s">
        <v>189</v>
      </c>
      <c r="E732">
        <v>70.2</v>
      </c>
      <c r="F732">
        <v>8</v>
      </c>
      <c r="G732">
        <v>67</v>
      </c>
      <c r="H732">
        <v>63.5</v>
      </c>
      <c r="I732">
        <f>IF(D732="M",1,0)</f>
        <v>1</v>
      </c>
    </row>
    <row r="733" spans="1:9" x14ac:dyDescent="0.25">
      <c r="A733" s="26">
        <v>168</v>
      </c>
      <c r="B733">
        <v>67</v>
      </c>
      <c r="C733">
        <v>63.5</v>
      </c>
      <c r="D733" t="s">
        <v>189</v>
      </c>
      <c r="E733">
        <v>69.2</v>
      </c>
      <c r="F733">
        <v>8</v>
      </c>
      <c r="G733">
        <v>67</v>
      </c>
      <c r="H733">
        <v>63.5</v>
      </c>
      <c r="I733">
        <f>IF(D733="M",1,0)</f>
        <v>1</v>
      </c>
    </row>
    <row r="734" spans="1:9" x14ac:dyDescent="0.25">
      <c r="A734" s="26">
        <v>168</v>
      </c>
      <c r="B734">
        <v>67</v>
      </c>
      <c r="C734">
        <v>63.5</v>
      </c>
      <c r="D734" t="s">
        <v>189</v>
      </c>
      <c r="E734">
        <v>68.5</v>
      </c>
      <c r="F734">
        <v>8</v>
      </c>
      <c r="G734">
        <v>67</v>
      </c>
      <c r="H734">
        <v>63.5</v>
      </c>
      <c r="I734">
        <f>IF(D734="M",1,0)</f>
        <v>1</v>
      </c>
    </row>
    <row r="735" spans="1:9" x14ac:dyDescent="0.25">
      <c r="A735" s="26">
        <v>168</v>
      </c>
      <c r="B735">
        <v>67</v>
      </c>
      <c r="C735">
        <v>63.5</v>
      </c>
      <c r="D735" t="s">
        <v>189</v>
      </c>
      <c r="E735">
        <v>68</v>
      </c>
      <c r="F735">
        <v>8</v>
      </c>
      <c r="G735">
        <v>67</v>
      </c>
      <c r="H735">
        <v>63.5</v>
      </c>
      <c r="I735">
        <f>IF(D735="M",1,0)</f>
        <v>1</v>
      </c>
    </row>
    <row r="736" spans="1:9" x14ac:dyDescent="0.25">
      <c r="A736" s="26">
        <v>168</v>
      </c>
      <c r="B736">
        <v>67</v>
      </c>
      <c r="C736">
        <v>63.5</v>
      </c>
      <c r="D736" t="s">
        <v>189</v>
      </c>
      <c r="E736">
        <v>67</v>
      </c>
      <c r="F736">
        <v>8</v>
      </c>
      <c r="G736">
        <v>67</v>
      </c>
      <c r="H736">
        <v>63.5</v>
      </c>
      <c r="I736">
        <f>IF(D736="M",1,0)</f>
        <v>1</v>
      </c>
    </row>
    <row r="737" spans="1:9" x14ac:dyDescent="0.25">
      <c r="A737" s="26">
        <v>168</v>
      </c>
      <c r="B737">
        <v>67</v>
      </c>
      <c r="C737">
        <v>63.5</v>
      </c>
      <c r="D737" t="s">
        <v>189</v>
      </c>
      <c r="E737">
        <v>65.5</v>
      </c>
      <c r="F737">
        <v>8</v>
      </c>
      <c r="G737">
        <v>67</v>
      </c>
      <c r="H737">
        <v>63.5</v>
      </c>
      <c r="I737">
        <f>IF(D737="M",1,0)</f>
        <v>1</v>
      </c>
    </row>
    <row r="738" spans="1:9" x14ac:dyDescent="0.25">
      <c r="A738" s="26">
        <v>168</v>
      </c>
      <c r="B738">
        <v>67</v>
      </c>
      <c r="C738">
        <v>63.5</v>
      </c>
      <c r="D738" t="s">
        <v>160</v>
      </c>
      <c r="E738">
        <v>63.5</v>
      </c>
      <c r="F738">
        <v>8</v>
      </c>
      <c r="G738">
        <v>67</v>
      </c>
      <c r="H738">
        <v>63.5</v>
      </c>
      <c r="I738">
        <f>IF(D738="M",1,0)</f>
        <v>0</v>
      </c>
    </row>
    <row r="739" spans="1:9" x14ac:dyDescent="0.25">
      <c r="A739" s="26">
        <v>169</v>
      </c>
      <c r="B739">
        <v>67</v>
      </c>
      <c r="C739">
        <v>63</v>
      </c>
      <c r="D739" t="s">
        <v>189</v>
      </c>
      <c r="E739">
        <v>69</v>
      </c>
      <c r="F739">
        <v>3</v>
      </c>
      <c r="G739">
        <v>67</v>
      </c>
      <c r="H739">
        <v>63</v>
      </c>
      <c r="I739">
        <f>IF(D739="M",1,0)</f>
        <v>1</v>
      </c>
    </row>
    <row r="740" spans="1:9" x14ac:dyDescent="0.25">
      <c r="A740" s="26">
        <v>169</v>
      </c>
      <c r="B740">
        <v>67</v>
      </c>
      <c r="C740">
        <v>63</v>
      </c>
      <c r="D740" t="s">
        <v>189</v>
      </c>
      <c r="E740">
        <v>68</v>
      </c>
      <c r="F740">
        <v>3</v>
      </c>
      <c r="G740">
        <v>67</v>
      </c>
      <c r="H740">
        <v>63</v>
      </c>
      <c r="I740">
        <f>IF(D740="M",1,0)</f>
        <v>1</v>
      </c>
    </row>
    <row r="741" spans="1:9" x14ac:dyDescent="0.25">
      <c r="A741" s="26">
        <v>169</v>
      </c>
      <c r="B741">
        <v>67</v>
      </c>
      <c r="C741">
        <v>63</v>
      </c>
      <c r="D741" t="s">
        <v>160</v>
      </c>
      <c r="E741">
        <v>63</v>
      </c>
      <c r="F741">
        <v>3</v>
      </c>
      <c r="G741">
        <v>67</v>
      </c>
      <c r="H741">
        <v>63</v>
      </c>
      <c r="I741">
        <f>IF(D741="M",1,0)</f>
        <v>0</v>
      </c>
    </row>
    <row r="742" spans="1:9" x14ac:dyDescent="0.25">
      <c r="A742" s="26">
        <v>170</v>
      </c>
      <c r="B742">
        <v>67.5</v>
      </c>
      <c r="C742">
        <v>62</v>
      </c>
      <c r="D742" t="s">
        <v>189</v>
      </c>
      <c r="E742">
        <v>70</v>
      </c>
      <c r="F742">
        <v>5</v>
      </c>
      <c r="G742">
        <v>67.5</v>
      </c>
      <c r="H742">
        <v>62</v>
      </c>
      <c r="I742">
        <f>IF(D742="M",1,0)</f>
        <v>1</v>
      </c>
    </row>
    <row r="743" spans="1:9" x14ac:dyDescent="0.25">
      <c r="A743" s="26">
        <v>170</v>
      </c>
      <c r="B743">
        <v>67.5</v>
      </c>
      <c r="C743">
        <v>62</v>
      </c>
      <c r="D743" t="s">
        <v>189</v>
      </c>
      <c r="E743">
        <v>69.5</v>
      </c>
      <c r="F743">
        <v>5</v>
      </c>
      <c r="G743">
        <v>67.5</v>
      </c>
      <c r="H743">
        <v>62</v>
      </c>
      <c r="I743">
        <f>IF(D743="M",1,0)</f>
        <v>1</v>
      </c>
    </row>
    <row r="744" spans="1:9" x14ac:dyDescent="0.25">
      <c r="A744" s="26">
        <v>170</v>
      </c>
      <c r="B744">
        <v>67.5</v>
      </c>
      <c r="C744">
        <v>62</v>
      </c>
      <c r="D744" t="s">
        <v>189</v>
      </c>
      <c r="E744">
        <v>69</v>
      </c>
      <c r="F744">
        <v>5</v>
      </c>
      <c r="G744">
        <v>67.5</v>
      </c>
      <c r="H744">
        <v>62</v>
      </c>
      <c r="I744">
        <f>IF(D744="M",1,0)</f>
        <v>1</v>
      </c>
    </row>
    <row r="745" spans="1:9" x14ac:dyDescent="0.25">
      <c r="A745" s="26">
        <v>170</v>
      </c>
      <c r="B745">
        <v>67.5</v>
      </c>
      <c r="C745">
        <v>62</v>
      </c>
      <c r="D745" t="s">
        <v>189</v>
      </c>
      <c r="E745">
        <v>68.5</v>
      </c>
      <c r="F745">
        <v>5</v>
      </c>
      <c r="G745">
        <v>67.5</v>
      </c>
      <c r="H745">
        <v>62</v>
      </c>
      <c r="I745">
        <f>IF(D745="M",1,0)</f>
        <v>1</v>
      </c>
    </row>
    <row r="746" spans="1:9" x14ac:dyDescent="0.25">
      <c r="A746" s="26">
        <v>170</v>
      </c>
      <c r="B746">
        <v>67.5</v>
      </c>
      <c r="C746">
        <v>62</v>
      </c>
      <c r="D746" t="s">
        <v>160</v>
      </c>
      <c r="E746">
        <v>66</v>
      </c>
      <c r="F746">
        <v>5</v>
      </c>
      <c r="G746">
        <v>67.5</v>
      </c>
      <c r="H746">
        <v>62</v>
      </c>
      <c r="I746">
        <f>IF(D746="M",1,0)</f>
        <v>0</v>
      </c>
    </row>
    <row r="747" spans="1:9" x14ac:dyDescent="0.25">
      <c r="A747" s="26">
        <v>171</v>
      </c>
      <c r="B747">
        <v>67</v>
      </c>
      <c r="C747">
        <v>61</v>
      </c>
      <c r="D747" t="s">
        <v>189</v>
      </c>
      <c r="E747">
        <v>67</v>
      </c>
      <c r="F747">
        <v>1</v>
      </c>
      <c r="G747">
        <v>67</v>
      </c>
      <c r="H747">
        <v>61</v>
      </c>
      <c r="I747">
        <f>IF(D747="M",1,0)</f>
        <v>1</v>
      </c>
    </row>
    <row r="748" spans="1:9" x14ac:dyDescent="0.25">
      <c r="A748" s="26">
        <v>172</v>
      </c>
      <c r="B748">
        <v>66</v>
      </c>
      <c r="C748">
        <v>67</v>
      </c>
      <c r="D748" t="s">
        <v>189</v>
      </c>
      <c r="E748">
        <v>70.5</v>
      </c>
      <c r="F748">
        <v>8</v>
      </c>
      <c r="G748">
        <v>66</v>
      </c>
      <c r="H748">
        <v>67</v>
      </c>
      <c r="I748">
        <f>IF(D748="M",1,0)</f>
        <v>1</v>
      </c>
    </row>
    <row r="749" spans="1:9" x14ac:dyDescent="0.25">
      <c r="A749" s="26">
        <v>172</v>
      </c>
      <c r="B749">
        <v>66</v>
      </c>
      <c r="C749">
        <v>67</v>
      </c>
      <c r="D749" t="s">
        <v>189</v>
      </c>
      <c r="E749">
        <v>70.5</v>
      </c>
      <c r="F749">
        <v>8</v>
      </c>
      <c r="G749">
        <v>66</v>
      </c>
      <c r="H749">
        <v>67</v>
      </c>
      <c r="I749">
        <f>IF(D749="M",1,0)</f>
        <v>1</v>
      </c>
    </row>
    <row r="750" spans="1:9" x14ac:dyDescent="0.25">
      <c r="A750" s="26">
        <v>172</v>
      </c>
      <c r="B750">
        <v>66</v>
      </c>
      <c r="C750">
        <v>67</v>
      </c>
      <c r="D750" t="s">
        <v>189</v>
      </c>
      <c r="E750">
        <v>67</v>
      </c>
      <c r="F750">
        <v>8</v>
      </c>
      <c r="G750">
        <v>66</v>
      </c>
      <c r="H750">
        <v>67</v>
      </c>
      <c r="I750">
        <f>IF(D750="M",1,0)</f>
        <v>1</v>
      </c>
    </row>
    <row r="751" spans="1:9" x14ac:dyDescent="0.25">
      <c r="A751" s="26">
        <v>172</v>
      </c>
      <c r="B751">
        <v>66</v>
      </c>
      <c r="C751">
        <v>67</v>
      </c>
      <c r="D751" t="s">
        <v>189</v>
      </c>
      <c r="E751">
        <v>66</v>
      </c>
      <c r="F751">
        <v>8</v>
      </c>
      <c r="G751">
        <v>66</v>
      </c>
      <c r="H751">
        <v>67</v>
      </c>
      <c r="I751">
        <f>IF(D751="M",1,0)</f>
        <v>1</v>
      </c>
    </row>
    <row r="752" spans="1:9" x14ac:dyDescent="0.25">
      <c r="A752" s="26">
        <v>172</v>
      </c>
      <c r="B752">
        <v>66</v>
      </c>
      <c r="C752">
        <v>67</v>
      </c>
      <c r="D752" t="s">
        <v>189</v>
      </c>
      <c r="E752">
        <v>66</v>
      </c>
      <c r="F752">
        <v>8</v>
      </c>
      <c r="G752">
        <v>66</v>
      </c>
      <c r="H752">
        <v>67</v>
      </c>
      <c r="I752">
        <f>IF(D752="M",1,0)</f>
        <v>1</v>
      </c>
    </row>
    <row r="753" spans="1:9" x14ac:dyDescent="0.25">
      <c r="A753" s="26">
        <v>172</v>
      </c>
      <c r="B753">
        <v>66</v>
      </c>
      <c r="C753">
        <v>67</v>
      </c>
      <c r="D753" t="s">
        <v>160</v>
      </c>
      <c r="E753">
        <v>62</v>
      </c>
      <c r="F753">
        <v>8</v>
      </c>
      <c r="G753">
        <v>66</v>
      </c>
      <c r="H753">
        <v>67</v>
      </c>
      <c r="I753">
        <f>IF(D753="M",1,0)</f>
        <v>0</v>
      </c>
    </row>
    <row r="754" spans="1:9" x14ac:dyDescent="0.25">
      <c r="A754" s="26">
        <v>172</v>
      </c>
      <c r="B754">
        <v>66</v>
      </c>
      <c r="C754">
        <v>67</v>
      </c>
      <c r="D754" t="s">
        <v>160</v>
      </c>
      <c r="E754">
        <v>62</v>
      </c>
      <c r="F754">
        <v>8</v>
      </c>
      <c r="G754">
        <v>66</v>
      </c>
      <c r="H754">
        <v>67</v>
      </c>
      <c r="I754">
        <f>IF(D754="M",1,0)</f>
        <v>0</v>
      </c>
    </row>
    <row r="755" spans="1:9" x14ac:dyDescent="0.25">
      <c r="A755" s="26">
        <v>172</v>
      </c>
      <c r="B755">
        <v>66</v>
      </c>
      <c r="C755">
        <v>67</v>
      </c>
      <c r="D755" t="s">
        <v>160</v>
      </c>
      <c r="E755">
        <v>61.5</v>
      </c>
      <c r="F755">
        <v>8</v>
      </c>
      <c r="G755">
        <v>66</v>
      </c>
      <c r="H755">
        <v>67</v>
      </c>
      <c r="I755">
        <f>IF(D755="M",1,0)</f>
        <v>0</v>
      </c>
    </row>
    <row r="756" spans="1:9" x14ac:dyDescent="0.25">
      <c r="A756" s="26">
        <v>173</v>
      </c>
      <c r="B756">
        <v>66</v>
      </c>
      <c r="C756">
        <v>67</v>
      </c>
      <c r="D756" t="s">
        <v>189</v>
      </c>
      <c r="E756">
        <v>72</v>
      </c>
      <c r="F756">
        <v>9</v>
      </c>
      <c r="G756">
        <v>66</v>
      </c>
      <c r="H756">
        <v>67</v>
      </c>
      <c r="I756">
        <f>IF(D756="M",1,0)</f>
        <v>1</v>
      </c>
    </row>
    <row r="757" spans="1:9" x14ac:dyDescent="0.25">
      <c r="A757" s="26">
        <v>173</v>
      </c>
      <c r="B757">
        <v>66</v>
      </c>
      <c r="C757">
        <v>67</v>
      </c>
      <c r="D757" t="s">
        <v>189</v>
      </c>
      <c r="E757">
        <v>65</v>
      </c>
      <c r="F757">
        <v>9</v>
      </c>
      <c r="G757">
        <v>66</v>
      </c>
      <c r="H757">
        <v>67</v>
      </c>
      <c r="I757">
        <f>IF(D757="M",1,0)</f>
        <v>1</v>
      </c>
    </row>
    <row r="758" spans="1:9" x14ac:dyDescent="0.25">
      <c r="A758" s="26">
        <v>173</v>
      </c>
      <c r="B758">
        <v>66</v>
      </c>
      <c r="C758">
        <v>67</v>
      </c>
      <c r="D758" t="s">
        <v>189</v>
      </c>
      <c r="E758">
        <v>65</v>
      </c>
      <c r="F758">
        <v>9</v>
      </c>
      <c r="G758">
        <v>66</v>
      </c>
      <c r="H758">
        <v>67</v>
      </c>
      <c r="I758">
        <f>IF(D758="M",1,0)</f>
        <v>1</v>
      </c>
    </row>
    <row r="759" spans="1:9" x14ac:dyDescent="0.25">
      <c r="A759" s="26">
        <v>173</v>
      </c>
      <c r="B759">
        <v>66</v>
      </c>
      <c r="C759">
        <v>67</v>
      </c>
      <c r="D759" t="s">
        <v>160</v>
      </c>
      <c r="E759">
        <v>67</v>
      </c>
      <c r="F759">
        <v>9</v>
      </c>
      <c r="G759">
        <v>66</v>
      </c>
      <c r="H759">
        <v>67</v>
      </c>
      <c r="I759">
        <f>IF(D759="M",1,0)</f>
        <v>0</v>
      </c>
    </row>
    <row r="760" spans="1:9" x14ac:dyDescent="0.25">
      <c r="A760" s="26">
        <v>173</v>
      </c>
      <c r="B760">
        <v>66</v>
      </c>
      <c r="C760">
        <v>67</v>
      </c>
      <c r="D760" t="s">
        <v>160</v>
      </c>
      <c r="E760">
        <v>64</v>
      </c>
      <c r="F760">
        <v>9</v>
      </c>
      <c r="G760">
        <v>66</v>
      </c>
      <c r="H760">
        <v>67</v>
      </c>
      <c r="I760">
        <f>IF(D760="M",1,0)</f>
        <v>0</v>
      </c>
    </row>
    <row r="761" spans="1:9" x14ac:dyDescent="0.25">
      <c r="A761" s="26">
        <v>173</v>
      </c>
      <c r="B761">
        <v>66</v>
      </c>
      <c r="C761">
        <v>67</v>
      </c>
      <c r="D761" t="s">
        <v>160</v>
      </c>
      <c r="E761">
        <v>64</v>
      </c>
      <c r="F761">
        <v>9</v>
      </c>
      <c r="G761">
        <v>66</v>
      </c>
      <c r="H761">
        <v>67</v>
      </c>
      <c r="I761">
        <f>IF(D761="M",1,0)</f>
        <v>0</v>
      </c>
    </row>
    <row r="762" spans="1:9" x14ac:dyDescent="0.25">
      <c r="A762" s="26">
        <v>173</v>
      </c>
      <c r="B762">
        <v>66</v>
      </c>
      <c r="C762">
        <v>67</v>
      </c>
      <c r="D762" t="s">
        <v>160</v>
      </c>
      <c r="E762">
        <v>62</v>
      </c>
      <c r="F762">
        <v>9</v>
      </c>
      <c r="G762">
        <v>66</v>
      </c>
      <c r="H762">
        <v>67</v>
      </c>
      <c r="I762">
        <f>IF(D762="M",1,0)</f>
        <v>0</v>
      </c>
    </row>
    <row r="763" spans="1:9" x14ac:dyDescent="0.25">
      <c r="A763" s="26">
        <v>173</v>
      </c>
      <c r="B763">
        <v>66</v>
      </c>
      <c r="C763">
        <v>67</v>
      </c>
      <c r="D763" t="s">
        <v>160</v>
      </c>
      <c r="E763">
        <v>60</v>
      </c>
      <c r="F763">
        <v>9</v>
      </c>
      <c r="G763">
        <v>66</v>
      </c>
      <c r="H763">
        <v>67</v>
      </c>
      <c r="I763">
        <f>IF(D763="M",1,0)</f>
        <v>0</v>
      </c>
    </row>
    <row r="764" spans="1:9" x14ac:dyDescent="0.25">
      <c r="A764" s="26">
        <v>173</v>
      </c>
      <c r="B764">
        <v>66</v>
      </c>
      <c r="C764">
        <v>67</v>
      </c>
      <c r="D764" t="s">
        <v>160</v>
      </c>
      <c r="E764">
        <v>60</v>
      </c>
      <c r="F764">
        <v>9</v>
      </c>
      <c r="G764">
        <v>66</v>
      </c>
      <c r="H764">
        <v>67</v>
      </c>
      <c r="I764">
        <f>IF(D764="M",1,0)</f>
        <v>0</v>
      </c>
    </row>
    <row r="765" spans="1:9" x14ac:dyDescent="0.25">
      <c r="A765" s="26">
        <v>174</v>
      </c>
      <c r="B765">
        <v>66</v>
      </c>
      <c r="C765">
        <v>66</v>
      </c>
      <c r="D765" t="s">
        <v>189</v>
      </c>
      <c r="E765">
        <v>66</v>
      </c>
      <c r="F765">
        <v>5</v>
      </c>
      <c r="G765">
        <v>66</v>
      </c>
      <c r="H765">
        <v>66</v>
      </c>
      <c r="I765">
        <f>IF(D765="M",1,0)</f>
        <v>1</v>
      </c>
    </row>
    <row r="766" spans="1:9" x14ac:dyDescent="0.25">
      <c r="A766" s="26">
        <v>174</v>
      </c>
      <c r="B766">
        <v>66</v>
      </c>
      <c r="C766">
        <v>66</v>
      </c>
      <c r="D766" t="s">
        <v>189</v>
      </c>
      <c r="E766">
        <v>65</v>
      </c>
      <c r="F766">
        <v>5</v>
      </c>
      <c r="G766">
        <v>66</v>
      </c>
      <c r="H766">
        <v>66</v>
      </c>
      <c r="I766">
        <f>IF(D766="M",1,0)</f>
        <v>1</v>
      </c>
    </row>
    <row r="767" spans="1:9" x14ac:dyDescent="0.25">
      <c r="A767" s="26">
        <v>174</v>
      </c>
      <c r="B767">
        <v>66</v>
      </c>
      <c r="C767">
        <v>66</v>
      </c>
      <c r="D767" t="s">
        <v>160</v>
      </c>
      <c r="E767">
        <v>67</v>
      </c>
      <c r="F767">
        <v>5</v>
      </c>
      <c r="G767">
        <v>66</v>
      </c>
      <c r="H767">
        <v>66</v>
      </c>
      <c r="I767">
        <f>IF(D767="M",1,0)</f>
        <v>0</v>
      </c>
    </row>
    <row r="768" spans="1:9" x14ac:dyDescent="0.25">
      <c r="A768" s="26">
        <v>174</v>
      </c>
      <c r="B768">
        <v>66</v>
      </c>
      <c r="C768">
        <v>66</v>
      </c>
      <c r="D768" t="s">
        <v>160</v>
      </c>
      <c r="E768">
        <v>66.5</v>
      </c>
      <c r="F768">
        <v>5</v>
      </c>
      <c r="G768">
        <v>66</v>
      </c>
      <c r="H768">
        <v>66</v>
      </c>
      <c r="I768">
        <f>IF(D768="M",1,0)</f>
        <v>0</v>
      </c>
    </row>
    <row r="769" spans="1:9" x14ac:dyDescent="0.25">
      <c r="A769" s="26">
        <v>174</v>
      </c>
      <c r="B769">
        <v>66</v>
      </c>
      <c r="C769">
        <v>66</v>
      </c>
      <c r="D769" t="s">
        <v>160</v>
      </c>
      <c r="E769">
        <v>65.5</v>
      </c>
      <c r="F769">
        <v>5</v>
      </c>
      <c r="G769">
        <v>66</v>
      </c>
      <c r="H769">
        <v>66</v>
      </c>
      <c r="I769">
        <f>IF(D769="M",1,0)</f>
        <v>0</v>
      </c>
    </row>
    <row r="770" spans="1:9" x14ac:dyDescent="0.25">
      <c r="A770" s="26">
        <v>175</v>
      </c>
      <c r="B770">
        <v>66</v>
      </c>
      <c r="C770">
        <v>66</v>
      </c>
      <c r="D770" t="s">
        <v>189</v>
      </c>
      <c r="E770">
        <v>72</v>
      </c>
      <c r="F770">
        <v>6</v>
      </c>
      <c r="G770">
        <v>66</v>
      </c>
      <c r="H770">
        <v>66</v>
      </c>
      <c r="I770">
        <f>IF(D770="M",1,0)</f>
        <v>1</v>
      </c>
    </row>
    <row r="771" spans="1:9" x14ac:dyDescent="0.25">
      <c r="A771" s="26">
        <v>175</v>
      </c>
      <c r="B771">
        <v>66</v>
      </c>
      <c r="C771">
        <v>66</v>
      </c>
      <c r="D771" t="s">
        <v>189</v>
      </c>
      <c r="E771">
        <v>68</v>
      </c>
      <c r="F771">
        <v>6</v>
      </c>
      <c r="G771">
        <v>66</v>
      </c>
      <c r="H771">
        <v>66</v>
      </c>
      <c r="I771">
        <f>IF(D771="M",1,0)</f>
        <v>1</v>
      </c>
    </row>
    <row r="772" spans="1:9" x14ac:dyDescent="0.25">
      <c r="A772" s="26">
        <v>175</v>
      </c>
      <c r="B772">
        <v>66</v>
      </c>
      <c r="C772">
        <v>66</v>
      </c>
      <c r="D772" t="s">
        <v>160</v>
      </c>
      <c r="E772">
        <v>66</v>
      </c>
      <c r="F772">
        <v>6</v>
      </c>
      <c r="G772">
        <v>66</v>
      </c>
      <c r="H772">
        <v>66</v>
      </c>
      <c r="I772">
        <f>IF(D772="M",1,0)</f>
        <v>0</v>
      </c>
    </row>
    <row r="773" spans="1:9" x14ac:dyDescent="0.25">
      <c r="A773" s="26">
        <v>175</v>
      </c>
      <c r="B773">
        <v>66</v>
      </c>
      <c r="C773">
        <v>66</v>
      </c>
      <c r="D773" t="s">
        <v>160</v>
      </c>
      <c r="E773">
        <v>65</v>
      </c>
      <c r="F773">
        <v>6</v>
      </c>
      <c r="G773">
        <v>66</v>
      </c>
      <c r="H773">
        <v>66</v>
      </c>
      <c r="I773">
        <f>IF(D773="M",1,0)</f>
        <v>0</v>
      </c>
    </row>
    <row r="774" spans="1:9" x14ac:dyDescent="0.25">
      <c r="A774" s="26">
        <v>175</v>
      </c>
      <c r="B774">
        <v>66</v>
      </c>
      <c r="C774">
        <v>66</v>
      </c>
      <c r="D774" t="s">
        <v>160</v>
      </c>
      <c r="E774">
        <v>62</v>
      </c>
      <c r="F774">
        <v>6</v>
      </c>
      <c r="G774">
        <v>66</v>
      </c>
      <c r="H774">
        <v>66</v>
      </c>
      <c r="I774">
        <f>IF(D774="M",1,0)</f>
        <v>0</v>
      </c>
    </row>
    <row r="775" spans="1:9" x14ac:dyDescent="0.25">
      <c r="A775" s="26">
        <v>175</v>
      </c>
      <c r="B775">
        <v>66</v>
      </c>
      <c r="C775">
        <v>66</v>
      </c>
      <c r="D775" t="s">
        <v>160</v>
      </c>
      <c r="E775">
        <v>61</v>
      </c>
      <c r="F775">
        <v>6</v>
      </c>
      <c r="G775">
        <v>66</v>
      </c>
      <c r="H775">
        <v>66</v>
      </c>
      <c r="I775">
        <f>IF(D775="M",1,0)</f>
        <v>0</v>
      </c>
    </row>
    <row r="776" spans="1:9" x14ac:dyDescent="0.25">
      <c r="A776" s="26">
        <v>176</v>
      </c>
      <c r="B776">
        <v>66.5</v>
      </c>
      <c r="C776">
        <v>65</v>
      </c>
      <c r="D776" t="s">
        <v>189</v>
      </c>
      <c r="E776">
        <v>68.7</v>
      </c>
      <c r="F776">
        <v>8</v>
      </c>
      <c r="G776">
        <v>66.5</v>
      </c>
      <c r="H776">
        <v>65</v>
      </c>
      <c r="I776">
        <f>IF(D776="M",1,0)</f>
        <v>1</v>
      </c>
    </row>
    <row r="777" spans="1:9" x14ac:dyDescent="0.25">
      <c r="A777" s="26">
        <v>176</v>
      </c>
      <c r="B777">
        <v>66.5</v>
      </c>
      <c r="C777">
        <v>65</v>
      </c>
      <c r="D777" t="s">
        <v>189</v>
      </c>
      <c r="E777">
        <v>68.5</v>
      </c>
      <c r="F777">
        <v>8</v>
      </c>
      <c r="G777">
        <v>66.5</v>
      </c>
      <c r="H777">
        <v>65</v>
      </c>
      <c r="I777">
        <f>IF(D777="M",1,0)</f>
        <v>1</v>
      </c>
    </row>
    <row r="778" spans="1:9" x14ac:dyDescent="0.25">
      <c r="A778" s="26">
        <v>176</v>
      </c>
      <c r="B778">
        <v>66.5</v>
      </c>
      <c r="C778">
        <v>65</v>
      </c>
      <c r="D778" t="s">
        <v>189</v>
      </c>
      <c r="E778">
        <v>66.5</v>
      </c>
      <c r="F778">
        <v>8</v>
      </c>
      <c r="G778">
        <v>66.5</v>
      </c>
      <c r="H778">
        <v>65</v>
      </c>
      <c r="I778">
        <f>IF(D778="M",1,0)</f>
        <v>1</v>
      </c>
    </row>
    <row r="779" spans="1:9" x14ac:dyDescent="0.25">
      <c r="A779" s="26">
        <v>176</v>
      </c>
      <c r="B779">
        <v>66.5</v>
      </c>
      <c r="C779">
        <v>65</v>
      </c>
      <c r="D779" t="s">
        <v>189</v>
      </c>
      <c r="E779">
        <v>64.5</v>
      </c>
      <c r="F779">
        <v>8</v>
      </c>
      <c r="G779">
        <v>66.5</v>
      </c>
      <c r="H779">
        <v>65</v>
      </c>
      <c r="I779">
        <f>IF(D779="M",1,0)</f>
        <v>1</v>
      </c>
    </row>
    <row r="780" spans="1:9" x14ac:dyDescent="0.25">
      <c r="A780" s="26">
        <v>176</v>
      </c>
      <c r="B780">
        <v>66.5</v>
      </c>
      <c r="C780">
        <v>65</v>
      </c>
      <c r="D780" t="s">
        <v>160</v>
      </c>
      <c r="E780">
        <v>62.5</v>
      </c>
      <c r="F780">
        <v>8</v>
      </c>
      <c r="G780">
        <v>66.5</v>
      </c>
      <c r="H780">
        <v>65</v>
      </c>
      <c r="I780">
        <f>IF(D780="M",1,0)</f>
        <v>0</v>
      </c>
    </row>
    <row r="781" spans="1:9" x14ac:dyDescent="0.25">
      <c r="A781" s="26">
        <v>176</v>
      </c>
      <c r="B781">
        <v>66.5</v>
      </c>
      <c r="C781">
        <v>65</v>
      </c>
      <c r="D781" t="s">
        <v>160</v>
      </c>
      <c r="E781">
        <v>60.5</v>
      </c>
      <c r="F781">
        <v>8</v>
      </c>
      <c r="G781">
        <v>66.5</v>
      </c>
      <c r="H781">
        <v>65</v>
      </c>
      <c r="I781">
        <f>IF(D781="M",1,0)</f>
        <v>0</v>
      </c>
    </row>
    <row r="782" spans="1:9" x14ac:dyDescent="0.25">
      <c r="A782" s="26">
        <v>176</v>
      </c>
      <c r="B782">
        <v>66.5</v>
      </c>
      <c r="C782">
        <v>65</v>
      </c>
      <c r="D782" t="s">
        <v>160</v>
      </c>
      <c r="E782">
        <v>60.5</v>
      </c>
      <c r="F782">
        <v>8</v>
      </c>
      <c r="G782">
        <v>66.5</v>
      </c>
      <c r="H782">
        <v>65</v>
      </c>
      <c r="I782">
        <f>IF(D782="M",1,0)</f>
        <v>0</v>
      </c>
    </row>
    <row r="783" spans="1:9" x14ac:dyDescent="0.25">
      <c r="A783" s="26">
        <v>176</v>
      </c>
      <c r="B783">
        <v>66.5</v>
      </c>
      <c r="C783">
        <v>65</v>
      </c>
      <c r="D783" t="s">
        <v>160</v>
      </c>
      <c r="E783">
        <v>57.5</v>
      </c>
      <c r="F783">
        <v>8</v>
      </c>
      <c r="G783">
        <v>66.5</v>
      </c>
      <c r="H783">
        <v>65</v>
      </c>
      <c r="I783">
        <f>IF(D783="M",1,0)</f>
        <v>0</v>
      </c>
    </row>
    <row r="784" spans="1:9" x14ac:dyDescent="0.25">
      <c r="A784" s="26">
        <v>177</v>
      </c>
      <c r="B784">
        <v>66</v>
      </c>
      <c r="C784">
        <v>65.5</v>
      </c>
      <c r="D784" t="s">
        <v>189</v>
      </c>
      <c r="E784">
        <v>72</v>
      </c>
      <c r="F784">
        <v>5</v>
      </c>
      <c r="G784">
        <v>66</v>
      </c>
      <c r="H784">
        <v>65.5</v>
      </c>
      <c r="I784">
        <f>IF(D784="M",1,0)</f>
        <v>1</v>
      </c>
    </row>
    <row r="785" spans="1:9" x14ac:dyDescent="0.25">
      <c r="A785" s="26">
        <v>177</v>
      </c>
      <c r="B785">
        <v>66</v>
      </c>
      <c r="C785">
        <v>65.5</v>
      </c>
      <c r="D785" t="s">
        <v>189</v>
      </c>
      <c r="E785">
        <v>71</v>
      </c>
      <c r="F785">
        <v>5</v>
      </c>
      <c r="G785">
        <v>66</v>
      </c>
      <c r="H785">
        <v>65.5</v>
      </c>
      <c r="I785">
        <f>IF(D785="M",1,0)</f>
        <v>1</v>
      </c>
    </row>
    <row r="786" spans="1:9" x14ac:dyDescent="0.25">
      <c r="A786" s="26">
        <v>177</v>
      </c>
      <c r="B786">
        <v>66</v>
      </c>
      <c r="C786">
        <v>65.5</v>
      </c>
      <c r="D786" t="s">
        <v>189</v>
      </c>
      <c r="E786">
        <v>67</v>
      </c>
      <c r="F786">
        <v>5</v>
      </c>
      <c r="G786">
        <v>66</v>
      </c>
      <c r="H786">
        <v>65.5</v>
      </c>
      <c r="I786">
        <f>IF(D786="M",1,0)</f>
        <v>1</v>
      </c>
    </row>
    <row r="787" spans="1:9" x14ac:dyDescent="0.25">
      <c r="A787" s="26">
        <v>177</v>
      </c>
      <c r="B787">
        <v>66</v>
      </c>
      <c r="C787">
        <v>65.5</v>
      </c>
      <c r="D787" t="s">
        <v>160</v>
      </c>
      <c r="E787">
        <v>66</v>
      </c>
      <c r="F787">
        <v>5</v>
      </c>
      <c r="G787">
        <v>66</v>
      </c>
      <c r="H787">
        <v>65.5</v>
      </c>
      <c r="I787">
        <f>IF(D787="M",1,0)</f>
        <v>0</v>
      </c>
    </row>
    <row r="788" spans="1:9" x14ac:dyDescent="0.25">
      <c r="A788" s="26">
        <v>177</v>
      </c>
      <c r="B788">
        <v>66</v>
      </c>
      <c r="C788">
        <v>65.5</v>
      </c>
      <c r="D788" t="s">
        <v>160</v>
      </c>
      <c r="E788">
        <v>65</v>
      </c>
      <c r="F788">
        <v>5</v>
      </c>
      <c r="G788">
        <v>66</v>
      </c>
      <c r="H788">
        <v>65.5</v>
      </c>
      <c r="I788">
        <f>IF(D788="M",1,0)</f>
        <v>0</v>
      </c>
    </row>
    <row r="789" spans="1:9" x14ac:dyDescent="0.25">
      <c r="A789" s="26">
        <v>178</v>
      </c>
      <c r="B789">
        <v>66</v>
      </c>
      <c r="C789">
        <v>63</v>
      </c>
      <c r="D789" t="s">
        <v>189</v>
      </c>
      <c r="E789">
        <v>70</v>
      </c>
      <c r="F789">
        <v>1</v>
      </c>
      <c r="G789">
        <v>66</v>
      </c>
      <c r="H789">
        <v>63</v>
      </c>
      <c r="I789">
        <f>IF(D789="M",1,0)</f>
        <v>1</v>
      </c>
    </row>
    <row r="790" spans="1:9" x14ac:dyDescent="0.25">
      <c r="A790" s="26">
        <v>179</v>
      </c>
      <c r="B790">
        <v>66</v>
      </c>
      <c r="C790">
        <v>63.5</v>
      </c>
      <c r="D790" t="s">
        <v>160</v>
      </c>
      <c r="E790">
        <v>64.5</v>
      </c>
      <c r="F790">
        <v>2</v>
      </c>
      <c r="G790">
        <v>66</v>
      </c>
      <c r="H790">
        <v>63.5</v>
      </c>
      <c r="I790">
        <f>IF(D790="M",1,0)</f>
        <v>0</v>
      </c>
    </row>
    <row r="791" spans="1:9" x14ac:dyDescent="0.25">
      <c r="A791" s="26">
        <v>179</v>
      </c>
      <c r="B791">
        <v>66</v>
      </c>
      <c r="C791">
        <v>63.5</v>
      </c>
      <c r="D791" t="s">
        <v>160</v>
      </c>
      <c r="E791">
        <v>62</v>
      </c>
      <c r="F791">
        <v>2</v>
      </c>
      <c r="G791">
        <v>66</v>
      </c>
      <c r="H791">
        <v>63.5</v>
      </c>
      <c r="I791">
        <f>IF(D791="M",1,0)</f>
        <v>0</v>
      </c>
    </row>
    <row r="792" spans="1:9" x14ac:dyDescent="0.25">
      <c r="A792" s="26">
        <v>180</v>
      </c>
      <c r="B792">
        <v>66.5</v>
      </c>
      <c r="C792">
        <v>63</v>
      </c>
      <c r="D792" t="s">
        <v>189</v>
      </c>
      <c r="E792">
        <v>67.2</v>
      </c>
      <c r="F792">
        <v>6</v>
      </c>
      <c r="G792">
        <v>66.5</v>
      </c>
      <c r="H792">
        <v>63</v>
      </c>
      <c r="I792">
        <f>IF(D792="M",1,0)</f>
        <v>1</v>
      </c>
    </row>
    <row r="793" spans="1:9" x14ac:dyDescent="0.25">
      <c r="A793" s="26">
        <v>180</v>
      </c>
      <c r="B793">
        <v>66.5</v>
      </c>
      <c r="C793">
        <v>63</v>
      </c>
      <c r="D793" t="s">
        <v>189</v>
      </c>
      <c r="E793">
        <v>67</v>
      </c>
      <c r="F793">
        <v>6</v>
      </c>
      <c r="G793">
        <v>66.5</v>
      </c>
      <c r="H793">
        <v>63</v>
      </c>
      <c r="I793">
        <f>IF(D793="M",1,0)</f>
        <v>1</v>
      </c>
    </row>
    <row r="794" spans="1:9" x14ac:dyDescent="0.25">
      <c r="A794" s="26">
        <v>180</v>
      </c>
      <c r="B794">
        <v>66.5</v>
      </c>
      <c r="C794">
        <v>63</v>
      </c>
      <c r="D794" t="s">
        <v>189</v>
      </c>
      <c r="E794">
        <v>65</v>
      </c>
      <c r="F794">
        <v>6</v>
      </c>
      <c r="G794">
        <v>66.5</v>
      </c>
      <c r="H794">
        <v>63</v>
      </c>
      <c r="I794">
        <f>IF(D794="M",1,0)</f>
        <v>1</v>
      </c>
    </row>
    <row r="795" spans="1:9" x14ac:dyDescent="0.25">
      <c r="A795" s="26">
        <v>180</v>
      </c>
      <c r="B795">
        <v>66.5</v>
      </c>
      <c r="C795">
        <v>63</v>
      </c>
      <c r="D795" t="s">
        <v>160</v>
      </c>
      <c r="E795">
        <v>65</v>
      </c>
      <c r="F795">
        <v>6</v>
      </c>
      <c r="G795">
        <v>66.5</v>
      </c>
      <c r="H795">
        <v>63</v>
      </c>
      <c r="I795">
        <f>IF(D795="M",1,0)</f>
        <v>0</v>
      </c>
    </row>
    <row r="796" spans="1:9" x14ac:dyDescent="0.25">
      <c r="A796" s="26">
        <v>180</v>
      </c>
      <c r="B796">
        <v>66.5</v>
      </c>
      <c r="C796">
        <v>63</v>
      </c>
      <c r="D796" t="s">
        <v>160</v>
      </c>
      <c r="E796">
        <v>65</v>
      </c>
      <c r="F796">
        <v>6</v>
      </c>
      <c r="G796">
        <v>66.5</v>
      </c>
      <c r="H796">
        <v>63</v>
      </c>
      <c r="I796">
        <f>IF(D796="M",1,0)</f>
        <v>0</v>
      </c>
    </row>
    <row r="797" spans="1:9" x14ac:dyDescent="0.25">
      <c r="A797" s="26">
        <v>180</v>
      </c>
      <c r="B797">
        <v>66.5</v>
      </c>
      <c r="C797">
        <v>63</v>
      </c>
      <c r="D797" t="s">
        <v>160</v>
      </c>
      <c r="E797">
        <v>63</v>
      </c>
      <c r="F797">
        <v>6</v>
      </c>
      <c r="G797">
        <v>66.5</v>
      </c>
      <c r="H797">
        <v>63</v>
      </c>
      <c r="I797">
        <f>IF(D797="M",1,0)</f>
        <v>0</v>
      </c>
    </row>
    <row r="798" spans="1:9" x14ac:dyDescent="0.25">
      <c r="A798" s="26">
        <v>181</v>
      </c>
      <c r="B798">
        <v>66.5</v>
      </c>
      <c r="C798">
        <v>62.5</v>
      </c>
      <c r="D798" t="s">
        <v>189</v>
      </c>
      <c r="E798">
        <v>70</v>
      </c>
      <c r="F798">
        <v>7</v>
      </c>
      <c r="G798">
        <v>66.5</v>
      </c>
      <c r="H798">
        <v>62.5</v>
      </c>
      <c r="I798">
        <f>IF(D798="M",1,0)</f>
        <v>1</v>
      </c>
    </row>
    <row r="799" spans="1:9" x14ac:dyDescent="0.25">
      <c r="A799" s="26">
        <v>181</v>
      </c>
      <c r="B799">
        <v>66.5</v>
      </c>
      <c r="C799">
        <v>62.5</v>
      </c>
      <c r="D799" t="s">
        <v>189</v>
      </c>
      <c r="E799">
        <v>68</v>
      </c>
      <c r="F799">
        <v>7</v>
      </c>
      <c r="G799">
        <v>66.5</v>
      </c>
      <c r="H799">
        <v>62.5</v>
      </c>
      <c r="I799">
        <f>IF(D799="M",1,0)</f>
        <v>1</v>
      </c>
    </row>
    <row r="800" spans="1:9" x14ac:dyDescent="0.25">
      <c r="A800" s="26">
        <v>181</v>
      </c>
      <c r="B800">
        <v>66.5</v>
      </c>
      <c r="C800">
        <v>62.5</v>
      </c>
      <c r="D800" t="s">
        <v>160</v>
      </c>
      <c r="E800">
        <v>63.5</v>
      </c>
      <c r="F800">
        <v>7</v>
      </c>
      <c r="G800">
        <v>66.5</v>
      </c>
      <c r="H800">
        <v>62.5</v>
      </c>
      <c r="I800">
        <f>IF(D800="M",1,0)</f>
        <v>0</v>
      </c>
    </row>
    <row r="801" spans="1:9" x14ac:dyDescent="0.25">
      <c r="A801" s="26">
        <v>181</v>
      </c>
      <c r="B801">
        <v>66.5</v>
      </c>
      <c r="C801">
        <v>62.5</v>
      </c>
      <c r="D801" t="s">
        <v>160</v>
      </c>
      <c r="E801">
        <v>62.5</v>
      </c>
      <c r="F801">
        <v>7</v>
      </c>
      <c r="G801">
        <v>66.5</v>
      </c>
      <c r="H801">
        <v>62.5</v>
      </c>
      <c r="I801">
        <f>IF(D801="M",1,0)</f>
        <v>0</v>
      </c>
    </row>
    <row r="802" spans="1:9" x14ac:dyDescent="0.25">
      <c r="A802" s="26">
        <v>181</v>
      </c>
      <c r="B802">
        <v>66.5</v>
      </c>
      <c r="C802">
        <v>62.5</v>
      </c>
      <c r="D802" t="s">
        <v>160</v>
      </c>
      <c r="E802">
        <v>62.5</v>
      </c>
      <c r="F802">
        <v>7</v>
      </c>
      <c r="G802">
        <v>66.5</v>
      </c>
      <c r="H802">
        <v>62.5</v>
      </c>
      <c r="I802">
        <f>IF(D802="M",1,0)</f>
        <v>0</v>
      </c>
    </row>
    <row r="803" spans="1:9" x14ac:dyDescent="0.25">
      <c r="A803" s="26">
        <v>181</v>
      </c>
      <c r="B803">
        <v>66.5</v>
      </c>
      <c r="C803">
        <v>62.5</v>
      </c>
      <c r="D803" t="s">
        <v>160</v>
      </c>
      <c r="E803">
        <v>62.5</v>
      </c>
      <c r="F803">
        <v>7</v>
      </c>
      <c r="G803">
        <v>66.5</v>
      </c>
      <c r="H803">
        <v>62.5</v>
      </c>
      <c r="I803">
        <f>IF(D803="M",1,0)</f>
        <v>0</v>
      </c>
    </row>
    <row r="804" spans="1:9" x14ac:dyDescent="0.25">
      <c r="A804" s="26">
        <v>181</v>
      </c>
      <c r="B804">
        <v>66.5</v>
      </c>
      <c r="C804">
        <v>62.5</v>
      </c>
      <c r="D804" t="s">
        <v>160</v>
      </c>
      <c r="E804">
        <v>62.5</v>
      </c>
      <c r="F804">
        <v>7</v>
      </c>
      <c r="G804">
        <v>66.5</v>
      </c>
      <c r="H804">
        <v>62.5</v>
      </c>
      <c r="I804">
        <f>IF(D804="M",1,0)</f>
        <v>0</v>
      </c>
    </row>
    <row r="805" spans="1:9" x14ac:dyDescent="0.25">
      <c r="A805" s="26">
        <v>182</v>
      </c>
      <c r="B805">
        <v>66</v>
      </c>
      <c r="C805">
        <v>61.5</v>
      </c>
      <c r="D805" t="s">
        <v>189</v>
      </c>
      <c r="E805">
        <v>70</v>
      </c>
      <c r="F805">
        <v>1</v>
      </c>
      <c r="G805">
        <v>66</v>
      </c>
      <c r="H805">
        <v>61.5</v>
      </c>
      <c r="I805">
        <f>IF(D805="M",1,0)</f>
        <v>1</v>
      </c>
    </row>
    <row r="806" spans="1:9" x14ac:dyDescent="0.25">
      <c r="A806" s="26">
        <v>183</v>
      </c>
      <c r="B806">
        <v>66</v>
      </c>
      <c r="C806">
        <v>60</v>
      </c>
      <c r="D806" t="s">
        <v>189</v>
      </c>
      <c r="E806">
        <v>68</v>
      </c>
      <c r="F806">
        <v>4</v>
      </c>
      <c r="G806">
        <v>66</v>
      </c>
      <c r="H806">
        <v>60</v>
      </c>
      <c r="I806">
        <f>IF(D806="M",1,0)</f>
        <v>1</v>
      </c>
    </row>
    <row r="807" spans="1:9" x14ac:dyDescent="0.25">
      <c r="A807" s="26">
        <v>183</v>
      </c>
      <c r="B807">
        <v>66</v>
      </c>
      <c r="C807">
        <v>60</v>
      </c>
      <c r="D807" t="s">
        <v>189</v>
      </c>
      <c r="E807">
        <v>67</v>
      </c>
      <c r="F807">
        <v>4</v>
      </c>
      <c r="G807">
        <v>66</v>
      </c>
      <c r="H807">
        <v>60</v>
      </c>
      <c r="I807">
        <f>IF(D807="M",1,0)</f>
        <v>1</v>
      </c>
    </row>
    <row r="808" spans="1:9" x14ac:dyDescent="0.25">
      <c r="A808" s="26">
        <v>183</v>
      </c>
      <c r="B808">
        <v>66</v>
      </c>
      <c r="C808">
        <v>60</v>
      </c>
      <c r="D808" t="s">
        <v>189</v>
      </c>
      <c r="E808">
        <v>65</v>
      </c>
      <c r="F808">
        <v>4</v>
      </c>
      <c r="G808">
        <v>66</v>
      </c>
      <c r="H808">
        <v>60</v>
      </c>
      <c r="I808">
        <f>IF(D808="M",1,0)</f>
        <v>1</v>
      </c>
    </row>
    <row r="809" spans="1:9" x14ac:dyDescent="0.25">
      <c r="A809" s="26">
        <v>183</v>
      </c>
      <c r="B809">
        <v>66</v>
      </c>
      <c r="C809">
        <v>60</v>
      </c>
      <c r="D809" t="s">
        <v>160</v>
      </c>
      <c r="E809">
        <v>60</v>
      </c>
      <c r="F809">
        <v>4</v>
      </c>
      <c r="G809">
        <v>66</v>
      </c>
      <c r="H809">
        <v>60</v>
      </c>
      <c r="I809">
        <f>IF(D809="M",1,0)</f>
        <v>0</v>
      </c>
    </row>
    <row r="810" spans="1:9" x14ac:dyDescent="0.25">
      <c r="A810" s="26">
        <v>184</v>
      </c>
      <c r="B810">
        <v>66</v>
      </c>
      <c r="C810">
        <v>60</v>
      </c>
      <c r="D810" t="s">
        <v>189</v>
      </c>
      <c r="E810">
        <v>65</v>
      </c>
      <c r="F810">
        <v>1</v>
      </c>
      <c r="G810">
        <v>66</v>
      </c>
      <c r="H810">
        <v>60</v>
      </c>
      <c r="I810">
        <f>IF(D810="M",1,0)</f>
        <v>1</v>
      </c>
    </row>
    <row r="811" spans="1:9" x14ac:dyDescent="0.25">
      <c r="A811" s="26">
        <v>185</v>
      </c>
      <c r="B811">
        <v>66</v>
      </c>
      <c r="C811">
        <v>59</v>
      </c>
      <c r="D811" t="s">
        <v>189</v>
      </c>
      <c r="E811">
        <v>68</v>
      </c>
      <c r="F811">
        <v>15</v>
      </c>
      <c r="G811">
        <v>66</v>
      </c>
      <c r="H811">
        <v>59</v>
      </c>
      <c r="I811">
        <f>IF(D811="M",1,0)</f>
        <v>1</v>
      </c>
    </row>
    <row r="812" spans="1:9" x14ac:dyDescent="0.25">
      <c r="A812" s="26">
        <v>185</v>
      </c>
      <c r="B812">
        <v>66</v>
      </c>
      <c r="C812">
        <v>59</v>
      </c>
      <c r="D812" t="s">
        <v>189</v>
      </c>
      <c r="E812">
        <v>67</v>
      </c>
      <c r="F812">
        <v>15</v>
      </c>
      <c r="G812">
        <v>66</v>
      </c>
      <c r="H812">
        <v>59</v>
      </c>
      <c r="I812">
        <f>IF(D812="M",1,0)</f>
        <v>1</v>
      </c>
    </row>
    <row r="813" spans="1:9" x14ac:dyDescent="0.25">
      <c r="A813" s="26">
        <v>185</v>
      </c>
      <c r="B813">
        <v>66</v>
      </c>
      <c r="C813">
        <v>59</v>
      </c>
      <c r="D813" t="s">
        <v>189</v>
      </c>
      <c r="E813">
        <v>66.5</v>
      </c>
      <c r="F813">
        <v>15</v>
      </c>
      <c r="G813">
        <v>66</v>
      </c>
      <c r="H813">
        <v>59</v>
      </c>
      <c r="I813">
        <f>IF(D813="M",1,0)</f>
        <v>1</v>
      </c>
    </row>
    <row r="814" spans="1:9" x14ac:dyDescent="0.25">
      <c r="A814" s="26">
        <v>185</v>
      </c>
      <c r="B814">
        <v>66</v>
      </c>
      <c r="C814">
        <v>59</v>
      </c>
      <c r="D814" t="s">
        <v>189</v>
      </c>
      <c r="E814">
        <v>66</v>
      </c>
      <c r="F814">
        <v>15</v>
      </c>
      <c r="G814">
        <v>66</v>
      </c>
      <c r="H814">
        <v>59</v>
      </c>
      <c r="I814">
        <f>IF(D814="M",1,0)</f>
        <v>1</v>
      </c>
    </row>
    <row r="815" spans="1:9" x14ac:dyDescent="0.25">
      <c r="A815" s="26">
        <v>185</v>
      </c>
      <c r="B815">
        <v>66</v>
      </c>
      <c r="C815">
        <v>59</v>
      </c>
      <c r="D815" t="s">
        <v>189</v>
      </c>
      <c r="E815">
        <v>65.7</v>
      </c>
      <c r="F815">
        <v>15</v>
      </c>
      <c r="G815">
        <v>66</v>
      </c>
      <c r="H815">
        <v>59</v>
      </c>
      <c r="I815">
        <f>IF(D815="M",1,0)</f>
        <v>1</v>
      </c>
    </row>
    <row r="816" spans="1:9" x14ac:dyDescent="0.25">
      <c r="A816" s="26">
        <v>185</v>
      </c>
      <c r="B816">
        <v>66</v>
      </c>
      <c r="C816">
        <v>59</v>
      </c>
      <c r="D816" t="s">
        <v>189</v>
      </c>
      <c r="E816">
        <v>65.5</v>
      </c>
      <c r="F816">
        <v>15</v>
      </c>
      <c r="G816">
        <v>66</v>
      </c>
      <c r="H816">
        <v>59</v>
      </c>
      <c r="I816">
        <f>IF(D816="M",1,0)</f>
        <v>1</v>
      </c>
    </row>
    <row r="817" spans="1:9" x14ac:dyDescent="0.25">
      <c r="A817" s="26">
        <v>185</v>
      </c>
      <c r="B817">
        <v>66</v>
      </c>
      <c r="C817">
        <v>59</v>
      </c>
      <c r="D817" t="s">
        <v>189</v>
      </c>
      <c r="E817">
        <v>65</v>
      </c>
      <c r="F817">
        <v>15</v>
      </c>
      <c r="G817">
        <v>66</v>
      </c>
      <c r="H817">
        <v>59</v>
      </c>
      <c r="I817">
        <f>IF(D817="M",1,0)</f>
        <v>1</v>
      </c>
    </row>
    <row r="818" spans="1:9" x14ac:dyDescent="0.25">
      <c r="A818" s="26">
        <v>185</v>
      </c>
      <c r="B818">
        <v>66</v>
      </c>
      <c r="C818">
        <v>59</v>
      </c>
      <c r="D818" t="s">
        <v>160</v>
      </c>
      <c r="E818">
        <v>65</v>
      </c>
      <c r="F818">
        <v>15</v>
      </c>
      <c r="G818">
        <v>66</v>
      </c>
      <c r="H818">
        <v>59</v>
      </c>
      <c r="I818">
        <f>IF(D818="M",1,0)</f>
        <v>0</v>
      </c>
    </row>
    <row r="819" spans="1:9" x14ac:dyDescent="0.25">
      <c r="A819" s="26">
        <v>185</v>
      </c>
      <c r="B819">
        <v>66</v>
      </c>
      <c r="C819">
        <v>59</v>
      </c>
      <c r="D819" t="s">
        <v>160</v>
      </c>
      <c r="E819">
        <v>64</v>
      </c>
      <c r="F819">
        <v>15</v>
      </c>
      <c r="G819">
        <v>66</v>
      </c>
      <c r="H819">
        <v>59</v>
      </c>
      <c r="I819">
        <f>IF(D819="M",1,0)</f>
        <v>0</v>
      </c>
    </row>
    <row r="820" spans="1:9" x14ac:dyDescent="0.25">
      <c r="A820" s="26">
        <v>185</v>
      </c>
      <c r="B820">
        <v>66</v>
      </c>
      <c r="C820">
        <v>59</v>
      </c>
      <c r="D820" t="s">
        <v>160</v>
      </c>
      <c r="E820">
        <v>63</v>
      </c>
      <c r="F820">
        <v>15</v>
      </c>
      <c r="G820">
        <v>66</v>
      </c>
      <c r="H820">
        <v>59</v>
      </c>
      <c r="I820">
        <f>IF(D820="M",1,0)</f>
        <v>0</v>
      </c>
    </row>
    <row r="821" spans="1:9" x14ac:dyDescent="0.25">
      <c r="A821" s="26">
        <v>185</v>
      </c>
      <c r="B821">
        <v>66</v>
      </c>
      <c r="C821">
        <v>59</v>
      </c>
      <c r="D821" t="s">
        <v>160</v>
      </c>
      <c r="E821">
        <v>62</v>
      </c>
      <c r="F821">
        <v>15</v>
      </c>
      <c r="G821">
        <v>66</v>
      </c>
      <c r="H821">
        <v>59</v>
      </c>
      <c r="I821">
        <f>IF(D821="M",1,0)</f>
        <v>0</v>
      </c>
    </row>
    <row r="822" spans="1:9" x14ac:dyDescent="0.25">
      <c r="A822" s="26">
        <v>185</v>
      </c>
      <c r="B822">
        <v>66</v>
      </c>
      <c r="C822">
        <v>59</v>
      </c>
      <c r="D822" t="s">
        <v>160</v>
      </c>
      <c r="E822">
        <v>61</v>
      </c>
      <c r="F822">
        <v>15</v>
      </c>
      <c r="G822">
        <v>66</v>
      </c>
      <c r="H822">
        <v>59</v>
      </c>
      <c r="I822">
        <f>IF(D822="M",1,0)</f>
        <v>0</v>
      </c>
    </row>
    <row r="823" spans="1:9" x14ac:dyDescent="0.25">
      <c r="A823" s="26">
        <v>185</v>
      </c>
      <c r="B823">
        <v>66</v>
      </c>
      <c r="C823">
        <v>59</v>
      </c>
      <c r="D823" t="s">
        <v>160</v>
      </c>
      <c r="E823">
        <v>60</v>
      </c>
      <c r="F823">
        <v>15</v>
      </c>
      <c r="G823">
        <v>66</v>
      </c>
      <c r="H823">
        <v>59</v>
      </c>
      <c r="I823">
        <f>IF(D823="M",1,0)</f>
        <v>0</v>
      </c>
    </row>
    <row r="824" spans="1:9" x14ac:dyDescent="0.25">
      <c r="A824" s="26">
        <v>185</v>
      </c>
      <c r="B824">
        <v>66</v>
      </c>
      <c r="C824">
        <v>59</v>
      </c>
      <c r="D824" t="s">
        <v>160</v>
      </c>
      <c r="E824">
        <v>58</v>
      </c>
      <c r="F824">
        <v>15</v>
      </c>
      <c r="G824">
        <v>66</v>
      </c>
      <c r="H824">
        <v>59</v>
      </c>
      <c r="I824">
        <f>IF(D824="M",1,0)</f>
        <v>0</v>
      </c>
    </row>
    <row r="825" spans="1:9" x14ac:dyDescent="0.25">
      <c r="A825" s="26">
        <v>185</v>
      </c>
      <c r="B825">
        <v>66</v>
      </c>
      <c r="C825">
        <v>59</v>
      </c>
      <c r="D825" t="s">
        <v>160</v>
      </c>
      <c r="E825">
        <v>57</v>
      </c>
      <c r="F825">
        <v>15</v>
      </c>
      <c r="G825">
        <v>66</v>
      </c>
      <c r="H825">
        <v>59</v>
      </c>
      <c r="I825">
        <f>IF(D825="M",1,0)</f>
        <v>0</v>
      </c>
    </row>
    <row r="826" spans="1:9" x14ac:dyDescent="0.25">
      <c r="A826" s="26">
        <v>186</v>
      </c>
      <c r="B826">
        <v>65</v>
      </c>
      <c r="C826">
        <v>67</v>
      </c>
      <c r="D826" t="s">
        <v>189</v>
      </c>
      <c r="E826">
        <v>66.5</v>
      </c>
      <c r="F826">
        <v>4</v>
      </c>
      <c r="G826">
        <v>65</v>
      </c>
      <c r="H826">
        <v>67</v>
      </c>
      <c r="I826">
        <f>IF(D826="M",1,0)</f>
        <v>1</v>
      </c>
    </row>
    <row r="827" spans="1:9" x14ac:dyDescent="0.25">
      <c r="A827" s="26">
        <v>186</v>
      </c>
      <c r="B827">
        <v>65</v>
      </c>
      <c r="C827">
        <v>67</v>
      </c>
      <c r="D827" t="s">
        <v>189</v>
      </c>
      <c r="E827">
        <v>66</v>
      </c>
      <c r="F827">
        <v>4</v>
      </c>
      <c r="G827">
        <v>65</v>
      </c>
      <c r="H827">
        <v>67</v>
      </c>
      <c r="I827">
        <f>IF(D827="M",1,0)</f>
        <v>1</v>
      </c>
    </row>
    <row r="828" spans="1:9" x14ac:dyDescent="0.25">
      <c r="A828" s="26">
        <v>186</v>
      </c>
      <c r="B828">
        <v>65</v>
      </c>
      <c r="C828">
        <v>67</v>
      </c>
      <c r="D828" t="s">
        <v>189</v>
      </c>
      <c r="E828">
        <v>66</v>
      </c>
      <c r="F828">
        <v>4</v>
      </c>
      <c r="G828">
        <v>65</v>
      </c>
      <c r="H828">
        <v>67</v>
      </c>
      <c r="I828">
        <f>IF(D828="M",1,0)</f>
        <v>1</v>
      </c>
    </row>
    <row r="829" spans="1:9" x14ac:dyDescent="0.25">
      <c r="A829" s="26">
        <v>186</v>
      </c>
      <c r="B829">
        <v>65</v>
      </c>
      <c r="C829">
        <v>67</v>
      </c>
      <c r="D829" t="s">
        <v>160</v>
      </c>
      <c r="E829">
        <v>65</v>
      </c>
      <c r="F829">
        <v>4</v>
      </c>
      <c r="G829">
        <v>65</v>
      </c>
      <c r="H829">
        <v>67</v>
      </c>
      <c r="I829">
        <f>IF(D829="M",1,0)</f>
        <v>0</v>
      </c>
    </row>
    <row r="830" spans="1:9" x14ac:dyDescent="0.25">
      <c r="A830" s="26">
        <v>187</v>
      </c>
      <c r="B830">
        <v>65</v>
      </c>
      <c r="C830">
        <v>67</v>
      </c>
      <c r="D830" t="s">
        <v>160</v>
      </c>
      <c r="E830">
        <v>63</v>
      </c>
      <c r="F830">
        <v>1</v>
      </c>
      <c r="G830">
        <v>65</v>
      </c>
      <c r="H830">
        <v>67</v>
      </c>
      <c r="I830">
        <f>IF(D830="M",1,0)</f>
        <v>0</v>
      </c>
    </row>
    <row r="831" spans="1:9" x14ac:dyDescent="0.25">
      <c r="A831" s="26">
        <v>188</v>
      </c>
      <c r="B831">
        <v>65</v>
      </c>
      <c r="C831">
        <v>66</v>
      </c>
      <c r="D831" t="s">
        <v>189</v>
      </c>
      <c r="E831">
        <v>63</v>
      </c>
      <c r="F831">
        <v>4</v>
      </c>
      <c r="G831">
        <v>65</v>
      </c>
      <c r="H831">
        <v>66</v>
      </c>
      <c r="I831">
        <f>IF(D831="M",1,0)</f>
        <v>1</v>
      </c>
    </row>
    <row r="832" spans="1:9" x14ac:dyDescent="0.25">
      <c r="A832" s="26">
        <v>188</v>
      </c>
      <c r="B832">
        <v>65</v>
      </c>
      <c r="C832">
        <v>66</v>
      </c>
      <c r="D832" t="s">
        <v>160</v>
      </c>
      <c r="E832">
        <v>63</v>
      </c>
      <c r="F832">
        <v>4</v>
      </c>
      <c r="G832">
        <v>65</v>
      </c>
      <c r="H832">
        <v>66</v>
      </c>
      <c r="I832">
        <f>IF(D832="M",1,0)</f>
        <v>0</v>
      </c>
    </row>
    <row r="833" spans="1:9" x14ac:dyDescent="0.25">
      <c r="A833" s="26">
        <v>188</v>
      </c>
      <c r="B833">
        <v>65</v>
      </c>
      <c r="C833">
        <v>66</v>
      </c>
      <c r="D833" t="s">
        <v>160</v>
      </c>
      <c r="E833">
        <v>63</v>
      </c>
      <c r="F833">
        <v>4</v>
      </c>
      <c r="G833">
        <v>65</v>
      </c>
      <c r="H833">
        <v>66</v>
      </c>
      <c r="I833">
        <f>IF(D833="M",1,0)</f>
        <v>0</v>
      </c>
    </row>
    <row r="834" spans="1:9" x14ac:dyDescent="0.25">
      <c r="A834" s="26">
        <v>188</v>
      </c>
      <c r="B834">
        <v>65</v>
      </c>
      <c r="C834">
        <v>66</v>
      </c>
      <c r="D834" t="s">
        <v>160</v>
      </c>
      <c r="E834">
        <v>60</v>
      </c>
      <c r="F834">
        <v>4</v>
      </c>
      <c r="G834">
        <v>65</v>
      </c>
      <c r="H834">
        <v>66</v>
      </c>
      <c r="I834">
        <f>IF(D834="M",1,0)</f>
        <v>0</v>
      </c>
    </row>
    <row r="835" spans="1:9" x14ac:dyDescent="0.25">
      <c r="A835" s="26">
        <v>190</v>
      </c>
      <c r="B835">
        <v>65</v>
      </c>
      <c r="C835">
        <v>65</v>
      </c>
      <c r="D835" t="s">
        <v>189</v>
      </c>
      <c r="E835">
        <v>69</v>
      </c>
      <c r="F835">
        <v>9</v>
      </c>
      <c r="G835">
        <v>65</v>
      </c>
      <c r="H835">
        <v>65</v>
      </c>
      <c r="I835">
        <f>IF(D835="M",1,0)</f>
        <v>1</v>
      </c>
    </row>
    <row r="836" spans="1:9" x14ac:dyDescent="0.25">
      <c r="A836" s="26">
        <v>190</v>
      </c>
      <c r="B836">
        <v>65</v>
      </c>
      <c r="C836">
        <v>65</v>
      </c>
      <c r="D836" t="s">
        <v>189</v>
      </c>
      <c r="E836">
        <v>68</v>
      </c>
      <c r="F836">
        <v>9</v>
      </c>
      <c r="G836">
        <v>65</v>
      </c>
      <c r="H836">
        <v>65</v>
      </c>
      <c r="I836">
        <f>IF(D836="M",1,0)</f>
        <v>1</v>
      </c>
    </row>
    <row r="837" spans="1:9" x14ac:dyDescent="0.25">
      <c r="A837" s="26">
        <v>190</v>
      </c>
      <c r="B837">
        <v>65</v>
      </c>
      <c r="C837">
        <v>65</v>
      </c>
      <c r="D837" t="s">
        <v>189</v>
      </c>
      <c r="E837">
        <v>68</v>
      </c>
      <c r="F837">
        <v>9</v>
      </c>
      <c r="G837">
        <v>65</v>
      </c>
      <c r="H837">
        <v>65</v>
      </c>
      <c r="I837">
        <f>IF(D837="M",1,0)</f>
        <v>1</v>
      </c>
    </row>
    <row r="838" spans="1:9" x14ac:dyDescent="0.25">
      <c r="A838" s="26">
        <v>190</v>
      </c>
      <c r="B838">
        <v>65</v>
      </c>
      <c r="C838">
        <v>65</v>
      </c>
      <c r="D838" t="s">
        <v>160</v>
      </c>
      <c r="E838">
        <v>65</v>
      </c>
      <c r="F838">
        <v>9</v>
      </c>
      <c r="G838">
        <v>65</v>
      </c>
      <c r="H838">
        <v>65</v>
      </c>
      <c r="I838">
        <f>IF(D838="M",1,0)</f>
        <v>0</v>
      </c>
    </row>
    <row r="839" spans="1:9" x14ac:dyDescent="0.25">
      <c r="A839" s="26">
        <v>190</v>
      </c>
      <c r="B839">
        <v>65</v>
      </c>
      <c r="C839">
        <v>65</v>
      </c>
      <c r="D839" t="s">
        <v>160</v>
      </c>
      <c r="E839">
        <v>65</v>
      </c>
      <c r="F839">
        <v>9</v>
      </c>
      <c r="G839">
        <v>65</v>
      </c>
      <c r="H839">
        <v>65</v>
      </c>
      <c r="I839">
        <f>IF(D839="M",1,0)</f>
        <v>0</v>
      </c>
    </row>
    <row r="840" spans="1:9" x14ac:dyDescent="0.25">
      <c r="A840" s="26">
        <v>190</v>
      </c>
      <c r="B840">
        <v>65</v>
      </c>
      <c r="C840">
        <v>65</v>
      </c>
      <c r="D840" t="s">
        <v>160</v>
      </c>
      <c r="E840">
        <v>62</v>
      </c>
      <c r="F840">
        <v>9</v>
      </c>
      <c r="G840">
        <v>65</v>
      </c>
      <c r="H840">
        <v>65</v>
      </c>
      <c r="I840">
        <f>IF(D840="M",1,0)</f>
        <v>0</v>
      </c>
    </row>
    <row r="841" spans="1:9" x14ac:dyDescent="0.25">
      <c r="A841" s="26">
        <v>190</v>
      </c>
      <c r="B841">
        <v>65</v>
      </c>
      <c r="C841">
        <v>65</v>
      </c>
      <c r="D841" t="s">
        <v>160</v>
      </c>
      <c r="E841">
        <v>62</v>
      </c>
      <c r="F841">
        <v>9</v>
      </c>
      <c r="G841">
        <v>65</v>
      </c>
      <c r="H841">
        <v>65</v>
      </c>
      <c r="I841">
        <f>IF(D841="M",1,0)</f>
        <v>0</v>
      </c>
    </row>
    <row r="842" spans="1:9" x14ac:dyDescent="0.25">
      <c r="A842" s="26">
        <v>190</v>
      </c>
      <c r="B842">
        <v>65</v>
      </c>
      <c r="C842">
        <v>65</v>
      </c>
      <c r="D842" t="s">
        <v>160</v>
      </c>
      <c r="E842">
        <v>61</v>
      </c>
      <c r="F842">
        <v>9</v>
      </c>
      <c r="G842">
        <v>65</v>
      </c>
      <c r="H842">
        <v>65</v>
      </c>
      <c r="I842">
        <f>IF(D842="M",1,0)</f>
        <v>0</v>
      </c>
    </row>
    <row r="843" spans="1:9" x14ac:dyDescent="0.25">
      <c r="A843" s="26">
        <v>190</v>
      </c>
      <c r="B843">
        <v>65</v>
      </c>
      <c r="C843">
        <v>65</v>
      </c>
      <c r="D843" t="s">
        <v>160</v>
      </c>
      <c r="E843">
        <v>59</v>
      </c>
      <c r="F843">
        <v>9</v>
      </c>
      <c r="G843">
        <v>65</v>
      </c>
      <c r="H843">
        <v>65</v>
      </c>
      <c r="I843">
        <f>IF(D843="M",1,0)</f>
        <v>0</v>
      </c>
    </row>
    <row r="844" spans="1:9" x14ac:dyDescent="0.25">
      <c r="A844" s="26">
        <v>191</v>
      </c>
      <c r="B844">
        <v>65</v>
      </c>
      <c r="C844">
        <v>65.5</v>
      </c>
      <c r="D844" t="s">
        <v>189</v>
      </c>
      <c r="E844">
        <v>70.7</v>
      </c>
      <c r="F844">
        <v>2</v>
      </c>
      <c r="G844">
        <v>65</v>
      </c>
      <c r="H844">
        <v>65.5</v>
      </c>
      <c r="I844">
        <f>IF(D844="M",1,0)</f>
        <v>1</v>
      </c>
    </row>
    <row r="845" spans="1:9" x14ac:dyDescent="0.25">
      <c r="A845" s="26">
        <v>191</v>
      </c>
      <c r="B845">
        <v>65</v>
      </c>
      <c r="C845">
        <v>65.5</v>
      </c>
      <c r="D845" t="s">
        <v>160</v>
      </c>
      <c r="E845">
        <v>65.5</v>
      </c>
      <c r="F845">
        <v>2</v>
      </c>
      <c r="G845">
        <v>65</v>
      </c>
      <c r="H845">
        <v>65.5</v>
      </c>
      <c r="I845">
        <f>IF(D845="M",1,0)</f>
        <v>0</v>
      </c>
    </row>
    <row r="846" spans="1:9" x14ac:dyDescent="0.25">
      <c r="A846" s="26">
        <v>192</v>
      </c>
      <c r="B846">
        <v>65</v>
      </c>
      <c r="C846">
        <v>65</v>
      </c>
      <c r="D846" t="s">
        <v>189</v>
      </c>
      <c r="E846">
        <v>69.2</v>
      </c>
      <c r="F846">
        <v>6</v>
      </c>
      <c r="G846">
        <v>65</v>
      </c>
      <c r="H846">
        <v>65</v>
      </c>
      <c r="I846">
        <f>IF(D846="M",1,0)</f>
        <v>1</v>
      </c>
    </row>
    <row r="847" spans="1:9" x14ac:dyDescent="0.25">
      <c r="A847" s="26">
        <v>192</v>
      </c>
      <c r="B847">
        <v>65</v>
      </c>
      <c r="C847">
        <v>65</v>
      </c>
      <c r="D847" t="s">
        <v>189</v>
      </c>
      <c r="E847">
        <v>69</v>
      </c>
      <c r="F847">
        <v>6</v>
      </c>
      <c r="G847">
        <v>65</v>
      </c>
      <c r="H847">
        <v>65</v>
      </c>
      <c r="I847">
        <f>IF(D847="M",1,0)</f>
        <v>1</v>
      </c>
    </row>
    <row r="848" spans="1:9" x14ac:dyDescent="0.25">
      <c r="A848" s="26">
        <v>192</v>
      </c>
      <c r="B848">
        <v>65</v>
      </c>
      <c r="C848">
        <v>65</v>
      </c>
      <c r="D848" t="s">
        <v>189</v>
      </c>
      <c r="E848">
        <v>68</v>
      </c>
      <c r="F848">
        <v>6</v>
      </c>
      <c r="G848">
        <v>65</v>
      </c>
      <c r="H848">
        <v>65</v>
      </c>
      <c r="I848">
        <f>IF(D848="M",1,0)</f>
        <v>1</v>
      </c>
    </row>
    <row r="849" spans="1:9" x14ac:dyDescent="0.25">
      <c r="A849" s="26">
        <v>192</v>
      </c>
      <c r="B849">
        <v>65</v>
      </c>
      <c r="C849">
        <v>65</v>
      </c>
      <c r="D849" t="s">
        <v>189</v>
      </c>
      <c r="E849">
        <v>67.7</v>
      </c>
      <c r="F849">
        <v>6</v>
      </c>
      <c r="G849">
        <v>65</v>
      </c>
      <c r="H849">
        <v>65</v>
      </c>
      <c r="I849">
        <f>IF(D849="M",1,0)</f>
        <v>1</v>
      </c>
    </row>
    <row r="850" spans="1:9" x14ac:dyDescent="0.25">
      <c r="A850" s="26">
        <v>192</v>
      </c>
      <c r="B850">
        <v>65</v>
      </c>
      <c r="C850">
        <v>65</v>
      </c>
      <c r="D850" t="s">
        <v>160</v>
      </c>
      <c r="E850">
        <v>64.5</v>
      </c>
      <c r="F850">
        <v>6</v>
      </c>
      <c r="G850">
        <v>65</v>
      </c>
      <c r="H850">
        <v>65</v>
      </c>
      <c r="I850">
        <f>IF(D850="M",1,0)</f>
        <v>0</v>
      </c>
    </row>
    <row r="851" spans="1:9" x14ac:dyDescent="0.25">
      <c r="A851" s="26">
        <v>192</v>
      </c>
      <c r="B851">
        <v>65</v>
      </c>
      <c r="C851">
        <v>65</v>
      </c>
      <c r="D851" t="s">
        <v>160</v>
      </c>
      <c r="E851">
        <v>60.5</v>
      </c>
      <c r="F851">
        <v>6</v>
      </c>
      <c r="G851">
        <v>65</v>
      </c>
      <c r="H851">
        <v>65</v>
      </c>
      <c r="I851">
        <f>IF(D851="M",1,0)</f>
        <v>0</v>
      </c>
    </row>
    <row r="852" spans="1:9" x14ac:dyDescent="0.25">
      <c r="A852" s="26">
        <v>193</v>
      </c>
      <c r="B852">
        <v>65</v>
      </c>
      <c r="C852">
        <v>64</v>
      </c>
      <c r="D852" t="s">
        <v>189</v>
      </c>
      <c r="E852">
        <v>67</v>
      </c>
      <c r="F852">
        <v>6</v>
      </c>
      <c r="G852">
        <v>65</v>
      </c>
      <c r="H852">
        <v>64</v>
      </c>
      <c r="I852">
        <f>IF(D852="M",1,0)</f>
        <v>1</v>
      </c>
    </row>
    <row r="853" spans="1:9" x14ac:dyDescent="0.25">
      <c r="A853" s="26">
        <v>193</v>
      </c>
      <c r="B853">
        <v>65</v>
      </c>
      <c r="C853">
        <v>64</v>
      </c>
      <c r="D853" t="s">
        <v>189</v>
      </c>
      <c r="E853">
        <v>67</v>
      </c>
      <c r="F853">
        <v>6</v>
      </c>
      <c r="G853">
        <v>65</v>
      </c>
      <c r="H853">
        <v>64</v>
      </c>
      <c r="I853">
        <f>IF(D853="M",1,0)</f>
        <v>1</v>
      </c>
    </row>
    <row r="854" spans="1:9" x14ac:dyDescent="0.25">
      <c r="A854" s="26">
        <v>193</v>
      </c>
      <c r="B854">
        <v>65</v>
      </c>
      <c r="C854">
        <v>64</v>
      </c>
      <c r="D854" t="s">
        <v>160</v>
      </c>
      <c r="E854">
        <v>64</v>
      </c>
      <c r="F854">
        <v>6</v>
      </c>
      <c r="G854">
        <v>65</v>
      </c>
      <c r="H854">
        <v>64</v>
      </c>
      <c r="I854">
        <f>IF(D854="M",1,0)</f>
        <v>0</v>
      </c>
    </row>
    <row r="855" spans="1:9" x14ac:dyDescent="0.25">
      <c r="A855" s="26">
        <v>193</v>
      </c>
      <c r="B855">
        <v>65</v>
      </c>
      <c r="C855">
        <v>64</v>
      </c>
      <c r="D855" t="s">
        <v>160</v>
      </c>
      <c r="E855">
        <v>64</v>
      </c>
      <c r="F855">
        <v>6</v>
      </c>
      <c r="G855">
        <v>65</v>
      </c>
      <c r="H855">
        <v>64</v>
      </c>
      <c r="I855">
        <f>IF(D855="M",1,0)</f>
        <v>0</v>
      </c>
    </row>
    <row r="856" spans="1:9" x14ac:dyDescent="0.25">
      <c r="A856" s="26">
        <v>193</v>
      </c>
      <c r="B856">
        <v>65</v>
      </c>
      <c r="C856">
        <v>64</v>
      </c>
      <c r="D856" t="s">
        <v>160</v>
      </c>
      <c r="E856">
        <v>62.5</v>
      </c>
      <c r="F856">
        <v>6</v>
      </c>
      <c r="G856">
        <v>65</v>
      </c>
      <c r="H856">
        <v>64</v>
      </c>
      <c r="I856">
        <f>IF(D856="M",1,0)</f>
        <v>0</v>
      </c>
    </row>
    <row r="857" spans="1:9" x14ac:dyDescent="0.25">
      <c r="A857" s="26">
        <v>193</v>
      </c>
      <c r="B857">
        <v>65</v>
      </c>
      <c r="C857">
        <v>64</v>
      </c>
      <c r="D857" t="s">
        <v>160</v>
      </c>
      <c r="E857">
        <v>60.5</v>
      </c>
      <c r="F857">
        <v>6</v>
      </c>
      <c r="G857">
        <v>65</v>
      </c>
      <c r="H857">
        <v>64</v>
      </c>
      <c r="I857">
        <f>IF(D857="M",1,0)</f>
        <v>0</v>
      </c>
    </row>
    <row r="858" spans="1:9" x14ac:dyDescent="0.25">
      <c r="A858" s="26">
        <v>194</v>
      </c>
      <c r="B858">
        <v>65</v>
      </c>
      <c r="C858">
        <v>63</v>
      </c>
      <c r="D858" t="s">
        <v>189</v>
      </c>
      <c r="E858">
        <v>70</v>
      </c>
      <c r="F858">
        <v>2</v>
      </c>
      <c r="G858">
        <v>65</v>
      </c>
      <c r="H858">
        <v>63</v>
      </c>
      <c r="I858">
        <f>IF(D858="M",1,0)</f>
        <v>1</v>
      </c>
    </row>
    <row r="859" spans="1:9" x14ac:dyDescent="0.25">
      <c r="A859" s="26">
        <v>194</v>
      </c>
      <c r="B859">
        <v>65</v>
      </c>
      <c r="C859">
        <v>63</v>
      </c>
      <c r="D859" t="s">
        <v>160</v>
      </c>
      <c r="E859">
        <v>63</v>
      </c>
      <c r="F859">
        <v>2</v>
      </c>
      <c r="G859">
        <v>65</v>
      </c>
      <c r="H859">
        <v>63</v>
      </c>
      <c r="I859">
        <f>IF(D859="M",1,0)</f>
        <v>0</v>
      </c>
    </row>
    <row r="860" spans="1:9" x14ac:dyDescent="0.25">
      <c r="A860" s="26">
        <v>195</v>
      </c>
      <c r="B860">
        <v>65</v>
      </c>
      <c r="C860">
        <v>63</v>
      </c>
      <c r="D860" t="s">
        <v>189</v>
      </c>
      <c r="E860">
        <v>66</v>
      </c>
      <c r="F860">
        <v>3</v>
      </c>
      <c r="G860">
        <v>65</v>
      </c>
      <c r="H860">
        <v>63</v>
      </c>
      <c r="I860">
        <f>IF(D860="M",1,0)</f>
        <v>1</v>
      </c>
    </row>
    <row r="861" spans="1:9" x14ac:dyDescent="0.25">
      <c r="A861" s="26">
        <v>195</v>
      </c>
      <c r="B861">
        <v>65</v>
      </c>
      <c r="C861">
        <v>63</v>
      </c>
      <c r="D861" t="s">
        <v>189</v>
      </c>
      <c r="E861">
        <v>66</v>
      </c>
      <c r="F861">
        <v>3</v>
      </c>
      <c r="G861">
        <v>65</v>
      </c>
      <c r="H861">
        <v>63</v>
      </c>
      <c r="I861">
        <f>IF(D861="M",1,0)</f>
        <v>1</v>
      </c>
    </row>
    <row r="862" spans="1:9" x14ac:dyDescent="0.25">
      <c r="A862" s="26">
        <v>195</v>
      </c>
      <c r="B862">
        <v>65</v>
      </c>
      <c r="C862">
        <v>63</v>
      </c>
      <c r="D862" t="s">
        <v>160</v>
      </c>
      <c r="E862">
        <v>63</v>
      </c>
      <c r="F862">
        <v>3</v>
      </c>
      <c r="G862">
        <v>65</v>
      </c>
      <c r="H862">
        <v>63</v>
      </c>
      <c r="I862">
        <f>IF(D862="M",1,0)</f>
        <v>0</v>
      </c>
    </row>
    <row r="863" spans="1:9" x14ac:dyDescent="0.25">
      <c r="A863" s="26">
        <v>196</v>
      </c>
      <c r="B863">
        <v>65.5</v>
      </c>
      <c r="C863">
        <v>63</v>
      </c>
      <c r="D863" t="s">
        <v>189</v>
      </c>
      <c r="E863">
        <v>71</v>
      </c>
      <c r="F863">
        <v>4</v>
      </c>
      <c r="G863">
        <v>65.5</v>
      </c>
      <c r="H863">
        <v>63</v>
      </c>
      <c r="I863">
        <f>IF(D863="M",1,0)</f>
        <v>1</v>
      </c>
    </row>
    <row r="864" spans="1:9" x14ac:dyDescent="0.25">
      <c r="A864" s="26">
        <v>196</v>
      </c>
      <c r="B864">
        <v>65.5</v>
      </c>
      <c r="C864">
        <v>63</v>
      </c>
      <c r="D864" t="s">
        <v>189</v>
      </c>
      <c r="E864">
        <v>71</v>
      </c>
      <c r="F864">
        <v>4</v>
      </c>
      <c r="G864">
        <v>65.5</v>
      </c>
      <c r="H864">
        <v>63</v>
      </c>
      <c r="I864">
        <f>IF(D864="M",1,0)</f>
        <v>1</v>
      </c>
    </row>
    <row r="865" spans="1:9" x14ac:dyDescent="0.25">
      <c r="A865" s="26">
        <v>196</v>
      </c>
      <c r="B865">
        <v>65.5</v>
      </c>
      <c r="C865">
        <v>63</v>
      </c>
      <c r="D865" t="s">
        <v>189</v>
      </c>
      <c r="E865">
        <v>69</v>
      </c>
      <c r="F865">
        <v>4</v>
      </c>
      <c r="G865">
        <v>65.5</v>
      </c>
      <c r="H865">
        <v>63</v>
      </c>
      <c r="I865">
        <f>IF(D865="M",1,0)</f>
        <v>1</v>
      </c>
    </row>
    <row r="866" spans="1:9" x14ac:dyDescent="0.25">
      <c r="A866" s="26">
        <v>196</v>
      </c>
      <c r="B866">
        <v>65.5</v>
      </c>
      <c r="C866">
        <v>63</v>
      </c>
      <c r="D866" t="s">
        <v>160</v>
      </c>
      <c r="E866">
        <v>63.5</v>
      </c>
      <c r="F866">
        <v>4</v>
      </c>
      <c r="G866">
        <v>65.5</v>
      </c>
      <c r="H866">
        <v>63</v>
      </c>
      <c r="I866">
        <f>IF(D866="M",1,0)</f>
        <v>0</v>
      </c>
    </row>
    <row r="867" spans="1:9" x14ac:dyDescent="0.25">
      <c r="A867" s="26">
        <v>197</v>
      </c>
      <c r="B867">
        <v>65.5</v>
      </c>
      <c r="C867">
        <v>60</v>
      </c>
      <c r="D867" t="s">
        <v>189</v>
      </c>
      <c r="E867">
        <v>68</v>
      </c>
      <c r="F867">
        <v>5</v>
      </c>
      <c r="G867">
        <v>65.5</v>
      </c>
      <c r="H867">
        <v>60</v>
      </c>
      <c r="I867">
        <f>IF(D867="M",1,0)</f>
        <v>1</v>
      </c>
    </row>
    <row r="868" spans="1:9" x14ac:dyDescent="0.25">
      <c r="A868" s="26">
        <v>197</v>
      </c>
      <c r="B868">
        <v>65.5</v>
      </c>
      <c r="C868">
        <v>60</v>
      </c>
      <c r="D868" t="s">
        <v>189</v>
      </c>
      <c r="E868">
        <v>68</v>
      </c>
      <c r="F868">
        <v>5</v>
      </c>
      <c r="G868">
        <v>65.5</v>
      </c>
      <c r="H868">
        <v>60</v>
      </c>
      <c r="I868">
        <f>IF(D868="M",1,0)</f>
        <v>1</v>
      </c>
    </row>
    <row r="869" spans="1:9" x14ac:dyDescent="0.25">
      <c r="A869" s="26">
        <v>197</v>
      </c>
      <c r="B869">
        <v>65.5</v>
      </c>
      <c r="C869">
        <v>60</v>
      </c>
      <c r="D869" t="s">
        <v>189</v>
      </c>
      <c r="E869">
        <v>67</v>
      </c>
      <c r="F869">
        <v>5</v>
      </c>
      <c r="G869">
        <v>65.5</v>
      </c>
      <c r="H869">
        <v>60</v>
      </c>
      <c r="I869">
        <f>IF(D869="M",1,0)</f>
        <v>1</v>
      </c>
    </row>
    <row r="870" spans="1:9" x14ac:dyDescent="0.25">
      <c r="A870" s="26">
        <v>197</v>
      </c>
      <c r="B870">
        <v>65.5</v>
      </c>
      <c r="C870">
        <v>60</v>
      </c>
      <c r="D870" t="s">
        <v>189</v>
      </c>
      <c r="E870">
        <v>67</v>
      </c>
      <c r="F870">
        <v>5</v>
      </c>
      <c r="G870">
        <v>65.5</v>
      </c>
      <c r="H870">
        <v>60</v>
      </c>
      <c r="I870">
        <f>IF(D870="M",1,0)</f>
        <v>1</v>
      </c>
    </row>
    <row r="871" spans="1:9" x14ac:dyDescent="0.25">
      <c r="A871" s="26">
        <v>197</v>
      </c>
      <c r="B871">
        <v>65.5</v>
      </c>
      <c r="C871">
        <v>60</v>
      </c>
      <c r="D871" t="s">
        <v>160</v>
      </c>
      <c r="E871">
        <v>62</v>
      </c>
      <c r="F871">
        <v>5</v>
      </c>
      <c r="G871">
        <v>65.5</v>
      </c>
      <c r="H871">
        <v>60</v>
      </c>
      <c r="I871">
        <f>IF(D871="M",1,0)</f>
        <v>0</v>
      </c>
    </row>
    <row r="872" spans="1:9" x14ac:dyDescent="0.25">
      <c r="A872" s="26">
        <v>198</v>
      </c>
      <c r="B872">
        <v>64</v>
      </c>
      <c r="C872">
        <v>64</v>
      </c>
      <c r="D872" t="s">
        <v>189</v>
      </c>
      <c r="E872">
        <v>71.5</v>
      </c>
      <c r="F872">
        <v>7</v>
      </c>
      <c r="G872">
        <v>64</v>
      </c>
      <c r="H872">
        <v>64</v>
      </c>
      <c r="I872">
        <f>IF(D872="M",1,0)</f>
        <v>1</v>
      </c>
    </row>
    <row r="873" spans="1:9" x14ac:dyDescent="0.25">
      <c r="A873" s="26">
        <v>198</v>
      </c>
      <c r="B873">
        <v>64</v>
      </c>
      <c r="C873">
        <v>64</v>
      </c>
      <c r="D873" t="s">
        <v>189</v>
      </c>
      <c r="E873">
        <v>68</v>
      </c>
      <c r="F873">
        <v>7</v>
      </c>
      <c r="G873">
        <v>64</v>
      </c>
      <c r="H873">
        <v>64</v>
      </c>
      <c r="I873">
        <f>IF(D873="M",1,0)</f>
        <v>1</v>
      </c>
    </row>
    <row r="874" spans="1:9" x14ac:dyDescent="0.25">
      <c r="A874" s="26">
        <v>198</v>
      </c>
      <c r="B874">
        <v>64</v>
      </c>
      <c r="C874">
        <v>64</v>
      </c>
      <c r="D874" t="s">
        <v>160</v>
      </c>
      <c r="E874">
        <v>65.5</v>
      </c>
      <c r="F874">
        <v>7</v>
      </c>
      <c r="G874">
        <v>64</v>
      </c>
      <c r="H874">
        <v>64</v>
      </c>
      <c r="I874">
        <f>IF(D874="M",1,0)</f>
        <v>0</v>
      </c>
    </row>
    <row r="875" spans="1:9" x14ac:dyDescent="0.25">
      <c r="A875" s="26">
        <v>198</v>
      </c>
      <c r="B875">
        <v>64</v>
      </c>
      <c r="C875">
        <v>64</v>
      </c>
      <c r="D875" t="s">
        <v>160</v>
      </c>
      <c r="E875">
        <v>64</v>
      </c>
      <c r="F875">
        <v>7</v>
      </c>
      <c r="G875">
        <v>64</v>
      </c>
      <c r="H875">
        <v>64</v>
      </c>
      <c r="I875">
        <f>IF(D875="M",1,0)</f>
        <v>0</v>
      </c>
    </row>
    <row r="876" spans="1:9" x14ac:dyDescent="0.25">
      <c r="A876" s="26">
        <v>198</v>
      </c>
      <c r="B876">
        <v>64</v>
      </c>
      <c r="C876">
        <v>64</v>
      </c>
      <c r="D876" t="s">
        <v>160</v>
      </c>
      <c r="E876">
        <v>62</v>
      </c>
      <c r="F876">
        <v>7</v>
      </c>
      <c r="G876">
        <v>64</v>
      </c>
      <c r="H876">
        <v>64</v>
      </c>
      <c r="I876">
        <f>IF(D876="M",1,0)</f>
        <v>0</v>
      </c>
    </row>
    <row r="877" spans="1:9" x14ac:dyDescent="0.25">
      <c r="A877" s="26">
        <v>198</v>
      </c>
      <c r="B877">
        <v>64</v>
      </c>
      <c r="C877">
        <v>64</v>
      </c>
      <c r="D877" t="s">
        <v>160</v>
      </c>
      <c r="E877">
        <v>62</v>
      </c>
      <c r="F877">
        <v>7</v>
      </c>
      <c r="G877">
        <v>64</v>
      </c>
      <c r="H877">
        <v>64</v>
      </c>
      <c r="I877">
        <f>IF(D877="M",1,0)</f>
        <v>0</v>
      </c>
    </row>
    <row r="878" spans="1:9" x14ac:dyDescent="0.25">
      <c r="A878" s="26">
        <v>198</v>
      </c>
      <c r="B878">
        <v>64</v>
      </c>
      <c r="C878">
        <v>64</v>
      </c>
      <c r="D878" t="s">
        <v>160</v>
      </c>
      <c r="E878">
        <v>61</v>
      </c>
      <c r="F878">
        <v>7</v>
      </c>
      <c r="G878">
        <v>64</v>
      </c>
      <c r="H878">
        <v>64</v>
      </c>
      <c r="I878">
        <f>IF(D878="M",1,0)</f>
        <v>0</v>
      </c>
    </row>
    <row r="879" spans="1:9" x14ac:dyDescent="0.25">
      <c r="A879" s="26">
        <v>199</v>
      </c>
      <c r="B879">
        <v>64</v>
      </c>
      <c r="C879">
        <v>64</v>
      </c>
      <c r="D879" t="s">
        <v>189</v>
      </c>
      <c r="E879">
        <v>70.5</v>
      </c>
      <c r="F879">
        <v>7</v>
      </c>
      <c r="G879">
        <v>64</v>
      </c>
      <c r="H879">
        <v>64</v>
      </c>
      <c r="I879">
        <f>IF(D879="M",1,0)</f>
        <v>1</v>
      </c>
    </row>
    <row r="880" spans="1:9" x14ac:dyDescent="0.25">
      <c r="A880" s="26">
        <v>199</v>
      </c>
      <c r="B880">
        <v>64</v>
      </c>
      <c r="C880">
        <v>64</v>
      </c>
      <c r="D880" t="s">
        <v>189</v>
      </c>
      <c r="E880">
        <v>68</v>
      </c>
      <c r="F880">
        <v>7</v>
      </c>
      <c r="G880">
        <v>64</v>
      </c>
      <c r="H880">
        <v>64</v>
      </c>
      <c r="I880">
        <f>IF(D880="M",1,0)</f>
        <v>1</v>
      </c>
    </row>
    <row r="881" spans="1:9" x14ac:dyDescent="0.25">
      <c r="A881" s="26">
        <v>199</v>
      </c>
      <c r="B881">
        <v>64</v>
      </c>
      <c r="C881">
        <v>64</v>
      </c>
      <c r="D881" t="s">
        <v>160</v>
      </c>
      <c r="E881">
        <v>67</v>
      </c>
      <c r="F881">
        <v>7</v>
      </c>
      <c r="G881">
        <v>64</v>
      </c>
      <c r="H881">
        <v>64</v>
      </c>
      <c r="I881">
        <f>IF(D881="M",1,0)</f>
        <v>0</v>
      </c>
    </row>
    <row r="882" spans="1:9" x14ac:dyDescent="0.25">
      <c r="A882" s="26">
        <v>199</v>
      </c>
      <c r="B882">
        <v>64</v>
      </c>
      <c r="C882">
        <v>64</v>
      </c>
      <c r="D882" t="s">
        <v>160</v>
      </c>
      <c r="E882">
        <v>65</v>
      </c>
      <c r="F882">
        <v>7</v>
      </c>
      <c r="G882">
        <v>64</v>
      </c>
      <c r="H882">
        <v>64</v>
      </c>
      <c r="I882">
        <f>IF(D882="M",1,0)</f>
        <v>0</v>
      </c>
    </row>
    <row r="883" spans="1:9" x14ac:dyDescent="0.25">
      <c r="A883" s="26">
        <v>199</v>
      </c>
      <c r="B883">
        <v>64</v>
      </c>
      <c r="C883">
        <v>64</v>
      </c>
      <c r="D883" t="s">
        <v>160</v>
      </c>
      <c r="E883">
        <v>64</v>
      </c>
      <c r="F883">
        <v>7</v>
      </c>
      <c r="G883">
        <v>64</v>
      </c>
      <c r="H883">
        <v>64</v>
      </c>
      <c r="I883">
        <f>IF(D883="M",1,0)</f>
        <v>0</v>
      </c>
    </row>
    <row r="884" spans="1:9" x14ac:dyDescent="0.25">
      <c r="A884" s="26">
        <v>199</v>
      </c>
      <c r="B884">
        <v>64</v>
      </c>
      <c r="C884">
        <v>64</v>
      </c>
      <c r="D884" t="s">
        <v>160</v>
      </c>
      <c r="E884">
        <v>64</v>
      </c>
      <c r="F884">
        <v>7</v>
      </c>
      <c r="G884">
        <v>64</v>
      </c>
      <c r="H884">
        <v>64</v>
      </c>
      <c r="I884">
        <f>IF(D884="M",1,0)</f>
        <v>0</v>
      </c>
    </row>
    <row r="885" spans="1:9" x14ac:dyDescent="0.25">
      <c r="A885" s="26">
        <v>199</v>
      </c>
      <c r="B885">
        <v>64</v>
      </c>
      <c r="C885">
        <v>64</v>
      </c>
      <c r="D885" t="s">
        <v>160</v>
      </c>
      <c r="E885">
        <v>60</v>
      </c>
      <c r="F885">
        <v>7</v>
      </c>
      <c r="G885">
        <v>64</v>
      </c>
      <c r="H885">
        <v>64</v>
      </c>
      <c r="I885">
        <f>IF(D885="M",1,0)</f>
        <v>0</v>
      </c>
    </row>
    <row r="886" spans="1:9" x14ac:dyDescent="0.25">
      <c r="A886" s="26">
        <v>200</v>
      </c>
      <c r="B886">
        <v>64</v>
      </c>
      <c r="C886">
        <v>63</v>
      </c>
      <c r="D886" t="s">
        <v>189</v>
      </c>
      <c r="E886">
        <v>64.5</v>
      </c>
      <c r="F886">
        <v>1</v>
      </c>
      <c r="G886">
        <v>64</v>
      </c>
      <c r="H886">
        <v>63</v>
      </c>
      <c r="I886">
        <f>IF(D886="M",1,0)</f>
        <v>1</v>
      </c>
    </row>
    <row r="887" spans="1:9" x14ac:dyDescent="0.25">
      <c r="A887" s="26">
        <v>201</v>
      </c>
      <c r="B887">
        <v>64</v>
      </c>
      <c r="C887">
        <v>60</v>
      </c>
      <c r="D887" t="s">
        <v>189</v>
      </c>
      <c r="E887">
        <v>66</v>
      </c>
      <c r="F887">
        <v>2</v>
      </c>
      <c r="G887">
        <v>64</v>
      </c>
      <c r="H887">
        <v>60</v>
      </c>
      <c r="I887">
        <f>IF(D887="M",1,0)</f>
        <v>1</v>
      </c>
    </row>
    <row r="888" spans="1:9" x14ac:dyDescent="0.25">
      <c r="A888" s="26">
        <v>201</v>
      </c>
      <c r="B888">
        <v>64</v>
      </c>
      <c r="C888">
        <v>60</v>
      </c>
      <c r="D888" t="s">
        <v>160</v>
      </c>
      <c r="E888">
        <v>60</v>
      </c>
      <c r="F888">
        <v>2</v>
      </c>
      <c r="G888">
        <v>64</v>
      </c>
      <c r="H888">
        <v>60</v>
      </c>
      <c r="I888">
        <f>IF(D888="M",1,0)</f>
        <v>0</v>
      </c>
    </row>
    <row r="889" spans="1:9" x14ac:dyDescent="0.25">
      <c r="A889" s="26">
        <v>203</v>
      </c>
      <c r="B889">
        <v>62</v>
      </c>
      <c r="C889">
        <v>66</v>
      </c>
      <c r="D889" t="s">
        <v>189</v>
      </c>
      <c r="E889">
        <v>64</v>
      </c>
      <c r="F889">
        <v>3</v>
      </c>
      <c r="G889">
        <v>62</v>
      </c>
      <c r="H889">
        <v>66</v>
      </c>
      <c r="I889">
        <f>IF(D889="M",1,0)</f>
        <v>1</v>
      </c>
    </row>
    <row r="890" spans="1:9" x14ac:dyDescent="0.25">
      <c r="A890" s="26">
        <v>203</v>
      </c>
      <c r="B890">
        <v>62</v>
      </c>
      <c r="C890">
        <v>66</v>
      </c>
      <c r="D890" t="s">
        <v>160</v>
      </c>
      <c r="E890">
        <v>62</v>
      </c>
      <c r="F890">
        <v>3</v>
      </c>
      <c r="G890">
        <v>62</v>
      </c>
      <c r="H890">
        <v>66</v>
      </c>
      <c r="I890">
        <f>IF(D890="M",1,0)</f>
        <v>0</v>
      </c>
    </row>
    <row r="891" spans="1:9" x14ac:dyDescent="0.25">
      <c r="A891" s="26">
        <v>203</v>
      </c>
      <c r="B891">
        <v>62</v>
      </c>
      <c r="C891">
        <v>66</v>
      </c>
      <c r="D891" t="s">
        <v>160</v>
      </c>
      <c r="E891">
        <v>61</v>
      </c>
      <c r="F891">
        <v>3</v>
      </c>
      <c r="G891">
        <v>62</v>
      </c>
      <c r="H891">
        <v>66</v>
      </c>
      <c r="I891">
        <f>IF(D891="M",1,0)</f>
        <v>0</v>
      </c>
    </row>
    <row r="892" spans="1:9" x14ac:dyDescent="0.25">
      <c r="A892" s="26">
        <v>204</v>
      </c>
      <c r="B892">
        <v>62.5</v>
      </c>
      <c r="C892">
        <v>63</v>
      </c>
      <c r="D892" t="s">
        <v>189</v>
      </c>
      <c r="E892">
        <v>66.5</v>
      </c>
      <c r="F892">
        <v>2</v>
      </c>
      <c r="G892">
        <v>62.5</v>
      </c>
      <c r="H892">
        <v>63</v>
      </c>
      <c r="I892">
        <f>IF(D892="M",1,0)</f>
        <v>1</v>
      </c>
    </row>
    <row r="893" spans="1:9" x14ac:dyDescent="0.25">
      <c r="A893" s="26">
        <v>204</v>
      </c>
      <c r="B893">
        <v>62.5</v>
      </c>
      <c r="C893">
        <v>63</v>
      </c>
      <c r="D893" t="s">
        <v>160</v>
      </c>
      <c r="E893">
        <v>57</v>
      </c>
      <c r="F893">
        <v>2</v>
      </c>
      <c r="G893">
        <v>62.5</v>
      </c>
      <c r="H893">
        <v>63</v>
      </c>
      <c r="I893">
        <f>IF(D893="M",1,0)</f>
        <v>0</v>
      </c>
    </row>
    <row r="894" spans="1:9" x14ac:dyDescent="0.25">
      <c r="A894" s="26" t="s">
        <v>190</v>
      </c>
      <c r="B894">
        <v>68.5</v>
      </c>
      <c r="C894">
        <v>65</v>
      </c>
      <c r="D894" t="s">
        <v>189</v>
      </c>
      <c r="E894">
        <v>72</v>
      </c>
      <c r="F894">
        <v>8</v>
      </c>
      <c r="G894">
        <v>68.5</v>
      </c>
      <c r="H894">
        <v>65</v>
      </c>
      <c r="I894">
        <f>IF(D894="M",1,0)</f>
        <v>1</v>
      </c>
    </row>
    <row r="895" spans="1:9" x14ac:dyDescent="0.25">
      <c r="A895" s="26" t="s">
        <v>190</v>
      </c>
      <c r="B895">
        <v>68.5</v>
      </c>
      <c r="C895">
        <v>65</v>
      </c>
      <c r="D895" t="s">
        <v>189</v>
      </c>
      <c r="E895">
        <v>70.5</v>
      </c>
      <c r="F895">
        <v>8</v>
      </c>
      <c r="G895">
        <v>68.5</v>
      </c>
      <c r="H895">
        <v>65</v>
      </c>
      <c r="I895">
        <f>IF(D895="M",1,0)</f>
        <v>1</v>
      </c>
    </row>
    <row r="896" spans="1:9" x14ac:dyDescent="0.25">
      <c r="A896" s="26" t="s">
        <v>190</v>
      </c>
      <c r="B896">
        <v>68.5</v>
      </c>
      <c r="C896">
        <v>65</v>
      </c>
      <c r="D896" t="s">
        <v>189</v>
      </c>
      <c r="E896">
        <v>68.7</v>
      </c>
      <c r="F896">
        <v>8</v>
      </c>
      <c r="G896">
        <v>68.5</v>
      </c>
      <c r="H896">
        <v>65</v>
      </c>
      <c r="I896">
        <f>IF(D896="M",1,0)</f>
        <v>1</v>
      </c>
    </row>
    <row r="897" spans="1:9" x14ac:dyDescent="0.25">
      <c r="A897" s="26" t="s">
        <v>190</v>
      </c>
      <c r="B897">
        <v>68.5</v>
      </c>
      <c r="C897">
        <v>65</v>
      </c>
      <c r="D897" t="s">
        <v>189</v>
      </c>
      <c r="E897">
        <v>68.5</v>
      </c>
      <c r="F897">
        <v>8</v>
      </c>
      <c r="G897">
        <v>68.5</v>
      </c>
      <c r="H897">
        <v>65</v>
      </c>
      <c r="I897">
        <f>IF(D897="M",1,0)</f>
        <v>1</v>
      </c>
    </row>
    <row r="898" spans="1:9" x14ac:dyDescent="0.25">
      <c r="A898" s="26" t="s">
        <v>190</v>
      </c>
      <c r="B898">
        <v>68.5</v>
      </c>
      <c r="C898">
        <v>65</v>
      </c>
      <c r="D898" t="s">
        <v>189</v>
      </c>
      <c r="E898">
        <v>67.7</v>
      </c>
      <c r="F898">
        <v>8</v>
      </c>
      <c r="G898">
        <v>68.5</v>
      </c>
      <c r="H898">
        <v>65</v>
      </c>
      <c r="I898">
        <f>IF(D898="M",1,0)</f>
        <v>1</v>
      </c>
    </row>
    <row r="899" spans="1:9" x14ac:dyDescent="0.25">
      <c r="A899" s="26" t="s">
        <v>190</v>
      </c>
      <c r="B899">
        <v>68.5</v>
      </c>
      <c r="C899">
        <v>65</v>
      </c>
      <c r="D899" t="s">
        <v>160</v>
      </c>
      <c r="E899">
        <v>64</v>
      </c>
      <c r="F899">
        <v>8</v>
      </c>
      <c r="G899">
        <v>68.5</v>
      </c>
      <c r="H899">
        <v>65</v>
      </c>
      <c r="I899">
        <f>IF(D899="M",1,0)</f>
        <v>0</v>
      </c>
    </row>
    <row r="900" spans="1:9" x14ac:dyDescent="0.25">
      <c r="A900" s="26" t="s">
        <v>190</v>
      </c>
      <c r="B900">
        <v>68.5</v>
      </c>
      <c r="C900">
        <v>65</v>
      </c>
      <c r="D900" t="s">
        <v>160</v>
      </c>
      <c r="E900">
        <v>63.5</v>
      </c>
      <c r="F900">
        <v>8</v>
      </c>
      <c r="G900">
        <v>68.5</v>
      </c>
      <c r="H900">
        <v>65</v>
      </c>
      <c r="I900">
        <f>IF(D900="M",1,0)</f>
        <v>0</v>
      </c>
    </row>
    <row r="901" spans="1:9" x14ac:dyDescent="0.25">
      <c r="A901" s="26" t="s">
        <v>190</v>
      </c>
      <c r="B901">
        <v>68.5</v>
      </c>
      <c r="C901">
        <v>65</v>
      </c>
      <c r="D901" t="s">
        <v>160</v>
      </c>
      <c r="E901">
        <v>63</v>
      </c>
      <c r="F901">
        <v>8</v>
      </c>
      <c r="G901">
        <v>68.5</v>
      </c>
      <c r="H901">
        <v>65</v>
      </c>
      <c r="I901">
        <f>IF(D901="M",1,0)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Example</vt:lpstr>
      <vt:lpstr>Bionomial_Template</vt:lpstr>
      <vt:lpstr>Poissan_Template_Var</vt:lpstr>
      <vt:lpstr>Poissan_Template_ESS</vt:lpstr>
      <vt:lpstr>Poissan_Template_Vague</vt:lpstr>
      <vt:lpstr>Exponential_Template</vt:lpstr>
      <vt:lpstr>Normal_Template_Var</vt:lpstr>
      <vt:lpstr>Linear Regression Example 1</vt:lpstr>
      <vt:lpstr>Linear Regression Example 2</vt:lpstr>
      <vt:lpstr>Linear Regression Quiz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Williams, Michael R</dc:creator>
  <cp:lastModifiedBy>Williams, Michael R</cp:lastModifiedBy>
  <dcterms:created xsi:type="dcterms:W3CDTF">2018-03-05T18:31:43Z</dcterms:created>
  <dcterms:modified xsi:type="dcterms:W3CDTF">2018-12-27T21:09:18Z</dcterms:modified>
</cp:coreProperties>
</file>