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rwilliams\OneDrive - Ascension\Documents\Program_Projects\"/>
    </mc:Choice>
  </mc:AlternateContent>
  <xr:revisionPtr revIDLastSave="0" documentId="10_ncr:100000_{AFDE9F89-2C63-4FE1-886F-AE889E0750D2}" xr6:coauthVersionLast="31" xr6:coauthVersionMax="31" xr10:uidLastSave="{00000000-0000-0000-0000-000000000000}"/>
  <bookViews>
    <workbookView xWindow="0" yWindow="0" windowWidth="7770" windowHeight="7500" firstSheet="1" activeTab="6" xr2:uid="{00000000-000D-0000-FFFF-FFFF00000000}"/>
  </bookViews>
  <sheets>
    <sheet name="Example" sheetId="1" r:id="rId1"/>
    <sheet name="Bionomial_Template" sheetId="2" r:id="rId2"/>
    <sheet name="Poissan_Template_Var" sheetId="4" r:id="rId3"/>
    <sheet name="Poissan_Template_ESS" sheetId="8" r:id="rId4"/>
    <sheet name="Poissan_Template_Vague" sheetId="7" r:id="rId5"/>
    <sheet name="Exponential_Template" sheetId="5" r:id="rId6"/>
    <sheet name="Normal_Template_Var" sheetId="10" r:id="rId7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4" i="10" l="1"/>
  <c r="B30" i="10" s="1"/>
  <c r="B22" i="10"/>
  <c r="D2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96" i="10"/>
  <c r="D97" i="10"/>
  <c r="D98" i="10"/>
  <c r="D99" i="10"/>
  <c r="D100" i="10"/>
  <c r="D101" i="10"/>
  <c r="B29" i="10"/>
  <c r="B39" i="10" s="1"/>
  <c r="B25" i="10"/>
  <c r="B31" i="10" l="1"/>
  <c r="B33" i="10" s="1"/>
  <c r="B32" i="10" s="1"/>
  <c r="E2" i="10" s="1"/>
  <c r="B40" i="10"/>
  <c r="B23" i="10"/>
  <c r="D2" i="5"/>
  <c r="B36" i="10" l="1"/>
  <c r="B14" i="8"/>
  <c r="B21" i="8" s="1"/>
  <c r="B15" i="8"/>
  <c r="H31" i="8"/>
  <c r="H30" i="8"/>
  <c r="H29" i="8"/>
  <c r="H28" i="8"/>
  <c r="H27" i="8"/>
  <c r="H26" i="8"/>
  <c r="H25" i="8"/>
  <c r="H24" i="8"/>
  <c r="H23" i="8"/>
  <c r="H22" i="8"/>
  <c r="H21" i="8"/>
  <c r="H20" i="8"/>
  <c r="H19" i="8"/>
  <c r="H18" i="8"/>
  <c r="H17" i="8"/>
  <c r="H16" i="8"/>
  <c r="H15" i="8"/>
  <c r="H14" i="8"/>
  <c r="H13" i="8"/>
  <c r="H12" i="8"/>
  <c r="H11" i="8"/>
  <c r="H10" i="8"/>
  <c r="H9" i="8"/>
  <c r="H8" i="8"/>
  <c r="H7" i="8"/>
  <c r="H6" i="8"/>
  <c r="H5" i="8"/>
  <c r="H4" i="8"/>
  <c r="H3" i="8"/>
  <c r="H2" i="8"/>
  <c r="H2" i="4"/>
  <c r="B14" i="4"/>
  <c r="B21" i="4" s="1"/>
  <c r="B13" i="4"/>
  <c r="B20" i="4" s="1"/>
  <c r="B22" i="4" s="1"/>
  <c r="H22" i="4"/>
  <c r="H21" i="4"/>
  <c r="H23" i="4"/>
  <c r="H24" i="4"/>
  <c r="H25" i="4"/>
  <c r="H26" i="4"/>
  <c r="H27" i="4"/>
  <c r="H28" i="4"/>
  <c r="H29" i="4"/>
  <c r="H30" i="4"/>
  <c r="H31" i="4"/>
  <c r="H10" i="4"/>
  <c r="H11" i="4"/>
  <c r="H12" i="4"/>
  <c r="H13" i="4"/>
  <c r="H14" i="4"/>
  <c r="H15" i="4"/>
  <c r="H16" i="4"/>
  <c r="H17" i="4"/>
  <c r="H18" i="4"/>
  <c r="H19" i="4"/>
  <c r="H20" i="4"/>
  <c r="H3" i="4"/>
  <c r="H4" i="4"/>
  <c r="H5" i="4"/>
  <c r="H6" i="4"/>
  <c r="H7" i="4"/>
  <c r="H8" i="4"/>
  <c r="H9" i="4"/>
  <c r="B27" i="7"/>
  <c r="B35" i="7" s="1"/>
  <c r="B26" i="7"/>
  <c r="B20" i="7"/>
  <c r="B14" i="7"/>
  <c r="B24" i="2"/>
  <c r="B14" i="2"/>
  <c r="B18" i="5"/>
  <c r="B17" i="5"/>
  <c r="B28" i="7" l="1"/>
  <c r="D3" i="7"/>
  <c r="D7" i="7"/>
  <c r="D11" i="7"/>
  <c r="D15" i="7"/>
  <c r="D19" i="7"/>
  <c r="D23" i="7"/>
  <c r="D27" i="7"/>
  <c r="D31" i="7"/>
  <c r="B34" i="7"/>
  <c r="B40" i="7"/>
  <c r="D4" i="7"/>
  <c r="D8" i="7"/>
  <c r="D12" i="7"/>
  <c r="D16" i="7"/>
  <c r="D20" i="7"/>
  <c r="D24" i="7"/>
  <c r="D28" i="7"/>
  <c r="D2" i="7"/>
  <c r="D5" i="7"/>
  <c r="D9" i="7"/>
  <c r="D13" i="7"/>
  <c r="D17" i="7"/>
  <c r="D21" i="7"/>
  <c r="D25" i="7"/>
  <c r="D29" i="7"/>
  <c r="D6" i="7"/>
  <c r="D10" i="7"/>
  <c r="D14" i="7"/>
  <c r="D18" i="7"/>
  <c r="D22" i="7"/>
  <c r="D26" i="7"/>
  <c r="D30" i="7"/>
  <c r="B41" i="7"/>
  <c r="B31" i="4"/>
  <c r="B35" i="4"/>
  <c r="B19" i="7"/>
  <c r="G16" i="10"/>
  <c r="G11" i="10"/>
  <c r="G10" i="10"/>
  <c r="G9" i="10"/>
  <c r="G5" i="10"/>
  <c r="G13" i="10"/>
  <c r="G12" i="10"/>
  <c r="G6" i="10"/>
  <c r="G2" i="10"/>
  <c r="G14" i="10"/>
  <c r="G7" i="10"/>
  <c r="G3" i="10"/>
  <c r="G15" i="10"/>
  <c r="G8" i="10"/>
  <c r="G4" i="10"/>
  <c r="B13" i="8"/>
  <c r="D9" i="8"/>
  <c r="D2" i="8"/>
  <c r="D10" i="8"/>
  <c r="D30" i="8"/>
  <c r="D23" i="8"/>
  <c r="D15" i="8"/>
  <c r="D22" i="8"/>
  <c r="D18" i="8"/>
  <c r="B15" i="4"/>
  <c r="B32" i="4"/>
  <c r="D4" i="4"/>
  <c r="B26" i="4"/>
  <c r="F2" i="4"/>
  <c r="B51" i="7"/>
  <c r="F30" i="7"/>
  <c r="F23" i="7"/>
  <c r="F19" i="7"/>
  <c r="F18" i="7"/>
  <c r="F17" i="7"/>
  <c r="F16" i="7"/>
  <c r="F9" i="7"/>
  <c r="F5" i="7"/>
  <c r="F7" i="7"/>
  <c r="F3" i="7"/>
  <c r="F29" i="7"/>
  <c r="F8" i="7"/>
  <c r="F4" i="7"/>
  <c r="F31" i="7"/>
  <c r="F27" i="7"/>
  <c r="F26" i="7"/>
  <c r="F25" i="7"/>
  <c r="F24" i="7"/>
  <c r="F20" i="7"/>
  <c r="F13" i="7"/>
  <c r="F12" i="7"/>
  <c r="F11" i="7"/>
  <c r="F10" i="7"/>
  <c r="F6" i="7"/>
  <c r="F28" i="7"/>
  <c r="F21" i="7"/>
  <c r="F14" i="7"/>
  <c r="F22" i="7"/>
  <c r="F15" i="7"/>
  <c r="B13" i="7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B10" i="5"/>
  <c r="B45" i="7" l="1"/>
  <c r="B48" i="7"/>
  <c r="B44" i="7"/>
  <c r="F2" i="7"/>
  <c r="H6" i="7"/>
  <c r="H10" i="7"/>
  <c r="H14" i="7"/>
  <c r="H18" i="7"/>
  <c r="H22" i="7"/>
  <c r="H26" i="7"/>
  <c r="H30" i="7"/>
  <c r="H3" i="7"/>
  <c r="H7" i="7"/>
  <c r="H11" i="7"/>
  <c r="H15" i="7"/>
  <c r="H19" i="7"/>
  <c r="H23" i="7"/>
  <c r="H27" i="7"/>
  <c r="H31" i="7"/>
  <c r="H4" i="7"/>
  <c r="H8" i="7"/>
  <c r="H12" i="7"/>
  <c r="H16" i="7"/>
  <c r="H20" i="7"/>
  <c r="H24" i="7"/>
  <c r="H28" i="7"/>
  <c r="H2" i="7"/>
  <c r="H5" i="7"/>
  <c r="H9" i="7"/>
  <c r="H13" i="7"/>
  <c r="H17" i="7"/>
  <c r="H21" i="7"/>
  <c r="H25" i="7"/>
  <c r="H29" i="7"/>
  <c r="E20" i="10"/>
  <c r="E15" i="10"/>
  <c r="E8" i="10"/>
  <c r="E4" i="10"/>
  <c r="E17" i="10"/>
  <c r="E16" i="10"/>
  <c r="E11" i="10"/>
  <c r="E10" i="10"/>
  <c r="E9" i="10"/>
  <c r="E5" i="10"/>
  <c r="E21" i="10"/>
  <c r="E18" i="10"/>
  <c r="E13" i="10"/>
  <c r="E12" i="10"/>
  <c r="E6" i="10"/>
  <c r="E22" i="10"/>
  <c r="E19" i="10"/>
  <c r="E14" i="10"/>
  <c r="E7" i="10"/>
  <c r="E3" i="10"/>
  <c r="D5" i="8"/>
  <c r="D27" i="8"/>
  <c r="D28" i="8"/>
  <c r="D21" i="8"/>
  <c r="D14" i="8"/>
  <c r="B20" i="8"/>
  <c r="B32" i="8" s="1"/>
  <c r="D24" i="8"/>
  <c r="D8" i="8"/>
  <c r="D11" i="8"/>
  <c r="D26" i="8"/>
  <c r="B27" i="8"/>
  <c r="D20" i="8"/>
  <c r="D13" i="8"/>
  <c r="D16" i="8"/>
  <c r="D17" i="8"/>
  <c r="D6" i="8"/>
  <c r="D3" i="8"/>
  <c r="D25" i="8"/>
  <c r="B26" i="8"/>
  <c r="D19" i="8"/>
  <c r="D29" i="8"/>
  <c r="D31" i="8"/>
  <c r="D12" i="8"/>
  <c r="D4" i="8"/>
  <c r="D7" i="8"/>
  <c r="B42" i="8"/>
  <c r="F22" i="8"/>
  <c r="F15" i="8"/>
  <c r="F8" i="8"/>
  <c r="F23" i="8"/>
  <c r="B36" i="8"/>
  <c r="B22" i="8"/>
  <c r="F2" i="8"/>
  <c r="F25" i="8"/>
  <c r="F3" i="8"/>
  <c r="B13" i="5"/>
  <c r="B19" i="5" s="1"/>
  <c r="B24" i="5" s="1"/>
  <c r="B28" i="2"/>
  <c r="F7" i="8" l="1"/>
  <c r="F26" i="8"/>
  <c r="F6" i="8"/>
  <c r="F24" i="8"/>
  <c r="F5" i="8"/>
  <c r="F29" i="8"/>
  <c r="F12" i="8"/>
  <c r="F19" i="8"/>
  <c r="F28" i="8"/>
  <c r="F11" i="8"/>
  <c r="F27" i="8"/>
  <c r="F10" i="8"/>
  <c r="F30" i="8"/>
  <c r="F9" i="8"/>
  <c r="B39" i="8"/>
  <c r="F13" i="8"/>
  <c r="F20" i="8"/>
  <c r="B31" i="8"/>
  <c r="F18" i="8"/>
  <c r="B35" i="8"/>
  <c r="F17" i="8"/>
  <c r="F31" i="8"/>
  <c r="F16" i="8"/>
  <c r="F4" i="8"/>
  <c r="F14" i="8"/>
  <c r="F21" i="8"/>
  <c r="B21" i="5"/>
  <c r="B28" i="5"/>
  <c r="G3" i="5"/>
  <c r="B11" i="5"/>
  <c r="G8" i="5"/>
  <c r="G10" i="5" l="1"/>
  <c r="G7" i="5"/>
  <c r="G6" i="5"/>
  <c r="G13" i="5"/>
  <c r="G5" i="5"/>
  <c r="G15" i="5"/>
  <c r="G9" i="5"/>
  <c r="G4" i="5"/>
  <c r="B20" i="5"/>
  <c r="E16" i="5" s="1"/>
  <c r="G12" i="5"/>
  <c r="G11" i="5"/>
  <c r="G14" i="5"/>
  <c r="G2" i="5"/>
  <c r="G16" i="5"/>
  <c r="B27" i="5"/>
  <c r="E5" i="5" l="1"/>
  <c r="E3" i="5"/>
  <c r="E20" i="5"/>
  <c r="E8" i="5"/>
  <c r="E12" i="5"/>
  <c r="E10" i="5"/>
  <c r="E14" i="5"/>
  <c r="E18" i="5"/>
  <c r="E11" i="5"/>
  <c r="E2" i="5"/>
  <c r="E21" i="5"/>
  <c r="E4" i="5"/>
  <c r="E17" i="5"/>
  <c r="E6" i="5"/>
  <c r="E19" i="5"/>
  <c r="E13" i="5"/>
  <c r="E15" i="5"/>
  <c r="E9" i="5"/>
  <c r="E7" i="5"/>
  <c r="E22" i="5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2" i="2"/>
  <c r="F2" i="1"/>
  <c r="D2" i="4" l="1"/>
  <c r="D3" i="4"/>
  <c r="F4" i="4"/>
  <c r="F8" i="4"/>
  <c r="F12" i="4"/>
  <c r="F16" i="4"/>
  <c r="F20" i="4"/>
  <c r="F24" i="4"/>
  <c r="F28" i="4"/>
  <c r="F5" i="4"/>
  <c r="F9" i="4"/>
  <c r="F13" i="4"/>
  <c r="F17" i="4"/>
  <c r="F21" i="4"/>
  <c r="F25" i="4"/>
  <c r="F29" i="4"/>
  <c r="F6" i="4"/>
  <c r="F10" i="4"/>
  <c r="F14" i="4"/>
  <c r="F18" i="4"/>
  <c r="F22" i="4"/>
  <c r="F26" i="4"/>
  <c r="F30" i="4"/>
  <c r="F3" i="4"/>
  <c r="F7" i="4"/>
  <c r="F11" i="4"/>
  <c r="F15" i="4"/>
  <c r="F19" i="4"/>
  <c r="F23" i="4"/>
  <c r="F27" i="4"/>
  <c r="F31" i="4"/>
  <c r="B27" i="4"/>
  <c r="D8" i="4"/>
  <c r="D12" i="4"/>
  <c r="D16" i="4"/>
  <c r="D20" i="4"/>
  <c r="D24" i="4"/>
  <c r="D28" i="4"/>
  <c r="D5" i="4"/>
  <c r="D9" i="4"/>
  <c r="D13" i="4"/>
  <c r="D17" i="4"/>
  <c r="D21" i="4"/>
  <c r="D25" i="4"/>
  <c r="D29" i="4"/>
  <c r="D6" i="4"/>
  <c r="D10" i="4"/>
  <c r="D14" i="4"/>
  <c r="D18" i="4"/>
  <c r="D22" i="4"/>
  <c r="D26" i="4"/>
  <c r="D30" i="4"/>
  <c r="D7" i="4"/>
  <c r="D11" i="4"/>
  <c r="D15" i="4"/>
  <c r="D19" i="4"/>
  <c r="D23" i="4"/>
  <c r="D27" i="4"/>
  <c r="D31" i="4"/>
  <c r="B17" i="2"/>
  <c r="B25" i="2"/>
  <c r="B36" i="4" l="1"/>
  <c r="B42" i="4"/>
  <c r="B39" i="4"/>
  <c r="B8" i="2"/>
  <c r="B9" i="2"/>
  <c r="B15" i="2"/>
  <c r="B29" i="2" s="1"/>
  <c r="D2" i="2"/>
  <c r="B16" i="2" l="1"/>
  <c r="B18" i="2"/>
  <c r="B19" i="2" s="1"/>
  <c r="B30" i="2"/>
  <c r="F3" i="2"/>
  <c r="F7" i="2"/>
  <c r="F11" i="2"/>
  <c r="F15" i="2"/>
  <c r="F19" i="2"/>
  <c r="F23" i="2"/>
  <c r="F27" i="2"/>
  <c r="F31" i="2"/>
  <c r="F35" i="2"/>
  <c r="F39" i="2"/>
  <c r="F43" i="2"/>
  <c r="F47" i="2"/>
  <c r="F51" i="2"/>
  <c r="F55" i="2"/>
  <c r="F59" i="2"/>
  <c r="F63" i="2"/>
  <c r="F67" i="2"/>
  <c r="F71" i="2"/>
  <c r="F75" i="2"/>
  <c r="F79" i="2"/>
  <c r="F83" i="2"/>
  <c r="F87" i="2"/>
  <c r="F91" i="2"/>
  <c r="F95" i="2"/>
  <c r="F99" i="2"/>
  <c r="F9" i="2"/>
  <c r="F25" i="2"/>
  <c r="F33" i="2"/>
  <c r="F41" i="2"/>
  <c r="F49" i="2"/>
  <c r="F57" i="2"/>
  <c r="F65" i="2"/>
  <c r="F73" i="2"/>
  <c r="F81" i="2"/>
  <c r="F89" i="2"/>
  <c r="F97" i="2"/>
  <c r="B33" i="2"/>
  <c r="F10" i="2"/>
  <c r="F26" i="2"/>
  <c r="F34" i="2"/>
  <c r="F42" i="2"/>
  <c r="F50" i="2"/>
  <c r="F58" i="2"/>
  <c r="F66" i="2"/>
  <c r="F74" i="2"/>
  <c r="F82" i="2"/>
  <c r="F90" i="2"/>
  <c r="F98" i="2"/>
  <c r="F4" i="2"/>
  <c r="F8" i="2"/>
  <c r="F12" i="2"/>
  <c r="F16" i="2"/>
  <c r="F20" i="2"/>
  <c r="F24" i="2"/>
  <c r="F28" i="2"/>
  <c r="F32" i="2"/>
  <c r="F36" i="2"/>
  <c r="F40" i="2"/>
  <c r="F44" i="2"/>
  <c r="F48" i="2"/>
  <c r="F52" i="2"/>
  <c r="F56" i="2"/>
  <c r="F60" i="2"/>
  <c r="F64" i="2"/>
  <c r="F68" i="2"/>
  <c r="F72" i="2"/>
  <c r="F76" i="2"/>
  <c r="F80" i="2"/>
  <c r="F84" i="2"/>
  <c r="F88" i="2"/>
  <c r="F92" i="2"/>
  <c r="F96" i="2"/>
  <c r="F100" i="2"/>
  <c r="F5" i="2"/>
  <c r="F13" i="2"/>
  <c r="F17" i="2"/>
  <c r="F21" i="2"/>
  <c r="F29" i="2"/>
  <c r="F37" i="2"/>
  <c r="F45" i="2"/>
  <c r="F53" i="2"/>
  <c r="F61" i="2"/>
  <c r="F69" i="2"/>
  <c r="F77" i="2"/>
  <c r="F85" i="2"/>
  <c r="F93" i="2"/>
  <c r="F2" i="2"/>
  <c r="F6" i="2"/>
  <c r="F14" i="2"/>
  <c r="F18" i="2"/>
  <c r="F22" i="2"/>
  <c r="F30" i="2"/>
  <c r="F38" i="2"/>
  <c r="F46" i="2"/>
  <c r="F54" i="2"/>
  <c r="F62" i="2"/>
  <c r="F70" i="2"/>
  <c r="F78" i="2"/>
  <c r="F86" i="2"/>
  <c r="F94" i="2"/>
  <c r="B34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I7" i="1" l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4" i="1"/>
  <c r="I5" i="1"/>
  <c r="I6" i="1"/>
  <c r="I3" i="1"/>
  <c r="I2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3" i="1"/>
  <c r="J3" i="1" s="1"/>
  <c r="H4" i="1"/>
  <c r="H5" i="1"/>
  <c r="J5" i="1" s="1"/>
  <c r="H6" i="1"/>
  <c r="J6" i="1" s="1"/>
  <c r="H7" i="1"/>
  <c r="H8" i="1"/>
  <c r="H9" i="1"/>
  <c r="H10" i="1"/>
  <c r="H2" i="1"/>
  <c r="A23" i="1"/>
  <c r="A36" i="1"/>
  <c r="A35" i="1"/>
  <c r="A32" i="1"/>
  <c r="A31" i="1"/>
  <c r="A30" i="1"/>
  <c r="F3" i="1"/>
  <c r="G3" i="1"/>
  <c r="F4" i="1"/>
  <c r="G4" i="1"/>
  <c r="F5" i="1"/>
  <c r="G5" i="1"/>
  <c r="F6" i="1"/>
  <c r="G6" i="1"/>
  <c r="F7" i="1"/>
  <c r="G7" i="1"/>
  <c r="F8" i="1"/>
  <c r="G8" i="1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G20" i="1"/>
  <c r="F21" i="1"/>
  <c r="G21" i="1"/>
  <c r="F22" i="1"/>
  <c r="G22" i="1"/>
  <c r="F23" i="1"/>
  <c r="G23" i="1"/>
  <c r="F24" i="1"/>
  <c r="G24" i="1"/>
  <c r="F25" i="1"/>
  <c r="G25" i="1"/>
  <c r="F26" i="1"/>
  <c r="G26" i="1"/>
  <c r="F27" i="1"/>
  <c r="G27" i="1"/>
  <c r="F28" i="1"/>
  <c r="G28" i="1"/>
  <c r="F29" i="1"/>
  <c r="G29" i="1"/>
  <c r="F30" i="1"/>
  <c r="G30" i="1"/>
  <c r="F31" i="1"/>
  <c r="G31" i="1"/>
  <c r="F32" i="1"/>
  <c r="G32" i="1"/>
  <c r="F33" i="1"/>
  <c r="G33" i="1"/>
  <c r="F34" i="1"/>
  <c r="G34" i="1"/>
  <c r="F35" i="1"/>
  <c r="G35" i="1"/>
  <c r="F36" i="1"/>
  <c r="G36" i="1"/>
  <c r="F37" i="1"/>
  <c r="G37" i="1"/>
  <c r="F38" i="1"/>
  <c r="G38" i="1"/>
  <c r="F39" i="1"/>
  <c r="G39" i="1"/>
  <c r="F40" i="1"/>
  <c r="G40" i="1"/>
  <c r="F41" i="1"/>
  <c r="G41" i="1"/>
  <c r="F42" i="1"/>
  <c r="G42" i="1"/>
  <c r="F43" i="1"/>
  <c r="G43" i="1"/>
  <c r="F44" i="1"/>
  <c r="G44" i="1"/>
  <c r="F45" i="1"/>
  <c r="G45" i="1"/>
  <c r="F46" i="1"/>
  <c r="G46" i="1"/>
  <c r="F47" i="1"/>
  <c r="G47" i="1"/>
  <c r="F48" i="1"/>
  <c r="G48" i="1"/>
  <c r="F49" i="1"/>
  <c r="G49" i="1"/>
  <c r="F50" i="1"/>
  <c r="G50" i="1"/>
  <c r="F51" i="1"/>
  <c r="G51" i="1"/>
  <c r="F52" i="1"/>
  <c r="G52" i="1"/>
  <c r="F53" i="1"/>
  <c r="G53" i="1"/>
  <c r="F54" i="1"/>
  <c r="G54" i="1"/>
  <c r="F55" i="1"/>
  <c r="G55" i="1"/>
  <c r="F56" i="1"/>
  <c r="G56" i="1"/>
  <c r="F57" i="1"/>
  <c r="G57" i="1"/>
  <c r="F58" i="1"/>
  <c r="G58" i="1"/>
  <c r="F59" i="1"/>
  <c r="G59" i="1"/>
  <c r="F60" i="1"/>
  <c r="G60" i="1"/>
  <c r="F61" i="1"/>
  <c r="G61" i="1"/>
  <c r="F62" i="1"/>
  <c r="G62" i="1"/>
  <c r="F63" i="1"/>
  <c r="G63" i="1"/>
  <c r="F64" i="1"/>
  <c r="G64" i="1"/>
  <c r="F65" i="1"/>
  <c r="G65" i="1"/>
  <c r="F66" i="1"/>
  <c r="G66" i="1"/>
  <c r="F67" i="1"/>
  <c r="G67" i="1"/>
  <c r="F68" i="1"/>
  <c r="G68" i="1"/>
  <c r="F69" i="1"/>
  <c r="G69" i="1"/>
  <c r="F70" i="1"/>
  <c r="G70" i="1"/>
  <c r="F71" i="1"/>
  <c r="G71" i="1"/>
  <c r="F72" i="1"/>
  <c r="G72" i="1"/>
  <c r="F73" i="1"/>
  <c r="G73" i="1"/>
  <c r="F74" i="1"/>
  <c r="G74" i="1"/>
  <c r="F75" i="1"/>
  <c r="G75" i="1"/>
  <c r="F76" i="1"/>
  <c r="G76" i="1"/>
  <c r="F77" i="1"/>
  <c r="G77" i="1"/>
  <c r="F78" i="1"/>
  <c r="G78" i="1"/>
  <c r="F79" i="1"/>
  <c r="G79" i="1"/>
  <c r="F80" i="1"/>
  <c r="G80" i="1"/>
  <c r="F81" i="1"/>
  <c r="G81" i="1"/>
  <c r="F82" i="1"/>
  <c r="G82" i="1"/>
  <c r="F83" i="1"/>
  <c r="G83" i="1"/>
  <c r="F84" i="1"/>
  <c r="G84" i="1"/>
  <c r="F85" i="1"/>
  <c r="G85" i="1"/>
  <c r="F86" i="1"/>
  <c r="G86" i="1"/>
  <c r="F87" i="1"/>
  <c r="G87" i="1"/>
  <c r="F88" i="1"/>
  <c r="G88" i="1"/>
  <c r="F89" i="1"/>
  <c r="G89" i="1"/>
  <c r="F90" i="1"/>
  <c r="G90" i="1"/>
  <c r="F91" i="1"/>
  <c r="G91" i="1"/>
  <c r="F92" i="1"/>
  <c r="G92" i="1"/>
  <c r="F93" i="1"/>
  <c r="G93" i="1"/>
  <c r="F94" i="1"/>
  <c r="G94" i="1"/>
  <c r="F95" i="1"/>
  <c r="G95" i="1"/>
  <c r="F96" i="1"/>
  <c r="G96" i="1"/>
  <c r="F97" i="1"/>
  <c r="G97" i="1"/>
  <c r="F98" i="1"/>
  <c r="G98" i="1"/>
  <c r="F99" i="1"/>
  <c r="G99" i="1"/>
  <c r="F100" i="1"/>
  <c r="G100" i="1"/>
  <c r="G2" i="1"/>
  <c r="A27" i="1"/>
  <c r="A26" i="1"/>
  <c r="A22" i="1"/>
  <c r="A17" i="1"/>
  <c r="A18" i="1"/>
  <c r="A19" i="1"/>
  <c r="D3" i="1"/>
  <c r="E3" i="1"/>
  <c r="D4" i="1"/>
  <c r="E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D54" i="1"/>
  <c r="E54" i="1"/>
  <c r="D55" i="1"/>
  <c r="E55" i="1"/>
  <c r="D56" i="1"/>
  <c r="E56" i="1"/>
  <c r="D57" i="1"/>
  <c r="E57" i="1"/>
  <c r="D58" i="1"/>
  <c r="E58" i="1"/>
  <c r="D59" i="1"/>
  <c r="E59" i="1"/>
  <c r="D60" i="1"/>
  <c r="E60" i="1"/>
  <c r="D61" i="1"/>
  <c r="E61" i="1"/>
  <c r="D62" i="1"/>
  <c r="E62" i="1"/>
  <c r="D63" i="1"/>
  <c r="E63" i="1"/>
  <c r="D64" i="1"/>
  <c r="E64" i="1"/>
  <c r="D65" i="1"/>
  <c r="E65" i="1"/>
  <c r="D66" i="1"/>
  <c r="E66" i="1"/>
  <c r="D67" i="1"/>
  <c r="E67" i="1"/>
  <c r="D68" i="1"/>
  <c r="E68" i="1"/>
  <c r="D69" i="1"/>
  <c r="E69" i="1"/>
  <c r="D70" i="1"/>
  <c r="E70" i="1"/>
  <c r="D71" i="1"/>
  <c r="E71" i="1"/>
  <c r="D72" i="1"/>
  <c r="E72" i="1"/>
  <c r="D73" i="1"/>
  <c r="E73" i="1"/>
  <c r="D74" i="1"/>
  <c r="E74" i="1"/>
  <c r="D75" i="1"/>
  <c r="E75" i="1"/>
  <c r="D76" i="1"/>
  <c r="E76" i="1"/>
  <c r="D77" i="1"/>
  <c r="E77" i="1"/>
  <c r="D78" i="1"/>
  <c r="E78" i="1"/>
  <c r="D79" i="1"/>
  <c r="E79" i="1"/>
  <c r="D80" i="1"/>
  <c r="E80" i="1"/>
  <c r="D81" i="1"/>
  <c r="E81" i="1"/>
  <c r="D82" i="1"/>
  <c r="E82" i="1"/>
  <c r="D83" i="1"/>
  <c r="E83" i="1"/>
  <c r="D84" i="1"/>
  <c r="E84" i="1"/>
  <c r="D85" i="1"/>
  <c r="E85" i="1"/>
  <c r="D86" i="1"/>
  <c r="E86" i="1"/>
  <c r="D87" i="1"/>
  <c r="E87" i="1"/>
  <c r="D88" i="1"/>
  <c r="E88" i="1"/>
  <c r="D89" i="1"/>
  <c r="E89" i="1"/>
  <c r="D90" i="1"/>
  <c r="E90" i="1"/>
  <c r="D91" i="1"/>
  <c r="E91" i="1"/>
  <c r="D92" i="1"/>
  <c r="E92" i="1"/>
  <c r="D93" i="1"/>
  <c r="E93" i="1"/>
  <c r="D94" i="1"/>
  <c r="E94" i="1"/>
  <c r="D95" i="1"/>
  <c r="E95" i="1"/>
  <c r="D96" i="1"/>
  <c r="E96" i="1"/>
  <c r="D97" i="1"/>
  <c r="E97" i="1"/>
  <c r="D98" i="1"/>
  <c r="E98" i="1"/>
  <c r="D99" i="1"/>
  <c r="E99" i="1"/>
  <c r="D100" i="1"/>
  <c r="E100" i="1"/>
  <c r="E2" i="1"/>
  <c r="D2" i="1"/>
  <c r="A12" i="1"/>
  <c r="A13" i="1"/>
  <c r="A8" i="1"/>
  <c r="A9" i="1"/>
  <c r="A10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2" i="1"/>
  <c r="J4" i="1" l="1"/>
  <c r="J7" i="1"/>
  <c r="J9" i="1"/>
  <c r="J66" i="1"/>
  <c r="J500" i="1"/>
  <c r="J496" i="1"/>
  <c r="J492" i="1"/>
  <c r="J488" i="1"/>
  <c r="J484" i="1"/>
  <c r="J480" i="1"/>
  <c r="J476" i="1"/>
  <c r="J472" i="1"/>
  <c r="J468" i="1"/>
  <c r="J464" i="1"/>
  <c r="J460" i="1"/>
  <c r="J456" i="1"/>
  <c r="J452" i="1"/>
  <c r="J448" i="1"/>
  <c r="J444" i="1"/>
  <c r="J440" i="1"/>
  <c r="J436" i="1"/>
  <c r="J432" i="1"/>
  <c r="J428" i="1"/>
  <c r="J424" i="1"/>
  <c r="J420" i="1"/>
  <c r="J416" i="1"/>
  <c r="J412" i="1"/>
  <c r="J408" i="1"/>
  <c r="J404" i="1"/>
  <c r="J400" i="1"/>
  <c r="J396" i="1"/>
  <c r="J392" i="1"/>
  <c r="J388" i="1"/>
  <c r="J384" i="1"/>
  <c r="J380" i="1"/>
  <c r="J376" i="1"/>
  <c r="J372" i="1"/>
  <c r="J368" i="1"/>
  <c r="J364" i="1"/>
  <c r="J360" i="1"/>
  <c r="J356" i="1"/>
  <c r="J352" i="1"/>
  <c r="J348" i="1"/>
  <c r="J344" i="1"/>
  <c r="J340" i="1"/>
  <c r="J336" i="1"/>
  <c r="J332" i="1"/>
  <c r="J328" i="1"/>
  <c r="J324" i="1"/>
  <c r="J320" i="1"/>
  <c r="J316" i="1"/>
  <c r="J312" i="1"/>
  <c r="J308" i="1"/>
  <c r="J304" i="1"/>
  <c r="J300" i="1"/>
  <c r="J296" i="1"/>
  <c r="J292" i="1"/>
  <c r="J288" i="1"/>
  <c r="J284" i="1"/>
  <c r="J280" i="1"/>
  <c r="J276" i="1"/>
  <c r="J272" i="1"/>
  <c r="J268" i="1"/>
  <c r="J264" i="1"/>
  <c r="J44" i="1"/>
  <c r="J12" i="1"/>
  <c r="J8" i="1"/>
  <c r="J237" i="1"/>
  <c r="J109" i="1"/>
  <c r="J248" i="1"/>
  <c r="J184" i="1"/>
  <c r="J152" i="1"/>
  <c r="J120" i="1"/>
  <c r="J56" i="1"/>
  <c r="J24" i="1"/>
  <c r="J499" i="1"/>
  <c r="J495" i="1"/>
  <c r="J491" i="1"/>
  <c r="J487" i="1"/>
  <c r="J483" i="1"/>
  <c r="J479" i="1"/>
  <c r="J475" i="1"/>
  <c r="J471" i="1"/>
  <c r="J467" i="1"/>
  <c r="J463" i="1"/>
  <c r="J459" i="1"/>
  <c r="J455" i="1"/>
  <c r="J451" i="1"/>
  <c r="J447" i="1"/>
  <c r="J443" i="1"/>
  <c r="J439" i="1"/>
  <c r="J435" i="1"/>
  <c r="J431" i="1"/>
  <c r="J427" i="1"/>
  <c r="J423" i="1"/>
  <c r="J419" i="1"/>
  <c r="J415" i="1"/>
  <c r="J411" i="1"/>
  <c r="J407" i="1"/>
  <c r="J403" i="1"/>
  <c r="J399" i="1"/>
  <c r="J395" i="1"/>
  <c r="J391" i="1"/>
  <c r="J387" i="1"/>
  <c r="J383" i="1"/>
  <c r="J379" i="1"/>
  <c r="J375" i="1"/>
  <c r="J371" i="1"/>
  <c r="J367" i="1"/>
  <c r="J363" i="1"/>
  <c r="J359" i="1"/>
  <c r="J355" i="1"/>
  <c r="J351" i="1"/>
  <c r="J347" i="1"/>
  <c r="J343" i="1"/>
  <c r="J339" i="1"/>
  <c r="J335" i="1"/>
  <c r="J331" i="1"/>
  <c r="J327" i="1"/>
  <c r="J323" i="1"/>
  <c r="J319" i="1"/>
  <c r="J315" i="1"/>
  <c r="J311" i="1"/>
  <c r="J307" i="1"/>
  <c r="J303" i="1"/>
  <c r="J299" i="1"/>
  <c r="J295" i="1"/>
  <c r="J291" i="1"/>
  <c r="J287" i="1"/>
  <c r="J283" i="1"/>
  <c r="J279" i="1"/>
  <c r="J275" i="1"/>
  <c r="J271" i="1"/>
  <c r="J267" i="1"/>
  <c r="J263" i="1"/>
  <c r="J259" i="1"/>
  <c r="J255" i="1"/>
  <c r="J251" i="1"/>
  <c r="J247" i="1"/>
  <c r="J243" i="1"/>
  <c r="J239" i="1"/>
  <c r="J235" i="1"/>
  <c r="J231" i="1"/>
  <c r="J227" i="1"/>
  <c r="J223" i="1"/>
  <c r="J219" i="1"/>
  <c r="J215" i="1"/>
  <c r="J211" i="1"/>
  <c r="J207" i="1"/>
  <c r="J203" i="1"/>
  <c r="J322" i="1"/>
  <c r="J258" i="1"/>
  <c r="J130" i="1"/>
  <c r="J498" i="1"/>
  <c r="J486" i="1"/>
  <c r="J474" i="1"/>
  <c r="J458" i="1"/>
  <c r="J438" i="1"/>
  <c r="J426" i="1"/>
  <c r="J410" i="1"/>
  <c r="J402" i="1"/>
  <c r="J390" i="1"/>
  <c r="J374" i="1"/>
  <c r="J358" i="1"/>
  <c r="J194" i="1"/>
  <c r="J162" i="1"/>
  <c r="J34" i="1"/>
  <c r="J490" i="1"/>
  <c r="J478" i="1"/>
  <c r="J470" i="1"/>
  <c r="J462" i="1"/>
  <c r="J450" i="1"/>
  <c r="J446" i="1"/>
  <c r="J434" i="1"/>
  <c r="J422" i="1"/>
  <c r="J418" i="1"/>
  <c r="J406" i="1"/>
  <c r="J394" i="1"/>
  <c r="J386" i="1"/>
  <c r="J378" i="1"/>
  <c r="J366" i="1"/>
  <c r="J354" i="1"/>
  <c r="J226" i="1"/>
  <c r="J98" i="1"/>
  <c r="J497" i="1"/>
  <c r="J494" i="1"/>
  <c r="J482" i="1"/>
  <c r="J466" i="1"/>
  <c r="J454" i="1"/>
  <c r="J442" i="1"/>
  <c r="J430" i="1"/>
  <c r="J414" i="1"/>
  <c r="J398" i="1"/>
  <c r="J382" i="1"/>
  <c r="J370" i="1"/>
  <c r="J362" i="1"/>
  <c r="J350" i="1"/>
  <c r="J290" i="1"/>
  <c r="J10" i="1"/>
  <c r="J493" i="1"/>
  <c r="J489" i="1"/>
  <c r="J485" i="1"/>
  <c r="J481" i="1"/>
  <c r="J477" i="1"/>
  <c r="J473" i="1"/>
  <c r="J469" i="1"/>
  <c r="J465" i="1"/>
  <c r="J461" i="1"/>
  <c r="J457" i="1"/>
  <c r="J453" i="1"/>
  <c r="J449" i="1"/>
  <c r="J445" i="1"/>
  <c r="J441" i="1"/>
  <c r="J437" i="1"/>
  <c r="J433" i="1"/>
  <c r="J429" i="1"/>
  <c r="J337" i="1"/>
  <c r="J333" i="1"/>
  <c r="J321" i="1"/>
  <c r="J317" i="1"/>
  <c r="J305" i="1"/>
  <c r="J301" i="1"/>
  <c r="J289" i="1"/>
  <c r="J285" i="1"/>
  <c r="J273" i="1"/>
  <c r="J269" i="1"/>
  <c r="J257" i="1"/>
  <c r="J253" i="1"/>
  <c r="J241" i="1"/>
  <c r="J225" i="1"/>
  <c r="J221" i="1"/>
  <c r="J209" i="1"/>
  <c r="J205" i="1"/>
  <c r="J201" i="1"/>
  <c r="J197" i="1"/>
  <c r="J193" i="1"/>
  <c r="J189" i="1"/>
  <c r="J185" i="1"/>
  <c r="J181" i="1"/>
  <c r="J177" i="1"/>
  <c r="J173" i="1"/>
  <c r="J169" i="1"/>
  <c r="J165" i="1"/>
  <c r="J161" i="1"/>
  <c r="J157" i="1"/>
  <c r="J153" i="1"/>
  <c r="J149" i="1"/>
  <c r="J145" i="1"/>
  <c r="J141" i="1"/>
  <c r="J137" i="1"/>
  <c r="J133" i="1"/>
  <c r="J129" i="1"/>
  <c r="J125" i="1"/>
  <c r="J121" i="1"/>
  <c r="J117" i="1"/>
  <c r="J113" i="1"/>
  <c r="J105" i="1"/>
  <c r="J101" i="1"/>
  <c r="J97" i="1"/>
  <c r="J93" i="1"/>
  <c r="J89" i="1"/>
  <c r="J85" i="1"/>
  <c r="J81" i="1"/>
  <c r="J77" i="1"/>
  <c r="J73" i="1"/>
  <c r="J69" i="1"/>
  <c r="J65" i="1"/>
  <c r="J61" i="1"/>
  <c r="J57" i="1"/>
  <c r="J53" i="1"/>
  <c r="J49" i="1"/>
  <c r="J45" i="1"/>
  <c r="J41" i="1"/>
  <c r="J37" i="1"/>
  <c r="J33" i="1"/>
  <c r="J29" i="1"/>
  <c r="J25" i="1"/>
  <c r="J21" i="1"/>
  <c r="J17" i="1"/>
  <c r="J13" i="1"/>
  <c r="J216" i="1"/>
  <c r="J88" i="1"/>
  <c r="J260" i="1"/>
  <c r="J256" i="1"/>
  <c r="J252" i="1"/>
  <c r="J244" i="1"/>
  <c r="J240" i="1"/>
  <c r="J236" i="1"/>
  <c r="J232" i="1"/>
  <c r="J228" i="1"/>
  <c r="J224" i="1"/>
  <c r="J220" i="1"/>
  <c r="J212" i="1"/>
  <c r="J208" i="1"/>
  <c r="J204" i="1"/>
  <c r="J200" i="1"/>
  <c r="J196" i="1"/>
  <c r="J192" i="1"/>
  <c r="J188" i="1"/>
  <c r="J180" i="1"/>
  <c r="J176" i="1"/>
  <c r="J172" i="1"/>
  <c r="J168" i="1"/>
  <c r="J164" i="1"/>
  <c r="J160" i="1"/>
  <c r="J156" i="1"/>
  <c r="J148" i="1"/>
  <c r="J144" i="1"/>
  <c r="J140" i="1"/>
  <c r="J136" i="1"/>
  <c r="J132" i="1"/>
  <c r="J128" i="1"/>
  <c r="J124" i="1"/>
  <c r="J116" i="1"/>
  <c r="J112" i="1"/>
  <c r="J108" i="1"/>
  <c r="J104" i="1"/>
  <c r="J100" i="1"/>
  <c r="J96" i="1"/>
  <c r="J92" i="1"/>
  <c r="J84" i="1"/>
  <c r="J80" i="1"/>
  <c r="J76" i="1"/>
  <c r="J72" i="1"/>
  <c r="J68" i="1"/>
  <c r="J64" i="1"/>
  <c r="J60" i="1"/>
  <c r="J52" i="1"/>
  <c r="J48" i="1"/>
  <c r="J40" i="1"/>
  <c r="J36" i="1"/>
  <c r="J32" i="1"/>
  <c r="J28" i="1"/>
  <c r="J20" i="1"/>
  <c r="J16" i="1"/>
  <c r="J346" i="1"/>
  <c r="J342" i="1"/>
  <c r="J338" i="1"/>
  <c r="J334" i="1"/>
  <c r="J330" i="1"/>
  <c r="J326" i="1"/>
  <c r="J318" i="1"/>
  <c r="J314" i="1"/>
  <c r="J310" i="1"/>
  <c r="J306" i="1"/>
  <c r="J302" i="1"/>
  <c r="J298" i="1"/>
  <c r="J294" i="1"/>
  <c r="J286" i="1"/>
  <c r="J282" i="1"/>
  <c r="J278" i="1"/>
  <c r="J274" i="1"/>
  <c r="J270" i="1"/>
  <c r="J266" i="1"/>
  <c r="J262" i="1"/>
  <c r="J254" i="1"/>
  <c r="J250" i="1"/>
  <c r="J246" i="1"/>
  <c r="J242" i="1"/>
  <c r="J238" i="1"/>
  <c r="J234" i="1"/>
  <c r="J230" i="1"/>
  <c r="J222" i="1"/>
  <c r="J218" i="1"/>
  <c r="J214" i="1"/>
  <c r="J210" i="1"/>
  <c r="J206" i="1"/>
  <c r="J202" i="1"/>
  <c r="J198" i="1"/>
  <c r="J190" i="1"/>
  <c r="J186" i="1"/>
  <c r="J182" i="1"/>
  <c r="J178" i="1"/>
  <c r="J174" i="1"/>
  <c r="J170" i="1"/>
  <c r="J166" i="1"/>
  <c r="J158" i="1"/>
  <c r="J154" i="1"/>
  <c r="J150" i="1"/>
  <c r="J146" i="1"/>
  <c r="J142" i="1"/>
  <c r="J138" i="1"/>
  <c r="J134" i="1"/>
  <c r="J126" i="1"/>
  <c r="J122" i="1"/>
  <c r="J118" i="1"/>
  <c r="J114" i="1"/>
  <c r="J110" i="1"/>
  <c r="J106" i="1"/>
  <c r="J102" i="1"/>
  <c r="J94" i="1"/>
  <c r="J90" i="1"/>
  <c r="J86" i="1"/>
  <c r="J82" i="1"/>
  <c r="J78" i="1"/>
  <c r="J74" i="1"/>
  <c r="J70" i="1"/>
  <c r="J62" i="1"/>
  <c r="J58" i="1"/>
  <c r="J54" i="1"/>
  <c r="J50" i="1"/>
  <c r="J46" i="1"/>
  <c r="J42" i="1"/>
  <c r="J38" i="1"/>
  <c r="J30" i="1"/>
  <c r="J26" i="1"/>
  <c r="J22" i="1"/>
  <c r="J18" i="1"/>
  <c r="J14" i="1"/>
  <c r="J2" i="1"/>
  <c r="J425" i="1"/>
  <c r="J421" i="1"/>
  <c r="J417" i="1"/>
  <c r="J413" i="1"/>
  <c r="J409" i="1"/>
  <c r="J405" i="1"/>
  <c r="J401" i="1"/>
  <c r="J397" i="1"/>
  <c r="J393" i="1"/>
  <c r="J389" i="1"/>
  <c r="J385" i="1"/>
  <c r="J381" i="1"/>
  <c r="J377" i="1"/>
  <c r="J373" i="1"/>
  <c r="J369" i="1"/>
  <c r="J365" i="1"/>
  <c r="J361" i="1"/>
  <c r="J357" i="1"/>
  <c r="J353" i="1"/>
  <c r="J349" i="1"/>
  <c r="J345" i="1"/>
  <c r="J341" i="1"/>
  <c r="J329" i="1"/>
  <c r="J325" i="1"/>
  <c r="J313" i="1"/>
  <c r="J309" i="1"/>
  <c r="J297" i="1"/>
  <c r="J293" i="1"/>
  <c r="J281" i="1"/>
  <c r="J277" i="1"/>
  <c r="J265" i="1"/>
  <c r="J261" i="1"/>
  <c r="J249" i="1"/>
  <c r="J245" i="1"/>
  <c r="J233" i="1"/>
  <c r="J229" i="1"/>
  <c r="J217" i="1"/>
  <c r="J213" i="1"/>
  <c r="J199" i="1"/>
  <c r="J195" i="1"/>
  <c r="J191" i="1"/>
  <c r="J187" i="1"/>
  <c r="J183" i="1"/>
  <c r="J179" i="1"/>
  <c r="J175" i="1"/>
  <c r="J171" i="1"/>
  <c r="J167" i="1"/>
  <c r="J163" i="1"/>
  <c r="J159" i="1"/>
  <c r="J155" i="1"/>
  <c r="J151" i="1"/>
  <c r="J147" i="1"/>
  <c r="J143" i="1"/>
  <c r="J139" i="1"/>
  <c r="J135" i="1"/>
  <c r="J131" i="1"/>
  <c r="J127" i="1"/>
  <c r="J123" i="1"/>
  <c r="J119" i="1"/>
  <c r="J115" i="1"/>
  <c r="J111" i="1"/>
  <c r="J107" i="1"/>
  <c r="J103" i="1"/>
  <c r="J99" i="1"/>
  <c r="J95" i="1"/>
  <c r="J91" i="1"/>
  <c r="J87" i="1"/>
  <c r="J83" i="1"/>
  <c r="J79" i="1"/>
  <c r="J75" i="1"/>
  <c r="J71" i="1"/>
  <c r="J67" i="1"/>
  <c r="J63" i="1"/>
  <c r="J59" i="1"/>
  <c r="J55" i="1"/>
  <c r="J51" i="1"/>
  <c r="J47" i="1"/>
  <c r="J43" i="1"/>
  <c r="J39" i="1"/>
  <c r="J35" i="1"/>
  <c r="J31" i="1"/>
  <c r="J27" i="1"/>
  <c r="J23" i="1"/>
  <c r="J19" i="1"/>
  <c r="J15" i="1"/>
  <c r="J11" i="1"/>
  <c r="K2" i="1" l="1"/>
  <c r="K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Williams, Michael R</author>
  </authors>
  <commentList>
    <comment ref="B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Williams, Michael R:</t>
        </r>
        <r>
          <rPr>
            <sz val="9"/>
            <color indexed="81"/>
            <rFont val="Tahoma"/>
            <family val="2"/>
          </rPr>
          <t xml:space="preserve">
theta is all possible ourcomes</t>
        </r>
      </text>
    </comment>
    <comment ref="C1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Williams, Michael R:</t>
        </r>
        <r>
          <rPr>
            <sz val="9"/>
            <color indexed="81"/>
            <rFont val="Tahoma"/>
            <family val="2"/>
          </rPr>
          <t xml:space="preserve">
Prior probability based on the Alpha and Beta values described in Column A</t>
        </r>
      </text>
    </comment>
    <comment ref="D1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Williams, Michael R:</t>
        </r>
        <r>
          <rPr>
            <sz val="9"/>
            <color indexed="81"/>
            <rFont val="Tahoma"/>
            <family val="2"/>
          </rPr>
          <t xml:space="preserve">
Likelihood of theta1 which is a binomial probability with n=40 and probability given by the appropriate theta</t>
        </r>
      </text>
    </comment>
    <comment ref="E1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Williams, Michael R:</t>
        </r>
        <r>
          <rPr>
            <sz val="9"/>
            <color indexed="81"/>
            <rFont val="Tahoma"/>
            <family val="2"/>
          </rPr>
          <t xml:space="preserve">
Posteriior for theta1</t>
        </r>
      </text>
    </comment>
    <comment ref="K3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Williams, Michael R:</t>
        </r>
        <r>
          <rPr>
            <sz val="9"/>
            <color indexed="81"/>
            <rFont val="Tahoma"/>
            <family val="2"/>
          </rPr>
          <t xml:space="preserve">
emperical probability that theta1 is greater than theta2</t>
        </r>
      </text>
    </comment>
    <comment ref="A8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Williams, Michael R:</t>
        </r>
        <r>
          <rPr>
            <sz val="9"/>
            <color indexed="81"/>
            <rFont val="Tahoma"/>
            <family val="2"/>
          </rPr>
          <t xml:space="preserve">
The probability theta is above .25 with a beta prior of beta(8,4)</t>
        </r>
      </text>
    </comment>
    <comment ref="A9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Williams, Michael R:</t>
        </r>
        <r>
          <rPr>
            <sz val="9"/>
            <color indexed="81"/>
            <rFont val="Tahoma"/>
            <family val="2"/>
          </rPr>
          <t xml:space="preserve">
The probability theta is above .5 with a beta prior of beta(8,4)</t>
        </r>
      </text>
    </comment>
    <comment ref="A10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>Williams, Michael R:</t>
        </r>
        <r>
          <rPr>
            <sz val="9"/>
            <color indexed="81"/>
            <rFont val="Tahoma"/>
            <family val="2"/>
          </rPr>
          <t xml:space="preserve">
The probability theta is above .8 with a beta prior of beta(8,4)</t>
        </r>
      </text>
    </comment>
    <comment ref="A12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Williams, Michael R:</t>
        </r>
        <r>
          <rPr>
            <sz val="9"/>
            <color indexed="81"/>
            <rFont val="Tahoma"/>
            <family val="2"/>
          </rPr>
          <t xml:space="preserve">
Posterior mean of the given example with a posterior distribution of Beta(41,11)</t>
        </r>
      </text>
    </comment>
    <comment ref="A13" authorId="0" shapeId="0" xr:uid="{00000000-0006-0000-0000-00000A000000}">
      <text>
        <r>
          <rPr>
            <b/>
            <sz val="9"/>
            <color indexed="81"/>
            <rFont val="Tahoma"/>
            <family val="2"/>
          </rPr>
          <t xml:space="preserve">Williams, Michael R:
</t>
        </r>
        <r>
          <rPr>
            <sz val="9"/>
            <color indexed="81"/>
            <rFont val="Tahoma"/>
            <family val="2"/>
          </rPr>
          <t>Posterior MLE of the given example with a posterior distribution of Beta(41,11)</t>
        </r>
      </text>
    </comment>
    <comment ref="A17" authorId="0" shapeId="0" xr:uid="{00000000-0006-0000-0000-00000B000000}">
      <text>
        <r>
          <rPr>
            <b/>
            <sz val="9"/>
            <color indexed="81"/>
            <rFont val="Tahoma"/>
            <family val="2"/>
          </rPr>
          <t>Williams, Michael R:</t>
        </r>
        <r>
          <rPr>
            <sz val="9"/>
            <color indexed="81"/>
            <rFont val="Tahoma"/>
            <family val="2"/>
          </rPr>
          <t xml:space="preserve">
The probability theta is above .25 with a beta posterior of beta(41,11)</t>
        </r>
      </text>
    </comment>
    <comment ref="A18" authorId="0" shapeId="0" xr:uid="{00000000-0006-0000-0000-00000C000000}">
      <text>
        <r>
          <rPr>
            <b/>
            <sz val="9"/>
            <color indexed="81"/>
            <rFont val="Tahoma"/>
            <family val="2"/>
          </rPr>
          <t>Williams, Michael R:</t>
        </r>
        <r>
          <rPr>
            <sz val="9"/>
            <color indexed="81"/>
            <rFont val="Tahoma"/>
            <family val="2"/>
          </rPr>
          <t xml:space="preserve">
The probability theta is above .5 with a beta posterior of beta(41,11)</t>
        </r>
      </text>
    </comment>
    <comment ref="A19" authorId="0" shapeId="0" xr:uid="{00000000-0006-0000-0000-00000D000000}">
      <text>
        <r>
          <rPr>
            <b/>
            <sz val="9"/>
            <color indexed="81"/>
            <rFont val="Tahoma"/>
            <family val="2"/>
          </rPr>
          <t>Williams, Michael R:</t>
        </r>
        <r>
          <rPr>
            <sz val="9"/>
            <color indexed="81"/>
            <rFont val="Tahoma"/>
            <family val="2"/>
          </rPr>
          <t xml:space="preserve">
The probability theta is above .8 with a beta posterior of beta(41,11)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Williams, Michael R</author>
  </authors>
  <commentList>
    <comment ref="C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Williams, Michael R:</t>
        </r>
        <r>
          <rPr>
            <sz val="9"/>
            <color indexed="81"/>
            <rFont val="Tahoma"/>
            <family val="2"/>
          </rPr>
          <t xml:space="preserve">
theta is all possible probabilities</t>
        </r>
      </text>
    </comment>
    <comment ref="D1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Williams, Michael R:</t>
        </r>
        <r>
          <rPr>
            <sz val="9"/>
            <color indexed="81"/>
            <rFont val="Tahoma"/>
            <family val="2"/>
          </rPr>
          <t xml:space="preserve">
Prior probability based on the Prior Alpha and Beta values described in B2 and B3</t>
        </r>
      </text>
    </comment>
    <comment ref="E1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Williams, Michael R:</t>
        </r>
        <r>
          <rPr>
            <sz val="9"/>
            <color indexed="81"/>
            <rFont val="Tahoma"/>
            <family val="2"/>
          </rPr>
          <t xml:space="preserve">
Likelihood of theta1 which is a binomial probability with n=40 and probability given by the appropriate theta</t>
        </r>
      </text>
    </comment>
    <comment ref="F1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Williams, Michael R:</t>
        </r>
        <r>
          <rPr>
            <sz val="9"/>
            <color indexed="81"/>
            <rFont val="Tahoma"/>
            <family val="2"/>
          </rPr>
          <t xml:space="preserve">
Posteriior for theta1</t>
        </r>
      </text>
    </comment>
    <comment ref="A5" authorId="0" shapeId="0" xr:uid="{00000000-0006-0000-0100-000005000000}">
      <text>
        <r>
          <rPr>
            <b/>
            <sz val="9"/>
            <color indexed="81"/>
            <rFont val="Tahoma"/>
            <charset val="1"/>
          </rPr>
          <t>Williams, Michael R:</t>
        </r>
        <r>
          <rPr>
            <sz val="9"/>
            <color indexed="81"/>
            <rFont val="Tahoma"/>
            <charset val="1"/>
          </rPr>
          <t xml:space="preserve">
The prior value represents a belief that will be used to adjust the data. These can be based on subjuective evidence.</t>
        </r>
      </text>
    </comment>
    <comment ref="B6" authorId="0" shapeId="0" xr:uid="{00000000-0006-0000-0100-000006000000}">
      <text>
        <r>
          <rPr>
            <b/>
            <sz val="9"/>
            <color indexed="81"/>
            <rFont val="Tahoma"/>
            <charset val="1"/>
          </rPr>
          <t xml:space="preserve">Williams, Michael R: </t>
        </r>
        <r>
          <rPr>
            <sz val="9"/>
            <color indexed="81"/>
            <rFont val="Tahoma"/>
            <charset val="1"/>
          </rPr>
          <t xml:space="preserve">
Alpha represents the sum of the outcomes you are looking for plus one. EYi + 1</t>
        </r>
      </text>
    </comment>
    <comment ref="B7" authorId="0" shapeId="0" xr:uid="{00000000-0006-0000-0100-000007000000}">
      <text>
        <r>
          <rPr>
            <b/>
            <sz val="9"/>
            <color indexed="81"/>
            <rFont val="Tahoma"/>
            <charset val="1"/>
          </rPr>
          <t>Williams, Michael R:</t>
        </r>
        <r>
          <rPr>
            <sz val="9"/>
            <color indexed="81"/>
            <rFont val="Tahoma"/>
            <charset val="1"/>
          </rPr>
          <t xml:space="preserve">
Beta is n plus one minus the sum of outcomes you are looking for. 1 + n - EYi</t>
        </r>
      </text>
    </comment>
    <comment ref="B8" authorId="0" shapeId="0" xr:uid="{00000000-0006-0000-0100-000008000000}">
      <text>
        <r>
          <rPr>
            <b/>
            <sz val="9"/>
            <color indexed="81"/>
            <rFont val="Tahoma"/>
            <charset val="1"/>
          </rPr>
          <t>Williams, Michael R:</t>
        </r>
        <r>
          <rPr>
            <sz val="9"/>
            <color indexed="81"/>
            <rFont val="Tahoma"/>
            <charset val="1"/>
          </rPr>
          <t xml:space="preserve">
Alpha divided by alpha plus beta is the prior mean. A / (A + B)</t>
        </r>
      </text>
    </comment>
    <comment ref="B9" authorId="0" shapeId="0" xr:uid="{00000000-0006-0000-0100-000009000000}">
      <text>
        <r>
          <rPr>
            <b/>
            <sz val="9"/>
            <color indexed="81"/>
            <rFont val="Tahoma"/>
            <charset val="1"/>
          </rPr>
          <t>Williams, Michael R:</t>
        </r>
        <r>
          <rPr>
            <sz val="9"/>
            <color indexed="81"/>
            <rFont val="Tahoma"/>
            <charset val="1"/>
          </rPr>
          <t xml:space="preserve">
Alpha + Beta = effective sample size. Remember to compare this to n (total trials) to see prior influence on posterior</t>
        </r>
      </text>
    </comment>
    <comment ref="A11" authorId="0" shapeId="0" xr:uid="{00000000-0006-0000-0100-00000A000000}">
      <text>
        <r>
          <rPr>
            <b/>
            <sz val="9"/>
            <color indexed="81"/>
            <rFont val="Tahoma"/>
            <family val="2"/>
          </rPr>
          <t>Williams, Michael R:</t>
        </r>
        <r>
          <rPr>
            <sz val="9"/>
            <color indexed="81"/>
            <rFont val="Tahoma"/>
            <family val="2"/>
          </rPr>
          <t xml:space="preserve">
Provide data below. It will be combined with the β prior and result in a Binomial posterior.</t>
        </r>
      </text>
    </comment>
    <comment ref="B17" authorId="0" shapeId="0" xr:uid="{00000000-0006-0000-0100-00000B000000}">
      <text>
        <r>
          <rPr>
            <b/>
            <sz val="9"/>
            <color indexed="81"/>
            <rFont val="Tahoma"/>
            <family val="2"/>
          </rPr>
          <t xml:space="preserve">Williams, Michael R:
</t>
        </r>
        <r>
          <rPr>
            <sz val="9"/>
            <color indexed="81"/>
            <rFont val="Tahoma"/>
            <family val="2"/>
          </rPr>
          <t xml:space="preserve">sum of Yi / n
</t>
        </r>
      </text>
    </comment>
    <comment ref="B23" authorId="0" shapeId="0" xr:uid="{00000000-0006-0000-0100-00000C000000}">
      <text>
        <r>
          <rPr>
            <b/>
            <sz val="9"/>
            <color indexed="81"/>
            <rFont val="Tahoma"/>
            <charset val="1"/>
          </rPr>
          <t>Williams, Michael R:</t>
        </r>
        <r>
          <rPr>
            <sz val="9"/>
            <color indexed="81"/>
            <rFont val="Tahoma"/>
            <charset val="1"/>
          </rPr>
          <t xml:space="preserve">
Given probability. The two functions below give you the prior probability theta is greater or less than the given probability. </t>
        </r>
      </text>
    </comment>
    <comment ref="B33" authorId="0" shapeId="0" xr:uid="{00000000-0006-0000-0100-00000D000000}">
      <text>
        <r>
          <rPr>
            <b/>
            <sz val="9"/>
            <color indexed="81"/>
            <rFont val="Tahoma"/>
            <charset val="1"/>
          </rPr>
          <t>Williams, Michael R:</t>
        </r>
        <r>
          <rPr>
            <sz val="9"/>
            <color indexed="81"/>
            <rFont val="Tahoma"/>
            <charset val="1"/>
          </rPr>
          <t xml:space="preserve">
Lower 95% credible inverval value</t>
        </r>
      </text>
    </comment>
    <comment ref="B34" authorId="0" shapeId="0" xr:uid="{00000000-0006-0000-0100-00000E000000}">
      <text>
        <r>
          <rPr>
            <b/>
            <sz val="9"/>
            <color indexed="81"/>
            <rFont val="Tahoma"/>
            <charset val="1"/>
          </rPr>
          <t>Williams, Michael R:</t>
        </r>
        <r>
          <rPr>
            <sz val="9"/>
            <color indexed="81"/>
            <rFont val="Tahoma"/>
            <charset val="1"/>
          </rPr>
          <t xml:space="preserve">
Upper 95% credible inverval value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Williams, Michael R</author>
  </authors>
  <commentList>
    <comment ref="C1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Williams, Michael R:</t>
        </r>
        <r>
          <rPr>
            <sz val="9"/>
            <color indexed="81"/>
            <rFont val="Tahoma"/>
            <family val="2"/>
          </rPr>
          <t xml:space="preserve">
X is all possible values of λ. Therefore, these should change to encompass a range of values around your given rate λ</t>
        </r>
      </text>
    </comment>
    <comment ref="H1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Williams, Michael R:</t>
        </r>
        <r>
          <rPr>
            <sz val="9"/>
            <color indexed="81"/>
            <rFont val="Tahoma"/>
            <family val="2"/>
          </rPr>
          <t xml:space="preserve">
Formula: e^-λ * λ^X/FACT(X)</t>
        </r>
      </text>
    </comment>
    <comment ref="A11" authorId="0" shapeId="0" xr:uid="{00000000-0006-0000-0300-000003000000}">
      <text>
        <r>
          <rPr>
            <b/>
            <sz val="9"/>
            <color indexed="81"/>
            <rFont val="Tahoma"/>
            <charset val="1"/>
          </rPr>
          <t>Williams, Michael R:</t>
        </r>
        <r>
          <rPr>
            <sz val="9"/>
            <color indexed="81"/>
            <rFont val="Tahoma"/>
            <charset val="1"/>
          </rPr>
          <t xml:space="preserve">
The prior value represents a belief that will be used to adjust the data. These can be based on subjuective evidence.</t>
        </r>
      </text>
    </comment>
    <comment ref="B12" authorId="0" shapeId="0" xr:uid="{00000000-0006-0000-0300-000004000000}">
      <text>
        <r>
          <rPr>
            <b/>
            <sz val="9"/>
            <color indexed="81"/>
            <rFont val="Tahoma"/>
            <family val="2"/>
          </rPr>
          <t>Williams, Michael R:</t>
        </r>
        <r>
          <rPr>
            <sz val="9"/>
            <color indexed="81"/>
            <rFont val="Tahoma"/>
            <family val="2"/>
          </rPr>
          <t xml:space="preserve">
Insert the expected standard deviation of your prior. Formula: √α / β</t>
        </r>
      </text>
    </comment>
    <comment ref="B13" authorId="0" shapeId="0" xr:uid="{00000000-0006-0000-0300-000005000000}">
      <text>
        <r>
          <rPr>
            <b/>
            <sz val="9"/>
            <color indexed="81"/>
            <rFont val="Tahoma"/>
            <family val="2"/>
          </rPr>
          <t>Williams, Michael R:</t>
        </r>
        <r>
          <rPr>
            <sz val="9"/>
            <color indexed="81"/>
            <rFont val="Tahoma"/>
            <family val="2"/>
          </rPr>
          <t xml:space="preserve">
Formula: (λ*std.dev)^2</t>
        </r>
      </text>
    </comment>
    <comment ref="B14" authorId="0" shapeId="0" xr:uid="{00000000-0006-0000-0300-000006000000}">
      <text>
        <r>
          <rPr>
            <b/>
            <sz val="9"/>
            <color indexed="81"/>
            <rFont val="Tahoma"/>
            <family val="2"/>
          </rPr>
          <t>Williams, Michael R:</t>
        </r>
        <r>
          <rPr>
            <sz val="9"/>
            <color indexed="81"/>
            <rFont val="Tahoma"/>
            <family val="2"/>
          </rPr>
          <t xml:space="preserve">
Equal to your given λ and represents your effective sample size.</t>
        </r>
      </text>
    </comment>
    <comment ref="B20" authorId="0" shapeId="0" xr:uid="{00000000-0006-0000-0300-000007000000}">
      <text>
        <r>
          <rPr>
            <b/>
            <sz val="9"/>
            <color indexed="81"/>
            <rFont val="Tahoma"/>
            <family val="2"/>
          </rPr>
          <t>Williams, Michael R:</t>
        </r>
        <r>
          <rPr>
            <sz val="9"/>
            <color indexed="81"/>
            <rFont val="Tahoma"/>
            <family val="2"/>
          </rPr>
          <t xml:space="preserve">
Formula: Σyi + prior α</t>
        </r>
      </text>
    </comment>
    <comment ref="B21" authorId="0" shapeId="0" xr:uid="{00000000-0006-0000-0300-000008000000}">
      <text>
        <r>
          <rPr>
            <b/>
            <sz val="9"/>
            <color indexed="81"/>
            <rFont val="Tahoma"/>
            <family val="2"/>
          </rPr>
          <t>Williams, Michael R:</t>
        </r>
        <r>
          <rPr>
            <sz val="9"/>
            <color indexed="81"/>
            <rFont val="Tahoma"/>
            <family val="2"/>
          </rPr>
          <t xml:space="preserve">
Formula: total trials + prior β</t>
        </r>
      </text>
    </comment>
    <comment ref="B22" authorId="0" shapeId="0" xr:uid="{00000000-0006-0000-0300-000009000000}">
      <text>
        <r>
          <rPr>
            <b/>
            <sz val="9"/>
            <color indexed="81"/>
            <rFont val="Tahoma"/>
            <family val="2"/>
          </rPr>
          <t>Williams, Michael R:</t>
        </r>
        <r>
          <rPr>
            <sz val="9"/>
            <color indexed="81"/>
            <rFont val="Tahoma"/>
            <family val="2"/>
          </rPr>
          <t xml:space="preserve">
Formual: α / (1/β)</t>
        </r>
      </text>
    </comment>
    <comment ref="B25" authorId="0" shapeId="0" xr:uid="{00000000-0006-0000-0300-00000A000000}">
      <text>
        <r>
          <rPr>
            <b/>
            <sz val="9"/>
            <color indexed="81"/>
            <rFont val="Tahoma"/>
            <charset val="1"/>
          </rPr>
          <t>Williams, Michael R:</t>
        </r>
        <r>
          <rPr>
            <sz val="9"/>
            <color indexed="81"/>
            <rFont val="Tahoma"/>
            <charset val="1"/>
          </rPr>
          <t xml:space="preserve">
Given a value for x, it displays the cummulative probability distribution above and below the value of x. </t>
        </r>
      </text>
    </comment>
    <comment ref="B30" authorId="0" shapeId="0" xr:uid="{00000000-0006-0000-0300-00000B000000}">
      <text>
        <r>
          <rPr>
            <b/>
            <sz val="9"/>
            <color indexed="81"/>
            <rFont val="Tahoma"/>
            <charset val="1"/>
          </rPr>
          <t>Williams, Michael R:</t>
        </r>
        <r>
          <rPr>
            <sz val="9"/>
            <color indexed="81"/>
            <rFont val="Tahoma"/>
            <charset val="1"/>
          </rPr>
          <t xml:space="preserve">
Given a value for x, it displays the cummulative probability distribution above and below the value of x. </t>
        </r>
      </text>
    </comment>
    <comment ref="B35" authorId="0" shapeId="0" xr:uid="{00000000-0006-0000-0300-00000C000000}">
      <text>
        <r>
          <rPr>
            <b/>
            <sz val="9"/>
            <color indexed="81"/>
            <rFont val="Tahoma"/>
            <charset val="1"/>
          </rPr>
          <t>Williams, Michael R:</t>
        </r>
        <r>
          <rPr>
            <sz val="9"/>
            <color indexed="81"/>
            <rFont val="Tahoma"/>
            <charset val="1"/>
          </rPr>
          <t xml:space="preserve">
Lower 95% credible inverval value</t>
        </r>
      </text>
    </comment>
    <comment ref="B36" authorId="0" shapeId="0" xr:uid="{00000000-0006-0000-0300-00000D000000}">
      <text>
        <r>
          <rPr>
            <b/>
            <sz val="9"/>
            <color indexed="81"/>
            <rFont val="Tahoma"/>
            <charset val="1"/>
          </rPr>
          <t>Williams, Michael R:</t>
        </r>
        <r>
          <rPr>
            <sz val="9"/>
            <color indexed="81"/>
            <rFont val="Tahoma"/>
            <charset val="1"/>
          </rPr>
          <t xml:space="preserve">
Upper 95% credible inverval value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Williams, Michael R</author>
  </authors>
  <commentList>
    <comment ref="C1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Williams, Michael R:</t>
        </r>
        <r>
          <rPr>
            <sz val="9"/>
            <color indexed="81"/>
            <rFont val="Tahoma"/>
            <family val="2"/>
          </rPr>
          <t xml:space="preserve">
X is all possible values of λ. Therefore, these should change to encompass a range of values around your given rate λ</t>
        </r>
      </text>
    </comment>
    <comment ref="H1" authorId="0" shapeId="0" xr:uid="{00000000-0006-0000-0400-000002000000}">
      <text>
        <r>
          <rPr>
            <b/>
            <sz val="9"/>
            <color indexed="81"/>
            <rFont val="Tahoma"/>
            <family val="2"/>
          </rPr>
          <t>Williams, Michael R:</t>
        </r>
        <r>
          <rPr>
            <sz val="9"/>
            <color indexed="81"/>
            <rFont val="Tahoma"/>
            <family val="2"/>
          </rPr>
          <t xml:space="preserve">
Formula: e^-λ * λ^X/FACT(X)</t>
        </r>
      </text>
    </comment>
    <comment ref="A9" authorId="0" shapeId="0" xr:uid="{00000000-0006-0000-0400-000003000000}">
      <text>
        <r>
          <rPr>
            <b/>
            <sz val="9"/>
            <color indexed="81"/>
            <rFont val="Tahoma"/>
            <family val="2"/>
          </rPr>
          <t>Williams, Michael R:</t>
        </r>
        <r>
          <rPr>
            <sz val="9"/>
            <color indexed="81"/>
            <rFont val="Tahoma"/>
            <family val="2"/>
          </rPr>
          <t xml:space="preserve">
Estimated mean rate.</t>
        </r>
      </text>
    </comment>
    <comment ref="A11" authorId="0" shapeId="0" xr:uid="{00000000-0006-0000-0400-000004000000}">
      <text>
        <r>
          <rPr>
            <b/>
            <sz val="9"/>
            <color indexed="81"/>
            <rFont val="Tahoma"/>
            <charset val="1"/>
          </rPr>
          <t>Williams, Michael R:</t>
        </r>
        <r>
          <rPr>
            <sz val="9"/>
            <color indexed="81"/>
            <rFont val="Tahoma"/>
            <charset val="1"/>
          </rPr>
          <t xml:space="preserve">
The prior value represents a belief that will be used to adjust the data. These can be based on subjuective evidence.</t>
        </r>
      </text>
    </comment>
    <comment ref="B13" authorId="0" shapeId="0" xr:uid="{00000000-0006-0000-0400-000005000000}">
      <text>
        <r>
          <rPr>
            <b/>
            <sz val="9"/>
            <color indexed="81"/>
            <rFont val="Tahoma"/>
            <family val="2"/>
          </rPr>
          <t>Williams, Michael R:</t>
        </r>
        <r>
          <rPr>
            <sz val="9"/>
            <color indexed="81"/>
            <rFont val="Tahoma"/>
            <family val="2"/>
          </rPr>
          <t xml:space="preserve">
Formula: (λ*std.dev)^2</t>
        </r>
      </text>
    </comment>
    <comment ref="B20" authorId="0" shapeId="0" xr:uid="{00000000-0006-0000-0400-000006000000}">
      <text>
        <r>
          <rPr>
            <b/>
            <sz val="9"/>
            <color indexed="81"/>
            <rFont val="Tahoma"/>
            <family val="2"/>
          </rPr>
          <t>Williams, Michael R:</t>
        </r>
        <r>
          <rPr>
            <sz val="9"/>
            <color indexed="81"/>
            <rFont val="Tahoma"/>
            <family val="2"/>
          </rPr>
          <t xml:space="preserve">
Formula: Σyi + prior α</t>
        </r>
      </text>
    </comment>
    <comment ref="B21" authorId="0" shapeId="0" xr:uid="{00000000-0006-0000-0400-000007000000}">
      <text>
        <r>
          <rPr>
            <b/>
            <sz val="9"/>
            <color indexed="81"/>
            <rFont val="Tahoma"/>
            <family val="2"/>
          </rPr>
          <t>Williams, Michael R:</t>
        </r>
        <r>
          <rPr>
            <sz val="9"/>
            <color indexed="81"/>
            <rFont val="Tahoma"/>
            <family val="2"/>
          </rPr>
          <t xml:space="preserve">
Formula: total trials + prior β</t>
        </r>
      </text>
    </comment>
    <comment ref="B22" authorId="0" shapeId="0" xr:uid="{00000000-0006-0000-0400-000008000000}">
      <text>
        <r>
          <rPr>
            <b/>
            <sz val="9"/>
            <color indexed="81"/>
            <rFont val="Tahoma"/>
            <family val="2"/>
          </rPr>
          <t>Williams, Michael R:</t>
        </r>
        <r>
          <rPr>
            <sz val="9"/>
            <color indexed="81"/>
            <rFont val="Tahoma"/>
            <family val="2"/>
          </rPr>
          <t xml:space="preserve">
Formual: α / (1/β)</t>
        </r>
      </text>
    </comment>
    <comment ref="B25" authorId="0" shapeId="0" xr:uid="{00000000-0006-0000-0400-000009000000}">
      <text>
        <r>
          <rPr>
            <b/>
            <sz val="9"/>
            <color indexed="81"/>
            <rFont val="Tahoma"/>
            <charset val="1"/>
          </rPr>
          <t>Williams, Michael R:</t>
        </r>
        <r>
          <rPr>
            <sz val="9"/>
            <color indexed="81"/>
            <rFont val="Tahoma"/>
            <charset val="1"/>
          </rPr>
          <t xml:space="preserve">
Given a value for x, it displays the cummulative probability distribution above and below the value of x. </t>
        </r>
      </text>
    </comment>
    <comment ref="B30" authorId="0" shapeId="0" xr:uid="{00000000-0006-0000-0400-00000A000000}">
      <text>
        <r>
          <rPr>
            <b/>
            <sz val="9"/>
            <color indexed="81"/>
            <rFont val="Tahoma"/>
            <charset val="1"/>
          </rPr>
          <t>Williams, Michael R:</t>
        </r>
        <r>
          <rPr>
            <sz val="9"/>
            <color indexed="81"/>
            <rFont val="Tahoma"/>
            <charset val="1"/>
          </rPr>
          <t xml:space="preserve">
Given a value for x, it displays the cummulative probability distribution above and below the value of x. </t>
        </r>
      </text>
    </comment>
    <comment ref="B35" authorId="0" shapeId="0" xr:uid="{00000000-0006-0000-0400-00000B000000}">
      <text>
        <r>
          <rPr>
            <b/>
            <sz val="9"/>
            <color indexed="81"/>
            <rFont val="Tahoma"/>
            <charset val="1"/>
          </rPr>
          <t>Williams, Michael R:</t>
        </r>
        <r>
          <rPr>
            <sz val="9"/>
            <color indexed="81"/>
            <rFont val="Tahoma"/>
            <charset val="1"/>
          </rPr>
          <t xml:space="preserve">
Lower 95% credible inverval value</t>
        </r>
      </text>
    </comment>
    <comment ref="B36" authorId="0" shapeId="0" xr:uid="{00000000-0006-0000-0400-00000C000000}">
      <text>
        <r>
          <rPr>
            <b/>
            <sz val="9"/>
            <color indexed="81"/>
            <rFont val="Tahoma"/>
            <charset val="1"/>
          </rPr>
          <t>Williams, Michael R:</t>
        </r>
        <r>
          <rPr>
            <sz val="9"/>
            <color indexed="81"/>
            <rFont val="Tahoma"/>
            <charset val="1"/>
          </rPr>
          <t xml:space="preserve">
Upper 95% credible inverval value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Williams, Michael R</author>
  </authors>
  <commentList>
    <comment ref="C1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Williams, Michael R:</t>
        </r>
        <r>
          <rPr>
            <sz val="9"/>
            <color indexed="81"/>
            <rFont val="Tahoma"/>
            <family val="2"/>
          </rPr>
          <t xml:space="preserve">
X is all possible values of λ. Therefore, these should change to encompass a range of values around your given rate λ</t>
        </r>
      </text>
    </comment>
    <comment ref="H1" authorId="0" shapeId="0" xr:uid="{00000000-0006-0000-0500-000002000000}">
      <text>
        <r>
          <rPr>
            <b/>
            <sz val="9"/>
            <color indexed="81"/>
            <rFont val="Tahoma"/>
            <family val="2"/>
          </rPr>
          <t>Williams, Michael R:</t>
        </r>
        <r>
          <rPr>
            <sz val="9"/>
            <color indexed="81"/>
            <rFont val="Tahoma"/>
            <family val="2"/>
          </rPr>
          <t xml:space="preserve">
this formula gives the same result as poisson.dist(x,λ,False). Should be treated as Likelyhood.</t>
        </r>
      </text>
    </comment>
    <comment ref="A9" authorId="0" shapeId="0" xr:uid="{00000000-0006-0000-0500-000003000000}">
      <text>
        <r>
          <rPr>
            <b/>
            <sz val="9"/>
            <color indexed="81"/>
            <rFont val="Tahoma"/>
            <charset val="1"/>
          </rPr>
          <t>Williams, Michael R:</t>
        </r>
        <r>
          <rPr>
            <sz val="9"/>
            <color indexed="81"/>
            <rFont val="Tahoma"/>
            <charset val="1"/>
          </rPr>
          <t xml:space="preserve">
The prior value represents a belief that will be used to adjust the data. These can be based on subjuective evidence.</t>
        </r>
      </text>
    </comment>
    <comment ref="B11" authorId="0" shapeId="0" xr:uid="{00000000-0006-0000-0500-000004000000}">
      <text>
        <r>
          <rPr>
            <b/>
            <sz val="9"/>
            <color indexed="81"/>
            <rFont val="Tahoma"/>
            <family val="2"/>
          </rPr>
          <t>Williams, Michael R:</t>
        </r>
        <r>
          <rPr>
            <sz val="9"/>
            <color indexed="81"/>
            <rFont val="Tahoma"/>
            <family val="2"/>
          </rPr>
          <t xml:space="preserve">
Insert the expected standard deviation of your prior. Formula: √α / β</t>
        </r>
      </text>
    </comment>
    <comment ref="B12" authorId="0" shapeId="0" xr:uid="{00000000-0006-0000-0500-000005000000}">
      <text>
        <r>
          <rPr>
            <b/>
            <sz val="9"/>
            <color indexed="81"/>
            <rFont val="Tahoma"/>
            <charset val="1"/>
          </rPr>
          <t>Williams, Michael R:</t>
        </r>
        <r>
          <rPr>
            <sz val="9"/>
            <color indexed="81"/>
            <rFont val="Tahoma"/>
            <charset val="1"/>
          </rPr>
          <t xml:space="preserve">
This is the expected rate (λ). Parameter formula: (α / β). In this case, the mean becomes your β.</t>
        </r>
      </text>
    </comment>
    <comment ref="B17" authorId="0" shapeId="0" xr:uid="{00000000-0006-0000-0500-000006000000}">
      <text>
        <r>
          <rPr>
            <b/>
            <sz val="9"/>
            <color indexed="81"/>
            <rFont val="Tahoma"/>
            <family val="2"/>
          </rPr>
          <t>Williams, Michael R:</t>
        </r>
        <r>
          <rPr>
            <sz val="9"/>
            <color indexed="81"/>
            <rFont val="Tahoma"/>
            <family val="2"/>
          </rPr>
          <t xml:space="preserve">
Insert the sample size that is proportional to the amount of weight you want to give your prior. The effective sample size becomes your β value.</t>
        </r>
      </text>
    </comment>
    <comment ref="B18" authorId="0" shapeId="0" xr:uid="{00000000-0006-0000-0500-000007000000}">
      <text>
        <r>
          <rPr>
            <b/>
            <sz val="9"/>
            <color indexed="81"/>
            <rFont val="Tahoma"/>
            <family val="2"/>
          </rPr>
          <t>Williams, Michael R:</t>
        </r>
        <r>
          <rPr>
            <sz val="9"/>
            <color indexed="81"/>
            <rFont val="Tahoma"/>
            <family val="2"/>
          </rPr>
          <t xml:space="preserve">
Insert the estimated mean of your prior. This will be multiplied by the prior β to give your α.</t>
        </r>
      </text>
    </comment>
    <comment ref="A22" authorId="0" shapeId="0" xr:uid="{00000000-0006-0000-0500-000008000000}">
      <text>
        <r>
          <rPr>
            <b/>
            <sz val="9"/>
            <color indexed="81"/>
            <rFont val="Tahoma"/>
            <family val="2"/>
          </rPr>
          <t>Williams, Michael R:</t>
        </r>
        <r>
          <rPr>
            <sz val="9"/>
            <color indexed="81"/>
            <rFont val="Tahoma"/>
            <family val="2"/>
          </rPr>
          <t xml:space="preserve">
A vague prior is relatively flat across much of the space which will reduce its influence the postierior. The first value should be quite small compared to the seccond (e.g. 1/100)</t>
        </r>
      </text>
    </comment>
    <comment ref="B23" authorId="0" shapeId="0" xr:uid="{00000000-0006-0000-0500-000009000000}">
      <text>
        <r>
          <rPr>
            <b/>
            <sz val="9"/>
            <color indexed="81"/>
            <rFont val="Tahoma"/>
            <family val="2"/>
          </rPr>
          <t>Williams, Michael R:</t>
        </r>
        <r>
          <rPr>
            <sz val="9"/>
            <color indexed="81"/>
            <rFont val="Tahoma"/>
            <family val="2"/>
          </rPr>
          <t xml:space="preserve">
Enter the number of trails for which you have any information about. This value will become the numerator in both α and β parameters of your gamma prior.</t>
        </r>
      </text>
    </comment>
    <comment ref="B25" authorId="0" shapeId="0" xr:uid="{00000000-0006-0000-0500-00000A000000}">
      <text>
        <r>
          <rPr>
            <b/>
            <sz val="9"/>
            <color indexed="81"/>
            <rFont val="Tahoma"/>
            <family val="2"/>
          </rPr>
          <t>Williams, Michael R:</t>
        </r>
        <r>
          <rPr>
            <sz val="9"/>
            <color indexed="81"/>
            <rFont val="Tahoma"/>
            <family val="2"/>
          </rPr>
          <t xml:space="preserve">
Enter the total number of trails you expect in your posterior. This value will become the denomiinator in both the α and β parameters of you gamma prior.</t>
        </r>
      </text>
    </comment>
    <comment ref="B39" authorId="0" shapeId="0" xr:uid="{00000000-0006-0000-0500-00000B000000}">
      <text>
        <r>
          <rPr>
            <b/>
            <sz val="9"/>
            <color indexed="81"/>
            <rFont val="Tahoma"/>
            <charset val="1"/>
          </rPr>
          <t>Williams, Michael R:</t>
        </r>
        <r>
          <rPr>
            <sz val="9"/>
            <color indexed="81"/>
            <rFont val="Tahoma"/>
            <charset val="1"/>
          </rPr>
          <t xml:space="preserve">
Given a value for x, it displays the cummulative probability distribution above and below the value of x. </t>
        </r>
      </text>
    </comment>
    <comment ref="B44" authorId="0" shapeId="0" xr:uid="{00000000-0006-0000-0500-00000C000000}">
      <text>
        <r>
          <rPr>
            <b/>
            <sz val="9"/>
            <color indexed="81"/>
            <rFont val="Tahoma"/>
            <charset val="1"/>
          </rPr>
          <t>Williams, Michael R:</t>
        </r>
        <r>
          <rPr>
            <sz val="9"/>
            <color indexed="81"/>
            <rFont val="Tahoma"/>
            <charset val="1"/>
          </rPr>
          <t xml:space="preserve">
Lower 95% credible inverval value</t>
        </r>
      </text>
    </comment>
    <comment ref="B45" authorId="0" shapeId="0" xr:uid="{00000000-0006-0000-0500-00000D000000}">
      <text>
        <r>
          <rPr>
            <b/>
            <sz val="9"/>
            <color indexed="81"/>
            <rFont val="Tahoma"/>
            <charset val="1"/>
          </rPr>
          <t>Williams, Michael R:</t>
        </r>
        <r>
          <rPr>
            <sz val="9"/>
            <color indexed="81"/>
            <rFont val="Tahoma"/>
            <charset val="1"/>
          </rPr>
          <t xml:space="preserve">
Upper 95% credible inverval value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Williams, Michael R</author>
  </authors>
  <commentList>
    <comment ref="C1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Williams, Michael R:</t>
        </r>
        <r>
          <rPr>
            <sz val="9"/>
            <color indexed="81"/>
            <rFont val="Tahoma"/>
            <family val="2"/>
          </rPr>
          <t xml:space="preserve">
X is all possible values of λ. Therefore, these should change to encompass a range of values around your given rate λ</t>
        </r>
      </text>
    </comment>
    <comment ref="D1" authorId="0" shapeId="0" xr:uid="{00000000-0006-0000-0600-000002000000}">
      <text>
        <r>
          <rPr>
            <b/>
            <sz val="9"/>
            <color indexed="81"/>
            <rFont val="Tahoma"/>
            <family val="2"/>
          </rPr>
          <t>Williams, Michael R:</t>
        </r>
        <r>
          <rPr>
            <sz val="9"/>
            <color indexed="81"/>
            <rFont val="Tahoma"/>
            <family val="2"/>
          </rPr>
          <t xml:space="preserve">
α f(x|λ) f(λ)</t>
        </r>
      </text>
    </comment>
    <comment ref="G1" authorId="0" shapeId="0" xr:uid="{00000000-0006-0000-0600-000003000000}">
      <text>
        <r>
          <rPr>
            <b/>
            <sz val="9"/>
            <color indexed="81"/>
            <rFont val="Tahoma"/>
            <family val="2"/>
          </rPr>
          <t>Williams, Michael R:</t>
        </r>
        <r>
          <rPr>
            <sz val="9"/>
            <color indexed="81"/>
            <rFont val="Tahoma"/>
            <family val="2"/>
          </rPr>
          <t xml:space="preserve">
Posterior predictive density for a new waiting time y* in days is: 
(β^α*α) / (β+y*)^α+1 where y* ≥ 0</t>
        </r>
      </text>
    </comment>
    <comment ref="B7" authorId="0" shapeId="0" xr:uid="{00000000-0006-0000-0600-000004000000}">
      <text>
        <r>
          <rPr>
            <b/>
            <sz val="9"/>
            <color indexed="81"/>
            <rFont val="Tahoma"/>
            <family val="2"/>
          </rPr>
          <t>Williams, Michael R:</t>
        </r>
        <r>
          <rPr>
            <sz val="9"/>
            <color indexed="81"/>
            <rFont val="Tahoma"/>
            <family val="2"/>
          </rPr>
          <t xml:space="preserve">
This is the expected wait time for an event or interval time between events.</t>
        </r>
      </text>
    </comment>
    <comment ref="A9" authorId="0" shapeId="0" xr:uid="{00000000-0006-0000-0600-000005000000}">
      <text>
        <r>
          <rPr>
            <b/>
            <sz val="9"/>
            <color indexed="81"/>
            <rFont val="Tahoma"/>
            <charset val="1"/>
          </rPr>
          <t>Williams, Michael R:</t>
        </r>
        <r>
          <rPr>
            <sz val="9"/>
            <color indexed="81"/>
            <rFont val="Tahoma"/>
            <charset val="1"/>
          </rPr>
          <t xml:space="preserve">
The prior value represents a belief that will be used to adjust the data. These can be based on subjuective evidence.</t>
        </r>
      </text>
    </comment>
    <comment ref="B10" authorId="0" shapeId="0" xr:uid="{00000000-0006-0000-0600-000006000000}">
      <text>
        <r>
          <rPr>
            <b/>
            <sz val="9"/>
            <color indexed="81"/>
            <rFont val="Tahoma"/>
            <charset val="1"/>
          </rPr>
          <t>Williams, Michael R:</t>
        </r>
        <r>
          <rPr>
            <sz val="9"/>
            <color indexed="81"/>
            <rFont val="Tahoma"/>
            <charset val="1"/>
          </rPr>
          <t xml:space="preserve">
Prior Gamma Mean is the inverse of the λ value.</t>
        </r>
      </text>
    </comment>
    <comment ref="B11" authorId="0" shapeId="0" xr:uid="{00000000-0006-0000-0600-000007000000}">
      <text>
        <r>
          <rPr>
            <b/>
            <sz val="9"/>
            <color indexed="81"/>
            <rFont val="Tahoma"/>
            <family val="2"/>
          </rPr>
          <t>Williams, Michael R:</t>
        </r>
        <r>
          <rPr>
            <sz val="9"/>
            <color indexed="81"/>
            <rFont val="Tahoma"/>
            <family val="2"/>
          </rPr>
          <t xml:space="preserve">
Formula: SQRT(α)/β</t>
        </r>
      </text>
    </comment>
    <comment ref="B12" authorId="0" shapeId="0" xr:uid="{00000000-0006-0000-0600-000008000000}">
      <text>
        <r>
          <rPr>
            <b/>
            <sz val="9"/>
            <color indexed="81"/>
            <rFont val="Tahoma"/>
            <charset val="1"/>
          </rPr>
          <t>Williams, Michael R:</t>
        </r>
        <r>
          <rPr>
            <sz val="9"/>
            <color indexed="81"/>
            <rFont val="Tahoma"/>
            <charset val="1"/>
          </rPr>
          <t xml:space="preserve">
The alpha prior represents the effective sample size.</t>
        </r>
      </text>
    </comment>
    <comment ref="B13" authorId="0" shapeId="0" xr:uid="{00000000-0006-0000-0600-000009000000}">
      <text>
        <r>
          <rPr>
            <b/>
            <sz val="9"/>
            <color indexed="81"/>
            <rFont val="Tahoma"/>
            <family val="2"/>
          </rPr>
          <t>Williams, Michael R:</t>
        </r>
        <r>
          <rPr>
            <sz val="9"/>
            <color indexed="81"/>
            <rFont val="Tahoma"/>
            <family val="2"/>
          </rPr>
          <t xml:space="preserve">
Formula: α/β = Γ prior mean.</t>
        </r>
      </text>
    </comment>
    <comment ref="A23" authorId="0" shapeId="0" xr:uid="{00000000-0006-0000-0600-00000A000000}">
      <text>
        <r>
          <rPr>
            <b/>
            <sz val="9"/>
            <color indexed="81"/>
            <rFont val="Tahoma"/>
            <family val="2"/>
          </rPr>
          <t>Williams, Michael R:</t>
        </r>
        <r>
          <rPr>
            <sz val="9"/>
            <color indexed="81"/>
            <rFont val="Tahoma"/>
            <family val="2"/>
          </rPr>
          <t xml:space="preserve">
describes the total probability that λ&lt; 1/10 based on the gamma posterior.</t>
        </r>
      </text>
    </comment>
    <comment ref="B27" authorId="0" shapeId="0" xr:uid="{00000000-0006-0000-0600-00000B000000}">
      <text>
        <r>
          <rPr>
            <b/>
            <sz val="9"/>
            <color indexed="81"/>
            <rFont val="Tahoma"/>
            <charset val="1"/>
          </rPr>
          <t>Williams, Michael R:</t>
        </r>
        <r>
          <rPr>
            <sz val="9"/>
            <color indexed="81"/>
            <rFont val="Tahoma"/>
            <charset val="1"/>
          </rPr>
          <t xml:space="preserve">
Lower 95% credible inverval value</t>
        </r>
      </text>
    </comment>
    <comment ref="B28" authorId="0" shapeId="0" xr:uid="{00000000-0006-0000-0600-00000C000000}">
      <text>
        <r>
          <rPr>
            <b/>
            <sz val="9"/>
            <color indexed="81"/>
            <rFont val="Tahoma"/>
            <charset val="1"/>
          </rPr>
          <t>Williams, Michael R:</t>
        </r>
        <r>
          <rPr>
            <sz val="9"/>
            <color indexed="81"/>
            <rFont val="Tahoma"/>
            <charset val="1"/>
          </rPr>
          <t xml:space="preserve">
Upper 95% credible inverval value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Williams, Michael R</author>
  </authors>
  <commentList>
    <comment ref="C1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Williams, Michael R:</t>
        </r>
        <r>
          <rPr>
            <sz val="9"/>
            <color indexed="81"/>
            <rFont val="Tahoma"/>
            <family val="2"/>
          </rPr>
          <t xml:space="preserve">
X is all possible values of λ. Therefore, these should change to encompass a range of values around your given rate λ</t>
        </r>
      </text>
    </comment>
    <comment ref="D1" authorId="0" shapeId="0" xr:uid="{00000000-0006-0000-0700-000002000000}">
      <text>
        <r>
          <rPr>
            <b/>
            <sz val="9"/>
            <color indexed="81"/>
            <rFont val="Tahoma"/>
            <family val="2"/>
          </rPr>
          <t>Williams, Michael R:</t>
        </r>
        <r>
          <rPr>
            <sz val="9"/>
            <color indexed="81"/>
            <rFont val="Tahoma"/>
            <family val="2"/>
          </rPr>
          <t xml:space="preserve">
α f(x|λ) f(λ)</t>
        </r>
      </text>
    </comment>
    <comment ref="G1" authorId="0" shapeId="0" xr:uid="{00000000-0006-0000-0700-000003000000}">
      <text>
        <r>
          <rPr>
            <b/>
            <sz val="9"/>
            <color indexed="81"/>
            <rFont val="Tahoma"/>
            <family val="2"/>
          </rPr>
          <t>Williams, Michael R:</t>
        </r>
        <r>
          <rPr>
            <sz val="9"/>
            <color indexed="81"/>
            <rFont val="Tahoma"/>
            <family val="2"/>
          </rPr>
          <t xml:space="preserve">
Posterior predictive density for a new waiting time y* in days is: 
(β^α*α) / (β+y*)^α+1 where y* ≥ 0</t>
        </r>
      </text>
    </comment>
    <comment ref="A21" authorId="0" shapeId="0" xr:uid="{00000000-0006-0000-0700-000004000000}">
      <text>
        <r>
          <rPr>
            <b/>
            <sz val="9"/>
            <color indexed="81"/>
            <rFont val="Tahoma"/>
            <charset val="1"/>
          </rPr>
          <t>Williams, Michael R:</t>
        </r>
        <r>
          <rPr>
            <sz val="9"/>
            <color indexed="81"/>
            <rFont val="Tahoma"/>
            <charset val="1"/>
          </rPr>
          <t xml:space="preserve">
Xi ~ N(μ, σ₂)</t>
        </r>
      </text>
    </comment>
    <comment ref="B24" authorId="0" shapeId="0" xr:uid="{00000000-0006-0000-0700-000005000000}">
      <text>
        <r>
          <rPr>
            <b/>
            <sz val="9"/>
            <color indexed="81"/>
            <rFont val="Tahoma"/>
            <charset val="1"/>
          </rPr>
          <t>Williams, Michael R:</t>
        </r>
        <r>
          <rPr>
            <sz val="9"/>
            <color indexed="81"/>
            <rFont val="Tahoma"/>
            <charset val="1"/>
          </rPr>
          <t xml:space="preserve">
The alpha prior represents the effective sample size.</t>
        </r>
      </text>
    </comment>
    <comment ref="B25" authorId="0" shapeId="0" xr:uid="{00000000-0006-0000-0700-000006000000}">
      <text>
        <r>
          <rPr>
            <b/>
            <sz val="9"/>
            <color indexed="81"/>
            <rFont val="Tahoma"/>
            <family val="2"/>
          </rPr>
          <t>Williams, Michael R:</t>
        </r>
        <r>
          <rPr>
            <sz val="9"/>
            <color indexed="81"/>
            <rFont val="Tahoma"/>
            <family val="2"/>
          </rPr>
          <t xml:space="preserve">
Formula: α/β = Γ prior mean.</t>
        </r>
      </text>
    </comment>
    <comment ref="A35" authorId="0" shapeId="0" xr:uid="{00000000-0006-0000-0700-000007000000}">
      <text>
        <r>
          <rPr>
            <b/>
            <sz val="9"/>
            <color indexed="81"/>
            <rFont val="Tahoma"/>
            <family val="2"/>
          </rPr>
          <t>Williams, Michael R:</t>
        </r>
        <r>
          <rPr>
            <sz val="9"/>
            <color indexed="81"/>
            <rFont val="Tahoma"/>
            <family val="2"/>
          </rPr>
          <t xml:space="preserve">
describes the total probability that λ&lt; 1/10 based on the gamma posterior.</t>
        </r>
      </text>
    </comment>
    <comment ref="B39" authorId="0" shapeId="0" xr:uid="{00000000-0006-0000-0700-000008000000}">
      <text>
        <r>
          <rPr>
            <b/>
            <sz val="9"/>
            <color indexed="81"/>
            <rFont val="Tahoma"/>
            <charset val="1"/>
          </rPr>
          <t>Williams, Michael R:</t>
        </r>
        <r>
          <rPr>
            <sz val="9"/>
            <color indexed="81"/>
            <rFont val="Tahoma"/>
            <charset val="1"/>
          </rPr>
          <t xml:space="preserve">
Lower 95% credible inverval value</t>
        </r>
      </text>
    </comment>
    <comment ref="B40" authorId="0" shapeId="0" xr:uid="{00000000-0006-0000-0700-000009000000}">
      <text>
        <r>
          <rPr>
            <b/>
            <sz val="9"/>
            <color indexed="81"/>
            <rFont val="Tahoma"/>
            <charset val="1"/>
          </rPr>
          <t>Williams, Michael R:</t>
        </r>
        <r>
          <rPr>
            <sz val="9"/>
            <color indexed="81"/>
            <rFont val="Tahoma"/>
            <charset val="1"/>
          </rPr>
          <t xml:space="preserve">
Upper 95% credible inverval value</t>
        </r>
      </text>
    </comment>
  </commentList>
</comments>
</file>

<file path=xl/sharedStrings.xml><?xml version="1.0" encoding="utf-8"?>
<sst xmlns="http://schemas.openxmlformats.org/spreadsheetml/2006/main" count="275" uniqueCount="140">
  <si>
    <t>theta</t>
  </si>
  <si>
    <t>f(theta)</t>
  </si>
  <si>
    <t>L(theta1)</t>
  </si>
  <si>
    <t>f(theta1|Y)</t>
  </si>
  <si>
    <t>L(theta2)</t>
  </si>
  <si>
    <t>f(theta2|Y)</t>
  </si>
  <si>
    <t>Alpha</t>
  </si>
  <si>
    <t>Beta</t>
  </si>
  <si>
    <t>Recall the prior mean is two-thirds and so you can see the postierior mean is in between the prior mean and the data estimate (or Max likelihood estimate)</t>
  </si>
  <si>
    <t>Lilelihood plot</t>
  </si>
  <si>
    <t>Prior plot</t>
  </si>
  <si>
    <t>Posterior</t>
  </si>
  <si>
    <t>Notice the posterior is close to the likelihood and between the likelihood and the prior</t>
  </si>
  <si>
    <t>- it is closer to the likelihood because the likelihood has more information in it.</t>
  </si>
  <si>
    <t>- recall the liklihood has 40 data points and the effective sample size of the prior is 8 plus 4 or 12</t>
  </si>
  <si>
    <t>- Also note that the two plots could not be combined because they are on different scales.</t>
  </si>
  <si>
    <t>Priors</t>
  </si>
  <si>
    <t>Theta1 Posterior</t>
  </si>
  <si>
    <t>mean &amp; MLE</t>
  </si>
  <si>
    <t>theta1 95% CI</t>
  </si>
  <si>
    <t>Likelihood Plot</t>
  </si>
  <si>
    <t>Theta2 mean &amp; MLE</t>
  </si>
  <si>
    <t>Theta2 Posterior</t>
  </si>
  <si>
    <t>theta2 95% CI</t>
  </si>
  <si>
    <t>theta1</t>
  </si>
  <si>
    <t>theta2</t>
  </si>
  <si>
    <t>Indicator Function</t>
  </si>
  <si>
    <t>Monte Carlo experiment</t>
  </si>
  <si>
    <t>-The standard default distribution for a prior is a uniform beta distribution of beta(1,1)</t>
  </si>
  <si>
    <t>-However, since we believe they will do better than just guessing randomly, we need to choose a different prior</t>
  </si>
  <si>
    <t>-We need a prior that will put its mass above 0.25 (i.e. 1:4 random guess probability)</t>
  </si>
  <si>
    <t>-We might think our prior probability should be 2/3</t>
  </si>
  <si>
    <t>-One example of a 2/3 prior probability would be Beta(4,2)</t>
  </si>
  <si>
    <t>-the mass is now above .5, but there is still a significant amount of probability that is below 0.25 (see graph)</t>
  </si>
  <si>
    <t>-Therefore, you can further concentrate you probability by adding effective sample size with Beta(8,4)</t>
  </si>
  <si>
    <t>L(theta) formula</t>
  </si>
  <si>
    <t>=BINOMDIST(sum of Yi (successes),n,B2,FALSE)</t>
  </si>
  <si>
    <t>f(theta) formula; where alpha and beta are your priors</t>
  </si>
  <si>
    <t>=(FACT(alpha + beta - 1)/FACT(alpha-1)/FACT(Beta-1))*theta^(alpha-1)*(1-theta)^(beta-1)</t>
  </si>
  <si>
    <t>'=(FACT(alpha + beta - 1)/FACT(alpha-1)/FACT(Beta-1))*theta^(alpha-1)*(1-theta)^(beta-1)</t>
  </si>
  <si>
    <t>*Note: theta in this example is any one of the possible descrete values between 0 and 1</t>
  </si>
  <si>
    <t>Full formula = theta^(sum of Yi)*(1-theta)^(n-sum of Yi)</t>
  </si>
  <si>
    <t>Alpha = sum of Yi + prior alpha</t>
  </si>
  <si>
    <t>Beta = (n + prior beta) - sum of Yi</t>
  </si>
  <si>
    <t>Posterior distribution of theta</t>
  </si>
  <si>
    <t>Posterior mean</t>
  </si>
  <si>
    <t>Posterior MLE</t>
  </si>
  <si>
    <t>Prior distribution of theta</t>
  </si>
  <si>
    <t>total trials</t>
  </si>
  <si>
    <t>successes (Y=1)</t>
  </si>
  <si>
    <t>Lower threshold</t>
  </si>
  <si>
    <t>Upper threshold</t>
  </si>
  <si>
    <t>effective sample size</t>
  </si>
  <si>
    <t>Prior mean</t>
  </si>
  <si>
    <t>f(theta|Y) formula: where alpha and beta are your posteriors</t>
  </si>
  <si>
    <t>x</t>
  </si>
  <si>
    <t>P(theta&lt;X|x)</t>
  </si>
  <si>
    <t>P(theta&gt;X|x)</t>
  </si>
  <si>
    <t>Scenario</t>
  </si>
  <si>
    <t>Total Trials</t>
  </si>
  <si>
    <t>Scenario 1 sum of Yi</t>
  </si>
  <si>
    <r>
      <t>P(</t>
    </r>
    <r>
      <rPr>
        <sz val="11"/>
        <color theme="1"/>
        <rFont val="Calibri"/>
        <family val="2"/>
      </rPr>
      <t>ϑ</t>
    </r>
    <r>
      <rPr>
        <sz val="11"/>
        <color theme="1"/>
        <rFont val="Calibri"/>
        <family val="2"/>
        <scheme val="minor"/>
      </rPr>
      <t>&lt;X|x) or P(</t>
    </r>
    <r>
      <rPr>
        <sz val="11"/>
        <color theme="1"/>
        <rFont val="Calibri"/>
        <family val="2"/>
      </rPr>
      <t>ϑ</t>
    </r>
    <r>
      <rPr>
        <sz val="11"/>
        <color theme="1"/>
        <rFont val="Calibri"/>
        <family val="2"/>
        <scheme val="minor"/>
      </rPr>
      <t>&lt;x)</t>
    </r>
  </si>
  <si>
    <r>
      <t>P(</t>
    </r>
    <r>
      <rPr>
        <sz val="11"/>
        <color theme="1"/>
        <rFont val="Calibri"/>
        <family val="2"/>
      </rPr>
      <t>ϑ</t>
    </r>
    <r>
      <rPr>
        <sz val="11"/>
        <color theme="1"/>
        <rFont val="Calibri"/>
        <family val="2"/>
        <scheme val="minor"/>
      </rPr>
      <t>&gt;X|x) or P(</t>
    </r>
    <r>
      <rPr>
        <sz val="11"/>
        <color theme="1"/>
        <rFont val="Calibri"/>
        <family val="2"/>
      </rPr>
      <t>ϑ</t>
    </r>
    <r>
      <rPr>
        <sz val="11"/>
        <color theme="1"/>
        <rFont val="Calibri"/>
        <family val="2"/>
        <scheme val="minor"/>
      </rPr>
      <t>&gt;x)</t>
    </r>
  </si>
  <si>
    <r>
      <t xml:space="preserve">Prior </t>
    </r>
    <r>
      <rPr>
        <sz val="11"/>
        <color theme="1"/>
        <rFont val="Calibri"/>
        <family val="2"/>
      </rPr>
      <t>α</t>
    </r>
  </si>
  <si>
    <r>
      <t xml:space="preserve">Prior </t>
    </r>
    <r>
      <rPr>
        <sz val="11"/>
        <color theme="1"/>
        <rFont val="Calibri"/>
        <family val="2"/>
      </rPr>
      <t>β</t>
    </r>
  </si>
  <si>
    <t>Standard Deviation</t>
  </si>
  <si>
    <t>Effective Sample Size</t>
  </si>
  <si>
    <t>Strategy 2: Vague Prior (high uncertainty)</t>
  </si>
  <si>
    <t>Number of trials for which you have information</t>
  </si>
  <si>
    <t>Total number of trials</t>
  </si>
  <si>
    <t>Strategy 1a: Defined Variation</t>
  </si>
  <si>
    <t>Strategy 1b: Defined Effective Sample Size</t>
  </si>
  <si>
    <r>
      <t xml:space="preserve">Scenario 1: rate of </t>
    </r>
    <r>
      <rPr>
        <sz val="11"/>
        <color theme="1"/>
        <rFont val="Calibri"/>
        <family val="2"/>
      </rPr>
      <t>λ</t>
    </r>
  </si>
  <si>
    <t>X</t>
  </si>
  <si>
    <r>
      <t xml:space="preserve">Prior </t>
    </r>
    <r>
      <rPr>
        <sz val="11"/>
        <color theme="1"/>
        <rFont val="Calibri"/>
        <family val="2"/>
      </rPr>
      <t>λ</t>
    </r>
  </si>
  <si>
    <t>Prior λ</t>
  </si>
  <si>
    <r>
      <t>f(</t>
    </r>
    <r>
      <rPr>
        <sz val="11"/>
        <color theme="1"/>
        <rFont val="Calibri"/>
        <family val="2"/>
      </rPr>
      <t>λ</t>
    </r>
    <r>
      <rPr>
        <sz val="11"/>
        <color theme="1"/>
        <rFont val="Calibri"/>
        <family val="2"/>
        <scheme val="minor"/>
      </rPr>
      <t>) formula; where alpha and beta are your priors</t>
    </r>
  </si>
  <si>
    <t>=e^(-prior mean)*(prior mean^X/FACT(X)</t>
  </si>
  <si>
    <r>
      <t>f(x|</t>
    </r>
    <r>
      <rPr>
        <sz val="11"/>
        <color theme="1"/>
        <rFont val="Calibri"/>
        <family val="2"/>
      </rPr>
      <t>λ</t>
    </r>
    <r>
      <rPr>
        <sz val="11"/>
        <color theme="1"/>
        <rFont val="Calibri"/>
        <family val="2"/>
        <scheme val="minor"/>
      </rPr>
      <t>)</t>
    </r>
  </si>
  <si>
    <r>
      <rPr>
        <sz val="11"/>
        <color theme="1"/>
        <rFont val="Calibri"/>
        <family val="2"/>
      </rPr>
      <t>Γ</t>
    </r>
    <r>
      <rPr>
        <sz val="11"/>
        <color theme="1"/>
        <rFont val="Calibri"/>
        <family val="2"/>
        <scheme val="minor"/>
      </rPr>
      <t xml:space="preserve"> Posterior Data</t>
    </r>
  </si>
  <si>
    <t>Posterior α</t>
  </si>
  <si>
    <t>Posterior β</t>
  </si>
  <si>
    <r>
      <rPr>
        <sz val="11"/>
        <color theme="1"/>
        <rFont val="Calibri"/>
        <family val="2"/>
      </rPr>
      <t>Γ</t>
    </r>
    <r>
      <rPr>
        <sz val="11"/>
        <color theme="1"/>
        <rFont val="Calibri"/>
        <family val="2"/>
        <scheme val="minor"/>
      </rPr>
      <t xml:space="preserve"> Priors</t>
    </r>
  </si>
  <si>
    <t xml:space="preserve">  Γ Prior calculation</t>
  </si>
  <si>
    <r>
      <t>f(x|α,β) =(</t>
    </r>
    <r>
      <rPr>
        <sz val="11"/>
        <color theme="1"/>
        <rFont val="Calibri"/>
        <family val="2"/>
      </rPr>
      <t>β^α * X^(α-1) * e^(βx)) / FACT(α - 1)</t>
    </r>
  </si>
  <si>
    <t>POSTERIORS</t>
  </si>
  <si>
    <r>
      <rPr>
        <sz val="11"/>
        <color theme="1"/>
        <rFont val="Calibri"/>
        <family val="2"/>
      </rPr>
      <t xml:space="preserve">ϑ </t>
    </r>
    <r>
      <rPr>
        <sz val="11"/>
        <color theme="1"/>
        <rFont val="Calibri"/>
        <family val="2"/>
        <scheme val="minor"/>
      </rPr>
      <t>95% Credible Interval</t>
    </r>
  </si>
  <si>
    <r>
      <t xml:space="preserve">ϑ lower end of a 90% equal-tailed cridible interval for </t>
    </r>
    <r>
      <rPr>
        <sz val="11"/>
        <color theme="1"/>
        <rFont val="Calibri"/>
        <family val="2"/>
      </rPr>
      <t>λ</t>
    </r>
  </si>
  <si>
    <t xml:space="preserve">f(x&gt;90%|λ) </t>
  </si>
  <si>
    <r>
      <t xml:space="preserve">ϑ upper end of a 90% equal-tailed cridible interval for </t>
    </r>
    <r>
      <rPr>
        <sz val="11"/>
        <color theme="1"/>
        <rFont val="Calibri"/>
        <family val="2"/>
      </rPr>
      <t>λ</t>
    </r>
  </si>
  <si>
    <t xml:space="preserve">f(x&lt;90%|λ) </t>
  </si>
  <si>
    <t>Poisson - Events occur on average at rate and the parameter is the number of events that occur per period of time.</t>
  </si>
  <si>
    <t>Γ Prior Mean</t>
  </si>
  <si>
    <t>Γ Prior Standard Deviation</t>
  </si>
  <si>
    <t>*Fun fact, the number e^(any value) is EXP(any value)</t>
  </si>
  <si>
    <r>
      <t>Prior f(</t>
    </r>
    <r>
      <rPr>
        <sz val="11"/>
        <color theme="1"/>
        <rFont val="Calibri"/>
        <family val="2"/>
      </rPr>
      <t>λ|X</t>
    </r>
    <r>
      <rPr>
        <sz val="11"/>
        <color theme="1"/>
        <rFont val="Calibri"/>
        <family val="2"/>
        <scheme val="minor"/>
      </rPr>
      <t>)</t>
    </r>
  </si>
  <si>
    <t>Posterior f(λ|X)</t>
  </si>
  <si>
    <r>
      <t xml:space="preserve">Posterior </t>
    </r>
    <r>
      <rPr>
        <sz val="11"/>
        <color theme="1"/>
        <rFont val="Calibri"/>
        <family val="2"/>
      </rPr>
      <t>λ</t>
    </r>
  </si>
  <si>
    <t>Posterior Mean</t>
  </si>
  <si>
    <t>quiz 9 question 3</t>
  </si>
  <si>
    <t>f(y*|Y)</t>
  </si>
  <si>
    <t>Y</t>
  </si>
  <si>
    <t>Total elapsed time</t>
  </si>
  <si>
    <r>
      <t>P(</t>
    </r>
    <r>
      <rPr>
        <sz val="11"/>
        <color theme="1"/>
        <rFont val="Calibri"/>
        <family val="2"/>
      </rPr>
      <t>λ&lt; 1/10|Y)</t>
    </r>
  </si>
  <si>
    <t>Scenario:</t>
  </si>
  <si>
    <r>
      <t xml:space="preserve">Estimated wait time: </t>
    </r>
    <r>
      <rPr>
        <sz val="11"/>
        <color theme="1"/>
        <rFont val="Calibri"/>
        <family val="2"/>
      </rPr>
      <t>λ</t>
    </r>
  </si>
  <si>
    <t>Exponential - Events occur on average at rate and the parameter is the waiting time between events. Remember n = intervals, so n = events - 1.</t>
  </si>
  <si>
    <t>total intervals</t>
  </si>
  <si>
    <t>β Priors</t>
  </si>
  <si>
    <r>
      <rPr>
        <sz val="11"/>
        <color theme="1"/>
        <rFont val="Calibri"/>
        <family val="2"/>
      </rPr>
      <t>Binomial</t>
    </r>
    <r>
      <rPr>
        <sz val="11"/>
        <color theme="1"/>
        <rFont val="Calibri"/>
        <family val="2"/>
        <scheme val="minor"/>
      </rPr>
      <t xml:space="preserve"> Posterior</t>
    </r>
  </si>
  <si>
    <t>Posterior eff sample size</t>
  </si>
  <si>
    <t>% prior influence</t>
  </si>
  <si>
    <r>
      <t>P(</t>
    </r>
    <r>
      <rPr>
        <sz val="11"/>
        <color theme="1"/>
        <rFont val="Calibri"/>
        <family val="2"/>
      </rPr>
      <t>ϑ</t>
    </r>
    <r>
      <rPr>
        <sz val="11"/>
        <color theme="1"/>
        <rFont val="Calibri"/>
        <family val="2"/>
        <scheme val="minor"/>
      </rPr>
      <t>&lt;X|x)</t>
    </r>
  </si>
  <si>
    <r>
      <t>P(</t>
    </r>
    <r>
      <rPr>
        <sz val="11"/>
        <color theme="1"/>
        <rFont val="Calibri"/>
        <family val="2"/>
      </rPr>
      <t>ϑ</t>
    </r>
    <r>
      <rPr>
        <sz val="11"/>
        <color theme="1"/>
        <rFont val="Calibri"/>
        <family val="2"/>
        <scheme val="minor"/>
      </rPr>
      <t>&gt;X|x)</t>
    </r>
  </si>
  <si>
    <t>95% Credible Interval</t>
  </si>
  <si>
    <r>
      <t>f(</t>
    </r>
    <r>
      <rPr>
        <sz val="11"/>
        <color theme="1"/>
        <rFont val="Calibri"/>
        <family val="2"/>
      </rPr>
      <t>ϑ</t>
    </r>
    <r>
      <rPr>
        <sz val="11"/>
        <color theme="1"/>
        <rFont val="Calibri"/>
        <family val="2"/>
        <scheme val="minor"/>
      </rPr>
      <t>)</t>
    </r>
  </si>
  <si>
    <t>ϑ</t>
  </si>
  <si>
    <t>L(ϑ)</t>
  </si>
  <si>
    <t>f(ϑ|Y)</t>
  </si>
  <si>
    <r>
      <t>Prior f(</t>
    </r>
    <r>
      <rPr>
        <sz val="11"/>
        <color theme="1"/>
        <rFont val="Calibri"/>
        <family val="2"/>
      </rPr>
      <t>λ|x</t>
    </r>
    <r>
      <rPr>
        <sz val="11"/>
        <color theme="1"/>
        <rFont val="Calibri"/>
        <family val="2"/>
        <scheme val="minor"/>
      </rPr>
      <t>)</t>
    </r>
  </si>
  <si>
    <t>Posterior f(λ|y)</t>
  </si>
  <si>
    <t>* In this template, the prior gamma parameters are defined by standard deviation</t>
  </si>
  <si>
    <t>=(2.7182^-$B$9)*($B$9^G22/FACT(G22))</t>
  </si>
  <si>
    <t>Poisson Posterior</t>
  </si>
  <si>
    <r>
      <rPr>
        <sz val="11"/>
        <color theme="1"/>
        <rFont val="Calibri"/>
        <family val="2"/>
      </rPr>
      <t xml:space="preserve">ϑ </t>
    </r>
    <r>
      <rPr>
        <sz val="11"/>
        <color theme="1"/>
        <rFont val="Calibri"/>
        <family val="2"/>
        <scheme val="minor"/>
      </rPr>
      <t>95% Credible Interval (Posterior)</t>
    </r>
  </si>
  <si>
    <t>λ</t>
  </si>
  <si>
    <t>Now explain what vague means</t>
  </si>
  <si>
    <t>Assume you know the standard deviation and are looking for information about the mean</t>
  </si>
  <si>
    <t>Normal Data - Widely used when the data naturally forms a bell curve or Gausian curve. Preferably used when measurement device is highly accurate/precise (i.e. ruler, thermometer)</t>
  </si>
  <si>
    <r>
      <t xml:space="preserve">Testing the temperature given by a thermometer when water boils. </t>
    </r>
    <r>
      <rPr>
        <sz val="11"/>
        <color theme="1"/>
        <rFont val="Calibri"/>
        <family val="2"/>
      </rPr>
      <t>ϑ = mean temp at boiling. Known variance σ₂ = 0.25. Prior mean m₀ = 100.</t>
    </r>
  </si>
  <si>
    <r>
      <rPr>
        <sz val="11"/>
        <color theme="1"/>
        <rFont val="Calibri"/>
        <family val="2"/>
      </rPr>
      <t>N</t>
    </r>
    <r>
      <rPr>
        <sz val="11"/>
        <color theme="1"/>
        <rFont val="Calibri"/>
        <family val="2"/>
        <scheme val="minor"/>
      </rPr>
      <t xml:space="preserve"> Priors</t>
    </r>
  </si>
  <si>
    <t>Prior mean (m₀)</t>
  </si>
  <si>
    <t xml:space="preserve">Prior Sample Size = </t>
  </si>
  <si>
    <r>
      <t>Prior Mean std Dev (</t>
    </r>
    <r>
      <rPr>
        <sz val="11"/>
        <color theme="1"/>
        <rFont val="Calibri"/>
        <family val="2"/>
      </rPr>
      <t>μ ~ N(m₀, *</t>
    </r>
    <r>
      <rPr>
        <b/>
        <sz val="11"/>
        <color theme="1"/>
        <rFont val="Calibri"/>
        <family val="2"/>
      </rPr>
      <t>s₀₂*</t>
    </r>
    <r>
      <rPr>
        <sz val="11"/>
        <color theme="1"/>
        <rFont val="Calibri"/>
        <family val="2"/>
      </rPr>
      <t>))</t>
    </r>
  </si>
  <si>
    <r>
      <t>Scenario: X</t>
    </r>
    <r>
      <rPr>
        <vertAlign val="subscript"/>
        <sz val="11"/>
        <color theme="1"/>
        <rFont val="Calibri"/>
        <family val="2"/>
        <scheme val="minor"/>
      </rPr>
      <t xml:space="preserve">i  </t>
    </r>
    <r>
      <rPr>
        <sz val="11"/>
        <color theme="1"/>
        <rFont val="Calibri"/>
        <family val="2"/>
      </rPr>
      <t>~ (μ, σ₂)</t>
    </r>
  </si>
  <si>
    <t>* In this template, the prior gamma parameters are defined by Effective Sample Size (ESS)</t>
  </si>
  <si>
    <r>
      <rPr>
        <sz val="11"/>
        <color theme="1"/>
        <rFont val="Calibri"/>
        <family val="2"/>
      </rPr>
      <t xml:space="preserve">N </t>
    </r>
    <r>
      <rPr>
        <sz val="11"/>
        <color theme="1"/>
        <rFont val="Calibri"/>
        <family val="2"/>
        <scheme val="minor"/>
      </rPr>
      <t>Posterior Data</t>
    </r>
  </si>
  <si>
    <t>Known (posterior) variance σ₂</t>
  </si>
  <si>
    <t>You decide the prior to be equivalent (in effective sample size) to one measurement</t>
  </si>
  <si>
    <t>n (sample size)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</si>
</sst>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vertAlign val="subscript"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quotePrefix="1"/>
    <xf numFmtId="0" fontId="0" fillId="0" borderId="1" xfId="0" applyBorder="1"/>
    <xf numFmtId="0" fontId="0" fillId="0" borderId="1" xfId="0" applyFill="1" applyBorder="1"/>
    <xf numFmtId="0" fontId="0" fillId="2" borderId="1" xfId="0" applyFill="1" applyBorder="1"/>
    <xf numFmtId="0" fontId="0" fillId="0" borderId="0" xfId="0" applyFill="1" applyBorder="1"/>
    <xf numFmtId="0" fontId="5" fillId="0" borderId="0" xfId="0" applyFont="1"/>
    <xf numFmtId="0" fontId="0" fillId="0" borderId="2" xfId="0" applyBorder="1" applyAlignment="1">
      <alignment wrapText="1"/>
    </xf>
    <xf numFmtId="0" fontId="0" fillId="0" borderId="0" xfId="0" applyAlignment="1"/>
    <xf numFmtId="0" fontId="0" fillId="2" borderId="1" xfId="0" applyNumberFormat="1" applyFill="1" applyBorder="1"/>
    <xf numFmtId="0" fontId="0" fillId="0" borderId="1" xfId="0" quotePrefix="1" applyBorder="1"/>
    <xf numFmtId="0" fontId="0" fillId="0" borderId="0" xfId="0" applyAlignment="1">
      <alignment wrapText="1"/>
    </xf>
    <xf numFmtId="0" fontId="0" fillId="2" borderId="0" xfId="0" applyFill="1"/>
    <xf numFmtId="10" fontId="0" fillId="0" borderId="1" xfId="0" applyNumberFormat="1" applyBorder="1"/>
    <xf numFmtId="0" fontId="0" fillId="0" borderId="0" xfId="0" applyAlignment="1">
      <alignment wrapText="1"/>
    </xf>
    <xf numFmtId="0" fontId="0" fillId="3" borderId="0" xfId="0" applyFill="1"/>
    <xf numFmtId="0" fontId="0" fillId="0" borderId="0" xfId="0" applyAlignment="1">
      <alignment horizontal="left" vertical="top" wrapText="1"/>
    </xf>
    <xf numFmtId="2" fontId="0" fillId="0" borderId="0" xfId="0" applyNumberFormat="1"/>
    <xf numFmtId="0" fontId="0" fillId="0" borderId="0" xfId="0" applyAlignment="1">
      <alignment wrapText="1"/>
    </xf>
    <xf numFmtId="0" fontId="0" fillId="0" borderId="2" xfId="0" applyBorder="1" applyAlignment="1">
      <alignment wrapText="1"/>
    </xf>
    <xf numFmtId="0" fontId="0" fillId="0" borderId="0" xfId="0" applyAlignment="1"/>
    <xf numFmtId="0" fontId="0" fillId="0" borderId="2" xfId="0" applyBorder="1" applyAlignment="1"/>
    <xf numFmtId="0" fontId="0" fillId="0" borderId="1" xfId="0" applyBorder="1" applyAlignment="1">
      <alignment wrapText="1"/>
    </xf>
    <xf numFmtId="0" fontId="0" fillId="2" borderId="1" xfId="0" applyFill="1" applyBorder="1" applyAlignment="1">
      <alignment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Example!$C$1</c:f>
              <c:strCache>
                <c:ptCount val="1"/>
                <c:pt idx="0">
                  <c:v>f(theta)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Example!$C$2:$C$100</c:f>
              <c:numCache>
                <c:formatCode>General</c:formatCode>
                <c:ptCount val="99"/>
                <c:pt idx="0">
                  <c:v>1.2807946800000001E-11</c:v>
                </c:pt>
                <c:pt idx="1">
                  <c:v>1.5902380032000002E-9</c:v>
                </c:pt>
                <c:pt idx="2">
                  <c:v>2.6347409233199995E-8</c:v>
                </c:pt>
                <c:pt idx="3">
                  <c:v>1.9134079303680002E-7</c:v>
                </c:pt>
                <c:pt idx="4">
                  <c:v>8.8416796875000045E-7</c:v>
                </c:pt>
                <c:pt idx="5">
                  <c:v>3.0691367866367992E-6</c:v>
                </c:pt>
                <c:pt idx="6">
                  <c:v>8.7439780144332037E-6</c:v>
                </c:pt>
                <c:pt idx="7">
                  <c:v>2.1555957674803204E-5</c:v>
                </c:pt>
                <c:pt idx="8">
                  <c:v>4.7576848866346796E-5</c:v>
                </c:pt>
                <c:pt idx="9">
                  <c:v>9.6228000000000082E-5</c:v>
                </c:pt>
                <c:pt idx="10">
                  <c:v>1.8133963917562682E-4</c:v>
                </c:pt>
                <c:pt idx="11">
                  <c:v>3.2232253497016316E-4</c:v>
                </c:pt>
                <c:pt idx="12">
                  <c:v>5.454251443086734E-4</c:v>
                </c:pt>
                <c:pt idx="13">
                  <c:v>8.8504537044295723E-4</c:v>
                </c:pt>
                <c:pt idx="14">
                  <c:v>1.3850629804687499E-3</c:v>
                </c:pt>
                <c:pt idx="15">
                  <c:v>2.1001565443719166E-3</c:v>
                </c:pt>
                <c:pt idx="16">
                  <c:v>3.0970674084061949E-3</c:v>
                </c:pt>
                <c:pt idx="17">
                  <c:v>4.4557726567698427E-3</c:v>
                </c:pt>
                <c:pt idx="18">
                  <c:v>6.2705291991658691E-3</c:v>
                </c:pt>
                <c:pt idx="19">
                  <c:v>8.6507520000000081E-3</c:v>
                </c:pt>
                <c:pt idx="20">
                  <c:v>1.1721690989792505E-2</c:v>
                </c:pt>
                <c:pt idx="21">
                  <c:v>1.5624873322953524E-2</c:v>
                </c:pt>
                <c:pt idx="22">
                  <c:v>2.051828032049732E-2</c:v>
                </c:pt>
                <c:pt idx="23">
                  <c:v>2.6576231613648076E-2</c:v>
                </c:pt>
                <c:pt idx="24">
                  <c:v>3.398895263671875E-2</c:v>
                </c:pt>
                <c:pt idx="25">
                  <c:v>4.2961805657224406E-2</c:v>
                </c:pt>
                <c:pt idx="26">
                  <c:v>5.3714168930023169E-2</c:v>
                </c:pt>
                <c:pt idx="27">
                  <c:v>6.6477953272460116E-2</c:v>
                </c:pt>
                <c:pt idx="28">
                  <c:v>8.1495750331122566E-2</c:v>
                </c:pt>
                <c:pt idx="29">
                  <c:v>9.9018611999999978E-2</c:v>
                </c:pt>
                <c:pt idx="30">
                  <c:v>0.11930346580667457</c:v>
                </c:pt>
                <c:pt idx="31">
                  <c:v>0.14261017655975608</c:v>
                </c:pt>
                <c:pt idx="32">
                  <c:v>0.16919827009920715</c:v>
                </c:pt>
                <c:pt idx="33">
                  <c:v>0.19932334056359244</c:v>
                </c:pt>
                <c:pt idx="34">
                  <c:v>0.23323316813671865</c:v>
                </c:pt>
                <c:pt idx="35">
                  <c:v>0.27116357971272004</c:v>
                </c:pt>
                <c:pt idx="36">
                  <c:v>0.31333409027547332</c:v>
                </c:pt>
                <c:pt idx="37">
                  <c:v>0.35994336797741761</c:v>
                </c:pt>
                <c:pt idx="38">
                  <c:v>0.41116457087648062</c:v>
                </c:pt>
                <c:pt idx="39">
                  <c:v>0.46714060800000035</c:v>
                </c:pt>
                <c:pt idx="40">
                  <c:v>0.52797938180335768</c:v>
                </c:pt>
                <c:pt idx="41">
                  <c:v>0.59374907313062586</c:v>
                </c:pt>
                <c:pt idx="42">
                  <c:v>0.66447353341695015</c:v>
                </c:pt>
                <c:pt idx="43">
                  <c:v>0.74012785204978004</c:v>
                </c:pt>
                <c:pt idx="44">
                  <c:v>0.8206341694804693</c:v>
                </c:pt>
                <c:pt idx="45">
                  <c:v>0.90585780880135525</c:v>
                </c:pt>
                <c:pt idx="46">
                  <c:v>0.99560380002824467</c:v>
                </c:pt>
                <c:pt idx="47">
                  <c:v>1.0896138722063942</c:v>
                </c:pt>
                <c:pt idx="48">
                  <c:v>1.1875639886417033</c:v>
                </c:pt>
                <c:pt idx="49">
                  <c:v>1.2890625</c:v>
                </c:pt>
                <c:pt idx="50">
                  <c:v>1.3936489886680981</c:v>
                </c:pt>
                <c:pt idx="51">
                  <c:v>1.5007938755828911</c:v>
                </c:pt>
                <c:pt idx="52">
                  <c:v>1.6098988576611191</c:v>
                </c:pt>
                <c:pt idx="53">
                  <c:v>1.720298239954835</c:v>
                </c:pt>
                <c:pt idx="54">
                  <c:v>1.8312612216679693</c:v>
                </c:pt>
                <c:pt idx="55">
                  <c:v>1.9419951891499452</c:v>
                </c:pt>
                <c:pt idx="56">
                  <c:v>2.051650061885105</c:v>
                </c:pt>
                <c:pt idx="57">
                  <c:v>2.1593237292738219</c:v>
                </c:pt>
                <c:pt idx="58">
                  <c:v>2.2640686066047757</c:v>
                </c:pt>
                <c:pt idx="59">
                  <c:v>2.3648993280000004</c:v>
                </c:pt>
                <c:pt idx="60">
                  <c:v>2.4608015822270719</c:v>
                </c:pt>
                <c:pt idx="61">
                  <c:v>2.5507420840683594</c:v>
                </c:pt>
                <c:pt idx="62">
                  <c:v>2.6336796593675844</c:v>
                </c:pt>
                <c:pt idx="63">
                  <c:v>2.7085774058913006</c:v>
                </c:pt>
                <c:pt idx="64">
                  <c:v>2.7744158746992196</c:v>
                </c:pt>
                <c:pt idx="65">
                  <c:v>2.8302071977648264</c:v>
                </c:pt>
                <c:pt idx="66">
                  <c:v>2.8750100670785033</c:v>
                </c:pt>
                <c:pt idx="67">
                  <c:v>2.9079454483514136</c:v>
                </c:pt>
                <c:pt idx="68">
                  <c:v>2.9282128886720016</c:v>
                </c:pt>
                <c:pt idx="69">
                  <c:v>2.9351072519999994</c:v>
                </c:pt>
                <c:pt idx="70">
                  <c:v>2.9280356891675754</c:v>
                </c:pt>
                <c:pt idx="71">
                  <c:v>2.9065346200457185</c:v>
                </c:pt>
                <c:pt idx="72">
                  <c:v>2.8702864746782972</c:v>
                </c:pt>
                <c:pt idx="73">
                  <c:v>2.8191359074384414</c:v>
                </c:pt>
                <c:pt idx="74">
                  <c:v>2.7531051635742188</c:v>
                </c:pt>
                <c:pt idx="75">
                  <c:v>2.6724082408350549</c:v>
                </c:pt>
                <c:pt idx="76">
                  <c:v>2.5774634501589651</c:v>
                </c:pt>
                <c:pt idx="77">
                  <c:v>2.468903938605759</c:v>
                </c:pt>
                <c:pt idx="78">
                  <c:v>2.3475856947948044</c:v>
                </c:pt>
                <c:pt idx="79">
                  <c:v>2.2145925120000003</c:v>
                </c:pt>
                <c:pt idx="80">
                  <c:v>2.0712373367212229</c:v>
                </c:pt>
                <c:pt idx="81">
                  <c:v>1.9190593809429373</c:v>
                </c:pt>
                <c:pt idx="82">
                  <c:v>1.7598163243588951</c:v>
                </c:pt>
                <c:pt idx="83">
                  <c:v>1.5954708785390423</c:v>
                </c:pt>
                <c:pt idx="84">
                  <c:v>1.4281709282929687</c:v>
                </c:pt>
                <c:pt idx="85">
                  <c:v>1.2602224062956064</c:v>
                </c:pt>
                <c:pt idx="86">
                  <c:v>1.0940539953375026</c:v>
                </c:pt>
                <c:pt idx="87">
                  <c:v>0.93217268829593269</c:v>
                </c:pt>
                <c:pt idx="88">
                  <c:v>0.77710916904652805</c:v>
                </c:pt>
                <c:pt idx="89">
                  <c:v>0.63135190799999985</c:v>
                </c:pt>
                <c:pt idx="90">
                  <c:v>0.49726879370715188</c:v>
                </c:pt>
                <c:pt idx="91">
                  <c:v>0.37701504697966215</c:v>
                </c:pt>
                <c:pt idx="92">
                  <c:v>0.27242608617628294</c:v>
                </c:pt>
                <c:pt idx="93">
                  <c:v>0.18489393165620599</c:v>
                </c:pt>
                <c:pt idx="94">
                  <c:v>0.11522565385546904</c:v>
                </c:pt>
                <c:pt idx="95">
                  <c:v>6.348228295057752E-2</c:v>
                </c:pt>
                <c:pt idx="96">
                  <c:v>2.879650858799955E-2</c:v>
                </c:pt>
                <c:pt idx="97">
                  <c:v>9.1674056310853853E-3</c:v>
                </c:pt>
                <c:pt idx="98">
                  <c:v>1.2303262592372299E-3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81-44B4-8CF3-F53D77FEBC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2496072"/>
        <c:axId val="402496400"/>
      </c:lineChart>
      <c:catAx>
        <c:axId val="4024960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496400"/>
        <c:crosses val="autoZero"/>
        <c:auto val="1"/>
        <c:lblAlgn val="ctr"/>
        <c:lblOffset val="100"/>
        <c:noMultiLvlLbl val="0"/>
      </c:catAx>
      <c:valAx>
        <c:axId val="40249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496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Prior f(</a:t>
            </a:r>
            <a:r>
              <a:rPr lang="el-GR" baseline="0"/>
              <a:t>λ|</a:t>
            </a:r>
            <a:r>
              <a:rPr lang="en-US" baseline="0"/>
              <a:t>x)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Poissan_Template_Var!$D$1</c:f>
              <c:strCache>
                <c:ptCount val="1"/>
                <c:pt idx="0">
                  <c:v>Prior f(λ|x)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Poissan_Template_Var!$D$2:$D$16</c:f>
              <c:numCache>
                <c:formatCode>General</c:formatCode>
                <c:ptCount val="15"/>
                <c:pt idx="0">
                  <c:v>5.9292511696985906E-25</c:v>
                </c:pt>
                <c:pt idx="1">
                  <c:v>3.6595295804436978E-18</c:v>
                </c:pt>
                <c:pt idx="2">
                  <c:v>2.2663187789029594E-14</c:v>
                </c:pt>
                <c:pt idx="3">
                  <c:v>8.3091422513870405E-12</c:v>
                </c:pt>
                <c:pt idx="4">
                  <c:v>6.4729466023924371E-10</c:v>
                </c:pt>
                <c:pt idx="5">
                  <c:v>1.8930297867524832E-8</c:v>
                </c:pt>
                <c:pt idx="6">
                  <c:v>2.815696991831026E-7</c:v>
                </c:pt>
                <c:pt idx="7">
                  <c:v>2.5532783481055814E-6</c:v>
                </c:pt>
                <c:pt idx="8">
                  <c:v>1.5865881973922025E-5</c:v>
                </c:pt>
                <c:pt idx="9">
                  <c:v>7.3172772523321582E-5</c:v>
                </c:pt>
                <c:pt idx="10">
                  <c:v>2.6514257681329884E-4</c:v>
                </c:pt>
                <c:pt idx="11">
                  <c:v>7.872459809280391E-4</c:v>
                </c:pt>
                <c:pt idx="12">
                  <c:v>1.9774545957113535E-3</c:v>
                </c:pt>
                <c:pt idx="13">
                  <c:v>4.3076899744848669E-3</c:v>
                </c:pt>
                <c:pt idx="14">
                  <c:v>8.2997941004724785E-3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C0-494A-9AB7-68B945736F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0279784"/>
        <c:axId val="570279456"/>
      </c:lineChart>
      <c:catAx>
        <c:axId val="5702797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279456"/>
        <c:crosses val="autoZero"/>
        <c:auto val="1"/>
        <c:lblAlgn val="ctr"/>
        <c:lblOffset val="100"/>
        <c:noMultiLvlLbl val="0"/>
      </c:catAx>
      <c:valAx>
        <c:axId val="57027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279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Posterior f(</a:t>
            </a:r>
            <a:r>
              <a:rPr lang="el-GR" baseline="0"/>
              <a:t>λ|</a:t>
            </a:r>
            <a:r>
              <a:rPr lang="en-US" baseline="0"/>
              <a:t>y)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Poissan_Template_Var!$F$1</c:f>
              <c:strCache>
                <c:ptCount val="1"/>
                <c:pt idx="0">
                  <c:v>Posterior f(λ|y)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Poissan_Template_Var!$E$2:$E$31</c:f>
              <c:numCache>
                <c:formatCode>General</c:formatCode>
                <c:ptCount val="3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</c:numCache>
            </c:numRef>
          </c:cat>
          <c:val>
            <c:numRef>
              <c:f>Poissan_Template_Var!$F$2:$F$31</c:f>
              <c:numCache>
                <c:formatCode>General</c:formatCode>
                <c:ptCount val="30"/>
                <c:pt idx="0">
                  <c:v>7.3120417882094541E-22</c:v>
                </c:pt>
                <c:pt idx="1">
                  <c:v>6.8991926848285707E-14</c:v>
                </c:pt>
                <c:pt idx="2">
                  <c:v>8.7188066974695499E-10</c:v>
                </c:pt>
                <c:pt idx="3">
                  <c:v>2.8601422145400359E-7</c:v>
                </c:pt>
                <c:pt idx="4">
                  <c:v>1.26890110431251E-5</c:v>
                </c:pt>
                <c:pt idx="5">
                  <c:v>1.5880937876756469E-4</c:v>
                </c:pt>
                <c:pt idx="6">
                  <c:v>8.29958485411489E-4</c:v>
                </c:pt>
                <c:pt idx="7">
                  <c:v>2.2889508634132507E-3</c:v>
                </c:pt>
                <c:pt idx="8">
                  <c:v>3.8743103767973639E-3</c:v>
                </c:pt>
                <c:pt idx="9">
                  <c:v>4.4617615975658092E-3</c:v>
                </c:pt>
                <c:pt idx="10">
                  <c:v>3.7627844893947738E-3</c:v>
                </c:pt>
                <c:pt idx="11">
                  <c:v>2.4534910426473955E-3</c:v>
                </c:pt>
                <c:pt idx="12">
                  <c:v>1.2889602215800319E-3</c:v>
                </c:pt>
                <c:pt idx="13">
                  <c:v>5.6337094276289791E-4</c:v>
                </c:pt>
                <c:pt idx="14">
                  <c:v>2.1012808963520265E-4</c:v>
                </c:pt>
                <c:pt idx="15">
                  <c:v>6.8265973503045345E-5</c:v>
                </c:pt>
                <c:pt idx="16">
                  <c:v>1.9644054587101885E-5</c:v>
                </c:pt>
                <c:pt idx="17">
                  <c:v>5.076822409972723E-6</c:v>
                </c:pt>
                <c:pt idx="18">
                  <c:v>1.1921631325056898E-6</c:v>
                </c:pt>
                <c:pt idx="19">
                  <c:v>2.5688199612541498E-7</c:v>
                </c:pt>
                <c:pt idx="20">
                  <c:v>5.1219069283964397E-8</c:v>
                </c:pt>
                <c:pt idx="21">
                  <c:v>9.5184535591111044E-9</c:v>
                </c:pt>
                <c:pt idx="22">
                  <c:v>1.6590365362705844E-9</c:v>
                </c:pt>
                <c:pt idx="23">
                  <c:v>2.7269129286824208E-10</c:v>
                </c:pt>
                <c:pt idx="24">
                  <c:v>4.2471029731686025E-11</c:v>
                </c:pt>
                <c:pt idx="25">
                  <c:v>6.2944248545330072E-12</c:v>
                </c:pt>
                <c:pt idx="26">
                  <c:v>8.9102255760628473E-13</c:v>
                </c:pt>
                <c:pt idx="27">
                  <c:v>1.2087617972796049E-13</c:v>
                </c:pt>
                <c:pt idx="28">
                  <c:v>1.5761931401468666E-14</c:v>
                </c:pt>
                <c:pt idx="29">
                  <c:v>1.9808889918428823E-15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FA-47F6-A467-C81F78168A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0279784"/>
        <c:axId val="570279456"/>
      </c:lineChart>
      <c:catAx>
        <c:axId val="570279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279456"/>
        <c:crosses val="autoZero"/>
        <c:auto val="1"/>
        <c:lblAlgn val="ctr"/>
        <c:lblOffset val="100"/>
        <c:noMultiLvlLbl val="0"/>
      </c:catAx>
      <c:valAx>
        <c:axId val="57027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279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Poisson</a:t>
            </a:r>
            <a:r>
              <a:rPr lang="en-US" baseline="0"/>
              <a:t> </a:t>
            </a:r>
            <a:r>
              <a:rPr lang="en-US"/>
              <a:t>f(x|</a:t>
            </a:r>
            <a:r>
              <a:rPr lang="el-GR">
                <a:latin typeface="Calibri" panose="020F0502020204030204" pitchFamily="34" charset="0"/>
                <a:cs typeface="Calibri" panose="020F0502020204030204" pitchFamily="34" charset="0"/>
              </a:rPr>
              <a:t>λ</a:t>
            </a:r>
            <a:r>
              <a:rPr lang="en-US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Poissan_Template_ESS!$H$1</c:f>
              <c:strCache>
                <c:ptCount val="1"/>
                <c:pt idx="0">
                  <c:v>f(x|λ)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Poissan_Template_ESS!$H$2:$H$6</c:f>
              <c:numCache>
                <c:formatCode>General</c:formatCode>
                <c:ptCount val="5"/>
                <c:pt idx="0">
                  <c:v>0.36787944117144233</c:v>
                </c:pt>
                <c:pt idx="1">
                  <c:v>0.36787944117144233</c:v>
                </c:pt>
                <c:pt idx="2">
                  <c:v>0.18393972058572114</c:v>
                </c:pt>
                <c:pt idx="3">
                  <c:v>6.1313240195240391E-2</c:v>
                </c:pt>
                <c:pt idx="4">
                  <c:v>1.5328310048810094E-2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E0-4A21-9FFC-DC8ECA4527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2496072"/>
        <c:axId val="402496400"/>
      </c:lineChart>
      <c:catAx>
        <c:axId val="4024960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496400"/>
        <c:crosses val="autoZero"/>
        <c:auto val="1"/>
        <c:lblAlgn val="ctr"/>
        <c:lblOffset val="100"/>
        <c:noMultiLvlLbl val="0"/>
      </c:catAx>
      <c:valAx>
        <c:axId val="40249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496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Prior f(</a:t>
            </a:r>
            <a:r>
              <a:rPr lang="el-GR" baseline="0"/>
              <a:t>λ|</a:t>
            </a:r>
            <a:r>
              <a:rPr lang="en-US" baseline="0"/>
              <a:t>x)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Poissan_Template_ESS!$D$1</c:f>
              <c:strCache>
                <c:ptCount val="1"/>
                <c:pt idx="0">
                  <c:v>Prior f(λ|x)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Poissan_Template_ESS!$D$2:$D$16</c:f>
              <c:numCache>
                <c:formatCode>General</c:formatCode>
                <c:ptCount val="15"/>
                <c:pt idx="0">
                  <c:v>1.0916410041039764E-5</c:v>
                </c:pt>
                <c:pt idx="1">
                  <c:v>1.4300160982093653E-4</c:v>
                </c:pt>
                <c:pt idx="2">
                  <c:v>5.9271656698154859E-4</c:v>
                </c:pt>
                <c:pt idx="3">
                  <c:v>1.5337095308534502E-3</c:v>
                </c:pt>
                <c:pt idx="4">
                  <c:v>3.06566200976202E-3</c:v>
                </c:pt>
                <c:pt idx="5">
                  <c:v>5.2046359818428501E-3</c:v>
                </c:pt>
                <c:pt idx="6">
                  <c:v>7.8943908056506237E-3</c:v>
                </c:pt>
                <c:pt idx="7">
                  <c:v>1.1026241836081445E-2</c:v>
                </c:pt>
                <c:pt idx="8">
                  <c:v>1.446034674162441E-2</c:v>
                </c:pt>
                <c:pt idx="9">
                  <c:v>1.8044704431548358E-2</c:v>
                </c:pt>
                <c:pt idx="10">
                  <c:v>2.1630253887772406E-2</c:v>
                </c:pt>
                <c:pt idx="11">
                  <c:v>2.508169972545676E-2</c:v>
                </c:pt>
                <c:pt idx="12">
                  <c:v>2.8284368898394547E-2</c:v>
                </c:pt>
                <c:pt idx="13">
                  <c:v>3.1147724877471646E-2</c:v>
                </c:pt>
                <c:pt idx="14">
                  <c:v>3.3606271148308164E-2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8D-4F84-B762-F01326F919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0279784"/>
        <c:axId val="570279456"/>
      </c:lineChart>
      <c:catAx>
        <c:axId val="5702797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279456"/>
        <c:crosses val="autoZero"/>
        <c:auto val="1"/>
        <c:lblAlgn val="ctr"/>
        <c:lblOffset val="100"/>
        <c:noMultiLvlLbl val="0"/>
      </c:catAx>
      <c:valAx>
        <c:axId val="57027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279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Posterior f(</a:t>
            </a:r>
            <a:r>
              <a:rPr lang="el-GR" baseline="0"/>
              <a:t>λ|</a:t>
            </a:r>
            <a:r>
              <a:rPr lang="en-US" baseline="0"/>
              <a:t>y)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Poissan_Template_ESS!$F$1</c:f>
              <c:strCache>
                <c:ptCount val="1"/>
                <c:pt idx="0">
                  <c:v>Posterior f(λ|y)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Poissan_Template_ESS!$E$2:$E$31</c:f>
              <c:numCache>
                <c:formatCode>General</c:formatCode>
                <c:ptCount val="3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</c:numCache>
            </c:numRef>
          </c:cat>
          <c:val>
            <c:numRef>
              <c:f>Poissan_Template_ESS!$F$2:$F$31</c:f>
              <c:numCache>
                <c:formatCode>General</c:formatCode>
                <c:ptCount val="30"/>
                <c:pt idx="0">
                  <c:v>2.4514225510892287E-6</c:v>
                </c:pt>
                <c:pt idx="1">
                  <c:v>4.1210883426867937E-4</c:v>
                </c:pt>
                <c:pt idx="2">
                  <c:v>2.9260353548411404E-3</c:v>
                </c:pt>
                <c:pt idx="3">
                  <c:v>5.6868198055060604E-3</c:v>
                </c:pt>
                <c:pt idx="4">
                  <c:v>5.4342974432432705E-3</c:v>
                </c:pt>
                <c:pt idx="5">
                  <c:v>3.3143693747458183E-3</c:v>
                </c:pt>
                <c:pt idx="6">
                  <c:v>1.482789112557204E-3</c:v>
                </c:pt>
                <c:pt idx="7">
                  <c:v>5.2875513803137637E-4</c:v>
                </c:pt>
                <c:pt idx="8">
                  <c:v>1.5856091477790588E-4</c:v>
                </c:pt>
                <c:pt idx="9">
                  <c:v>4.1475567216397459E-5</c:v>
                </c:pt>
                <c:pt idx="10">
                  <c:v>9.7134982461061299E-6</c:v>
                </c:pt>
                <c:pt idx="11">
                  <c:v>2.0764124830411368E-6</c:v>
                </c:pt>
                <c:pt idx="12">
                  <c:v>4.11112418000486E-7</c:v>
                </c:pt>
                <c:pt idx="13">
                  <c:v>7.6252819656243494E-8</c:v>
                </c:pt>
                <c:pt idx="14">
                  <c:v>1.3369499826220654E-8</c:v>
                </c:pt>
                <c:pt idx="15">
                  <c:v>2.2320037235432933E-9</c:v>
                </c:pt>
                <c:pt idx="16">
                  <c:v>3.5692505570153123E-10</c:v>
                </c:pt>
                <c:pt idx="17">
                  <c:v>5.4941467099277952E-11</c:v>
                </c:pt>
                <c:pt idx="18">
                  <c:v>8.1744040737363373E-12</c:v>
                </c:pt>
                <c:pt idx="19">
                  <c:v>1.179669195302645E-12</c:v>
                </c:pt>
                <c:pt idx="20">
                  <c:v>1.6561753782039243E-13</c:v>
                </c:pt>
                <c:pt idx="21">
                  <c:v>2.2678136555769066E-14</c:v>
                </c:pt>
                <c:pt idx="22">
                  <c:v>3.0354834436110238E-15</c:v>
                </c:pt>
                <c:pt idx="23">
                  <c:v>3.9793223975100728E-16</c:v>
                </c:pt>
                <c:pt idx="24">
                  <c:v>5.1178712731670727E-17</c:v>
                </c:pt>
                <c:pt idx="25">
                  <c:v>6.4672535168821101E-18</c:v>
                </c:pt>
                <c:pt idx="26">
                  <c:v>8.0404111836028956E-19</c:v>
                </c:pt>
                <c:pt idx="27">
                  <c:v>9.8464344314480579E-20</c:v>
                </c:pt>
                <c:pt idx="28">
                  <c:v>1.1890015495192641E-20</c:v>
                </c:pt>
                <c:pt idx="29">
                  <c:v>1.4171050342535928E-21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A9-4510-9588-C50C6ABA70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0279784"/>
        <c:axId val="570279456"/>
      </c:lineChart>
      <c:catAx>
        <c:axId val="570279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279456"/>
        <c:crosses val="autoZero"/>
        <c:auto val="1"/>
        <c:lblAlgn val="ctr"/>
        <c:lblOffset val="100"/>
        <c:noMultiLvlLbl val="0"/>
      </c:catAx>
      <c:valAx>
        <c:axId val="57027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279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Poisson</a:t>
            </a:r>
            <a:r>
              <a:rPr lang="en-US" baseline="0"/>
              <a:t> </a:t>
            </a:r>
            <a:r>
              <a:rPr lang="en-US"/>
              <a:t>f(x|</a:t>
            </a:r>
            <a:r>
              <a:rPr lang="el-GR">
                <a:latin typeface="Calibri" panose="020F0502020204030204" pitchFamily="34" charset="0"/>
                <a:cs typeface="Calibri" panose="020F0502020204030204" pitchFamily="34" charset="0"/>
              </a:rPr>
              <a:t>λ</a:t>
            </a:r>
            <a:r>
              <a:rPr lang="en-US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Poissan_Template_Vague!$H$1</c:f>
              <c:strCache>
                <c:ptCount val="1"/>
                <c:pt idx="0">
                  <c:v>f(x|λ)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Poissan_Template_Vague!$H$2:$H$6</c:f>
              <c:numCache>
                <c:formatCode>General</c:formatCode>
                <c:ptCount val="5"/>
                <c:pt idx="0">
                  <c:v>0.36789051578250315</c:v>
                </c:pt>
                <c:pt idx="1">
                  <c:v>0.18394525789125157</c:v>
                </c:pt>
                <c:pt idx="2">
                  <c:v>6.1315085963750522E-2</c:v>
                </c:pt>
                <c:pt idx="3">
                  <c:v>1.5328771490937631E-2</c:v>
                </c:pt>
                <c:pt idx="4">
                  <c:v>3.0657542981875263E-3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C5-413F-9D14-CC0B83C1C7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2496072"/>
        <c:axId val="402496400"/>
      </c:lineChart>
      <c:catAx>
        <c:axId val="4024960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496400"/>
        <c:crosses val="autoZero"/>
        <c:auto val="1"/>
        <c:lblAlgn val="ctr"/>
        <c:lblOffset val="100"/>
        <c:noMultiLvlLbl val="0"/>
      </c:catAx>
      <c:valAx>
        <c:axId val="40249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496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Prior f(</a:t>
            </a:r>
            <a:r>
              <a:rPr lang="el-GR" baseline="0"/>
              <a:t>λ|</a:t>
            </a:r>
            <a:r>
              <a:rPr lang="en-US" baseline="0"/>
              <a:t>x)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Poissan_Template_Vague!$D$1</c:f>
              <c:strCache>
                <c:ptCount val="1"/>
                <c:pt idx="0">
                  <c:v>Prior f(λ|x)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Poissan_Template_Vague!$D$2:$D$16</c:f>
              <c:numCache>
                <c:formatCode>General</c:formatCode>
                <c:ptCount val="15"/>
                <c:pt idx="0">
                  <c:v>3.917626953721313E-46</c:v>
                </c:pt>
                <c:pt idx="1">
                  <c:v>7.3376195976270776E-90</c:v>
                </c:pt>
                <c:pt idx="2">
                  <c:v>1.8271603241804876E-133</c:v>
                </c:pt>
                <c:pt idx="3">
                  <c:v>5.1125682261866135E-177</c:v>
                </c:pt>
                <c:pt idx="4">
                  <c:v>1.5249303687763554E-220</c:v>
                </c:pt>
                <c:pt idx="5">
                  <c:v>4.736007587686374E-264</c:v>
                </c:pt>
                <c:pt idx="6">
                  <c:v>1.5124703772247646E-307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0A-4708-B453-7212162E79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0279784"/>
        <c:axId val="570279456"/>
      </c:lineChart>
      <c:catAx>
        <c:axId val="5702797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279456"/>
        <c:crosses val="autoZero"/>
        <c:auto val="1"/>
        <c:lblAlgn val="ctr"/>
        <c:lblOffset val="100"/>
        <c:noMultiLvlLbl val="0"/>
      </c:catAx>
      <c:valAx>
        <c:axId val="57027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279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Posterior f(</a:t>
            </a:r>
            <a:r>
              <a:rPr lang="el-GR" baseline="0"/>
              <a:t>λ|</a:t>
            </a:r>
            <a:r>
              <a:rPr lang="en-US" baseline="0"/>
              <a:t>y)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Poissan_Template_Vague!$F$1</c:f>
              <c:strCache>
                <c:ptCount val="1"/>
                <c:pt idx="0">
                  <c:v>Posterior f(λ|y)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Poissan_Template_Vague!$E$2:$E$31</c:f>
              <c:numCache>
                <c:formatCode>General</c:formatCode>
                <c:ptCount val="3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</c:numCache>
            </c:numRef>
          </c:cat>
          <c:val>
            <c:numRef>
              <c:f>Poissan_Template_Vague!$F$2:$F$31</c:f>
              <c:numCache>
                <c:formatCode>General</c:formatCode>
                <c:ptCount val="30"/>
                <c:pt idx="0">
                  <c:v>9.660117083650701E-32</c:v>
                </c:pt>
                <c:pt idx="1">
                  <c:v>1.6621344152245103E-16</c:v>
                </c:pt>
                <c:pt idx="2">
                  <c:v>2.1581549691856651E-9</c:v>
                </c:pt>
                <c:pt idx="3">
                  <c:v>1.3245660729629783E-5</c:v>
                </c:pt>
                <c:pt idx="4">
                  <c:v>1.224383042664007E-3</c:v>
                </c:pt>
                <c:pt idx="5">
                  <c:v>7.9655147319750569E-3</c:v>
                </c:pt>
                <c:pt idx="6">
                  <c:v>8.3013432653949986E-3</c:v>
                </c:pt>
                <c:pt idx="7">
                  <c:v>2.2642719112528843E-3</c:v>
                </c:pt>
                <c:pt idx="8">
                  <c:v>2.2185938096846316E-4</c:v>
                </c:pt>
                <c:pt idx="9">
                  <c:v>9.6938432245595588E-6</c:v>
                </c:pt>
                <c:pt idx="10">
                  <c:v>2.2037290028932027E-7</c:v>
                </c:pt>
                <c:pt idx="11">
                  <c:v>2.9208971455272508E-9</c:v>
                </c:pt>
                <c:pt idx="12">
                  <c:v>2.4610731690446289E-11</c:v>
                </c:pt>
                <c:pt idx="13">
                  <c:v>1.4098552477318253E-13</c:v>
                </c:pt>
                <c:pt idx="14">
                  <c:v>5.7917180351749338E-16</c:v>
                </c:pt>
                <c:pt idx="15">
                  <c:v>1.7810596516766669E-18</c:v>
                </c:pt>
                <c:pt idx="16">
                  <c:v>4.2466503541515139E-21</c:v>
                </c:pt>
                <c:pt idx="17">
                  <c:v>8.0826061413556003E-24</c:v>
                </c:pt>
                <c:pt idx="18">
                  <c:v>1.2582912923018182E-26</c:v>
                </c:pt>
                <c:pt idx="19">
                  <c:v>1.6356611739451882E-29</c:v>
                </c:pt>
                <c:pt idx="20">
                  <c:v>1.8068970585176354E-32</c:v>
                </c:pt>
                <c:pt idx="21">
                  <c:v>1.7221829051569454E-35</c:v>
                </c:pt>
                <c:pt idx="22">
                  <c:v>1.4349314250053862E-38</c:v>
                </c:pt>
                <c:pt idx="23">
                  <c:v>1.0572095667067656E-41</c:v>
                </c:pt>
                <c:pt idx="24">
                  <c:v>6.9571594663007825E-45</c:v>
                </c:pt>
                <c:pt idx="25">
                  <c:v>4.1256566265024668E-48</c:v>
                </c:pt>
                <c:pt idx="26">
                  <c:v>2.222070169803422E-51</c:v>
                </c:pt>
                <c:pt idx="27">
                  <c:v>1.0946286536444077E-54</c:v>
                </c:pt>
                <c:pt idx="28">
                  <c:v>4.9629599626537122E-58</c:v>
                </c:pt>
                <c:pt idx="29">
                  <c:v>2.0826842419394574E-61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7E-47B9-B31E-38F6637266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0279784"/>
        <c:axId val="570279456"/>
      </c:lineChart>
      <c:catAx>
        <c:axId val="570279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279456"/>
        <c:crosses val="autoZero"/>
        <c:auto val="1"/>
        <c:lblAlgn val="ctr"/>
        <c:lblOffset val="100"/>
        <c:noMultiLvlLbl val="0"/>
      </c:catAx>
      <c:valAx>
        <c:axId val="57027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279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Exponential</a:t>
            </a:r>
            <a:r>
              <a:rPr lang="en-US" sz="1600" baseline="0"/>
              <a:t> </a:t>
            </a:r>
            <a:r>
              <a:rPr lang="en-US" sz="1600"/>
              <a:t>f(</a:t>
            </a:r>
            <a:r>
              <a:rPr lang="el-GR" sz="1600">
                <a:latin typeface="Calibri" panose="020F0502020204030204" pitchFamily="34" charset="0"/>
                <a:cs typeface="Calibri" panose="020F0502020204030204" pitchFamily="34" charset="0"/>
              </a:rPr>
              <a:t>λ</a:t>
            </a:r>
            <a:r>
              <a:rPr lang="en-US" sz="1600">
                <a:latin typeface="Calibri" panose="020F0502020204030204" pitchFamily="34" charset="0"/>
                <a:cs typeface="Calibri" panose="020F0502020204030204" pitchFamily="34" charset="0"/>
              </a:rPr>
              <a:t>|X</a:t>
            </a:r>
            <a:r>
              <a:rPr lang="en-US" sz="1600"/>
              <a:t>) Prior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Exponential_Template!$D$1</c:f>
              <c:strCache>
                <c:ptCount val="1"/>
                <c:pt idx="0">
                  <c:v>Prior f(λ|X)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Exponential_Template!$C$2:$C$22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Exponential_Template!$D$2:$D$22</c:f>
              <c:numCache>
                <c:formatCode>General</c:formatCode>
                <c:ptCount val="21"/>
                <c:pt idx="0">
                  <c:v>30</c:v>
                </c:pt>
                <c:pt idx="1">
                  <c:v>6.6939048044528944</c:v>
                </c:pt>
                <c:pt idx="2">
                  <c:v>1.4936120510359183</c:v>
                </c:pt>
                <c:pt idx="3">
                  <c:v>0.33326989614726921</c:v>
                </c:pt>
                <c:pt idx="4">
                  <c:v>7.436256529999076E-2</c:v>
                </c:pt>
                <c:pt idx="5">
                  <c:v>1.659253110443501E-2</c:v>
                </c:pt>
                <c:pt idx="6">
                  <c:v>3.7022941226003869E-3</c:v>
                </c:pt>
                <c:pt idx="7">
                  <c:v>8.260934804924147E-4</c:v>
                </c:pt>
                <c:pt idx="8">
                  <c:v>1.8432637059984629E-4</c:v>
                </c:pt>
                <c:pt idx="9">
                  <c:v>4.1128772591522533E-5</c:v>
                </c:pt>
                <c:pt idx="10">
                  <c:v>9.1770696150547727E-6</c:v>
                </c:pt>
                <c:pt idx="11">
                  <c:v>2.0476810129004609E-6</c:v>
                </c:pt>
                <c:pt idx="12">
                  <c:v>4.5689939234137888E-7</c:v>
                </c:pt>
                <c:pt idx="13">
                  <c:v>1.0194803458485213E-7</c:v>
                </c:pt>
                <c:pt idx="14">
                  <c:v>2.2747681283735719E-8</c:v>
                </c:pt>
                <c:pt idx="15">
                  <c:v>5.0756937678453913E-9</c:v>
                </c:pt>
                <c:pt idx="16">
                  <c:v>1.1325403632837292E-9</c:v>
                </c:pt>
                <c:pt idx="17">
                  <c:v>2.5270391263405943E-10</c:v>
                </c:pt>
                <c:pt idx="18">
                  <c:v>5.6385864496172499E-11</c:v>
                </c:pt>
                <c:pt idx="19">
                  <c:v>1.2581386975138634E-11</c:v>
                </c:pt>
                <c:pt idx="20">
                  <c:v>2.8072868906520526E-12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4C-43C3-9701-5B3F105C9F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2496072"/>
        <c:axId val="402496400"/>
      </c:lineChart>
      <c:catAx>
        <c:axId val="402496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496400"/>
        <c:crosses val="autoZero"/>
        <c:auto val="1"/>
        <c:lblAlgn val="ctr"/>
        <c:lblOffset val="100"/>
        <c:noMultiLvlLbl val="0"/>
      </c:catAx>
      <c:valAx>
        <c:axId val="40249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496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baseline="0">
                <a:effectLst/>
              </a:rPr>
              <a:t>Exponential f(</a:t>
            </a:r>
            <a:r>
              <a:rPr lang="el-GR" sz="1600" b="0" i="0" baseline="0">
                <a:effectLst/>
              </a:rPr>
              <a:t>λ</a:t>
            </a:r>
            <a:r>
              <a:rPr lang="en-US" sz="1600" b="0" i="0" baseline="0">
                <a:effectLst/>
              </a:rPr>
              <a:t>|X) Posterior</a:t>
            </a:r>
            <a:endParaRPr lang="en-US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Exponential_Template!$E$1</c:f>
              <c:strCache>
                <c:ptCount val="1"/>
                <c:pt idx="0">
                  <c:v>Posterior f(λ|X)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Exponential_Template!$C$2:$C$22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Exponential_Template!$E$2:$E$22</c:f>
              <c:numCache>
                <c:formatCode>General</c:formatCode>
                <c:ptCount val="21"/>
                <c:pt idx="0">
                  <c:v>43.333333333333329</c:v>
                </c:pt>
                <c:pt idx="1">
                  <c:v>4.9642165730164676</c:v>
                </c:pt>
                <c:pt idx="2">
                  <c:v>0.56869491193410859</c:v>
                </c:pt>
                <c:pt idx="3">
                  <c:v>6.5149031695694859E-2</c:v>
                </c:pt>
                <c:pt idx="4">
                  <c:v>7.4633977583017722E-3</c:v>
                </c:pt>
                <c:pt idx="5">
                  <c:v>8.5499821944866848E-4</c:v>
                </c:pt>
                <c:pt idx="6">
                  <c:v>9.7947607635845858E-5</c:v>
                </c:pt>
                <c:pt idx="7">
                  <c:v>1.122076470261186E-5</c:v>
                </c:pt>
                <c:pt idx="8">
                  <c:v>1.2854378330451675E-6</c:v>
                </c:pt>
                <c:pt idx="9">
                  <c:v>1.4725827217811974E-7</c:v>
                </c:pt>
                <c:pt idx="10">
                  <c:v>1.6869737429086007E-8</c:v>
                </c:pt>
                <c:pt idx="11">
                  <c:v>1.9325776183362661E-9</c:v>
                </c:pt>
                <c:pt idx="12">
                  <c:v>2.2139385788274484E-10</c:v>
                </c:pt>
                <c:pt idx="13">
                  <c:v>2.5362624426128609E-11</c:v>
                </c:pt>
                <c:pt idx="14">
                  <c:v>2.9055129348780054E-12</c:v>
                </c:pt>
                <c:pt idx="15">
                  <c:v>3.3285220302542409E-13</c:v>
                </c:pt>
                <c:pt idx="16">
                  <c:v>3.8131163599012065E-14</c:v>
                </c:pt>
                <c:pt idx="17">
                  <c:v>4.3682620219988861E-15</c:v>
                </c:pt>
                <c:pt idx="18">
                  <c:v>5.0042304749735071E-16</c:v>
                </c:pt>
                <c:pt idx="19">
                  <c:v>5.7327885828594902E-17</c:v>
                </c:pt>
                <c:pt idx="20">
                  <c:v>6.5674163290685843E-18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C5-45AF-85FF-86AF1A2C97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0279784"/>
        <c:axId val="570279456"/>
      </c:lineChart>
      <c:catAx>
        <c:axId val="570279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279456"/>
        <c:crosses val="autoZero"/>
        <c:auto val="1"/>
        <c:lblAlgn val="ctr"/>
        <c:lblOffset val="100"/>
        <c:noMultiLvlLbl val="0"/>
      </c:catAx>
      <c:valAx>
        <c:axId val="57027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279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Example!$D$1</c:f>
              <c:strCache>
                <c:ptCount val="1"/>
                <c:pt idx="0">
                  <c:v>L(theta1)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Example!$D$2:$D$100</c:f>
              <c:numCache>
                <c:formatCode>General</c:formatCode>
                <c:ptCount val="99"/>
                <c:pt idx="0">
                  <c:v>1.7377016237624726E-59</c:v>
                </c:pt>
                <c:pt idx="1">
                  <c:v>1.390276658830009E-49</c:v>
                </c:pt>
                <c:pt idx="2">
                  <c:v>8.3739890828162746E-44</c:v>
                </c:pt>
                <c:pt idx="3">
                  <c:v>1.0337301658668554E-39</c:v>
                </c:pt>
                <c:pt idx="4">
                  <c:v>1.5156685002103345E-36</c:v>
                </c:pt>
                <c:pt idx="5">
                  <c:v>5.77317978973027E-34</c:v>
                </c:pt>
                <c:pt idx="6">
                  <c:v>8.6725099164252524E-32</c:v>
                </c:pt>
                <c:pt idx="7">
                  <c:v>6.5919394104302894E-30</c:v>
                </c:pt>
                <c:pt idx="8">
                  <c:v>2.9772918082293099E-28</c:v>
                </c:pt>
                <c:pt idx="9">
                  <c:v>8.9171569529640253E-27</c:v>
                </c:pt>
                <c:pt idx="10">
                  <c:v>1.9152148545165545E-25</c:v>
                </c:pt>
                <c:pt idx="11">
                  <c:v>3.1252781048958931E-24</c:v>
                </c:pt>
                <c:pt idx="12">
                  <c:v>4.048500891150356E-23</c:v>
                </c:pt>
                <c:pt idx="13">
                  <c:v>4.3076774903775259E-22</c:v>
                </c:pt>
                <c:pt idx="14">
                  <c:v>3.8678789477125212E-21</c:v>
                </c:pt>
                <c:pt idx="15">
                  <c:v>2.9953203345249898E-20</c:v>
                </c:pt>
                <c:pt idx="16">
                  <c:v>2.0365257085282632E-19</c:v>
                </c:pt>
                <c:pt idx="17">
                  <c:v>1.2337253254161054E-18</c:v>
                </c:pt>
                <c:pt idx="18">
                  <c:v>6.7420630303584261E-18</c:v>
                </c:pt>
                <c:pt idx="19">
                  <c:v>3.3585251947543845E-17</c:v>
                </c:pt>
                <c:pt idx="20">
                  <c:v>1.5387044507769E-16</c:v>
                </c:pt>
                <c:pt idx="21">
                  <c:v>6.5334042502732733E-16</c:v>
                </c:pt>
                <c:pt idx="22">
                  <c:v>2.5881086814510655E-15</c:v>
                </c:pt>
                <c:pt idx="23">
                  <c:v>9.6204407052420064E-15</c:v>
                </c:pt>
                <c:pt idx="24">
                  <c:v>3.3727020350179463E-14</c:v>
                </c:pt>
                <c:pt idx="25">
                  <c:v>1.1201375750701758E-13</c:v>
                </c:pt>
                <c:pt idx="26">
                  <c:v>3.5382872121803466E-13</c:v>
                </c:pt>
                <c:pt idx="27">
                  <c:v>1.0667713760957648E-12</c:v>
                </c:pt>
                <c:pt idx="28">
                  <c:v>3.0794362402692532E-12</c:v>
                </c:pt>
                <c:pt idx="29">
                  <c:v>8.5352555883756793E-12</c:v>
                </c:pt>
                <c:pt idx="30">
                  <c:v>2.2772377599716722E-11</c:v>
                </c:pt>
                <c:pt idx="31">
                  <c:v>5.8619285183656786E-11</c:v>
                </c:pt>
                <c:pt idx="32">
                  <c:v>1.4588561804989294E-10</c:v>
                </c:pt>
                <c:pt idx="33">
                  <c:v>3.5167431964665227E-10</c:v>
                </c:pt>
                <c:pt idx="34">
                  <c:v>8.225604134420172E-10</c:v>
                </c:pt>
                <c:pt idx="35">
                  <c:v>1.8696968138721047E-9</c:v>
                </c:pt>
                <c:pt idx="36">
                  <c:v>4.1358957671948346E-9</c:v>
                </c:pt>
                <c:pt idx="37">
                  <c:v>8.9151644699346022E-9</c:v>
                </c:pt>
                <c:pt idx="38">
                  <c:v>1.8748637910882623E-8</c:v>
                </c:pt>
                <c:pt idx="39">
                  <c:v>3.8509449581312596E-8</c:v>
                </c:pt>
                <c:pt idx="40">
                  <c:v>7.7332170180478622E-8</c:v>
                </c:pt>
                <c:pt idx="41">
                  <c:v>1.5196773228468418E-7</c:v>
                </c:pt>
                <c:pt idx="42">
                  <c:v>2.9249056983230124E-7</c:v>
                </c:pt>
                <c:pt idx="43">
                  <c:v>5.5180211130048175E-7</c:v>
                </c:pt>
                <c:pt idx="44">
                  <c:v>1.0211290364324318E-6</c:v>
                </c:pt>
                <c:pt idx="45">
                  <c:v>1.8547851451628425E-6</c:v>
                </c:pt>
                <c:pt idx="46">
                  <c:v>3.3089426783863548E-6</c:v>
                </c:pt>
                <c:pt idx="47">
                  <c:v>5.8011364880995124E-6</c:v>
                </c:pt>
                <c:pt idx="48">
                  <c:v>9.9997862850637008E-6</c:v>
                </c:pt>
                <c:pt idx="49">
                  <c:v>1.6956219042185755E-5</c:v>
                </c:pt>
                <c:pt idx="50">
                  <c:v>2.8295489808620891E-5</c:v>
                </c:pt>
                <c:pt idx="51">
                  <c:v>4.6486606743935356E-5</c:v>
                </c:pt>
                <c:pt idx="52">
                  <c:v>7.5217266607468573E-5</c:v>
                </c:pt>
                <c:pt idx="53">
                  <c:v>1.1990236260030082E-4</c:v>
                </c:pt>
                <c:pt idx="54">
                  <c:v>1.8835848752038646E-4</c:v>
                </c:pt>
                <c:pt idx="55">
                  <c:v>2.9167719268348875E-4</c:v>
                </c:pt>
                <c:pt idx="56">
                  <c:v>4.453262247646134E-4</c:v>
                </c:pt>
                <c:pt idx="57">
                  <c:v>6.7049827537213368E-4</c:v>
                </c:pt>
                <c:pt idx="58">
                  <c:v>9.9570852619164829E-4</c:v>
                </c:pt>
                <c:pt idx="59">
                  <c:v>1.4586128884329912E-3</c:v>
                </c:pt>
                <c:pt idx="60">
                  <c:v>2.1079759384063728E-3</c:v>
                </c:pt>
                <c:pt idx="61">
                  <c:v>3.0056594659756391E-3</c:v>
                </c:pt>
                <c:pt idx="62">
                  <c:v>4.2284290242039233E-3</c:v>
                </c:pt>
                <c:pt idx="63">
                  <c:v>5.8692889617803067E-3</c:v>
                </c:pt>
                <c:pt idx="64">
                  <c:v>8.0379615505107218E-3</c:v>
                </c:pt>
                <c:pt idx="65">
                  <c:v>1.0860032799946413E-2</c:v>
                </c:pt>
                <c:pt idx="66">
                  <c:v>1.4474211456440674E-2</c:v>
                </c:pt>
                <c:pt idx="67">
                  <c:v>1.9027109270858138E-2</c:v>
                </c:pt>
                <c:pt idx="68">
                  <c:v>2.4664975926696142E-2</c:v>
                </c:pt>
                <c:pt idx="69">
                  <c:v>3.1521940741202646E-2</c:v>
                </c:pt>
                <c:pt idx="70">
                  <c:v>3.9704555445078997E-2</c:v>
                </c:pt>
                <c:pt idx="71">
                  <c:v>4.9272823141973787E-2</c:v>
                </c:pt>
                <c:pt idx="72">
                  <c:v>6.0218450706421324E-2</c:v>
                </c:pt>
                <c:pt idx="73">
                  <c:v>7.2441766430494076E-2</c:v>
                </c:pt>
                <c:pt idx="74">
                  <c:v>8.5729560519478012E-2</c:v>
                </c:pt>
                <c:pt idx="75">
                  <c:v>9.9736949731687091E-2</c:v>
                </c:pt>
                <c:pt idx="76">
                  <c:v>0.1139771065219492</c:v>
                </c:pt>
                <c:pt idx="77">
                  <c:v>0.12782314512796197</c:v>
                </c:pt>
                <c:pt idx="78">
                  <c:v>0.14052639993901223</c:v>
                </c:pt>
                <c:pt idx="79">
                  <c:v>0.15125452815610246</c:v>
                </c:pt>
                <c:pt idx="80">
                  <c:v>0.1591511109021353</c:v>
                </c:pt>
                <c:pt idx="81">
                  <c:v>0.16341559860400709</c:v>
                </c:pt>
                <c:pt idx="82">
                  <c:v>0.16339860437784873</c:v>
                </c:pt>
                <c:pt idx="83">
                  <c:v>0.15870300986043814</c:v>
                </c:pt>
                <c:pt idx="84">
                  <c:v>0.14927676220652389</c:v>
                </c:pt>
                <c:pt idx="85">
                  <c:v>0.13547962489595144</c:v>
                </c:pt>
                <c:pt idx="86">
                  <c:v>0.11810482686897929</c:v>
                </c:pt>
                <c:pt idx="87">
                  <c:v>9.8338991025168895E-2</c:v>
                </c:pt>
                <c:pt idx="88">
                  <c:v>7.7651144315008275E-2</c:v>
                </c:pt>
                <c:pt idx="89">
                  <c:v>5.7614481292187346E-2</c:v>
                </c:pt>
                <c:pt idx="90">
                  <c:v>3.9681890779661659E-2</c:v>
                </c:pt>
                <c:pt idx="91">
                  <c:v>2.4954970229315501E-2</c:v>
                </c:pt>
                <c:pt idx="92">
                  <c:v>1.4000786309657235E-2</c:v>
                </c:pt>
                <c:pt idx="93">
                  <c:v>6.7734006676001858E-3</c:v>
                </c:pt>
                <c:pt idx="94">
                  <c:v>2.6803891398684341E-3</c:v>
                </c:pt>
                <c:pt idx="95">
                  <c:v>7.9414439375578773E-4</c:v>
                </c:pt>
                <c:pt idx="96">
                  <c:v>1.4922612393481561E-4</c:v>
                </c:pt>
                <c:pt idx="97">
                  <c:v>1.2251783455520767E-5</c:v>
                </c:pt>
                <c:pt idx="98">
                  <c:v>1.3381052248327951E-7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95-4C2E-9188-9AD5EEA25C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0279784"/>
        <c:axId val="570279456"/>
      </c:lineChart>
      <c:catAx>
        <c:axId val="5702797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279456"/>
        <c:crosses val="autoZero"/>
        <c:auto val="1"/>
        <c:lblAlgn val="ctr"/>
        <c:lblOffset val="100"/>
        <c:noMultiLvlLbl val="0"/>
      </c:catAx>
      <c:valAx>
        <c:axId val="57027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279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baseline="0">
                <a:effectLst/>
              </a:rPr>
              <a:t>Exponential f(y*|Y) Posterior</a:t>
            </a:r>
            <a:endParaRPr lang="en-US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Exponential_Template!$G$1</c:f>
              <c:strCache>
                <c:ptCount val="1"/>
                <c:pt idx="0">
                  <c:v>f(y*|Y)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Exponential_Template!$F$2:$F$16</c15:sqref>
                  </c15:fullRef>
                </c:ext>
              </c:extLst>
              <c:f>Exponential_Template!$F$2:$F$16</c:f>
              <c:numCache>
                <c:formatCode>General</c:formatCode>
                <c:ptCount val="1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Exponential_Template!$G$2:$G$31</c15:sqref>
                  </c15:fullRef>
                </c:ext>
              </c:extLst>
              <c:f>Exponential_Template!$G$2:$G$16</c:f>
              <c:numCache>
                <c:formatCode>General</c:formatCode>
                <c:ptCount val="15"/>
                <c:pt idx="0">
                  <c:v>1.7915298942840874E-2</c:v>
                </c:pt>
                <c:pt idx="1">
                  <c:v>1.3995402900585889E-2</c:v>
                </c:pt>
                <c:pt idx="2">
                  <c:v>1.0998439462154768E-2</c:v>
                </c:pt>
                <c:pt idx="3">
                  <c:v>8.6923942707720324E-3</c:v>
                </c:pt>
                <c:pt idx="4">
                  <c:v>6.9071232855362824E-3</c:v>
                </c:pt>
                <c:pt idx="5">
                  <c:v>5.5169472935792307E-3</c:v>
                </c:pt>
                <c:pt idx="6">
                  <c:v>4.4283879042714917E-3</c:v>
                </c:pt>
                <c:pt idx="7">
                  <c:v>3.5714567343169521E-3</c:v>
                </c:pt>
                <c:pt idx="8">
                  <c:v>2.8934207984093519E-3</c:v>
                </c:pt>
                <c:pt idx="9">
                  <c:v>2.3543074255118028E-3</c:v>
                </c:pt>
                <c:pt idx="10">
                  <c:v>1.9236405764391231E-3</c:v>
                </c:pt>
                <c:pt idx="11">
                  <c:v>1.5780552764526983E-3</c:v>
                </c:pt>
                <c:pt idx="12">
                  <c:v>1.2995426471416767E-3</c:v>
                </c:pt>
                <c:pt idx="13">
                  <c:v>1.0741508505455934E-3</c:v>
                </c:pt>
                <c:pt idx="14">
                  <c:v>8.910177884220706E-4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34-438C-8A04-747DC18A64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0279784"/>
        <c:axId val="570279456"/>
      </c:lineChart>
      <c:catAx>
        <c:axId val="570279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279456"/>
        <c:crosses val="autoZero"/>
        <c:auto val="1"/>
        <c:lblAlgn val="ctr"/>
        <c:lblOffset val="100"/>
        <c:noMultiLvlLbl val="0"/>
      </c:catAx>
      <c:valAx>
        <c:axId val="57027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279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Normal</a:t>
            </a:r>
            <a:r>
              <a:rPr lang="en-US" sz="1600" baseline="0"/>
              <a:t> </a:t>
            </a:r>
            <a:r>
              <a:rPr lang="en-US" sz="1600"/>
              <a:t>f(</a:t>
            </a:r>
            <a:r>
              <a:rPr lang="el-GR" sz="1600">
                <a:latin typeface="Calibri" panose="020F0502020204030204" pitchFamily="34" charset="0"/>
                <a:cs typeface="Calibri" panose="020F0502020204030204" pitchFamily="34" charset="0"/>
              </a:rPr>
              <a:t>λ</a:t>
            </a:r>
            <a:r>
              <a:rPr lang="en-US" sz="1600">
                <a:latin typeface="Calibri" panose="020F0502020204030204" pitchFamily="34" charset="0"/>
                <a:cs typeface="Calibri" panose="020F0502020204030204" pitchFamily="34" charset="0"/>
              </a:rPr>
              <a:t>|X</a:t>
            </a:r>
            <a:r>
              <a:rPr lang="en-US" sz="1600"/>
              <a:t>) Prior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Normal_Template_Var!$D$1</c:f>
              <c:strCache>
                <c:ptCount val="1"/>
                <c:pt idx="0">
                  <c:v>Prior f(λ|X)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Normal_Template_Var!$C$2:$C$22</c:f>
              <c:numCache>
                <c:formatCode>General</c:formatCode>
                <c:ptCount val="21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</c:numCache>
            </c:numRef>
          </c:cat>
          <c:val>
            <c:numRef>
              <c:f>Normal_Template_Var!$D$2:$D$22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86-4631-A145-38AF68CB99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2496072"/>
        <c:axId val="402496400"/>
      </c:lineChart>
      <c:catAx>
        <c:axId val="402496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496400"/>
        <c:crosses val="autoZero"/>
        <c:auto val="1"/>
        <c:lblAlgn val="ctr"/>
        <c:lblOffset val="100"/>
        <c:noMultiLvlLbl val="0"/>
      </c:catAx>
      <c:valAx>
        <c:axId val="40249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496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baseline="0">
                <a:effectLst/>
              </a:rPr>
              <a:t>Normal f(</a:t>
            </a:r>
            <a:r>
              <a:rPr lang="el-GR" sz="1600" b="0" i="0" baseline="0">
                <a:effectLst/>
              </a:rPr>
              <a:t>λ</a:t>
            </a:r>
            <a:r>
              <a:rPr lang="en-US" sz="1600" b="0" i="0" baseline="0">
                <a:effectLst/>
              </a:rPr>
              <a:t>|X) Posterior</a:t>
            </a:r>
            <a:endParaRPr lang="en-US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Normal_Template_Var!$E$1</c:f>
              <c:strCache>
                <c:ptCount val="1"/>
                <c:pt idx="0">
                  <c:v>Posterior f(λ|X)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Normal_Template_Var!$C$2:$C$22</c:f>
              <c:numCache>
                <c:formatCode>General</c:formatCode>
                <c:ptCount val="21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</c:numCache>
            </c:numRef>
          </c:cat>
          <c:val>
            <c:numRef>
              <c:f>Normal_Template_Var!$E$2:$E$22</c:f>
              <c:numCache>
                <c:formatCode>General</c:formatCode>
                <c:ptCount val="21"/>
                <c:pt idx="0">
                  <c:v>26.823969705037296</c:v>
                </c:pt>
                <c:pt idx="1">
                  <c:v>17.975650677670579</c:v>
                </c:pt>
                <c:pt idx="2">
                  <c:v>12.046092388217954</c:v>
                </c:pt>
                <c:pt idx="3">
                  <c:v>8.0724945331596079</c:v>
                </c:pt>
                <c:pt idx="4">
                  <c:v>5.409652017249055</c:v>
                </c:pt>
                <c:pt idx="5">
                  <c:v>3.6251910518510559</c:v>
                </c:pt>
                <c:pt idx="6">
                  <c:v>2.42936331588737</c:v>
                </c:pt>
                <c:pt idx="7">
                  <c:v>1.6279986450826534</c:v>
                </c:pt>
                <c:pt idx="8">
                  <c:v>1.0909770354471886</c:v>
                </c:pt>
                <c:pt idx="9">
                  <c:v>0.73110066489810122</c:v>
                </c:pt>
                <c:pt idx="10">
                  <c:v>0.4899353193033551</c:v>
                </c:pt>
                <c:pt idx="11">
                  <c:v>0.32832225249629066</c:v>
                </c:pt>
                <c:pt idx="12">
                  <c:v>0.22001986229021783</c:v>
                </c:pt>
                <c:pt idx="13">
                  <c:v>0.1474427622073935</c:v>
                </c:pt>
                <c:pt idx="14">
                  <c:v>9.8806389118954285E-2</c:v>
                </c:pt>
                <c:pt idx="15">
                  <c:v>6.6213508106921851E-2</c:v>
                </c:pt>
                <c:pt idx="16">
                  <c:v>4.4371914558553258E-2</c:v>
                </c:pt>
                <c:pt idx="17">
                  <c:v>2.9735122905921518E-2</c:v>
                </c:pt>
                <c:pt idx="18">
                  <c:v>1.9926513043819542E-2</c:v>
                </c:pt>
                <c:pt idx="19">
                  <c:v>1.3353431339153397E-2</c:v>
                </c:pt>
                <c:pt idx="20">
                  <c:v>8.9485866462115701E-3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F8-4974-A544-9FDF068367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0279784"/>
        <c:axId val="570279456"/>
      </c:lineChart>
      <c:catAx>
        <c:axId val="570279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279456"/>
        <c:crosses val="autoZero"/>
        <c:auto val="1"/>
        <c:lblAlgn val="ctr"/>
        <c:lblOffset val="100"/>
        <c:noMultiLvlLbl val="0"/>
      </c:catAx>
      <c:valAx>
        <c:axId val="57027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279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baseline="0">
                <a:effectLst/>
              </a:rPr>
              <a:t>Normal f(y*|Y) Posterior</a:t>
            </a:r>
            <a:endParaRPr lang="en-US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Normal_Template_Var!$G$1</c:f>
              <c:strCache>
                <c:ptCount val="1"/>
                <c:pt idx="0">
                  <c:v>f(y*|Y)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Normal_Template_Var!$F$2:$F$16</c15:sqref>
                  </c15:fullRef>
                </c:ext>
              </c:extLst>
              <c:f>Normal_Template_Var!$F$2:$F$16</c:f>
              <c:numCache>
                <c:formatCode>General</c:formatCode>
                <c:ptCount val="1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Normal_Template_Var!$G$2:$G$31</c15:sqref>
                  </c15:fullRef>
                </c:ext>
              </c:extLst>
              <c:f>Normal_Template_Var!$G$2:$G$16</c:f>
              <c:numCache>
                <c:formatCode>General</c:formatCode>
                <c:ptCount val="15"/>
                <c:pt idx="0">
                  <c:v>1.8998868765878238E-2</c:v>
                </c:pt>
                <c:pt idx="1">
                  <c:v>1.4554127914447362E-2</c:v>
                </c:pt>
                <c:pt idx="2">
                  <c:v>1.1226627099176108E-2</c:v>
                </c:pt>
                <c:pt idx="3">
                  <c:v>8.7169591124613612E-3</c:v>
                </c:pt>
                <c:pt idx="4">
                  <c:v>6.810712025251308E-3</c:v>
                </c:pt>
                <c:pt idx="5">
                  <c:v>5.3530486907697721E-3</c:v>
                </c:pt>
                <c:pt idx="6">
                  <c:v>4.2312591464495741E-3</c:v>
                </c:pt>
                <c:pt idx="7">
                  <c:v>3.3626740190692934E-3</c:v>
                </c:pt>
                <c:pt idx="8">
                  <c:v>2.6862176596245211E-3</c:v>
                </c:pt>
                <c:pt idx="9">
                  <c:v>2.1564552142674638E-3</c:v>
                </c:pt>
                <c:pt idx="10">
                  <c:v>1.7393635812591134E-3</c:v>
                </c:pt>
                <c:pt idx="11">
                  <c:v>1.4093039834386586E-3</c:v>
                </c:pt>
                <c:pt idx="12">
                  <c:v>1.1468388364012801E-3</c:v>
                </c:pt>
                <c:pt idx="13">
                  <c:v>9.3714640113888451E-4</c:v>
                </c:pt>
                <c:pt idx="14">
                  <c:v>7.6886179452312505E-4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0D-4C92-8A38-45DEB88283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0279784"/>
        <c:axId val="570279456"/>
      </c:lineChart>
      <c:catAx>
        <c:axId val="570279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279456"/>
        <c:crosses val="autoZero"/>
        <c:auto val="1"/>
        <c:lblAlgn val="ctr"/>
        <c:lblOffset val="100"/>
        <c:noMultiLvlLbl val="0"/>
      </c:catAx>
      <c:valAx>
        <c:axId val="57027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279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Example!$E$1</c:f>
              <c:strCache>
                <c:ptCount val="1"/>
                <c:pt idx="0">
                  <c:v>f(theta1|Y)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Example!$E$2:$E$100</c:f>
              <c:numCache>
                <c:formatCode>General</c:formatCode>
                <c:ptCount val="99"/>
                <c:pt idx="0">
                  <c:v>4.7379327656906419E-69</c:v>
                </c:pt>
                <c:pt idx="1">
                  <c:v>4.7064942346298693E-57</c:v>
                </c:pt>
                <c:pt idx="2">
                  <c:v>4.6968260811798964E-50</c:v>
                </c:pt>
                <c:pt idx="3">
                  <c:v>4.2106479426344561E-45</c:v>
                </c:pt>
                <c:pt idx="4">
                  <c:v>2.852812139427105E-41</c:v>
                </c:pt>
                <c:pt idx="5">
                  <c:v>3.7719462798778072E-38</c:v>
                </c:pt>
                <c:pt idx="6">
                  <c:v>1.6143140761362251E-35</c:v>
                </c:pt>
                <c:pt idx="7">
                  <c:v>3.0249256230142603E-33</c:v>
                </c:pt>
                <c:pt idx="8">
                  <c:v>3.0154438663376103E-31</c:v>
                </c:pt>
                <c:pt idx="9">
                  <c:v>1.8266781835803374E-29</c:v>
                </c:pt>
                <c:pt idx="10">
                  <c:v>7.3934036967258312E-28</c:v>
                </c:pt>
                <c:pt idx="11">
                  <c:v>2.1444380815280706E-26</c:v>
                </c:pt>
                <c:pt idx="12">
                  <c:v>4.7007111562879322E-25</c:v>
                </c:pt>
                <c:pt idx="13">
                  <c:v>8.1160158611048047E-24</c:v>
                </c:pt>
                <c:pt idx="14">
                  <c:v>1.1404508333955811E-22</c:v>
                </c:pt>
                <c:pt idx="15">
                  <c:v>1.3391496569445834E-21</c:v>
                </c:pt>
                <c:pt idx="16">
                  <c:v>1.3426868218117841E-20</c:v>
                </c:pt>
                <c:pt idx="17">
                  <c:v>1.1702419854975535E-19</c:v>
                </c:pt>
                <c:pt idx="18">
                  <c:v>8.9997651047981716E-19</c:v>
                </c:pt>
                <c:pt idx="19">
                  <c:v>6.1849564219220246E-18</c:v>
                </c:pt>
                <c:pt idx="20">
                  <c:v>3.8395440085141579E-17</c:v>
                </c:pt>
                <c:pt idx="21">
                  <c:v>2.173152517615472E-16</c:v>
                </c:pt>
                <c:pt idx="22">
                  <c:v>1.1304663513237237E-15</c:v>
                </c:pt>
                <c:pt idx="23">
                  <c:v>5.4428020389665082E-15</c:v>
                </c:pt>
                <c:pt idx="24">
                  <c:v>2.4403376948748524E-14</c:v>
                </c:pt>
                <c:pt idx="25">
                  <c:v>1.0244436237123048E-13</c:v>
                </c:pt>
                <c:pt idx="26">
                  <c:v>4.0459090432766968E-13</c:v>
                </c:pt>
                <c:pt idx="27">
                  <c:v>1.5096739650940938E-12</c:v>
                </c:pt>
                <c:pt idx="28">
                  <c:v>5.3424485778802535E-12</c:v>
                </c:pt>
                <c:pt idx="29">
                  <c:v>1.7991506765278694E-11</c:v>
                </c:pt>
                <c:pt idx="30">
                  <c:v>5.7835648323544833E-11</c:v>
                </c:pt>
                <c:pt idx="31">
                  <c:v>1.7796115158301292E-10</c:v>
                </c:pt>
                <c:pt idx="32">
                  <c:v>5.2546351866023813E-10</c:v>
                </c:pt>
                <c:pt idx="33">
                  <c:v>1.4922204403877024E-9</c:v>
                </c:pt>
                <c:pt idx="34">
                  <c:v>4.0840616379769655E-9</c:v>
                </c:pt>
                <c:pt idx="35">
                  <c:v>1.0792864335046535E-8</c:v>
                </c:pt>
                <c:pt idx="36">
                  <c:v>2.7587440198854552E-8</c:v>
                </c:pt>
                <c:pt idx="37">
                  <c:v>6.8312111151046372E-8</c:v>
                </c:pt>
                <c:pt idx="38">
                  <c:v>1.6410415556170961E-7</c:v>
                </c:pt>
                <c:pt idx="39">
                  <c:v>3.8295619948571337E-7</c:v>
                </c:pt>
                <c:pt idx="40">
                  <c:v>8.6918321856411863E-7</c:v>
                </c:pt>
                <c:pt idx="41">
                  <c:v>1.9208280940148179E-6</c:v>
                </c:pt>
                <c:pt idx="42">
                  <c:v>4.1373639637560127E-6</c:v>
                </c:pt>
                <c:pt idx="43">
                  <c:v>8.6940929110095949E-6</c:v>
                </c:pt>
                <c:pt idx="44">
                  <c:v>1.7838748946250623E-5</c:v>
                </c:pt>
                <c:pt idx="45">
                  <c:v>3.5767436354378003E-5</c:v>
                </c:pt>
                <c:pt idx="46">
                  <c:v>7.013098860144842E-5</c:v>
                </c:pt>
                <c:pt idx="47">
                  <c:v>1.345612085062023E-4</c:v>
                </c:pt>
                <c:pt idx="48">
                  <c:v>2.5280281737557721E-4</c:v>
                </c:pt>
                <c:pt idx="49">
                  <c:v>4.6530440537928503E-4</c:v>
                </c:pt>
                <c:pt idx="50">
                  <c:v>8.394692486589564E-4</c:v>
                </c:pt>
                <c:pt idx="51">
                  <c:v>1.4851935917578663E-3</c:v>
                </c:pt>
                <c:pt idx="52">
                  <c:v>2.5778064791510263E-3</c:v>
                </c:pt>
                <c:pt idx="53">
                  <c:v>4.3910224473954458E-3</c:v>
                </c:pt>
                <c:pt idx="54">
                  <c:v>7.3429346826502278E-3</c:v>
                </c:pt>
                <c:pt idx="55">
                  <c:v>1.2058264130529732E-2</c:v>
                </c:pt>
                <c:pt idx="56">
                  <c:v>1.9449826438605825E-2</c:v>
                </c:pt>
                <c:pt idx="57">
                  <c:v>3.0821203576568541E-2</c:v>
                </c:pt>
                <c:pt idx="58">
                  <c:v>4.7990577977942386E-2</c:v>
                </c:pt>
                <c:pt idx="59">
                  <c:v>7.3432256891184891E-2</c:v>
                </c:pt>
                <c:pt idx="60">
                  <c:v>0.11042729100995287</c:v>
                </c:pt>
                <c:pt idx="61">
                  <c:v>0.16320764328859588</c:v>
                </c:pt>
                <c:pt idx="62">
                  <c:v>0.2370697634446611</c:v>
                </c:pt>
                <c:pt idx="63">
                  <c:v>0.33842381318558734</c:v>
                </c:pt>
                <c:pt idx="64">
                  <c:v>0.47473544309175103</c:v>
                </c:pt>
                <c:pt idx="65">
                  <c:v>0.65430997264503765</c:v>
                </c:pt>
                <c:pt idx="66">
                  <c:v>0.88586685832796352</c:v>
                </c:pt>
                <c:pt idx="67">
                  <c:v>1.1778588217113219</c:v>
                </c:pt>
                <c:pt idx="68">
                  <c:v>1.5375084644269359</c:v>
                </c:pt>
                <c:pt idx="69">
                  <c:v>1.9695685248769763</c:v>
                </c:pt>
                <c:pt idx="70">
                  <c:v>2.4748613612056585</c:v>
                </c:pt>
                <c:pt idx="71">
                  <c:v>3.0487170404654913</c:v>
                </c:pt>
                <c:pt idx="72">
                  <c:v>3.6795015816492169</c:v>
                </c:pt>
                <c:pt idx="73">
                  <c:v>4.3474962541746907</c:v>
                </c:pt>
                <c:pt idx="74">
                  <c:v>5.0244389069102953</c:v>
                </c:pt>
                <c:pt idx="75">
                  <c:v>5.6740486593314206</c:v>
                </c:pt>
                <c:pt idx="76">
                  <c:v>6.253804701030333</c:v>
                </c:pt>
                <c:pt idx="77">
                  <c:v>6.7181216455168453</c:v>
                </c:pt>
                <c:pt idx="78">
                  <c:v>7.0228524904437144</c:v>
                </c:pt>
                <c:pt idx="79">
                  <c:v>7.1307692638900946</c:v>
                </c:pt>
                <c:pt idx="80">
                  <c:v>7.0173592764514732</c:v>
                </c:pt>
                <c:pt idx="81">
                  <c:v>6.6759964015839657</c:v>
                </c:pt>
                <c:pt idx="82">
                  <c:v>6.1213872745588809</c:v>
                </c:pt>
                <c:pt idx="83">
                  <c:v>5.3902414152559528</c:v>
                </c:pt>
                <c:pt idx="84">
                  <c:v>4.5384396697124396</c:v>
                </c:pt>
                <c:pt idx="85">
                  <c:v>3.6345893865755055</c:v>
                </c:pt>
                <c:pt idx="86">
                  <c:v>2.7506832023977221</c:v>
                </c:pt>
                <c:pt idx="87">
                  <c:v>1.9514449033554646</c:v>
                </c:pt>
                <c:pt idx="88">
                  <c:v>1.2845886039626684</c:v>
                </c:pt>
                <c:pt idx="89">
                  <c:v>0.77435003998038088</c:v>
                </c:pt>
                <c:pt idx="90">
                  <c:v>0.42006619679647117</c:v>
                </c:pt>
                <c:pt idx="91">
                  <c:v>0.20028568553725784</c:v>
                </c:pt>
                <c:pt idx="92">
                  <c:v>8.1196122448114735E-2</c:v>
                </c:pt>
                <c:pt idx="93">
                  <c:v>2.6660211803135294E-2</c:v>
                </c:pt>
                <c:pt idx="94">
                  <c:v>6.5747796526982958E-3</c:v>
                </c:pt>
                <c:pt idx="95">
                  <c:v>1.0732136367937115E-3</c:v>
                </c:pt>
                <c:pt idx="96">
                  <c:v>9.147846432770013E-5</c:v>
                </c:pt>
                <c:pt idx="97">
                  <c:v>2.3910019586369944E-6</c:v>
                </c:pt>
                <c:pt idx="98">
                  <c:v>3.5046506358699648E-9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EE-46E7-9A3C-6D065829FE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4787352"/>
        <c:axId val="594787680"/>
      </c:lineChart>
      <c:catAx>
        <c:axId val="594787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787680"/>
        <c:crosses val="autoZero"/>
        <c:auto val="1"/>
        <c:lblAlgn val="ctr"/>
        <c:lblOffset val="100"/>
        <c:noMultiLvlLbl val="0"/>
      </c:catAx>
      <c:valAx>
        <c:axId val="59478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787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Example!$F$1</c:f>
              <c:strCache>
                <c:ptCount val="1"/>
                <c:pt idx="0">
                  <c:v>L(theta2)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Example!$F$2:$F$100</c:f>
              <c:numCache>
                <c:formatCode>General</c:formatCode>
                <c:ptCount val="99"/>
                <c:pt idx="0">
                  <c:v>5.3515910379537983E-38</c:v>
                </c:pt>
                <c:pt idx="1">
                  <c:v>7.6323259840147085E-31</c:v>
                </c:pt>
                <c:pt idx="2">
                  <c:v>1.0903794696781174E-26</c:v>
                </c:pt>
                <c:pt idx="3">
                  <c:v>9.2066010597109753E-24</c:v>
                </c:pt>
                <c:pt idx="4">
                  <c:v>1.6488365004644627E-21</c:v>
                </c:pt>
                <c:pt idx="5">
                  <c:v>1.1066122437547485E-19</c:v>
                </c:pt>
                <c:pt idx="6">
                  <c:v>3.7705086497353468E-18</c:v>
                </c:pt>
                <c:pt idx="7">
                  <c:v>7.8178031270188213E-17</c:v>
                </c:pt>
                <c:pt idx="8">
                  <c:v>1.1086700305745033E-15</c:v>
                </c:pt>
                <c:pt idx="9">
                  <c:v>1.1646621326921775E-14</c:v>
                </c:pt>
                <c:pt idx="10">
                  <c:v>9.5936606926291391E-14</c:v>
                </c:pt>
                <c:pt idx="11">
                  <c:v>6.4623795833696175E-13</c:v>
                </c:pt>
                <c:pt idx="12">
                  <c:v>3.6750927282359602E-12</c:v>
                </c:pt>
                <c:pt idx="13">
                  <c:v>1.8087055881975469E-11</c:v>
                </c:pt>
                <c:pt idx="14">
                  <c:v>7.8562054623924417E-11</c:v>
                </c:pt>
                <c:pt idx="15">
                  <c:v>3.0596233379939057E-10</c:v>
                </c:pt>
                <c:pt idx="16">
                  <c:v>1.0822893759387875E-9</c:v>
                </c:pt>
                <c:pt idx="17">
                  <c:v>3.5146458058854045E-9</c:v>
                </c:pt>
                <c:pt idx="18">
                  <c:v>1.0572228209641371E-8</c:v>
                </c:pt>
                <c:pt idx="19">
                  <c:v>2.9681065820987604E-8</c:v>
                </c:pt>
                <c:pt idx="20">
                  <c:v>7.8273785620479683E-8</c:v>
                </c:pt>
                <c:pt idx="21">
                  <c:v>1.9497448729512518E-7</c:v>
                </c:pt>
                <c:pt idx="22">
                  <c:v>4.609347717086216E-7</c:v>
                </c:pt>
                <c:pt idx="23">
                  <c:v>1.0385013891016297E-6</c:v>
                </c:pt>
                <c:pt idx="24">
                  <c:v>2.23800074420915E-6</c:v>
                </c:pt>
                <c:pt idx="25">
                  <c:v>4.6279394821495098E-6</c:v>
                </c:pt>
                <c:pt idx="26">
                  <c:v>9.2090727950747822E-6</c:v>
                </c:pt>
                <c:pt idx="27">
                  <c:v>1.7677974346200809E-5</c:v>
                </c:pt>
                <c:pt idx="28">
                  <c:v>3.280993222669836E-5</c:v>
                </c:pt>
                <c:pt idx="29">
                  <c:v>5.8992738595949951E-5</c:v>
                </c:pt>
                <c:pt idx="30">
                  <c:v>1.029404134058193E-4</c:v>
                </c:pt>
                <c:pt idx="31">
                  <c:v>1.746070951217785E-4</c:v>
                </c:pt>
                <c:pt idx="32">
                  <c:v>2.8830435619160922E-4</c:v>
                </c:pt>
                <c:pt idx="33">
                  <c:v>4.6399871935687341E-4</c:v>
                </c:pt>
                <c:pt idx="34">
                  <c:v>7.2872987615009064E-4</c:v>
                </c:pt>
                <c:pt idx="35">
                  <c:v>1.1180453156847093E-3</c:v>
                </c:pt>
                <c:pt idx="36">
                  <c:v>1.6772970111047574E-3</c:v>
                </c:pt>
                <c:pt idx="37">
                  <c:v>2.4625959165224692E-3</c:v>
                </c:pt>
                <c:pt idx="38">
                  <c:v>3.5411778008272482E-3</c:v>
                </c:pt>
                <c:pt idx="39">
                  <c:v>4.9909084350730068E-3</c:v>
                </c:pt>
                <c:pt idx="40">
                  <c:v>6.898656989238779E-3</c:v>
                </c:pt>
                <c:pt idx="41">
                  <c:v>9.3573025286088039E-3</c:v>
                </c:pt>
                <c:pt idx="42">
                  <c:v>1.2461216138672765E-2</c:v>
                </c:pt>
                <c:pt idx="43">
                  <c:v>1.6300182691600218E-2</c:v>
                </c:pt>
                <c:pt idx="44">
                  <c:v>2.0951888138087793E-2</c:v>
                </c:pt>
                <c:pt idx="45">
                  <c:v>2.6473290281230716E-2</c:v>
                </c:pt>
                <c:pt idx="46">
                  <c:v>3.2891396134394471E-2</c:v>
                </c:pt>
                <c:pt idx="47">
                  <c:v>4.0194163925973088E-2</c:v>
                </c:pt>
                <c:pt idx="48">
                  <c:v>4.8322405170490461E-2</c:v>
                </c:pt>
                <c:pt idx="49">
                  <c:v>5.7163653445968521E-2</c:v>
                </c:pt>
                <c:pt idx="50">
                  <c:v>6.6548965843370014E-2</c:v>
                </c:pt>
                <c:pt idx="51">
                  <c:v>7.6253511775827398E-2</c:v>
                </c:pt>
                <c:pt idx="52">
                  <c:v>8.6001574363197067E-2</c:v>
                </c:pt>
                <c:pt idx="53">
                  <c:v>9.5476248656891888E-2</c:v>
                </c:pt>
                <c:pt idx="54">
                  <c:v>0.10433369120304592</c:v>
                </c:pt>
                <c:pt idx="55">
                  <c:v>0.11222129503029206</c:v>
                </c:pt>
                <c:pt idx="56">
                  <c:v>0.11879868396708992</c:v>
                </c:pt>
                <c:pt idx="57">
                  <c:v>0.12375999868889055</c:v>
                </c:pt>
                <c:pt idx="58">
                  <c:v>0.12685564304570776</c:v>
                </c:pt>
                <c:pt idx="59">
                  <c:v>0.1279115243848202</c:v>
                </c:pt>
                <c:pt idx="60">
                  <c:v>0.12684389133160823</c:v>
                </c:pt>
                <c:pt idx="61">
                  <c:v>0.12366815967711972</c:v>
                </c:pt>
                <c:pt idx="62">
                  <c:v>0.11850060733207728</c:v>
                </c:pt>
                <c:pt idx="63">
                  <c:v>0.11155247031038266</c:v>
                </c:pt>
                <c:pt idx="64">
                  <c:v>0.1031167159605602</c:v>
                </c:pt>
                <c:pt idx="65">
                  <c:v>9.3548521902553861E-2</c:v>
                </c:pt>
                <c:pt idx="66">
                  <c:v>8.3241156822979653E-2</c:v>
                </c:pt>
                <c:pt idx="67">
                  <c:v>7.2599455299803037E-2</c:v>
                </c:pt>
                <c:pt idx="68">
                  <c:v>6.2013334352315666E-2</c:v>
                </c:pt>
                <c:pt idx="69">
                  <c:v>5.1833775102982829E-2</c:v>
                </c:pt>
                <c:pt idx="70">
                  <c:v>4.2353386343974397E-2</c:v>
                </c:pt>
                <c:pt idx="71">
                  <c:v>3.3793114516645475E-2</c:v>
                </c:pt>
                <c:pt idx="72">
                  <c:v>2.6295938396212595E-2</c:v>
                </c:pt>
                <c:pt idx="73">
                  <c:v>1.9927583854034925E-2</c:v>
                </c:pt>
                <c:pt idx="74">
                  <c:v>1.4683522882756176E-2</c:v>
                </c:pt>
                <c:pt idx="75">
                  <c:v>1.0500884612895799E-2</c:v>
                </c:pt>
                <c:pt idx="76">
                  <c:v>7.2734856213689187E-3</c:v>
                </c:pt>
                <c:pt idx="77">
                  <c:v>4.8680290580591489E-3</c:v>
                </c:pt>
                <c:pt idx="78">
                  <c:v>3.139631740058553E-3</c:v>
                </c:pt>
                <c:pt idx="79">
                  <c:v>1.9451783296442393E-3</c:v>
                </c:pt>
                <c:pt idx="80">
                  <c:v>1.1535007269276084E-3</c:v>
                </c:pt>
                <c:pt idx="81">
                  <c:v>6.5194707784685542E-4</c:v>
                </c:pt>
                <c:pt idx="82">
                  <c:v>3.4944333643632174E-4</c:v>
                </c:pt>
                <c:pt idx="83">
                  <c:v>1.7658035768215472E-4</c:v>
                </c:pt>
                <c:pt idx="84">
                  <c:v>8.352840071987352E-5</c:v>
                </c:pt>
                <c:pt idx="85">
                  <c:v>3.6671713660313715E-5</c:v>
                </c:pt>
                <c:pt idx="86">
                  <c:v>1.4786844437264531E-5</c:v>
                </c:pt>
                <c:pt idx="87">
                  <c:v>5.4051017338609662E-6</c:v>
                </c:pt>
                <c:pt idx="88">
                  <c:v>1.7618256408190453E-6</c:v>
                </c:pt>
                <c:pt idx="89">
                  <c:v>5.0134885885265043E-7</c:v>
                </c:pt>
                <c:pt idx="90">
                  <c:v>1.2111372760978172E-7</c:v>
                </c:pt>
                <c:pt idx="91">
                  <c:v>2.3914838500379592E-8</c:v>
                </c:pt>
                <c:pt idx="92">
                  <c:v>3.6599841929956609E-9</c:v>
                </c:pt>
                <c:pt idx="93">
                  <c:v>4.0161349427616561E-10</c:v>
                </c:pt>
                <c:pt idx="94">
                  <c:v>2.8003118649940781E-11</c:v>
                </c:pt>
                <c:pt idx="95">
                  <c:v>1.0134195041407919E-12</c:v>
                </c:pt>
                <c:pt idx="96">
                  <c:v>1.3025113071596315E-14</c:v>
                </c:pt>
                <c:pt idx="97">
                  <c:v>2.5364455951132484E-17</c:v>
                </c:pt>
                <c:pt idx="98">
                  <c:v>4.9381522370199034E-22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49-4544-8F01-DB688AD364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4295288"/>
        <c:axId val="574296600"/>
      </c:lineChart>
      <c:catAx>
        <c:axId val="5742952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296600"/>
        <c:crosses val="autoZero"/>
        <c:auto val="1"/>
        <c:lblAlgn val="ctr"/>
        <c:lblOffset val="100"/>
        <c:noMultiLvlLbl val="0"/>
      </c:catAx>
      <c:valAx>
        <c:axId val="574296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295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Example!$G$1</c:f>
              <c:strCache>
                <c:ptCount val="1"/>
                <c:pt idx="0">
                  <c:v>f(theta2|Y)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Example!$G$2:$G$100</c:f>
              <c:numCache>
                <c:formatCode>General</c:formatCode>
                <c:ptCount val="99"/>
                <c:pt idx="0">
                  <c:v>1.2811422564673761E-47</c:v>
                </c:pt>
                <c:pt idx="1">
                  <c:v>2.26857928620689E-38</c:v>
                </c:pt>
                <c:pt idx="2">
                  <c:v>5.3697059744321645E-33</c:v>
                </c:pt>
                <c:pt idx="3">
                  <c:v>3.2926215592877935E-29</c:v>
                </c:pt>
                <c:pt idx="4">
                  <c:v>2.724879449144437E-26</c:v>
                </c:pt>
                <c:pt idx="5">
                  <c:v>6.3481420886881588E-24</c:v>
                </c:pt>
                <c:pt idx="6">
                  <c:v>6.1623153847709575E-22</c:v>
                </c:pt>
                <c:pt idx="7">
                  <c:v>3.1498289836708E-20</c:v>
                </c:pt>
                <c:pt idx="8">
                  <c:v>9.8590008785838269E-19</c:v>
                </c:pt>
                <c:pt idx="9">
                  <c:v>2.0947699631798447E-17</c:v>
                </c:pt>
                <c:pt idx="10">
                  <c:v>3.2517116334171341E-16</c:v>
                </c:pt>
                <c:pt idx="11">
                  <c:v>3.8933016778223472E-15</c:v>
                </c:pt>
                <c:pt idx="12">
                  <c:v>3.7466090675118125E-14</c:v>
                </c:pt>
                <c:pt idx="13">
                  <c:v>2.9920464968730996E-13</c:v>
                </c:pt>
                <c:pt idx="14">
                  <c:v>2.033842310834645E-12</c:v>
                </c:pt>
                <c:pt idx="15">
                  <c:v>1.2010319372614847E-11</c:v>
                </c:pt>
                <c:pt idx="16">
                  <c:v>6.2651139804481875E-11</c:v>
                </c:pt>
                <c:pt idx="17">
                  <c:v>2.9271131588675709E-10</c:v>
                </c:pt>
                <c:pt idx="18">
                  <c:v>1.239097973850215E-9</c:v>
                </c:pt>
                <c:pt idx="19">
                  <c:v>4.799193680154249E-9</c:v>
                </c:pt>
                <c:pt idx="20">
                  <c:v>1.7149107780944645E-8</c:v>
                </c:pt>
                <c:pt idx="21">
                  <c:v>5.6941540867614194E-8</c:v>
                </c:pt>
                <c:pt idx="22">
                  <c:v>1.7677276435091647E-7</c:v>
                </c:pt>
                <c:pt idx="23">
                  <c:v>5.1586421815919171E-7</c:v>
                </c:pt>
                <c:pt idx="24">
                  <c:v>1.4217817387073635E-6</c:v>
                </c:pt>
                <c:pt idx="25">
                  <c:v>3.7162516974245464E-6</c:v>
                </c:pt>
                <c:pt idx="26">
                  <c:v>9.2456977063232483E-6</c:v>
                </c:pt>
                <c:pt idx="27">
                  <c:v>2.1965700735332099E-5</c:v>
                </c:pt>
                <c:pt idx="28">
                  <c:v>4.9977579552257902E-5</c:v>
                </c:pt>
                <c:pt idx="29">
                  <c:v>1.0918181640491477E-4</c:v>
                </c:pt>
                <c:pt idx="30">
                  <c:v>2.2954819992978466E-4</c:v>
                </c:pt>
                <c:pt idx="31">
                  <c:v>4.654224499535789E-4</c:v>
                </c:pt>
                <c:pt idx="32">
                  <c:v>9.1176317191281179E-4</c:v>
                </c:pt>
                <c:pt idx="33">
                  <c:v>1.7286611119766561E-3</c:v>
                </c:pt>
                <c:pt idx="34">
                  <c:v>3.1768141587564056E-3</c:v>
                </c:pt>
                <c:pt idx="35">
                  <c:v>5.66664085021488E-3</c:v>
                </c:pt>
                <c:pt idx="36">
                  <c:v>9.8231900010290855E-3</c:v>
                </c:pt>
                <c:pt idx="37">
                  <c:v>1.656770122932448E-2</c:v>
                </c:pt>
                <c:pt idx="38">
                  <c:v>2.72143735447418E-2</c:v>
                </c:pt>
                <c:pt idx="39">
                  <c:v>4.3577483493071827E-2</c:v>
                </c:pt>
                <c:pt idx="40">
                  <c:v>6.8079512639981937E-2</c:v>
                </c:pt>
                <c:pt idx="41">
                  <c:v>0.10384570489481797</c:v>
                </c:pt>
                <c:pt idx="42">
                  <c:v>0.15476510237965777</c:v>
                </c:pt>
                <c:pt idx="43">
                  <c:v>0.22549355982353894</c:v>
                </c:pt>
                <c:pt idx="44">
                  <c:v>0.32137174136109115</c:v>
                </c:pt>
                <c:pt idx="45">
                  <c:v>0.44823201968956605</c:v>
                </c:pt>
                <c:pt idx="46">
                  <c:v>0.61207378199573281</c:v>
                </c:pt>
                <c:pt idx="47">
                  <c:v>0.81859774942084029</c:v>
                </c:pt>
                <c:pt idx="48">
                  <c:v>1.0726066503582579</c:v>
                </c:pt>
                <c:pt idx="49">
                  <c:v>1.3773010399226842</c:v>
                </c:pt>
                <c:pt idx="50">
                  <c:v>1.7335231198281538</c:v>
                </c:pt>
                <c:pt idx="51">
                  <c:v>2.1390248077351548</c:v>
                </c:pt>
                <c:pt idx="52">
                  <c:v>2.5878548704430524</c:v>
                </c:pt>
                <c:pt idx="53">
                  <c:v>3.0699691766307979</c:v>
                </c:pt>
                <c:pt idx="54">
                  <c:v>3.571163997685276</c:v>
                </c:pt>
                <c:pt idx="55">
                  <c:v>4.0734120990793441</c:v>
                </c:pt>
                <c:pt idx="56">
                  <c:v>4.5556446460493705</c:v>
                </c:pt>
                <c:pt idx="57">
                  <c:v>4.9949710630521409</c:v>
                </c:pt>
                <c:pt idx="58">
                  <c:v>5.3682693373948327</c:v>
                </c:pt>
                <c:pt idx="59">
                  <c:v>5.6540188977152201</c:v>
                </c:pt>
                <c:pt idx="60">
                  <c:v>5.8341968364620689</c:v>
                </c:pt>
                <c:pt idx="61">
                  <c:v>5.8960257118641932</c:v>
                </c:pt>
                <c:pt idx="62">
                  <c:v>5.8333555624263767</c:v>
                </c:pt>
                <c:pt idx="63">
                  <c:v>5.6474886487277463</c:v>
                </c:pt>
                <c:pt idx="64">
                  <c:v>5.3473124005159303</c:v>
                </c:pt>
                <c:pt idx="65">
                  <c:v>4.9486881195641974</c:v>
                </c:pt>
                <c:pt idx="66">
                  <c:v>4.4731390637522477</c:v>
                </c:pt>
                <c:pt idx="67">
                  <c:v>3.9459769184600861</c:v>
                </c:pt>
                <c:pt idx="68">
                  <c:v>3.3940845303154554</c:v>
                </c:pt>
                <c:pt idx="69">
                  <c:v>2.843621169588499</c:v>
                </c:pt>
                <c:pt idx="70">
                  <c:v>2.3179252635168459</c:v>
                </c:pt>
                <c:pt idx="71">
                  <c:v>1.8358561278760486</c:v>
                </c:pt>
                <c:pt idx="72">
                  <c:v>1.4107460448173192</c:v>
                </c:pt>
                <c:pt idx="73">
                  <c:v>1.0500393674912538</c:v>
                </c:pt>
                <c:pt idx="74">
                  <c:v>0.7555931090003799</c:v>
                </c:pt>
                <c:pt idx="75">
                  <c:v>0.52452188323166349</c:v>
                </c:pt>
                <c:pt idx="76">
                  <c:v>0.35040478110603862</c:v>
                </c:pt>
                <c:pt idx="77">
                  <c:v>0.22464268309552082</c:v>
                </c:pt>
                <c:pt idx="78">
                  <c:v>0.13776379204819486</c:v>
                </c:pt>
                <c:pt idx="79">
                  <c:v>8.0517108997782208E-2</c:v>
                </c:pt>
                <c:pt idx="80">
                  <c:v>4.4656292309045921E-2</c:v>
                </c:pt>
                <c:pt idx="81">
                  <c:v>2.3384908742583293E-2</c:v>
                </c:pt>
                <c:pt idx="82">
                  <c:v>1.1494207379345348E-2</c:v>
                </c:pt>
                <c:pt idx="83">
                  <c:v>5.2658222712052153E-3</c:v>
                </c:pt>
                <c:pt idx="84">
                  <c:v>2.2297146010771297E-3</c:v>
                </c:pt>
                <c:pt idx="85">
                  <c:v>8.6380024926188768E-4</c:v>
                </c:pt>
                <c:pt idx="86">
                  <c:v>3.0237729916947391E-4</c:v>
                </c:pt>
                <c:pt idx="87">
                  <c:v>9.417490052870328E-5</c:v>
                </c:pt>
                <c:pt idx="88">
                  <c:v>2.559056547451528E-5</c:v>
                </c:pt>
                <c:pt idx="89">
                  <c:v>5.9162490973520039E-6</c:v>
                </c:pt>
                <c:pt idx="90">
                  <c:v>1.1256917931975375E-6</c:v>
                </c:pt>
                <c:pt idx="91">
                  <c:v>1.6852372852108678E-7</c:v>
                </c:pt>
                <c:pt idx="92">
                  <c:v>1.8636434361241276E-8</c:v>
                </c:pt>
                <c:pt idx="93">
                  <c:v>1.3879246130257694E-9</c:v>
                </c:pt>
                <c:pt idx="94">
                  <c:v>6.0310163374482467E-11</c:v>
                </c:pt>
                <c:pt idx="95">
                  <c:v>1.2024768332064261E-12</c:v>
                </c:pt>
                <c:pt idx="96">
                  <c:v>7.0106173049339124E-15</c:v>
                </c:pt>
                <c:pt idx="97">
                  <c:v>4.3461721313596957E-18</c:v>
                </c:pt>
                <c:pt idx="98">
                  <c:v>1.1355851146489665E-23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2D-414F-94BA-6262655987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9493336"/>
        <c:axId val="399492024"/>
      </c:lineChart>
      <c:catAx>
        <c:axId val="3994933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492024"/>
        <c:crosses val="autoZero"/>
        <c:auto val="1"/>
        <c:lblAlgn val="ctr"/>
        <c:lblOffset val="100"/>
        <c:noMultiLvlLbl val="0"/>
      </c:catAx>
      <c:valAx>
        <c:axId val="399492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493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f(</a:t>
            </a:r>
            <a:r>
              <a:rPr lang="el-GR"/>
              <a:t>ϑ</a:t>
            </a:r>
            <a:r>
              <a:rPr lang="en-US"/>
              <a:t>) Prior Probability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Bionomial_Template!$D$1</c:f>
              <c:strCache>
                <c:ptCount val="1"/>
                <c:pt idx="0">
                  <c:v>f(ϑ)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Bionomial_Template!$D$2:$D$100</c:f>
              <c:numCache>
                <c:formatCode>General</c:formatCode>
                <c:ptCount val="99"/>
                <c:pt idx="0">
                  <c:v>3.8811959999999996</c:v>
                </c:pt>
                <c:pt idx="1">
                  <c:v>3.7647679999999997</c:v>
                </c:pt>
                <c:pt idx="2">
                  <c:v>3.6506919999999998</c:v>
                </c:pt>
                <c:pt idx="3">
                  <c:v>3.5389439999999999</c:v>
                </c:pt>
                <c:pt idx="4">
                  <c:v>3.4294999999999995</c:v>
                </c:pt>
                <c:pt idx="5">
                  <c:v>3.3223359999999995</c:v>
                </c:pt>
                <c:pt idx="6">
                  <c:v>3.2174279999999995</c:v>
                </c:pt>
                <c:pt idx="7">
                  <c:v>3.1147520000000002</c:v>
                </c:pt>
                <c:pt idx="8">
                  <c:v>3.0142840000000004</c:v>
                </c:pt>
                <c:pt idx="9">
                  <c:v>2.9160000000000004</c:v>
                </c:pt>
                <c:pt idx="10">
                  <c:v>2.8198760000000003</c:v>
                </c:pt>
                <c:pt idx="11">
                  <c:v>2.7258879999999999</c:v>
                </c:pt>
                <c:pt idx="12">
                  <c:v>2.6340120000000002</c:v>
                </c:pt>
                <c:pt idx="13">
                  <c:v>2.5442239999999998</c:v>
                </c:pt>
                <c:pt idx="14">
                  <c:v>2.4564999999999997</c:v>
                </c:pt>
                <c:pt idx="15">
                  <c:v>2.3708159999999996</c:v>
                </c:pt>
                <c:pt idx="16">
                  <c:v>2.2871479999999997</c:v>
                </c:pt>
                <c:pt idx="17">
                  <c:v>2.2054720000000003</c:v>
                </c:pt>
                <c:pt idx="18">
                  <c:v>2.1257640000000007</c:v>
                </c:pt>
                <c:pt idx="19">
                  <c:v>2.0480000000000005</c:v>
                </c:pt>
                <c:pt idx="20">
                  <c:v>1.9721560000000005</c:v>
                </c:pt>
                <c:pt idx="21">
                  <c:v>1.8982080000000001</c:v>
                </c:pt>
                <c:pt idx="22">
                  <c:v>1.8261320000000001</c:v>
                </c:pt>
                <c:pt idx="23">
                  <c:v>1.7559040000000001</c:v>
                </c:pt>
                <c:pt idx="24">
                  <c:v>1.6875</c:v>
                </c:pt>
                <c:pt idx="25">
                  <c:v>1.6208959999999999</c:v>
                </c:pt>
                <c:pt idx="26">
                  <c:v>1.5560679999999998</c:v>
                </c:pt>
                <c:pt idx="27">
                  <c:v>1.4929919999999999</c:v>
                </c:pt>
                <c:pt idx="28">
                  <c:v>1.4316439999999999</c:v>
                </c:pt>
                <c:pt idx="29">
                  <c:v>1.3719999999999997</c:v>
                </c:pt>
                <c:pt idx="30">
                  <c:v>1.3140359999999998</c:v>
                </c:pt>
                <c:pt idx="31">
                  <c:v>1.2577279999999997</c:v>
                </c:pt>
                <c:pt idx="32">
                  <c:v>1.2030519999999996</c:v>
                </c:pt>
                <c:pt idx="33">
                  <c:v>1.1499839999999995</c:v>
                </c:pt>
                <c:pt idx="34">
                  <c:v>1.0985000000000003</c:v>
                </c:pt>
                <c:pt idx="35">
                  <c:v>1.0485760000000002</c:v>
                </c:pt>
                <c:pt idx="36">
                  <c:v>1.0001880000000001</c:v>
                </c:pt>
                <c:pt idx="37">
                  <c:v>0.95331200000000005</c:v>
                </c:pt>
                <c:pt idx="38">
                  <c:v>0.90792399999999995</c:v>
                </c:pt>
                <c:pt idx="39">
                  <c:v>0.86399999999999999</c:v>
                </c:pt>
                <c:pt idx="40">
                  <c:v>0.82151600000000025</c:v>
                </c:pt>
                <c:pt idx="41">
                  <c:v>0.78044800000000025</c:v>
                </c:pt>
                <c:pt idx="42">
                  <c:v>0.74077200000000021</c:v>
                </c:pt>
                <c:pt idx="43">
                  <c:v>0.7024640000000002</c:v>
                </c:pt>
                <c:pt idx="44">
                  <c:v>0.6655000000000002</c:v>
                </c:pt>
                <c:pt idx="45">
                  <c:v>0.62985600000000008</c:v>
                </c:pt>
                <c:pt idx="46">
                  <c:v>0.59550800000000015</c:v>
                </c:pt>
                <c:pt idx="47">
                  <c:v>0.56243200000000004</c:v>
                </c:pt>
                <c:pt idx="48">
                  <c:v>0.53060399999999996</c:v>
                </c:pt>
                <c:pt idx="49">
                  <c:v>0.5</c:v>
                </c:pt>
                <c:pt idx="50">
                  <c:v>0.47059599999999996</c:v>
                </c:pt>
                <c:pt idx="51">
                  <c:v>0.44236799999999998</c:v>
                </c:pt>
                <c:pt idx="52">
                  <c:v>0.41529199999999994</c:v>
                </c:pt>
                <c:pt idx="53">
                  <c:v>0.38934399999999991</c:v>
                </c:pt>
                <c:pt idx="54">
                  <c:v>0.36449999999999988</c:v>
                </c:pt>
                <c:pt idx="55">
                  <c:v>0.34073599999999987</c:v>
                </c:pt>
                <c:pt idx="56">
                  <c:v>0.31802800000000009</c:v>
                </c:pt>
                <c:pt idx="57">
                  <c:v>0.29635200000000006</c:v>
                </c:pt>
                <c:pt idx="58">
                  <c:v>0.27568400000000004</c:v>
                </c:pt>
                <c:pt idx="59">
                  <c:v>0.25600000000000006</c:v>
                </c:pt>
                <c:pt idx="60">
                  <c:v>0.23727600000000001</c:v>
                </c:pt>
                <c:pt idx="61">
                  <c:v>0.21948800000000002</c:v>
                </c:pt>
                <c:pt idx="62">
                  <c:v>0.20261199999999999</c:v>
                </c:pt>
                <c:pt idx="63">
                  <c:v>0.18662399999999998</c:v>
                </c:pt>
                <c:pt idx="64">
                  <c:v>0.17149999999999996</c:v>
                </c:pt>
                <c:pt idx="65">
                  <c:v>0.15721599999999997</c:v>
                </c:pt>
                <c:pt idx="66">
                  <c:v>0.14374799999999993</c:v>
                </c:pt>
                <c:pt idx="67">
                  <c:v>0.13107199999999994</c:v>
                </c:pt>
                <c:pt idx="68">
                  <c:v>0.11916400000000006</c:v>
                </c:pt>
                <c:pt idx="69">
                  <c:v>0.10800000000000004</c:v>
                </c:pt>
                <c:pt idx="70">
                  <c:v>9.7556000000000032E-2</c:v>
                </c:pt>
                <c:pt idx="71">
                  <c:v>8.7808000000000025E-2</c:v>
                </c:pt>
                <c:pt idx="72">
                  <c:v>7.873200000000001E-2</c:v>
                </c:pt>
                <c:pt idx="73">
                  <c:v>7.0304000000000005E-2</c:v>
                </c:pt>
                <c:pt idx="74">
                  <c:v>6.25E-2</c:v>
                </c:pt>
                <c:pt idx="75">
                  <c:v>5.5295999999999998E-2</c:v>
                </c:pt>
                <c:pt idx="76">
                  <c:v>4.8667999999999989E-2</c:v>
                </c:pt>
                <c:pt idx="77">
                  <c:v>4.2591999999999984E-2</c:v>
                </c:pt>
                <c:pt idx="78">
                  <c:v>3.704399999999998E-2</c:v>
                </c:pt>
                <c:pt idx="79">
                  <c:v>3.199999999999998E-2</c:v>
                </c:pt>
                <c:pt idx="80">
                  <c:v>2.7435999999999978E-2</c:v>
                </c:pt>
                <c:pt idx="81">
                  <c:v>2.3328000000000019E-2</c:v>
                </c:pt>
                <c:pt idx="82">
                  <c:v>1.9652000000000013E-2</c:v>
                </c:pt>
                <c:pt idx="83">
                  <c:v>1.638400000000001E-2</c:v>
                </c:pt>
                <c:pt idx="84">
                  <c:v>1.3500000000000005E-2</c:v>
                </c:pt>
                <c:pt idx="85">
                  <c:v>1.0976000000000003E-2</c:v>
                </c:pt>
                <c:pt idx="86">
                  <c:v>8.7880000000000007E-3</c:v>
                </c:pt>
                <c:pt idx="87">
                  <c:v>6.9119999999999997E-3</c:v>
                </c:pt>
                <c:pt idx="88">
                  <c:v>5.323999999999998E-3</c:v>
                </c:pt>
                <c:pt idx="89">
                  <c:v>3.9999999999999975E-3</c:v>
                </c:pt>
                <c:pt idx="90">
                  <c:v>2.9159999999999972E-3</c:v>
                </c:pt>
                <c:pt idx="91">
                  <c:v>2.0479999999999969E-3</c:v>
                </c:pt>
                <c:pt idx="92">
                  <c:v>1.3719999999999971E-3</c:v>
                </c:pt>
                <c:pt idx="93">
                  <c:v>8.6400000000000235E-4</c:v>
                </c:pt>
                <c:pt idx="94">
                  <c:v>5.0000000000000131E-4</c:v>
                </c:pt>
                <c:pt idx="95">
                  <c:v>2.5600000000000069E-4</c:v>
                </c:pt>
                <c:pt idx="96">
                  <c:v>1.0800000000000029E-4</c:v>
                </c:pt>
                <c:pt idx="97">
                  <c:v>3.2000000000000087E-5</c:v>
                </c:pt>
                <c:pt idx="98">
                  <c:v>4.0000000000000108E-6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A4-4A68-B84F-105C6F4E2B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2496072"/>
        <c:axId val="402496400"/>
      </c:lineChart>
      <c:catAx>
        <c:axId val="4024960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496400"/>
        <c:crosses val="autoZero"/>
        <c:auto val="1"/>
        <c:lblAlgn val="ctr"/>
        <c:lblOffset val="100"/>
        <c:noMultiLvlLbl val="0"/>
      </c:catAx>
      <c:valAx>
        <c:axId val="40249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496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L(</a:t>
            </a:r>
            <a:r>
              <a:rPr lang="el-GR"/>
              <a:t>ϑ</a:t>
            </a:r>
            <a:r>
              <a:rPr lang="en-US"/>
              <a:t>)</a:t>
            </a:r>
            <a:r>
              <a:rPr lang="en-US" baseline="0"/>
              <a:t> Likelihood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Bionomial_Template!$E$1</c:f>
              <c:strCache>
                <c:ptCount val="1"/>
                <c:pt idx="0">
                  <c:v>L(ϑ)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Bionomial_Template!$E$2:$E$100</c:f>
              <c:numCache>
                <c:formatCode>General</c:formatCode>
                <c:ptCount val="99"/>
                <c:pt idx="0">
                  <c:v>1.7377016237624726E-59</c:v>
                </c:pt>
                <c:pt idx="1">
                  <c:v>1.390276658830009E-49</c:v>
                </c:pt>
                <c:pt idx="2">
                  <c:v>8.3739890828162746E-44</c:v>
                </c:pt>
                <c:pt idx="3">
                  <c:v>1.0337301658668554E-39</c:v>
                </c:pt>
                <c:pt idx="4">
                  <c:v>1.5156685002103345E-36</c:v>
                </c:pt>
                <c:pt idx="5">
                  <c:v>5.77317978973027E-34</c:v>
                </c:pt>
                <c:pt idx="6">
                  <c:v>8.6725099164252524E-32</c:v>
                </c:pt>
                <c:pt idx="7">
                  <c:v>6.5919394104302894E-30</c:v>
                </c:pt>
                <c:pt idx="8">
                  <c:v>2.9772918082293099E-28</c:v>
                </c:pt>
                <c:pt idx="9">
                  <c:v>8.9171569529640253E-27</c:v>
                </c:pt>
                <c:pt idx="10">
                  <c:v>1.9152148545165545E-25</c:v>
                </c:pt>
                <c:pt idx="11">
                  <c:v>3.1252781048958931E-24</c:v>
                </c:pt>
                <c:pt idx="12">
                  <c:v>4.048500891150356E-23</c:v>
                </c:pt>
                <c:pt idx="13">
                  <c:v>4.3076774903775259E-22</c:v>
                </c:pt>
                <c:pt idx="14">
                  <c:v>3.8678789477125212E-21</c:v>
                </c:pt>
                <c:pt idx="15">
                  <c:v>2.9953203345249898E-20</c:v>
                </c:pt>
                <c:pt idx="16">
                  <c:v>2.0365257085282632E-19</c:v>
                </c:pt>
                <c:pt idx="17">
                  <c:v>1.2337253254161054E-18</c:v>
                </c:pt>
                <c:pt idx="18">
                  <c:v>6.7420630303584261E-18</c:v>
                </c:pt>
                <c:pt idx="19">
                  <c:v>3.3585251947543845E-17</c:v>
                </c:pt>
                <c:pt idx="20">
                  <c:v>1.5387044507769E-16</c:v>
                </c:pt>
                <c:pt idx="21">
                  <c:v>6.5334042502732733E-16</c:v>
                </c:pt>
                <c:pt idx="22">
                  <c:v>2.5881086814510655E-15</c:v>
                </c:pt>
                <c:pt idx="23">
                  <c:v>9.6204407052420064E-15</c:v>
                </c:pt>
                <c:pt idx="24">
                  <c:v>3.3727020350179463E-14</c:v>
                </c:pt>
                <c:pt idx="25">
                  <c:v>1.1201375750701758E-13</c:v>
                </c:pt>
                <c:pt idx="26">
                  <c:v>3.5382872121803466E-13</c:v>
                </c:pt>
                <c:pt idx="27">
                  <c:v>1.0667713760957648E-12</c:v>
                </c:pt>
                <c:pt idx="28">
                  <c:v>3.0794362402692532E-12</c:v>
                </c:pt>
                <c:pt idx="29">
                  <c:v>8.5352555883756793E-12</c:v>
                </c:pt>
                <c:pt idx="30">
                  <c:v>2.2772377599716722E-11</c:v>
                </c:pt>
                <c:pt idx="31">
                  <c:v>5.8619285183656786E-11</c:v>
                </c:pt>
                <c:pt idx="32">
                  <c:v>1.4588561804989294E-10</c:v>
                </c:pt>
                <c:pt idx="33">
                  <c:v>3.5167431964665227E-10</c:v>
                </c:pt>
                <c:pt idx="34">
                  <c:v>8.225604134420172E-10</c:v>
                </c:pt>
                <c:pt idx="35">
                  <c:v>1.8696968138721047E-9</c:v>
                </c:pt>
                <c:pt idx="36">
                  <c:v>4.1358957671948346E-9</c:v>
                </c:pt>
                <c:pt idx="37">
                  <c:v>8.9151644699346022E-9</c:v>
                </c:pt>
                <c:pt idx="38">
                  <c:v>1.8748637910882623E-8</c:v>
                </c:pt>
                <c:pt idx="39">
                  <c:v>3.8509449581312596E-8</c:v>
                </c:pt>
                <c:pt idx="40">
                  <c:v>7.7332170180478622E-8</c:v>
                </c:pt>
                <c:pt idx="41">
                  <c:v>1.5196773228468418E-7</c:v>
                </c:pt>
                <c:pt idx="42">
                  <c:v>2.9249056983230124E-7</c:v>
                </c:pt>
                <c:pt idx="43">
                  <c:v>5.5180211130048175E-7</c:v>
                </c:pt>
                <c:pt idx="44">
                  <c:v>1.0211290364324318E-6</c:v>
                </c:pt>
                <c:pt idx="45">
                  <c:v>1.8547851451628425E-6</c:v>
                </c:pt>
                <c:pt idx="46">
                  <c:v>3.3089426783863548E-6</c:v>
                </c:pt>
                <c:pt idx="47">
                  <c:v>5.8011364880995124E-6</c:v>
                </c:pt>
                <c:pt idx="48">
                  <c:v>9.9997862850637008E-6</c:v>
                </c:pt>
                <c:pt idx="49">
                  <c:v>1.6956219042185755E-5</c:v>
                </c:pt>
                <c:pt idx="50">
                  <c:v>2.8295489808620891E-5</c:v>
                </c:pt>
                <c:pt idx="51">
                  <c:v>4.6486606743935356E-5</c:v>
                </c:pt>
                <c:pt idx="52">
                  <c:v>7.5217266607468573E-5</c:v>
                </c:pt>
                <c:pt idx="53">
                  <c:v>1.1990236260030082E-4</c:v>
                </c:pt>
                <c:pt idx="54">
                  <c:v>1.8835848752038646E-4</c:v>
                </c:pt>
                <c:pt idx="55">
                  <c:v>2.9167719268348875E-4</c:v>
                </c:pt>
                <c:pt idx="56">
                  <c:v>4.453262247646134E-4</c:v>
                </c:pt>
                <c:pt idx="57">
                  <c:v>6.7049827537213368E-4</c:v>
                </c:pt>
                <c:pt idx="58">
                  <c:v>9.9570852619164829E-4</c:v>
                </c:pt>
                <c:pt idx="59">
                  <c:v>1.4586128884329912E-3</c:v>
                </c:pt>
                <c:pt idx="60">
                  <c:v>2.1079759384063728E-3</c:v>
                </c:pt>
                <c:pt idx="61">
                  <c:v>3.0056594659756391E-3</c:v>
                </c:pt>
                <c:pt idx="62">
                  <c:v>4.2284290242039233E-3</c:v>
                </c:pt>
                <c:pt idx="63">
                  <c:v>5.8692889617803067E-3</c:v>
                </c:pt>
                <c:pt idx="64">
                  <c:v>8.0379615505107218E-3</c:v>
                </c:pt>
                <c:pt idx="65">
                  <c:v>1.0860032799946413E-2</c:v>
                </c:pt>
                <c:pt idx="66">
                  <c:v>1.4474211456440674E-2</c:v>
                </c:pt>
                <c:pt idx="67">
                  <c:v>1.9027109270858138E-2</c:v>
                </c:pt>
                <c:pt idx="68">
                  <c:v>2.4664975926696142E-2</c:v>
                </c:pt>
                <c:pt idx="69">
                  <c:v>3.1521940741202646E-2</c:v>
                </c:pt>
                <c:pt idx="70">
                  <c:v>3.9704555445078997E-2</c:v>
                </c:pt>
                <c:pt idx="71">
                  <c:v>4.9272823141973787E-2</c:v>
                </c:pt>
                <c:pt idx="72">
                  <c:v>6.0218450706421324E-2</c:v>
                </c:pt>
                <c:pt idx="73">
                  <c:v>7.2441766430494076E-2</c:v>
                </c:pt>
                <c:pt idx="74">
                  <c:v>8.5729560519478012E-2</c:v>
                </c:pt>
                <c:pt idx="75">
                  <c:v>9.9736949731687091E-2</c:v>
                </c:pt>
                <c:pt idx="76">
                  <c:v>0.1139771065219492</c:v>
                </c:pt>
                <c:pt idx="77">
                  <c:v>0.12782314512796197</c:v>
                </c:pt>
                <c:pt idx="78">
                  <c:v>0.14052639993901223</c:v>
                </c:pt>
                <c:pt idx="79">
                  <c:v>0.15125452815610246</c:v>
                </c:pt>
                <c:pt idx="80">
                  <c:v>0.1591511109021353</c:v>
                </c:pt>
                <c:pt idx="81">
                  <c:v>0.16341559860400709</c:v>
                </c:pt>
                <c:pt idx="82">
                  <c:v>0.16339860437784873</c:v>
                </c:pt>
                <c:pt idx="83">
                  <c:v>0.15870300986043814</c:v>
                </c:pt>
                <c:pt idx="84">
                  <c:v>0.14927676220652389</c:v>
                </c:pt>
                <c:pt idx="85">
                  <c:v>0.13547962489595144</c:v>
                </c:pt>
                <c:pt idx="86">
                  <c:v>0.11810482686897929</c:v>
                </c:pt>
                <c:pt idx="87">
                  <c:v>9.8338991025168895E-2</c:v>
                </c:pt>
                <c:pt idx="88">
                  <c:v>7.7651144315008275E-2</c:v>
                </c:pt>
                <c:pt idx="89">
                  <c:v>5.7614481292187346E-2</c:v>
                </c:pt>
                <c:pt idx="90">
                  <c:v>3.9681890779661659E-2</c:v>
                </c:pt>
                <c:pt idx="91">
                  <c:v>2.4954970229315501E-2</c:v>
                </c:pt>
                <c:pt idx="92">
                  <c:v>1.4000786309657235E-2</c:v>
                </c:pt>
                <c:pt idx="93">
                  <c:v>6.7734006676001858E-3</c:v>
                </c:pt>
                <c:pt idx="94">
                  <c:v>2.6803891398684341E-3</c:v>
                </c:pt>
                <c:pt idx="95">
                  <c:v>7.9414439375578773E-4</c:v>
                </c:pt>
                <c:pt idx="96">
                  <c:v>1.4922612393481561E-4</c:v>
                </c:pt>
                <c:pt idx="97">
                  <c:v>1.2251783455520767E-5</c:v>
                </c:pt>
                <c:pt idx="98">
                  <c:v>1.3381052248327951E-7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C6-4426-92ED-623DF374B3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0279784"/>
        <c:axId val="570279456"/>
      </c:lineChart>
      <c:catAx>
        <c:axId val="5702797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279456"/>
        <c:crosses val="autoZero"/>
        <c:auto val="1"/>
        <c:lblAlgn val="ctr"/>
        <c:lblOffset val="100"/>
        <c:noMultiLvlLbl val="0"/>
      </c:catAx>
      <c:valAx>
        <c:axId val="57027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279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f(</a:t>
            </a:r>
            <a:r>
              <a:rPr lang="el-GR"/>
              <a:t>ϑ</a:t>
            </a:r>
            <a:r>
              <a:rPr lang="en-US"/>
              <a:t>|Y) Posterior Probability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Bionomial_Template!$F$1</c:f>
              <c:strCache>
                <c:ptCount val="1"/>
                <c:pt idx="0">
                  <c:v>f(ϑ|Y)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Bionomial_Template!$F$2:$F$100</c:f>
              <c:numCache>
                <c:formatCode>General</c:formatCode>
                <c:ptCount val="99"/>
                <c:pt idx="0">
                  <c:v>7.4565227832559193</c:v>
                </c:pt>
                <c:pt idx="1">
                  <c:v>6.9450042659737585</c:v>
                </c:pt>
                <c:pt idx="2">
                  <c:v>6.4638627582490393</c:v>
                </c:pt>
                <c:pt idx="3">
                  <c:v>6.0115798248652794</c:v>
                </c:pt>
                <c:pt idx="4">
                  <c:v>5.5866983687499996</c:v>
                </c:pt>
                <c:pt idx="5">
                  <c:v>5.1878207535411187</c:v>
                </c:pt>
                <c:pt idx="6">
                  <c:v>4.8136069648605577</c:v>
                </c:pt>
                <c:pt idx="7">
                  <c:v>4.4627728098918409</c:v>
                </c:pt>
                <c:pt idx="8">
                  <c:v>4.1340881548584809</c:v>
                </c:pt>
                <c:pt idx="9">
                  <c:v>3.8263752000000011</c:v>
                </c:pt>
                <c:pt idx="10">
                  <c:v>3.538506791642321</c:v>
                </c:pt>
                <c:pt idx="11">
                  <c:v>3.2694047709593601</c:v>
                </c:pt>
                <c:pt idx="12">
                  <c:v>3.0180383590226407</c:v>
                </c:pt>
                <c:pt idx="13">
                  <c:v>2.7834225777356791</c:v>
                </c:pt>
                <c:pt idx="14">
                  <c:v>2.5646167062499989</c:v>
                </c:pt>
                <c:pt idx="15">
                  <c:v>2.360722772459519</c:v>
                </c:pt>
                <c:pt idx="16">
                  <c:v>2.1708840791701594</c:v>
                </c:pt>
                <c:pt idx="17">
                  <c:v>1.9942837645414409</c:v>
                </c:pt>
                <c:pt idx="18">
                  <c:v>1.8301433963968812</c:v>
                </c:pt>
                <c:pt idx="19">
                  <c:v>1.6777216000000013</c:v>
                </c:pt>
                <c:pt idx="20">
                  <c:v>1.536312718892721</c:v>
                </c:pt>
                <c:pt idx="21">
                  <c:v>1.4052455083929605</c:v>
                </c:pt>
                <c:pt idx="22">
                  <c:v>1.2838818613482399</c:v>
                </c:pt>
                <c:pt idx="23">
                  <c:v>1.1716155657420801</c:v>
                </c:pt>
                <c:pt idx="24">
                  <c:v>1.06787109375</c:v>
                </c:pt>
                <c:pt idx="25">
                  <c:v>0.97210242184191986</c:v>
                </c:pt>
                <c:pt idx="26">
                  <c:v>0.88379188152775956</c:v>
                </c:pt>
                <c:pt idx="27">
                  <c:v>0.80244904034303977</c:v>
                </c:pt>
                <c:pt idx="28">
                  <c:v>0.72760961267127988</c:v>
                </c:pt>
                <c:pt idx="29">
                  <c:v>0.6588343999999996</c:v>
                </c:pt>
                <c:pt idx="30">
                  <c:v>0.59570826020711976</c:v>
                </c:pt>
                <c:pt idx="31">
                  <c:v>0.53783910547455971</c:v>
                </c:pt>
                <c:pt idx="32">
                  <c:v>0.48485692842583961</c:v>
                </c:pt>
                <c:pt idx="33">
                  <c:v>0.43641285608447955</c:v>
                </c:pt>
                <c:pt idx="34">
                  <c:v>0.39217823125000018</c:v>
                </c:pt>
                <c:pt idx="35">
                  <c:v>0.35184372088832006</c:v>
                </c:pt>
                <c:pt idx="36">
                  <c:v>0.31511845113336007</c:v>
                </c:pt>
                <c:pt idx="37">
                  <c:v>0.28172916849664004</c:v>
                </c:pt>
                <c:pt idx="38">
                  <c:v>0.25141942688167995</c:v>
                </c:pt>
                <c:pt idx="39">
                  <c:v>0.22394879999999998</c:v>
                </c:pt>
                <c:pt idx="40">
                  <c:v>0.19909211878552016</c:v>
                </c:pt>
                <c:pt idx="41">
                  <c:v>0.17663873340416017</c:v>
                </c:pt>
                <c:pt idx="42">
                  <c:v>0.15639179945544013</c:v>
                </c:pt>
                <c:pt idx="43">
                  <c:v>0.13816758796288006</c:v>
                </c:pt>
                <c:pt idx="44">
                  <c:v>0.12179481875000008</c:v>
                </c:pt>
                <c:pt idx="45">
                  <c:v>0.10711401679872004</c:v>
                </c:pt>
                <c:pt idx="46">
                  <c:v>9.3976891186960052E-2</c:v>
                </c:pt>
                <c:pt idx="47">
                  <c:v>8.2245736202240016E-2</c:v>
                </c:pt>
                <c:pt idx="48">
                  <c:v>7.1792854228079989E-2</c:v>
                </c:pt>
                <c:pt idx="49">
                  <c:v>6.25E-2</c:v>
                </c:pt>
                <c:pt idx="50">
                  <c:v>5.4257845827919989E-2</c:v>
                </c:pt>
                <c:pt idx="51">
                  <c:v>4.6965467381759995E-2</c:v>
                </c:pt>
                <c:pt idx="52">
                  <c:v>4.052984963703999E-2</c:v>
                </c:pt>
                <c:pt idx="53">
                  <c:v>3.4865412577279979E-2</c:v>
                </c:pt>
                <c:pt idx="54">
                  <c:v>2.9893556249999977E-2</c:v>
                </c:pt>
                <c:pt idx="55">
                  <c:v>2.554222477311998E-2</c:v>
                </c:pt>
                <c:pt idx="56">
                  <c:v>2.1745488888560014E-2</c:v>
                </c:pt>
                <c:pt idx="57">
                  <c:v>1.844314665984001E-2</c:v>
                </c:pt>
                <c:pt idx="58">
                  <c:v>1.5580341910480007E-2</c:v>
                </c:pt>
                <c:pt idx="59">
                  <c:v>1.310720000000001E-2</c:v>
                </c:pt>
                <c:pt idx="60">
                  <c:v>1.0978480534320004E-2</c:v>
                </c:pt>
                <c:pt idx="61">
                  <c:v>9.1532466073600011E-3</c:v>
                </c:pt>
                <c:pt idx="62">
                  <c:v>7.5945501706399989E-3</c:v>
                </c:pt>
                <c:pt idx="63">
                  <c:v>6.2691331276799982E-3</c:v>
                </c:pt>
                <c:pt idx="64">
                  <c:v>5.1471437499999969E-3</c:v>
                </c:pt>
                <c:pt idx="65">
                  <c:v>4.2018680115199977E-3</c:v>
                </c:pt>
                <c:pt idx="66">
                  <c:v>3.4094754381599965E-3</c:v>
                </c:pt>
                <c:pt idx="67">
                  <c:v>2.748779069439997E-3</c:v>
                </c:pt>
                <c:pt idx="68">
                  <c:v>2.2010091288800025E-3</c:v>
                </c:pt>
                <c:pt idx="69">
                  <c:v>1.7496000000000018E-3</c:v>
                </c:pt>
                <c:pt idx="70">
                  <c:v>1.3799901047200013E-3</c:v>
                </c:pt>
                <c:pt idx="71">
                  <c:v>1.0794342809600005E-3</c:v>
                </c:pt>
                <c:pt idx="72">
                  <c:v>8.3682825624000032E-4</c:v>
                </c:pt>
                <c:pt idx="73">
                  <c:v>6.4254481408000013E-4</c:v>
                </c:pt>
                <c:pt idx="74">
                  <c:v>4.8828125E-4</c:v>
                </c:pt>
                <c:pt idx="75">
                  <c:v>3.6691771391999996E-4</c:v>
                </c:pt>
                <c:pt idx="76">
                  <c:v>2.7238603575999984E-4</c:v>
                </c:pt>
                <c:pt idx="77">
                  <c:v>1.9954863103999984E-4</c:v>
                </c:pt>
                <c:pt idx="78">
                  <c:v>1.4408708327999983E-4</c:v>
                </c:pt>
                <c:pt idx="79">
                  <c:v>1.0239999999999983E-4</c:v>
                </c:pt>
                <c:pt idx="80">
                  <c:v>7.150973911999986E-5</c:v>
                </c:pt>
                <c:pt idx="81">
                  <c:v>4.8977602560000094E-5</c:v>
                </c:pt>
                <c:pt idx="82">
                  <c:v>3.282709384000005E-5</c:v>
                </c:pt>
                <c:pt idx="83">
                  <c:v>2.147483648000003E-5</c:v>
                </c:pt>
                <c:pt idx="84">
                  <c:v>1.3668750000000014E-5</c:v>
                </c:pt>
                <c:pt idx="85">
                  <c:v>8.4330803200000038E-6</c:v>
                </c:pt>
                <c:pt idx="86">
                  <c:v>5.019881360000001E-6</c:v>
                </c:pt>
                <c:pt idx="87">
                  <c:v>2.8665446399999997E-6</c:v>
                </c:pt>
                <c:pt idx="88">
                  <c:v>1.5589736799999988E-6</c:v>
                </c:pt>
                <c:pt idx="89">
                  <c:v>7.9999999999999869E-7</c:v>
                </c:pt>
                <c:pt idx="90">
                  <c:v>3.8263751999999909E-7</c:v>
                </c:pt>
                <c:pt idx="91">
                  <c:v>1.6777215999999939E-7</c:v>
                </c:pt>
                <c:pt idx="92">
                  <c:v>6.5883439999999672E-8</c:v>
                </c:pt>
                <c:pt idx="93">
                  <c:v>2.239488000000014E-8</c:v>
                </c:pt>
                <c:pt idx="94">
                  <c:v>6.2500000000000386E-9</c:v>
                </c:pt>
                <c:pt idx="95">
                  <c:v>1.3107200000000083E-9</c:v>
                </c:pt>
                <c:pt idx="96">
                  <c:v>1.7496000000000109E-10</c:v>
                </c:pt>
                <c:pt idx="97">
                  <c:v>1.0240000000000065E-11</c:v>
                </c:pt>
                <c:pt idx="98">
                  <c:v>8.0000000000000505E-14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44-4293-A332-AA565EB674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4787352"/>
        <c:axId val="594787680"/>
      </c:lineChart>
      <c:catAx>
        <c:axId val="594787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787680"/>
        <c:crosses val="autoZero"/>
        <c:auto val="1"/>
        <c:lblAlgn val="ctr"/>
        <c:lblOffset val="100"/>
        <c:noMultiLvlLbl val="0"/>
      </c:catAx>
      <c:valAx>
        <c:axId val="59478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787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Poisson</a:t>
            </a:r>
            <a:r>
              <a:rPr lang="en-US" baseline="0"/>
              <a:t> </a:t>
            </a:r>
            <a:r>
              <a:rPr lang="en-US"/>
              <a:t>f(x|</a:t>
            </a:r>
            <a:r>
              <a:rPr lang="el-GR">
                <a:latin typeface="Calibri" panose="020F0502020204030204" pitchFamily="34" charset="0"/>
                <a:cs typeface="Calibri" panose="020F0502020204030204" pitchFamily="34" charset="0"/>
              </a:rPr>
              <a:t>λ</a:t>
            </a:r>
            <a:r>
              <a:rPr lang="en-US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Poissan_Template_Var!$H$1</c:f>
              <c:strCache>
                <c:ptCount val="1"/>
                <c:pt idx="0">
                  <c:v>f(x|λ)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Poissan_Template_Var!$H$2:$H$6</c:f>
              <c:numCache>
                <c:formatCode>General</c:formatCode>
                <c:ptCount val="5"/>
                <c:pt idx="0">
                  <c:v>0.36787944117144233</c:v>
                </c:pt>
                <c:pt idx="1">
                  <c:v>0.36787944117144233</c:v>
                </c:pt>
                <c:pt idx="2">
                  <c:v>0.18393972058572114</c:v>
                </c:pt>
                <c:pt idx="3">
                  <c:v>6.1313240195240391E-2</c:v>
                </c:pt>
                <c:pt idx="4">
                  <c:v>1.5328310048810094E-2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70-4D45-AB7A-53C7B93ABB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2496072"/>
        <c:axId val="402496400"/>
      </c:lineChart>
      <c:catAx>
        <c:axId val="4024960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496400"/>
        <c:crosses val="autoZero"/>
        <c:auto val="1"/>
        <c:lblAlgn val="ctr"/>
        <c:lblOffset val="100"/>
        <c:noMultiLvlLbl val="0"/>
      </c:catAx>
      <c:valAx>
        <c:axId val="40249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496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290512</xdr:colOff>
      <xdr:row>0</xdr:row>
      <xdr:rowOff>9525</xdr:rowOff>
    </xdr:from>
    <xdr:to>
      <xdr:col>18</xdr:col>
      <xdr:colOff>595312</xdr:colOff>
      <xdr:row>14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F1F52B-D79D-48CB-8BC9-7FC11269A0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290512</xdr:colOff>
      <xdr:row>14</xdr:row>
      <xdr:rowOff>66675</xdr:rowOff>
    </xdr:from>
    <xdr:to>
      <xdr:col>18</xdr:col>
      <xdr:colOff>595312</xdr:colOff>
      <xdr:row>28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62CBDF9-D745-4D87-AE24-6005DCD202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309562</xdr:colOff>
      <xdr:row>29</xdr:row>
      <xdr:rowOff>19050</xdr:rowOff>
    </xdr:from>
    <xdr:to>
      <xdr:col>19</xdr:col>
      <xdr:colOff>4762</xdr:colOff>
      <xdr:row>43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89B2F49-7B75-43B5-9C2E-E5057E4745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319087</xdr:colOff>
      <xdr:row>43</xdr:row>
      <xdr:rowOff>171450</xdr:rowOff>
    </xdr:from>
    <xdr:to>
      <xdr:col>19</xdr:col>
      <xdr:colOff>14287</xdr:colOff>
      <xdr:row>58</xdr:row>
      <xdr:rowOff>57150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1544468-541C-44EC-903D-83E7846319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328612</xdr:colOff>
      <xdr:row>58</xdr:row>
      <xdr:rowOff>19050</xdr:rowOff>
    </xdr:from>
    <xdr:to>
      <xdr:col>19</xdr:col>
      <xdr:colOff>23812</xdr:colOff>
      <xdr:row>72</xdr:row>
      <xdr:rowOff>95250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41A06A8-961A-4569-B68F-1429F15288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</xdr:colOff>
      <xdr:row>0</xdr:row>
      <xdr:rowOff>28575</xdr:rowOff>
    </xdr:from>
    <xdr:to>
      <xdr:col>12</xdr:col>
      <xdr:colOff>400050</xdr:colOff>
      <xdr:row>14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A84BEF-FAE1-4B7F-B2EC-1EA6965D5E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23812</xdr:colOff>
      <xdr:row>14</xdr:row>
      <xdr:rowOff>152400</xdr:rowOff>
    </xdr:from>
    <xdr:to>
      <xdr:col>12</xdr:col>
      <xdr:colOff>409575</xdr:colOff>
      <xdr:row>29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80D5315-8229-4E3F-ACD1-5E28F8D9D9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23812</xdr:colOff>
      <xdr:row>29</xdr:row>
      <xdr:rowOff>76199</xdr:rowOff>
    </xdr:from>
    <xdr:to>
      <xdr:col>12</xdr:col>
      <xdr:colOff>400050</xdr:colOff>
      <xdr:row>44</xdr:row>
      <xdr:rowOff>142874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C506C3A-07B6-477F-A661-342C7AF7EF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0</xdr:row>
      <xdr:rowOff>28575</xdr:rowOff>
    </xdr:from>
    <xdr:to>
      <xdr:col>14</xdr:col>
      <xdr:colOff>400050</xdr:colOff>
      <xdr:row>14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33A820-4721-46FB-BCF9-73B772A08C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23812</xdr:colOff>
      <xdr:row>14</xdr:row>
      <xdr:rowOff>152400</xdr:rowOff>
    </xdr:from>
    <xdr:to>
      <xdr:col>14</xdr:col>
      <xdr:colOff>409575</xdr:colOff>
      <xdr:row>29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BED54CD-C95B-4F41-B99D-A0798DFCD4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30</xdr:row>
      <xdr:rowOff>0</xdr:rowOff>
    </xdr:from>
    <xdr:to>
      <xdr:col>14</xdr:col>
      <xdr:colOff>385763</xdr:colOff>
      <xdr:row>44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4939CEA-591A-4079-8E67-2A054148A3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0</xdr:row>
      <xdr:rowOff>28575</xdr:rowOff>
    </xdr:from>
    <xdr:to>
      <xdr:col>14</xdr:col>
      <xdr:colOff>400050</xdr:colOff>
      <xdr:row>14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E5B943-545A-4009-A825-64ED232397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23812</xdr:colOff>
      <xdr:row>14</xdr:row>
      <xdr:rowOff>152400</xdr:rowOff>
    </xdr:from>
    <xdr:to>
      <xdr:col>14</xdr:col>
      <xdr:colOff>409575</xdr:colOff>
      <xdr:row>29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02D45D8-54BB-403A-8EA6-31C9C42EF1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30</xdr:row>
      <xdr:rowOff>0</xdr:rowOff>
    </xdr:from>
    <xdr:to>
      <xdr:col>14</xdr:col>
      <xdr:colOff>385763</xdr:colOff>
      <xdr:row>44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6108E60-4854-4C9D-940F-AAD569BB7E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0</xdr:row>
      <xdr:rowOff>28575</xdr:rowOff>
    </xdr:from>
    <xdr:to>
      <xdr:col>14</xdr:col>
      <xdr:colOff>400050</xdr:colOff>
      <xdr:row>14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3076A0-4BC2-4027-BB0D-398088CF99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23812</xdr:colOff>
      <xdr:row>14</xdr:row>
      <xdr:rowOff>152400</xdr:rowOff>
    </xdr:from>
    <xdr:to>
      <xdr:col>14</xdr:col>
      <xdr:colOff>409575</xdr:colOff>
      <xdr:row>29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7B6F31-81F8-4772-B0C7-617FEF6FEB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30</xdr:row>
      <xdr:rowOff>0</xdr:rowOff>
    </xdr:from>
    <xdr:to>
      <xdr:col>14</xdr:col>
      <xdr:colOff>385763</xdr:colOff>
      <xdr:row>44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DAE61FA-35F5-49BC-AB55-734A22119A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0</xdr:row>
      <xdr:rowOff>28575</xdr:rowOff>
    </xdr:from>
    <xdr:to>
      <xdr:col>14</xdr:col>
      <xdr:colOff>400050</xdr:colOff>
      <xdr:row>14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6B9451-3E5B-4442-8EE0-EC7C3116F1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23812</xdr:colOff>
      <xdr:row>14</xdr:row>
      <xdr:rowOff>152400</xdr:rowOff>
    </xdr:from>
    <xdr:to>
      <xdr:col>14</xdr:col>
      <xdr:colOff>409575</xdr:colOff>
      <xdr:row>29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35781CA-996C-4251-9383-85B0F7D8B3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30</xdr:row>
      <xdr:rowOff>0</xdr:rowOff>
    </xdr:from>
    <xdr:to>
      <xdr:col>14</xdr:col>
      <xdr:colOff>385763</xdr:colOff>
      <xdr:row>44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638C136-58C5-4E15-B624-0D0E45835B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0</xdr:row>
      <xdr:rowOff>28575</xdr:rowOff>
    </xdr:from>
    <xdr:to>
      <xdr:col>14</xdr:col>
      <xdr:colOff>400050</xdr:colOff>
      <xdr:row>14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212ACB-D54D-4800-A238-5D3A14286E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23812</xdr:colOff>
      <xdr:row>14</xdr:row>
      <xdr:rowOff>152400</xdr:rowOff>
    </xdr:from>
    <xdr:to>
      <xdr:col>14</xdr:col>
      <xdr:colOff>409575</xdr:colOff>
      <xdr:row>29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BC48ACA-A2AD-40F8-B8E0-F992D7A76D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30</xdr:row>
      <xdr:rowOff>0</xdr:rowOff>
    </xdr:from>
    <xdr:to>
      <xdr:col>14</xdr:col>
      <xdr:colOff>385763</xdr:colOff>
      <xdr:row>44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DFEBBF9-5215-40C7-80A9-8A4F04920D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500"/>
  <sheetViews>
    <sheetView workbookViewId="0">
      <selection activeCell="C4" sqref="C4"/>
    </sheetView>
  </sheetViews>
  <sheetFormatPr defaultRowHeight="15" x14ac:dyDescent="0.25"/>
  <cols>
    <col min="1" max="1" width="15.7109375" customWidth="1"/>
    <col min="4" max="4" width="10.7109375" customWidth="1"/>
    <col min="5" max="5" width="12" bestFit="1" customWidth="1"/>
    <col min="6" max="6" width="9.7109375" customWidth="1"/>
    <col min="7" max="7" width="10.85546875" bestFit="1" customWidth="1"/>
    <col min="10" max="10" width="17.42578125" customWidth="1"/>
    <col min="11" max="11" width="23.140625" bestFit="1" customWidth="1"/>
  </cols>
  <sheetData>
    <row r="1" spans="1:2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24</v>
      </c>
      <c r="I1" t="s">
        <v>25</v>
      </c>
      <c r="J1" t="s">
        <v>26</v>
      </c>
      <c r="K1" t="s">
        <v>27</v>
      </c>
      <c r="T1" t="s">
        <v>10</v>
      </c>
    </row>
    <row r="2" spans="1:20" x14ac:dyDescent="0.25">
      <c r="A2" t="s">
        <v>6</v>
      </c>
      <c r="B2">
        <v>0.01</v>
      </c>
      <c r="C2">
        <f xml:space="preserve"> (FACT($A$3+$A$5-1)/FACT($A$3-1)/FACT($A$5-1))*B2^($A$3-1)*(1-B2)^($A$5-1)</f>
        <v>1.2807946800000001E-11</v>
      </c>
      <c r="D2">
        <f>BINOMDIST(33,40,B2,FALSE)</f>
        <v>1.7377016237624726E-59</v>
      </c>
      <c r="E2">
        <f>(FACT(41+11-1)/FACT(41-1)/FACT(11-1))*B2^(41-1)*(1-B2)^(11-1)</f>
        <v>4.7379327656906419E-69</v>
      </c>
      <c r="F2">
        <f>BINOMDIST(24,40,B2,FALSE)</f>
        <v>5.3515910379537983E-38</v>
      </c>
      <c r="G2">
        <f>(FACT(32+20-1)/FACT(32-1)/FACT(20-1))*B2^(32-1)*(1-B2)^(20-1)</f>
        <v>1.2811422564673761E-47</v>
      </c>
      <c r="H2">
        <f ca="1">BETAINV(RAND(),41,11)</f>
        <v>0.74412971858967247</v>
      </c>
      <c r="I2">
        <f ca="1">BETAINV(RAND(),32,20)</f>
        <v>0.69163715488561306</v>
      </c>
      <c r="J2">
        <f ca="1">IF(H2 &gt; I2, 1, 0)</f>
        <v>1</v>
      </c>
      <c r="K2">
        <f ca="1">SUM(J2:J500)</f>
        <v>486</v>
      </c>
    </row>
    <row r="3" spans="1:20" x14ac:dyDescent="0.25">
      <c r="A3">
        <v>8</v>
      </c>
      <c r="B3">
        <v>0.02</v>
      </c>
      <c r="C3">
        <f t="shared" ref="C3:C66" si="0" xml:space="preserve"> (FACT($A$3+$A$5-1)/FACT($A$3-1)/FACT($A$5-1))*B3^($A$3-1)*(1-B3)^($A$5-1)</f>
        <v>1.5902380032000002E-9</v>
      </c>
      <c r="D3">
        <f t="shared" ref="D3:D66" si="1">BINOMDIST(33,40,B3,FALSE)</f>
        <v>1.390276658830009E-49</v>
      </c>
      <c r="E3">
        <f t="shared" ref="E3:E66" si="2">(FACT(41+11-1)/FACT(41-1)/FACT(11-1))*B3^(41-1)*(1-B3)^(11-1)</f>
        <v>4.7064942346298693E-57</v>
      </c>
      <c r="F3">
        <f t="shared" ref="F3:F66" si="3">BINOMDIST(24,40,B3,FALSE)</f>
        <v>7.6323259840147085E-31</v>
      </c>
      <c r="G3">
        <f t="shared" ref="G3:G66" si="4">(FACT(32+20-1)/FACT(32-1)/FACT(20-1))*B3^(32-1)*(1-B3)^(20-1)</f>
        <v>2.26857928620689E-38</v>
      </c>
      <c r="H3">
        <f t="shared" ref="H3:H66" ca="1" si="5">BETAINV(RAND(),41,11)</f>
        <v>0.63350172253469328</v>
      </c>
      <c r="I3">
        <f ca="1">BETAINV(RAND(),32,20)</f>
        <v>0.71735426539882308</v>
      </c>
      <c r="J3">
        <f t="shared" ref="J3:J66" ca="1" si="6">IF(H3 &gt; I3, 1, 0)</f>
        <v>0</v>
      </c>
      <c r="K3">
        <f ca="1">K2/500</f>
        <v>0.97199999999999998</v>
      </c>
      <c r="T3" s="1" t="s">
        <v>28</v>
      </c>
    </row>
    <row r="4" spans="1:20" x14ac:dyDescent="0.25">
      <c r="A4" t="s">
        <v>7</v>
      </c>
      <c r="B4">
        <v>0.03</v>
      </c>
      <c r="C4">
        <f t="shared" si="0"/>
        <v>2.6347409233199995E-8</v>
      </c>
      <c r="D4">
        <f t="shared" si="1"/>
        <v>8.3739890828162746E-44</v>
      </c>
      <c r="E4">
        <f t="shared" si="2"/>
        <v>4.6968260811798964E-50</v>
      </c>
      <c r="F4">
        <f t="shared" si="3"/>
        <v>1.0903794696781174E-26</v>
      </c>
      <c r="G4">
        <f t="shared" si="4"/>
        <v>5.3697059744321645E-33</v>
      </c>
      <c r="H4">
        <f t="shared" ca="1" si="5"/>
        <v>0.78419640838009519</v>
      </c>
      <c r="I4">
        <f t="shared" ref="I4:I67" ca="1" si="7">BETAINV(RAND(),32,20)</f>
        <v>0.60849121742203338</v>
      </c>
      <c r="J4">
        <f t="shared" ca="1" si="6"/>
        <v>1</v>
      </c>
      <c r="T4" s="1" t="s">
        <v>29</v>
      </c>
    </row>
    <row r="5" spans="1:20" x14ac:dyDescent="0.25">
      <c r="A5">
        <v>4</v>
      </c>
      <c r="B5">
        <v>0.04</v>
      </c>
      <c r="C5">
        <f t="shared" si="0"/>
        <v>1.9134079303680002E-7</v>
      </c>
      <c r="D5">
        <f t="shared" si="1"/>
        <v>1.0337301658668554E-39</v>
      </c>
      <c r="E5">
        <f t="shared" si="2"/>
        <v>4.2106479426344561E-45</v>
      </c>
      <c r="F5">
        <f t="shared" si="3"/>
        <v>9.2066010597109753E-24</v>
      </c>
      <c r="G5">
        <f t="shared" si="4"/>
        <v>3.2926215592877935E-29</v>
      </c>
      <c r="H5">
        <f t="shared" ca="1" si="5"/>
        <v>0.86629075787214949</v>
      </c>
      <c r="I5">
        <f t="shared" ca="1" si="7"/>
        <v>0.67791627593076476</v>
      </c>
      <c r="J5">
        <f t="shared" ca="1" si="6"/>
        <v>1</v>
      </c>
      <c r="T5" s="1" t="s">
        <v>30</v>
      </c>
    </row>
    <row r="6" spans="1:20" x14ac:dyDescent="0.25">
      <c r="B6">
        <v>0.05</v>
      </c>
      <c r="C6">
        <f t="shared" si="0"/>
        <v>8.8416796875000045E-7</v>
      </c>
      <c r="D6">
        <f t="shared" si="1"/>
        <v>1.5156685002103345E-36</v>
      </c>
      <c r="E6">
        <f t="shared" si="2"/>
        <v>2.852812139427105E-41</v>
      </c>
      <c r="F6">
        <f t="shared" si="3"/>
        <v>1.6488365004644627E-21</v>
      </c>
      <c r="G6">
        <f t="shared" si="4"/>
        <v>2.724879449144437E-26</v>
      </c>
      <c r="H6">
        <f t="shared" ca="1" si="5"/>
        <v>0.74648467368110316</v>
      </c>
      <c r="I6">
        <f t="shared" ca="1" si="7"/>
        <v>0.56081971955027143</v>
      </c>
      <c r="J6">
        <f t="shared" ca="1" si="6"/>
        <v>1</v>
      </c>
      <c r="T6" s="1" t="s">
        <v>31</v>
      </c>
    </row>
    <row r="7" spans="1:20" x14ac:dyDescent="0.25">
      <c r="A7" t="s">
        <v>16</v>
      </c>
      <c r="B7">
        <v>0.06</v>
      </c>
      <c r="C7">
        <f t="shared" si="0"/>
        <v>3.0691367866367992E-6</v>
      </c>
      <c r="D7">
        <f t="shared" si="1"/>
        <v>5.77317978973027E-34</v>
      </c>
      <c r="E7">
        <f t="shared" si="2"/>
        <v>3.7719462798778072E-38</v>
      </c>
      <c r="F7">
        <f t="shared" si="3"/>
        <v>1.1066122437547485E-19</v>
      </c>
      <c r="G7">
        <f t="shared" si="4"/>
        <v>6.3481420886881588E-24</v>
      </c>
      <c r="H7">
        <f t="shared" ca="1" si="5"/>
        <v>0.7880034291512632</v>
      </c>
      <c r="I7">
        <f t="shared" ca="1" si="7"/>
        <v>0.60158256116309705</v>
      </c>
      <c r="J7">
        <f t="shared" ca="1" si="6"/>
        <v>1</v>
      </c>
      <c r="T7" s="1" t="s">
        <v>32</v>
      </c>
    </row>
    <row r="8" spans="1:20" x14ac:dyDescent="0.25">
      <c r="A8">
        <f>1-BETADIST(0.25,8,4)</f>
        <v>0.99881172180175781</v>
      </c>
      <c r="B8">
        <v>7.0000000000000007E-2</v>
      </c>
      <c r="C8">
        <f t="shared" si="0"/>
        <v>8.7439780144332037E-6</v>
      </c>
      <c r="D8">
        <f t="shared" si="1"/>
        <v>8.6725099164252524E-32</v>
      </c>
      <c r="E8">
        <f t="shared" si="2"/>
        <v>1.6143140761362251E-35</v>
      </c>
      <c r="F8">
        <f t="shared" si="3"/>
        <v>3.7705086497353468E-18</v>
      </c>
      <c r="G8">
        <f t="shared" si="4"/>
        <v>6.1623153847709575E-22</v>
      </c>
      <c r="H8">
        <f t="shared" ca="1" si="5"/>
        <v>0.69047847221176584</v>
      </c>
      <c r="I8">
        <f t="shared" ca="1" si="7"/>
        <v>0.63868957327899656</v>
      </c>
      <c r="J8">
        <f t="shared" ca="1" si="6"/>
        <v>1</v>
      </c>
      <c r="T8" s="1" t="s">
        <v>33</v>
      </c>
    </row>
    <row r="9" spans="1:20" x14ac:dyDescent="0.25">
      <c r="A9">
        <f>1-BETADIST(0.5,8,4)</f>
        <v>0.88671875</v>
      </c>
      <c r="B9">
        <v>0.08</v>
      </c>
      <c r="C9">
        <f t="shared" si="0"/>
        <v>2.1555957674803204E-5</v>
      </c>
      <c r="D9">
        <f t="shared" si="1"/>
        <v>6.5919394104302894E-30</v>
      </c>
      <c r="E9">
        <f t="shared" si="2"/>
        <v>3.0249256230142603E-33</v>
      </c>
      <c r="F9">
        <f t="shared" si="3"/>
        <v>7.8178031270188213E-17</v>
      </c>
      <c r="G9">
        <f t="shared" si="4"/>
        <v>3.1498289836708E-20</v>
      </c>
      <c r="H9">
        <f t="shared" ca="1" si="5"/>
        <v>0.73241173911833024</v>
      </c>
      <c r="I9">
        <f t="shared" ca="1" si="7"/>
        <v>0.53595311275003565</v>
      </c>
      <c r="J9">
        <f t="shared" ca="1" si="6"/>
        <v>1</v>
      </c>
      <c r="T9" s="1" t="s">
        <v>34</v>
      </c>
    </row>
    <row r="10" spans="1:20" x14ac:dyDescent="0.25">
      <c r="A10">
        <f>1-BETADIST(0.8,8,4)</f>
        <v>0.16113919999999993</v>
      </c>
      <c r="B10">
        <v>0.09</v>
      </c>
      <c r="C10">
        <f t="shared" si="0"/>
        <v>4.7576848866346796E-5</v>
      </c>
      <c r="D10">
        <f t="shared" si="1"/>
        <v>2.9772918082293099E-28</v>
      </c>
      <c r="E10">
        <f t="shared" si="2"/>
        <v>3.0154438663376103E-31</v>
      </c>
      <c r="F10">
        <f t="shared" si="3"/>
        <v>1.1086700305745033E-15</v>
      </c>
      <c r="G10">
        <f t="shared" si="4"/>
        <v>9.8590008785838269E-19</v>
      </c>
      <c r="H10">
        <f t="shared" ca="1" si="5"/>
        <v>0.91112859740767038</v>
      </c>
      <c r="I10">
        <f t="shared" ca="1" si="7"/>
        <v>0.60828460070242307</v>
      </c>
      <c r="J10">
        <f t="shared" ca="1" si="6"/>
        <v>1</v>
      </c>
    </row>
    <row r="11" spans="1:20" x14ac:dyDescent="0.25">
      <c r="A11" t="s">
        <v>18</v>
      </c>
      <c r="B11">
        <v>0.1</v>
      </c>
      <c r="C11">
        <f t="shared" si="0"/>
        <v>9.6228000000000082E-5</v>
      </c>
      <c r="D11">
        <f t="shared" si="1"/>
        <v>8.9171569529640253E-27</v>
      </c>
      <c r="E11">
        <f t="shared" si="2"/>
        <v>1.8266781835803374E-29</v>
      </c>
      <c r="F11">
        <f t="shared" si="3"/>
        <v>1.1646621326921775E-14</v>
      </c>
      <c r="G11">
        <f t="shared" si="4"/>
        <v>2.0947699631798447E-17</v>
      </c>
      <c r="H11">
        <f t="shared" ca="1" si="5"/>
        <v>0.87437190630221995</v>
      </c>
      <c r="I11">
        <f t="shared" ca="1" si="7"/>
        <v>0.57675023933091252</v>
      </c>
      <c r="J11">
        <f t="shared" ca="1" si="6"/>
        <v>1</v>
      </c>
    </row>
    <row r="12" spans="1:20" x14ac:dyDescent="0.25">
      <c r="A12">
        <f>41/(41+11)</f>
        <v>0.78846153846153844</v>
      </c>
      <c r="B12">
        <v>0.11</v>
      </c>
      <c r="C12">
        <f t="shared" si="0"/>
        <v>1.8133963917562682E-4</v>
      </c>
      <c r="D12">
        <f t="shared" si="1"/>
        <v>1.9152148545165545E-25</v>
      </c>
      <c r="E12">
        <f t="shared" si="2"/>
        <v>7.3934036967258312E-28</v>
      </c>
      <c r="F12">
        <f t="shared" si="3"/>
        <v>9.5936606926291391E-14</v>
      </c>
      <c r="G12">
        <f t="shared" si="4"/>
        <v>3.2517116334171341E-16</v>
      </c>
      <c r="H12">
        <f t="shared" ca="1" si="5"/>
        <v>0.76614614735929532</v>
      </c>
      <c r="I12">
        <f t="shared" ca="1" si="7"/>
        <v>0.56440879702907276</v>
      </c>
      <c r="J12">
        <f t="shared" ca="1" si="6"/>
        <v>1</v>
      </c>
    </row>
    <row r="13" spans="1:20" x14ac:dyDescent="0.25">
      <c r="A13">
        <f>33/40</f>
        <v>0.82499999999999996</v>
      </c>
      <c r="B13">
        <v>0.12</v>
      </c>
      <c r="C13">
        <f t="shared" si="0"/>
        <v>3.2232253497016316E-4</v>
      </c>
      <c r="D13">
        <f t="shared" si="1"/>
        <v>3.1252781048958931E-24</v>
      </c>
      <c r="E13">
        <f t="shared" si="2"/>
        <v>2.1444380815280706E-26</v>
      </c>
      <c r="F13">
        <f t="shared" si="3"/>
        <v>6.4623795833696175E-13</v>
      </c>
      <c r="G13">
        <f t="shared" si="4"/>
        <v>3.8933016778223472E-15</v>
      </c>
      <c r="H13">
        <f t="shared" ca="1" si="5"/>
        <v>0.83076417936323044</v>
      </c>
      <c r="I13">
        <f t="shared" ca="1" si="7"/>
        <v>0.58698249913175482</v>
      </c>
      <c r="J13">
        <f t="shared" ca="1" si="6"/>
        <v>1</v>
      </c>
    </row>
    <row r="14" spans="1:20" x14ac:dyDescent="0.25">
      <c r="A14" t="s">
        <v>8</v>
      </c>
      <c r="B14">
        <v>0.13</v>
      </c>
      <c r="C14">
        <f t="shared" si="0"/>
        <v>5.454251443086734E-4</v>
      </c>
      <c r="D14">
        <f t="shared" si="1"/>
        <v>4.048500891150356E-23</v>
      </c>
      <c r="E14">
        <f t="shared" si="2"/>
        <v>4.7007111562879322E-25</v>
      </c>
      <c r="F14">
        <f t="shared" si="3"/>
        <v>3.6750927282359602E-12</v>
      </c>
      <c r="G14">
        <f t="shared" si="4"/>
        <v>3.7466090675118125E-14</v>
      </c>
      <c r="H14">
        <f t="shared" ca="1" si="5"/>
        <v>0.82526871091240728</v>
      </c>
      <c r="I14">
        <f t="shared" ca="1" si="7"/>
        <v>0.71398192864396703</v>
      </c>
      <c r="J14">
        <f t="shared" ca="1" si="6"/>
        <v>1</v>
      </c>
    </row>
    <row r="15" spans="1:20" x14ac:dyDescent="0.25">
      <c r="B15">
        <v>0.14000000000000001</v>
      </c>
      <c r="C15">
        <f t="shared" si="0"/>
        <v>8.8504537044295723E-4</v>
      </c>
      <c r="D15">
        <f t="shared" si="1"/>
        <v>4.3076774903775259E-22</v>
      </c>
      <c r="E15">
        <f t="shared" si="2"/>
        <v>8.1160158611048047E-24</v>
      </c>
      <c r="F15">
        <f t="shared" si="3"/>
        <v>1.8087055881975469E-11</v>
      </c>
      <c r="G15">
        <f t="shared" si="4"/>
        <v>2.9920464968730996E-13</v>
      </c>
      <c r="H15">
        <f t="shared" ca="1" si="5"/>
        <v>0.82061478486608852</v>
      </c>
      <c r="I15">
        <f t="shared" ca="1" si="7"/>
        <v>0.73172775218705211</v>
      </c>
      <c r="J15">
        <f t="shared" ca="1" si="6"/>
        <v>1</v>
      </c>
      <c r="T15" t="s">
        <v>9</v>
      </c>
    </row>
    <row r="16" spans="1:20" x14ac:dyDescent="0.25">
      <c r="A16" t="s">
        <v>17</v>
      </c>
      <c r="B16">
        <v>0.15</v>
      </c>
      <c r="C16">
        <f t="shared" si="0"/>
        <v>1.3850629804687499E-3</v>
      </c>
      <c r="D16">
        <f t="shared" si="1"/>
        <v>3.8678789477125212E-21</v>
      </c>
      <c r="E16">
        <f t="shared" si="2"/>
        <v>1.1404508333955811E-22</v>
      </c>
      <c r="F16">
        <f t="shared" si="3"/>
        <v>7.8562054623924417E-11</v>
      </c>
      <c r="G16">
        <f t="shared" si="4"/>
        <v>2.033842310834645E-12</v>
      </c>
      <c r="H16">
        <f t="shared" ca="1" si="5"/>
        <v>0.7074124495519547</v>
      </c>
      <c r="I16">
        <f t="shared" ca="1" si="7"/>
        <v>0.6390417051810946</v>
      </c>
      <c r="J16">
        <f t="shared" ca="1" si="6"/>
        <v>1</v>
      </c>
    </row>
    <row r="17" spans="1:20" x14ac:dyDescent="0.25">
      <c r="A17">
        <f xml:space="preserve"> 1-BETADIST(0.25,41,11)</f>
        <v>0.99999999999999989</v>
      </c>
      <c r="B17">
        <v>0.16</v>
      </c>
      <c r="C17">
        <f t="shared" si="0"/>
        <v>2.1001565443719166E-3</v>
      </c>
      <c r="D17">
        <f t="shared" si="1"/>
        <v>2.9953203345249898E-20</v>
      </c>
      <c r="E17">
        <f t="shared" si="2"/>
        <v>1.3391496569445834E-21</v>
      </c>
      <c r="F17">
        <f t="shared" si="3"/>
        <v>3.0596233379939057E-10</v>
      </c>
      <c r="G17">
        <f t="shared" si="4"/>
        <v>1.2010319372614847E-11</v>
      </c>
      <c r="H17">
        <f t="shared" ca="1" si="5"/>
        <v>0.65880054354660345</v>
      </c>
      <c r="I17">
        <f t="shared" ca="1" si="7"/>
        <v>0.59893359108634703</v>
      </c>
      <c r="J17">
        <f t="shared" ca="1" si="6"/>
        <v>1</v>
      </c>
    </row>
    <row r="18" spans="1:20" x14ac:dyDescent="0.25">
      <c r="A18">
        <f xml:space="preserve"> 1-BETADIST(0.5,41,11)</f>
        <v>0.9999926311420575</v>
      </c>
      <c r="B18">
        <v>0.17</v>
      </c>
      <c r="C18">
        <f t="shared" si="0"/>
        <v>3.0970674084061949E-3</v>
      </c>
      <c r="D18">
        <f t="shared" si="1"/>
        <v>2.0365257085282632E-19</v>
      </c>
      <c r="E18">
        <f t="shared" si="2"/>
        <v>1.3426868218117841E-20</v>
      </c>
      <c r="F18">
        <f t="shared" si="3"/>
        <v>1.0822893759387875E-9</v>
      </c>
      <c r="G18">
        <f t="shared" si="4"/>
        <v>6.2651139804481875E-11</v>
      </c>
      <c r="H18">
        <f t="shared" ca="1" si="5"/>
        <v>0.78341701324478186</v>
      </c>
      <c r="I18">
        <f t="shared" ca="1" si="7"/>
        <v>0.5315793917119056</v>
      </c>
      <c r="J18">
        <f t="shared" ca="1" si="6"/>
        <v>1</v>
      </c>
    </row>
    <row r="19" spans="1:20" x14ac:dyDescent="0.25">
      <c r="A19">
        <f xml:space="preserve"> 1-BETADIST(0.8,41,11)</f>
        <v>0.44440438256879677</v>
      </c>
      <c r="B19">
        <v>0.18</v>
      </c>
      <c r="C19">
        <f t="shared" si="0"/>
        <v>4.4557726567698427E-3</v>
      </c>
      <c r="D19">
        <f t="shared" si="1"/>
        <v>1.2337253254161054E-18</v>
      </c>
      <c r="E19">
        <f t="shared" si="2"/>
        <v>1.1702419854975535E-19</v>
      </c>
      <c r="F19">
        <f t="shared" si="3"/>
        <v>3.5146458058854045E-9</v>
      </c>
      <c r="G19">
        <f t="shared" si="4"/>
        <v>2.9271131588675709E-10</v>
      </c>
      <c r="H19">
        <f t="shared" ca="1" si="5"/>
        <v>0.77506048763918511</v>
      </c>
      <c r="I19">
        <f t="shared" ca="1" si="7"/>
        <v>0.52932279192686238</v>
      </c>
      <c r="J19">
        <f t="shared" ca="1" si="6"/>
        <v>1</v>
      </c>
    </row>
    <row r="20" spans="1:20" x14ac:dyDescent="0.25">
      <c r="B20">
        <v>0.19</v>
      </c>
      <c r="C20">
        <f t="shared" si="0"/>
        <v>6.2705291991658691E-3</v>
      </c>
      <c r="D20">
        <f t="shared" si="1"/>
        <v>6.7420630303584261E-18</v>
      </c>
      <c r="E20">
        <f t="shared" si="2"/>
        <v>8.9997651047981716E-19</v>
      </c>
      <c r="F20">
        <f t="shared" si="3"/>
        <v>1.0572228209641371E-8</v>
      </c>
      <c r="G20">
        <f t="shared" si="4"/>
        <v>1.239097973850215E-9</v>
      </c>
      <c r="H20">
        <f t="shared" ca="1" si="5"/>
        <v>0.82801674360028987</v>
      </c>
      <c r="I20">
        <f t="shared" ca="1" si="7"/>
        <v>0.64670658117643787</v>
      </c>
      <c r="J20">
        <f t="shared" ca="1" si="6"/>
        <v>1</v>
      </c>
    </row>
    <row r="21" spans="1:20" x14ac:dyDescent="0.25">
      <c r="A21" t="s">
        <v>19</v>
      </c>
      <c r="B21">
        <v>0.2</v>
      </c>
      <c r="C21">
        <f t="shared" si="0"/>
        <v>8.6507520000000081E-3</v>
      </c>
      <c r="D21">
        <f t="shared" si="1"/>
        <v>3.3585251947543845E-17</v>
      </c>
      <c r="E21">
        <f t="shared" si="2"/>
        <v>6.1849564219220246E-18</v>
      </c>
      <c r="F21">
        <f t="shared" si="3"/>
        <v>2.9681065820987604E-8</v>
      </c>
      <c r="G21">
        <f t="shared" si="4"/>
        <v>4.799193680154249E-9</v>
      </c>
      <c r="H21">
        <f t="shared" ca="1" si="5"/>
        <v>0.84791098170110346</v>
      </c>
      <c r="I21">
        <f t="shared" ca="1" si="7"/>
        <v>0.66126177598296176</v>
      </c>
      <c r="J21">
        <f t="shared" ca="1" si="6"/>
        <v>1</v>
      </c>
    </row>
    <row r="22" spans="1:20" x14ac:dyDescent="0.25">
      <c r="A22">
        <f>BETAINV(0.025,41,11)</f>
        <v>0.66884264874707122</v>
      </c>
      <c r="B22">
        <v>0.21</v>
      </c>
      <c r="C22">
        <f t="shared" si="0"/>
        <v>1.1721690989792505E-2</v>
      </c>
      <c r="D22">
        <f t="shared" si="1"/>
        <v>1.5387044507769E-16</v>
      </c>
      <c r="E22">
        <f t="shared" si="2"/>
        <v>3.8395440085141579E-17</v>
      </c>
      <c r="F22">
        <f t="shared" si="3"/>
        <v>7.8273785620479683E-8</v>
      </c>
      <c r="G22">
        <f t="shared" si="4"/>
        <v>1.7149107780944645E-8</v>
      </c>
      <c r="H22">
        <f t="shared" ca="1" si="5"/>
        <v>0.83911698804114587</v>
      </c>
      <c r="I22">
        <f t="shared" ca="1" si="7"/>
        <v>0.68710384083060783</v>
      </c>
      <c r="J22">
        <f t="shared" ca="1" si="6"/>
        <v>1</v>
      </c>
    </row>
    <row r="23" spans="1:20" x14ac:dyDescent="0.25">
      <c r="A23">
        <f>BETAINV(0.975,41,11)</f>
        <v>0.88710940025025664</v>
      </c>
      <c r="B23">
        <v>0.22</v>
      </c>
      <c r="C23">
        <f t="shared" si="0"/>
        <v>1.5624873322953524E-2</v>
      </c>
      <c r="D23">
        <f t="shared" si="1"/>
        <v>6.5334042502732733E-16</v>
      </c>
      <c r="E23">
        <f t="shared" si="2"/>
        <v>2.173152517615472E-16</v>
      </c>
      <c r="F23">
        <f t="shared" si="3"/>
        <v>1.9497448729512518E-7</v>
      </c>
      <c r="G23">
        <f t="shared" si="4"/>
        <v>5.6941540867614194E-8</v>
      </c>
      <c r="H23">
        <f t="shared" ca="1" si="5"/>
        <v>0.69854962094091966</v>
      </c>
      <c r="I23">
        <f t="shared" ca="1" si="7"/>
        <v>0.63282544840842092</v>
      </c>
      <c r="J23">
        <f t="shared" ca="1" si="6"/>
        <v>1</v>
      </c>
    </row>
    <row r="24" spans="1:20" x14ac:dyDescent="0.25">
      <c r="B24">
        <v>0.23</v>
      </c>
      <c r="C24">
        <f t="shared" si="0"/>
        <v>2.051828032049732E-2</v>
      </c>
      <c r="D24">
        <f t="shared" si="1"/>
        <v>2.5881086814510655E-15</v>
      </c>
      <c r="E24">
        <f t="shared" si="2"/>
        <v>1.1304663513237237E-15</v>
      </c>
      <c r="F24">
        <f t="shared" si="3"/>
        <v>4.609347717086216E-7</v>
      </c>
      <c r="G24">
        <f t="shared" si="4"/>
        <v>1.7677276435091647E-7</v>
      </c>
      <c r="H24">
        <f t="shared" ca="1" si="5"/>
        <v>0.84854935341517046</v>
      </c>
      <c r="I24">
        <f t="shared" ca="1" si="7"/>
        <v>0.59490330489965204</v>
      </c>
      <c r="J24">
        <f t="shared" ca="1" si="6"/>
        <v>1</v>
      </c>
    </row>
    <row r="25" spans="1:20" x14ac:dyDescent="0.25">
      <c r="A25" t="s">
        <v>21</v>
      </c>
      <c r="B25">
        <v>0.24</v>
      </c>
      <c r="C25">
        <f t="shared" si="0"/>
        <v>2.6576231613648076E-2</v>
      </c>
      <c r="D25">
        <f t="shared" si="1"/>
        <v>9.6204407052420064E-15</v>
      </c>
      <c r="E25">
        <f t="shared" si="2"/>
        <v>5.4428020389665082E-15</v>
      </c>
      <c r="F25">
        <f t="shared" si="3"/>
        <v>1.0385013891016297E-6</v>
      </c>
      <c r="G25">
        <f t="shared" si="4"/>
        <v>5.1586421815919171E-7</v>
      </c>
      <c r="H25">
        <f t="shared" ca="1" si="5"/>
        <v>0.7450644743317052</v>
      </c>
      <c r="I25">
        <f t="shared" ca="1" si="7"/>
        <v>0.68004059539457873</v>
      </c>
      <c r="J25">
        <f t="shared" ca="1" si="6"/>
        <v>1</v>
      </c>
    </row>
    <row r="26" spans="1:20" x14ac:dyDescent="0.25">
      <c r="A26">
        <f>32/(32+20)</f>
        <v>0.61538461538461542</v>
      </c>
      <c r="B26">
        <v>0.25</v>
      </c>
      <c r="C26">
        <f t="shared" si="0"/>
        <v>3.398895263671875E-2</v>
      </c>
      <c r="D26">
        <f t="shared" si="1"/>
        <v>3.3727020350179463E-14</v>
      </c>
      <c r="E26">
        <f t="shared" si="2"/>
        <v>2.4403376948748524E-14</v>
      </c>
      <c r="F26">
        <f t="shared" si="3"/>
        <v>2.23800074420915E-6</v>
      </c>
      <c r="G26">
        <f t="shared" si="4"/>
        <v>1.4217817387073635E-6</v>
      </c>
      <c r="H26">
        <f t="shared" ca="1" si="5"/>
        <v>0.82626324983022303</v>
      </c>
      <c r="I26">
        <f t="shared" ca="1" si="7"/>
        <v>0.5545281461836179</v>
      </c>
      <c r="J26">
        <f t="shared" ca="1" si="6"/>
        <v>1</v>
      </c>
    </row>
    <row r="27" spans="1:20" x14ac:dyDescent="0.25">
      <c r="A27">
        <f>24/40</f>
        <v>0.6</v>
      </c>
      <c r="B27">
        <v>0.26</v>
      </c>
      <c r="C27">
        <f t="shared" si="0"/>
        <v>4.2961805657224406E-2</v>
      </c>
      <c r="D27">
        <f t="shared" si="1"/>
        <v>1.1201375750701758E-13</v>
      </c>
      <c r="E27">
        <f t="shared" si="2"/>
        <v>1.0244436237123048E-13</v>
      </c>
      <c r="F27">
        <f t="shared" si="3"/>
        <v>4.6279394821495098E-6</v>
      </c>
      <c r="G27">
        <f t="shared" si="4"/>
        <v>3.7162516974245464E-6</v>
      </c>
      <c r="H27">
        <f t="shared" ca="1" si="5"/>
        <v>0.83434606573814474</v>
      </c>
      <c r="I27">
        <f t="shared" ca="1" si="7"/>
        <v>0.61836051617006849</v>
      </c>
      <c r="J27">
        <f t="shared" ca="1" si="6"/>
        <v>1</v>
      </c>
    </row>
    <row r="28" spans="1:20" x14ac:dyDescent="0.25">
      <c r="B28">
        <v>0.27</v>
      </c>
      <c r="C28">
        <f t="shared" si="0"/>
        <v>5.3714168930023169E-2</v>
      </c>
      <c r="D28">
        <f t="shared" si="1"/>
        <v>3.5382872121803466E-13</v>
      </c>
      <c r="E28">
        <f t="shared" si="2"/>
        <v>4.0459090432766968E-13</v>
      </c>
      <c r="F28">
        <f t="shared" si="3"/>
        <v>9.2090727950747822E-6</v>
      </c>
      <c r="G28">
        <f t="shared" si="4"/>
        <v>9.2456977063232483E-6</v>
      </c>
      <c r="H28">
        <f t="shared" ca="1" si="5"/>
        <v>0.68261455731677989</v>
      </c>
      <c r="I28">
        <f t="shared" ca="1" si="7"/>
        <v>0.60045378828190898</v>
      </c>
      <c r="J28">
        <f t="shared" ca="1" si="6"/>
        <v>1</v>
      </c>
    </row>
    <row r="29" spans="1:20" x14ac:dyDescent="0.25">
      <c r="A29" t="s">
        <v>22</v>
      </c>
      <c r="B29">
        <v>0.28000000000000003</v>
      </c>
      <c r="C29">
        <f t="shared" si="0"/>
        <v>6.6477953272460116E-2</v>
      </c>
      <c r="D29">
        <f t="shared" si="1"/>
        <v>1.0667713760957648E-12</v>
      </c>
      <c r="E29">
        <f t="shared" si="2"/>
        <v>1.5096739650940938E-12</v>
      </c>
      <c r="F29">
        <f t="shared" si="3"/>
        <v>1.7677974346200809E-5</v>
      </c>
      <c r="G29">
        <f t="shared" si="4"/>
        <v>2.1965700735332099E-5</v>
      </c>
      <c r="H29">
        <f t="shared" ca="1" si="5"/>
        <v>0.85409479010461353</v>
      </c>
      <c r="I29">
        <f t="shared" ca="1" si="7"/>
        <v>0.63675216661334755</v>
      </c>
      <c r="J29">
        <f t="shared" ca="1" si="6"/>
        <v>1</v>
      </c>
    </row>
    <row r="30" spans="1:20" x14ac:dyDescent="0.25">
      <c r="A30">
        <f xml:space="preserve"> 1-BETADIST(0.25,32,20)</f>
        <v>0.99999998631304077</v>
      </c>
      <c r="B30">
        <v>0.28999999999999998</v>
      </c>
      <c r="C30">
        <f t="shared" si="0"/>
        <v>8.1495750331122566E-2</v>
      </c>
      <c r="D30">
        <f t="shared" si="1"/>
        <v>3.0794362402692532E-12</v>
      </c>
      <c r="E30">
        <f t="shared" si="2"/>
        <v>5.3424485778802535E-12</v>
      </c>
      <c r="F30">
        <f t="shared" si="3"/>
        <v>3.280993222669836E-5</v>
      </c>
      <c r="G30">
        <f t="shared" si="4"/>
        <v>4.9977579552257902E-5</v>
      </c>
      <c r="H30">
        <f t="shared" ca="1" si="5"/>
        <v>0.75420299446178551</v>
      </c>
      <c r="I30">
        <f t="shared" ca="1" si="7"/>
        <v>0.6305403289531647</v>
      </c>
      <c r="J30">
        <f t="shared" ca="1" si="6"/>
        <v>1</v>
      </c>
      <c r="T30" t="s">
        <v>11</v>
      </c>
    </row>
    <row r="31" spans="1:20" x14ac:dyDescent="0.25">
      <c r="A31">
        <f xml:space="preserve"> 1-BETADIST(0.5,32,20)</f>
        <v>0.95404272509207289</v>
      </c>
      <c r="B31">
        <v>0.3</v>
      </c>
      <c r="C31">
        <f t="shared" si="0"/>
        <v>9.9018611999999978E-2</v>
      </c>
      <c r="D31">
        <f t="shared" si="1"/>
        <v>8.5352555883756793E-12</v>
      </c>
      <c r="E31">
        <f t="shared" si="2"/>
        <v>1.7991506765278694E-11</v>
      </c>
      <c r="F31">
        <f t="shared" si="3"/>
        <v>5.8992738595949951E-5</v>
      </c>
      <c r="G31">
        <f t="shared" si="4"/>
        <v>1.0918181640491477E-4</v>
      </c>
      <c r="H31">
        <f t="shared" ca="1" si="5"/>
        <v>0.83633841638454232</v>
      </c>
      <c r="I31">
        <f t="shared" ca="1" si="7"/>
        <v>0.51779257222735087</v>
      </c>
      <c r="J31">
        <f t="shared" ca="1" si="6"/>
        <v>1</v>
      </c>
      <c r="T31" t="s">
        <v>12</v>
      </c>
    </row>
    <row r="32" spans="1:20" x14ac:dyDescent="0.25">
      <c r="A32">
        <f xml:space="preserve"> 1-BETADIST(0.8,32,20)</f>
        <v>1.248189858039872E-3</v>
      </c>
      <c r="B32">
        <v>0.31</v>
      </c>
      <c r="C32">
        <f t="shared" si="0"/>
        <v>0.11930346580667457</v>
      </c>
      <c r="D32">
        <f t="shared" si="1"/>
        <v>2.2772377599716722E-11</v>
      </c>
      <c r="E32">
        <f t="shared" si="2"/>
        <v>5.7835648323544833E-11</v>
      </c>
      <c r="F32">
        <f t="shared" si="3"/>
        <v>1.029404134058193E-4</v>
      </c>
      <c r="G32">
        <f t="shared" si="4"/>
        <v>2.2954819992978466E-4</v>
      </c>
      <c r="H32">
        <f t="shared" ca="1" si="5"/>
        <v>0.83833094024923605</v>
      </c>
      <c r="I32">
        <f t="shared" ca="1" si="7"/>
        <v>0.60881197060222192</v>
      </c>
      <c r="J32">
        <f t="shared" ca="1" si="6"/>
        <v>1</v>
      </c>
      <c r="T32" s="1" t="s">
        <v>13</v>
      </c>
    </row>
    <row r="33" spans="1:20" x14ac:dyDescent="0.25">
      <c r="B33">
        <v>0.32</v>
      </c>
      <c r="C33">
        <f t="shared" si="0"/>
        <v>0.14261017655975608</v>
      </c>
      <c r="D33">
        <f t="shared" si="1"/>
        <v>5.8619285183656786E-11</v>
      </c>
      <c r="E33">
        <f t="shared" si="2"/>
        <v>1.7796115158301292E-10</v>
      </c>
      <c r="F33">
        <f t="shared" si="3"/>
        <v>1.746070951217785E-4</v>
      </c>
      <c r="G33">
        <f t="shared" si="4"/>
        <v>4.654224499535789E-4</v>
      </c>
      <c r="H33">
        <f t="shared" ca="1" si="5"/>
        <v>0.83471359537478274</v>
      </c>
      <c r="I33">
        <f t="shared" ca="1" si="7"/>
        <v>0.61842392185728412</v>
      </c>
      <c r="J33">
        <f t="shared" ca="1" si="6"/>
        <v>1</v>
      </c>
      <c r="T33" s="1" t="s">
        <v>14</v>
      </c>
    </row>
    <row r="34" spans="1:20" x14ac:dyDescent="0.25">
      <c r="A34" t="s">
        <v>23</v>
      </c>
      <c r="B34">
        <v>0.33</v>
      </c>
      <c r="C34">
        <f t="shared" si="0"/>
        <v>0.16919827009920715</v>
      </c>
      <c r="D34">
        <f t="shared" si="1"/>
        <v>1.4588561804989294E-10</v>
      </c>
      <c r="E34">
        <f t="shared" si="2"/>
        <v>5.2546351866023813E-10</v>
      </c>
      <c r="F34">
        <f t="shared" si="3"/>
        <v>2.8830435619160922E-4</v>
      </c>
      <c r="G34">
        <f t="shared" si="4"/>
        <v>9.1176317191281179E-4</v>
      </c>
      <c r="H34">
        <f t="shared" ca="1" si="5"/>
        <v>0.840787484602327</v>
      </c>
      <c r="I34">
        <f t="shared" ca="1" si="7"/>
        <v>0.6513155086847614</v>
      </c>
      <c r="J34">
        <f t="shared" ca="1" si="6"/>
        <v>1</v>
      </c>
    </row>
    <row r="35" spans="1:20" x14ac:dyDescent="0.25">
      <c r="A35">
        <f>BETAINV(0.025,32,20)</f>
        <v>0.48080215824196332</v>
      </c>
      <c r="B35">
        <v>0.34</v>
      </c>
      <c r="C35">
        <f t="shared" si="0"/>
        <v>0.19932334056359244</v>
      </c>
      <c r="D35">
        <f t="shared" si="1"/>
        <v>3.5167431964665227E-10</v>
      </c>
      <c r="E35">
        <f t="shared" si="2"/>
        <v>1.4922204403877024E-9</v>
      </c>
      <c r="F35">
        <f t="shared" si="3"/>
        <v>4.6399871935687341E-4</v>
      </c>
      <c r="G35">
        <f t="shared" si="4"/>
        <v>1.7286611119766561E-3</v>
      </c>
      <c r="H35">
        <f t="shared" ca="1" si="5"/>
        <v>0.8143259219393626</v>
      </c>
      <c r="I35">
        <f t="shared" ca="1" si="7"/>
        <v>0.59911257635308535</v>
      </c>
      <c r="J35">
        <f t="shared" ca="1" si="6"/>
        <v>1</v>
      </c>
      <c r="T35" s="1" t="s">
        <v>15</v>
      </c>
    </row>
    <row r="36" spans="1:20" x14ac:dyDescent="0.25">
      <c r="A36">
        <f>BETAINV(0.975,32,20)</f>
        <v>0.74155636471781716</v>
      </c>
      <c r="B36">
        <v>0.35</v>
      </c>
      <c r="C36">
        <f t="shared" si="0"/>
        <v>0.23323316813671865</v>
      </c>
      <c r="D36">
        <f t="shared" si="1"/>
        <v>8.225604134420172E-10</v>
      </c>
      <c r="E36">
        <f t="shared" si="2"/>
        <v>4.0840616379769655E-9</v>
      </c>
      <c r="F36">
        <f t="shared" si="3"/>
        <v>7.2872987615009064E-4</v>
      </c>
      <c r="G36">
        <f t="shared" si="4"/>
        <v>3.1768141587564056E-3</v>
      </c>
      <c r="H36">
        <f t="shared" ca="1" si="5"/>
        <v>0.78957455728082304</v>
      </c>
      <c r="I36">
        <f t="shared" ca="1" si="7"/>
        <v>0.64037120859251906</v>
      </c>
      <c r="J36">
        <f t="shared" ca="1" si="6"/>
        <v>1</v>
      </c>
    </row>
    <row r="37" spans="1:20" x14ac:dyDescent="0.25">
      <c r="B37">
        <v>0.36</v>
      </c>
      <c r="C37">
        <f t="shared" si="0"/>
        <v>0.27116357971272004</v>
      </c>
      <c r="D37">
        <f t="shared" si="1"/>
        <v>1.8696968138721047E-9</v>
      </c>
      <c r="E37">
        <f t="shared" si="2"/>
        <v>1.0792864335046535E-8</v>
      </c>
      <c r="F37">
        <f t="shared" si="3"/>
        <v>1.1180453156847093E-3</v>
      </c>
      <c r="G37">
        <f t="shared" si="4"/>
        <v>5.66664085021488E-3</v>
      </c>
      <c r="H37">
        <f t="shared" ca="1" si="5"/>
        <v>0.7010669471710318</v>
      </c>
      <c r="I37">
        <f t="shared" ca="1" si="7"/>
        <v>0.56203139844134564</v>
      </c>
      <c r="J37">
        <f t="shared" ca="1" si="6"/>
        <v>1</v>
      </c>
    </row>
    <row r="38" spans="1:20" x14ac:dyDescent="0.25">
      <c r="B38">
        <v>0.37</v>
      </c>
      <c r="C38">
        <f t="shared" si="0"/>
        <v>0.31333409027547332</v>
      </c>
      <c r="D38">
        <f t="shared" si="1"/>
        <v>4.1358957671948346E-9</v>
      </c>
      <c r="E38">
        <f t="shared" si="2"/>
        <v>2.7587440198854552E-8</v>
      </c>
      <c r="F38">
        <f t="shared" si="3"/>
        <v>1.6772970111047574E-3</v>
      </c>
      <c r="G38">
        <f t="shared" si="4"/>
        <v>9.8231900010290855E-3</v>
      </c>
      <c r="H38">
        <f t="shared" ca="1" si="5"/>
        <v>0.7884060178995379</v>
      </c>
      <c r="I38">
        <f t="shared" ca="1" si="7"/>
        <v>0.52899725567447142</v>
      </c>
      <c r="J38">
        <f t="shared" ca="1" si="6"/>
        <v>1</v>
      </c>
    </row>
    <row r="39" spans="1:20" x14ac:dyDescent="0.25">
      <c r="B39">
        <v>0.38</v>
      </c>
      <c r="C39">
        <f t="shared" si="0"/>
        <v>0.35994336797741761</v>
      </c>
      <c r="D39">
        <f t="shared" si="1"/>
        <v>8.9151644699346022E-9</v>
      </c>
      <c r="E39">
        <f t="shared" si="2"/>
        <v>6.8312111151046372E-8</v>
      </c>
      <c r="F39">
        <f t="shared" si="3"/>
        <v>2.4625959165224692E-3</v>
      </c>
      <c r="G39">
        <f t="shared" si="4"/>
        <v>1.656770122932448E-2</v>
      </c>
      <c r="H39">
        <f t="shared" ca="1" si="5"/>
        <v>0.75970174887178343</v>
      </c>
      <c r="I39">
        <f t="shared" ca="1" si="7"/>
        <v>0.44568504383796359</v>
      </c>
      <c r="J39">
        <f t="shared" ca="1" si="6"/>
        <v>1</v>
      </c>
    </row>
    <row r="40" spans="1:20" x14ac:dyDescent="0.25">
      <c r="B40">
        <v>0.39</v>
      </c>
      <c r="C40">
        <f t="shared" si="0"/>
        <v>0.41116457087648062</v>
      </c>
      <c r="D40">
        <f t="shared" si="1"/>
        <v>1.8748637910882623E-8</v>
      </c>
      <c r="E40">
        <f t="shared" si="2"/>
        <v>1.6410415556170961E-7</v>
      </c>
      <c r="F40">
        <f t="shared" si="3"/>
        <v>3.5411778008272482E-3</v>
      </c>
      <c r="G40">
        <f t="shared" si="4"/>
        <v>2.72143735447418E-2</v>
      </c>
      <c r="H40">
        <f t="shared" ca="1" si="5"/>
        <v>0.78258110445838835</v>
      </c>
      <c r="I40">
        <f t="shared" ca="1" si="7"/>
        <v>0.58738751213257878</v>
      </c>
      <c r="J40">
        <f t="shared" ca="1" si="6"/>
        <v>1</v>
      </c>
    </row>
    <row r="41" spans="1:20" x14ac:dyDescent="0.25">
      <c r="B41">
        <v>0.4</v>
      </c>
      <c r="C41">
        <f t="shared" si="0"/>
        <v>0.46714060800000035</v>
      </c>
      <c r="D41">
        <f t="shared" si="1"/>
        <v>3.8509449581312596E-8</v>
      </c>
      <c r="E41">
        <f t="shared" si="2"/>
        <v>3.8295619948571337E-7</v>
      </c>
      <c r="F41">
        <f t="shared" si="3"/>
        <v>4.9909084350730068E-3</v>
      </c>
      <c r="G41">
        <f t="shared" si="4"/>
        <v>4.3577483493071827E-2</v>
      </c>
      <c r="H41">
        <f t="shared" ca="1" si="5"/>
        <v>0.66793436115233129</v>
      </c>
      <c r="I41">
        <f t="shared" ca="1" si="7"/>
        <v>0.56628749918853083</v>
      </c>
      <c r="J41">
        <f t="shared" ca="1" si="6"/>
        <v>1</v>
      </c>
    </row>
    <row r="42" spans="1:20" x14ac:dyDescent="0.25">
      <c r="B42">
        <v>0.41</v>
      </c>
      <c r="C42">
        <f t="shared" si="0"/>
        <v>0.52797938180335768</v>
      </c>
      <c r="D42">
        <f t="shared" si="1"/>
        <v>7.7332170180478622E-8</v>
      </c>
      <c r="E42">
        <f t="shared" si="2"/>
        <v>8.6918321856411863E-7</v>
      </c>
      <c r="F42">
        <f t="shared" si="3"/>
        <v>6.898656989238779E-3</v>
      </c>
      <c r="G42">
        <f t="shared" si="4"/>
        <v>6.8079512639981937E-2</v>
      </c>
      <c r="H42">
        <f t="shared" ca="1" si="5"/>
        <v>0.81915878158391631</v>
      </c>
      <c r="I42">
        <f t="shared" ca="1" si="7"/>
        <v>0.62734813131875611</v>
      </c>
      <c r="J42">
        <f t="shared" ca="1" si="6"/>
        <v>1</v>
      </c>
    </row>
    <row r="43" spans="1:20" x14ac:dyDescent="0.25">
      <c r="B43">
        <v>0.42</v>
      </c>
      <c r="C43">
        <f t="shared" si="0"/>
        <v>0.59374907313062586</v>
      </c>
      <c r="D43">
        <f t="shared" si="1"/>
        <v>1.5196773228468418E-7</v>
      </c>
      <c r="E43">
        <f t="shared" si="2"/>
        <v>1.9208280940148179E-6</v>
      </c>
      <c r="F43">
        <f t="shared" si="3"/>
        <v>9.3573025286088039E-3</v>
      </c>
      <c r="G43">
        <f t="shared" si="4"/>
        <v>0.10384570489481797</v>
      </c>
      <c r="H43">
        <f t="shared" ca="1" si="5"/>
        <v>0.80063053953615027</v>
      </c>
      <c r="I43">
        <f t="shared" ca="1" si="7"/>
        <v>0.57917172502146952</v>
      </c>
      <c r="J43">
        <f t="shared" ca="1" si="6"/>
        <v>1</v>
      </c>
    </row>
    <row r="44" spans="1:20" x14ac:dyDescent="0.25">
      <c r="B44">
        <v>0.43</v>
      </c>
      <c r="C44">
        <f t="shared" si="0"/>
        <v>0.66447353341695015</v>
      </c>
      <c r="D44">
        <f t="shared" si="1"/>
        <v>2.9249056983230124E-7</v>
      </c>
      <c r="E44">
        <f t="shared" si="2"/>
        <v>4.1373639637560127E-6</v>
      </c>
      <c r="F44">
        <f t="shared" si="3"/>
        <v>1.2461216138672765E-2</v>
      </c>
      <c r="G44">
        <f t="shared" si="4"/>
        <v>0.15476510237965777</v>
      </c>
      <c r="H44">
        <f t="shared" ca="1" si="5"/>
        <v>0.70399895076316643</v>
      </c>
      <c r="I44">
        <f t="shared" ca="1" si="7"/>
        <v>0.52039107234220727</v>
      </c>
      <c r="J44">
        <f t="shared" ca="1" si="6"/>
        <v>1</v>
      </c>
    </row>
    <row r="45" spans="1:20" x14ac:dyDescent="0.25">
      <c r="B45">
        <v>0.44</v>
      </c>
      <c r="C45">
        <f t="shared" si="0"/>
        <v>0.74012785204978004</v>
      </c>
      <c r="D45">
        <f t="shared" si="1"/>
        <v>5.5180211130048175E-7</v>
      </c>
      <c r="E45">
        <f t="shared" si="2"/>
        <v>8.6940929110095949E-6</v>
      </c>
      <c r="F45">
        <f t="shared" si="3"/>
        <v>1.6300182691600218E-2</v>
      </c>
      <c r="G45">
        <f t="shared" si="4"/>
        <v>0.22549355982353894</v>
      </c>
      <c r="H45">
        <f t="shared" ca="1" si="5"/>
        <v>0.77970553899055661</v>
      </c>
      <c r="I45">
        <f t="shared" ca="1" si="7"/>
        <v>0.59026643601588658</v>
      </c>
      <c r="J45">
        <f t="shared" ca="1" si="6"/>
        <v>1</v>
      </c>
      <c r="T45" t="s">
        <v>20</v>
      </c>
    </row>
    <row r="46" spans="1:20" x14ac:dyDescent="0.25">
      <c r="B46">
        <v>0.45</v>
      </c>
      <c r="C46">
        <f t="shared" si="0"/>
        <v>0.8206341694804693</v>
      </c>
      <c r="D46">
        <f t="shared" si="1"/>
        <v>1.0211290364324318E-6</v>
      </c>
      <c r="E46">
        <f t="shared" si="2"/>
        <v>1.7838748946250623E-5</v>
      </c>
      <c r="F46">
        <f t="shared" si="3"/>
        <v>2.0951888138087793E-2</v>
      </c>
      <c r="G46">
        <f t="shared" si="4"/>
        <v>0.32137174136109115</v>
      </c>
      <c r="H46">
        <f t="shared" ca="1" si="5"/>
        <v>0.78627871168871921</v>
      </c>
      <c r="I46">
        <f t="shared" ca="1" si="7"/>
        <v>0.57220382483548993</v>
      </c>
      <c r="J46">
        <f t="shared" ca="1" si="6"/>
        <v>1</v>
      </c>
    </row>
    <row r="47" spans="1:20" x14ac:dyDescent="0.25">
      <c r="B47">
        <v>0.46</v>
      </c>
      <c r="C47">
        <f t="shared" si="0"/>
        <v>0.90585780880135525</v>
      </c>
      <c r="D47">
        <f t="shared" si="1"/>
        <v>1.8547851451628425E-6</v>
      </c>
      <c r="E47">
        <f t="shared" si="2"/>
        <v>3.5767436354378003E-5</v>
      </c>
      <c r="F47">
        <f t="shared" si="3"/>
        <v>2.6473290281230716E-2</v>
      </c>
      <c r="G47">
        <f t="shared" si="4"/>
        <v>0.44823201968956605</v>
      </c>
      <c r="H47">
        <f t="shared" ca="1" si="5"/>
        <v>0.75970754472334512</v>
      </c>
      <c r="I47">
        <f t="shared" ca="1" si="7"/>
        <v>0.65535970669881061</v>
      </c>
      <c r="J47">
        <f t="shared" ca="1" si="6"/>
        <v>1</v>
      </c>
    </row>
    <row r="48" spans="1:20" x14ac:dyDescent="0.25">
      <c r="B48">
        <v>0.47</v>
      </c>
      <c r="C48">
        <f t="shared" si="0"/>
        <v>0.99560380002824467</v>
      </c>
      <c r="D48">
        <f t="shared" si="1"/>
        <v>3.3089426783863548E-6</v>
      </c>
      <c r="E48">
        <f t="shared" si="2"/>
        <v>7.013098860144842E-5</v>
      </c>
      <c r="F48">
        <f t="shared" si="3"/>
        <v>3.2891396134394471E-2</v>
      </c>
      <c r="G48">
        <f t="shared" si="4"/>
        <v>0.61207378199573281</v>
      </c>
      <c r="H48">
        <f t="shared" ca="1" si="5"/>
        <v>0.71369321704995869</v>
      </c>
      <c r="I48">
        <f t="shared" ca="1" si="7"/>
        <v>0.56890096675977919</v>
      </c>
      <c r="J48">
        <f t="shared" ca="1" si="6"/>
        <v>1</v>
      </c>
    </row>
    <row r="49" spans="2:20" x14ac:dyDescent="0.25">
      <c r="B49">
        <v>0.48</v>
      </c>
      <c r="C49">
        <f t="shared" si="0"/>
        <v>1.0896138722063942</v>
      </c>
      <c r="D49">
        <f t="shared" si="1"/>
        <v>5.8011364880995124E-6</v>
      </c>
      <c r="E49">
        <f t="shared" si="2"/>
        <v>1.345612085062023E-4</v>
      </c>
      <c r="F49">
        <f t="shared" si="3"/>
        <v>4.0194163925973088E-2</v>
      </c>
      <c r="G49">
        <f t="shared" si="4"/>
        <v>0.81859774942084029</v>
      </c>
      <c r="H49">
        <f t="shared" ca="1" si="5"/>
        <v>0.8007346174446458</v>
      </c>
      <c r="I49">
        <f t="shared" ca="1" si="7"/>
        <v>0.62304826938622293</v>
      </c>
      <c r="J49">
        <f t="shared" ca="1" si="6"/>
        <v>1</v>
      </c>
    </row>
    <row r="50" spans="2:20" x14ac:dyDescent="0.25">
      <c r="B50">
        <v>0.49</v>
      </c>
      <c r="C50">
        <f t="shared" si="0"/>
        <v>1.1875639886417033</v>
      </c>
      <c r="D50">
        <f t="shared" si="1"/>
        <v>9.9997862850637008E-6</v>
      </c>
      <c r="E50">
        <f t="shared" si="2"/>
        <v>2.5280281737557721E-4</v>
      </c>
      <c r="F50">
        <f t="shared" si="3"/>
        <v>4.8322405170490461E-2</v>
      </c>
      <c r="G50">
        <f t="shared" si="4"/>
        <v>1.0726066503582579</v>
      </c>
      <c r="H50">
        <f t="shared" ca="1" si="5"/>
        <v>0.90226979116502393</v>
      </c>
      <c r="I50">
        <f t="shared" ca="1" si="7"/>
        <v>0.59810285864703105</v>
      </c>
      <c r="J50">
        <f t="shared" ca="1" si="6"/>
        <v>1</v>
      </c>
    </row>
    <row r="51" spans="2:20" x14ac:dyDescent="0.25">
      <c r="B51">
        <v>0.5</v>
      </c>
      <c r="C51">
        <f t="shared" si="0"/>
        <v>1.2890625</v>
      </c>
      <c r="D51">
        <f t="shared" si="1"/>
        <v>1.6956219042185755E-5</v>
      </c>
      <c r="E51">
        <f t="shared" si="2"/>
        <v>4.6530440537928503E-4</v>
      </c>
      <c r="F51">
        <f t="shared" si="3"/>
        <v>5.7163653445968521E-2</v>
      </c>
      <c r="G51">
        <f t="shared" si="4"/>
        <v>1.3773010399226842</v>
      </c>
      <c r="H51">
        <f t="shared" ca="1" si="5"/>
        <v>0.79574624661158733</v>
      </c>
      <c r="I51">
        <f t="shared" ca="1" si="7"/>
        <v>0.62102732201852895</v>
      </c>
      <c r="J51">
        <f t="shared" ca="1" si="6"/>
        <v>1</v>
      </c>
    </row>
    <row r="52" spans="2:20" x14ac:dyDescent="0.25">
      <c r="B52">
        <v>0.51</v>
      </c>
      <c r="C52">
        <f t="shared" si="0"/>
        <v>1.3936489886680981</v>
      </c>
      <c r="D52">
        <f t="shared" si="1"/>
        <v>2.8295489808620891E-5</v>
      </c>
      <c r="E52">
        <f t="shared" si="2"/>
        <v>8.394692486589564E-4</v>
      </c>
      <c r="F52">
        <f t="shared" si="3"/>
        <v>6.6548965843370014E-2</v>
      </c>
      <c r="G52">
        <f t="shared" si="4"/>
        <v>1.7335231198281538</v>
      </c>
      <c r="H52">
        <f t="shared" ca="1" si="5"/>
        <v>0.80153002471693335</v>
      </c>
      <c r="I52">
        <f t="shared" ca="1" si="7"/>
        <v>0.57590722278846751</v>
      </c>
      <c r="J52">
        <f t="shared" ca="1" si="6"/>
        <v>1</v>
      </c>
    </row>
    <row r="53" spans="2:20" x14ac:dyDescent="0.25">
      <c r="B53">
        <v>0.52</v>
      </c>
      <c r="C53">
        <f t="shared" si="0"/>
        <v>1.5007938755828911</v>
      </c>
      <c r="D53">
        <f t="shared" si="1"/>
        <v>4.6486606743935356E-5</v>
      </c>
      <c r="E53">
        <f t="shared" si="2"/>
        <v>1.4851935917578663E-3</v>
      </c>
      <c r="F53">
        <f t="shared" si="3"/>
        <v>7.6253511775827398E-2</v>
      </c>
      <c r="G53">
        <f t="shared" si="4"/>
        <v>2.1390248077351548</v>
      </c>
      <c r="H53">
        <f t="shared" ca="1" si="5"/>
        <v>0.85267921618587017</v>
      </c>
      <c r="I53">
        <f t="shared" ca="1" si="7"/>
        <v>0.64595030009576115</v>
      </c>
      <c r="J53">
        <f t="shared" ca="1" si="6"/>
        <v>1</v>
      </c>
    </row>
    <row r="54" spans="2:20" x14ac:dyDescent="0.25">
      <c r="B54">
        <v>0.53</v>
      </c>
      <c r="C54">
        <f t="shared" si="0"/>
        <v>1.6098988576611191</v>
      </c>
      <c r="D54">
        <f t="shared" si="1"/>
        <v>7.5217266607468573E-5</v>
      </c>
      <c r="E54">
        <f t="shared" si="2"/>
        <v>2.5778064791510263E-3</v>
      </c>
      <c r="F54">
        <f t="shared" si="3"/>
        <v>8.6001574363197067E-2</v>
      </c>
      <c r="G54">
        <f t="shared" si="4"/>
        <v>2.5878548704430524</v>
      </c>
      <c r="H54">
        <f t="shared" ca="1" si="5"/>
        <v>0.72551935637993892</v>
      </c>
      <c r="I54">
        <f t="shared" ca="1" si="7"/>
        <v>0.57230001677860498</v>
      </c>
      <c r="J54">
        <f t="shared" ca="1" si="6"/>
        <v>1</v>
      </c>
    </row>
    <row r="55" spans="2:20" x14ac:dyDescent="0.25">
      <c r="B55">
        <v>0.54</v>
      </c>
      <c r="C55">
        <f t="shared" si="0"/>
        <v>1.720298239954835</v>
      </c>
      <c r="D55">
        <f t="shared" si="1"/>
        <v>1.1990236260030082E-4</v>
      </c>
      <c r="E55">
        <f t="shared" si="2"/>
        <v>4.3910224473954458E-3</v>
      </c>
      <c r="F55">
        <f t="shared" si="3"/>
        <v>9.5476248656891888E-2</v>
      </c>
      <c r="G55">
        <f t="shared" si="4"/>
        <v>3.0699691766307979</v>
      </c>
      <c r="H55">
        <f t="shared" ca="1" si="5"/>
        <v>0.79743105078618259</v>
      </c>
      <c r="I55">
        <f t="shared" ca="1" si="7"/>
        <v>0.65484277238177846</v>
      </c>
      <c r="J55">
        <f t="shared" ca="1" si="6"/>
        <v>1</v>
      </c>
    </row>
    <row r="56" spans="2:20" x14ac:dyDescent="0.25">
      <c r="B56">
        <v>0.55000000000000004</v>
      </c>
      <c r="C56">
        <f t="shared" si="0"/>
        <v>1.8312612216679693</v>
      </c>
      <c r="D56">
        <f t="shared" si="1"/>
        <v>1.8835848752038646E-4</v>
      </c>
      <c r="E56">
        <f t="shared" si="2"/>
        <v>7.3429346826502278E-3</v>
      </c>
      <c r="F56">
        <f t="shared" si="3"/>
        <v>0.10433369120304592</v>
      </c>
      <c r="G56">
        <f t="shared" si="4"/>
        <v>3.571163997685276</v>
      </c>
      <c r="H56">
        <f t="shared" ca="1" si="5"/>
        <v>0.65462344679309858</v>
      </c>
      <c r="I56">
        <f t="shared" ca="1" si="7"/>
        <v>0.68789179257748945</v>
      </c>
      <c r="J56">
        <f t="shared" ca="1" si="6"/>
        <v>0</v>
      </c>
    </row>
    <row r="57" spans="2:20" x14ac:dyDescent="0.25">
      <c r="B57">
        <v>0.56000000000000005</v>
      </c>
      <c r="C57">
        <f t="shared" si="0"/>
        <v>1.9419951891499452</v>
      </c>
      <c r="D57">
        <f t="shared" si="1"/>
        <v>2.9167719268348875E-4</v>
      </c>
      <c r="E57">
        <f t="shared" si="2"/>
        <v>1.2058264130529732E-2</v>
      </c>
      <c r="F57">
        <f t="shared" si="3"/>
        <v>0.11222129503029206</v>
      </c>
      <c r="G57">
        <f t="shared" si="4"/>
        <v>4.0734120990793441</v>
      </c>
      <c r="H57">
        <f t="shared" ca="1" si="5"/>
        <v>0.8080093848716543</v>
      </c>
      <c r="I57">
        <f t="shared" ca="1" si="7"/>
        <v>0.71539189441121098</v>
      </c>
      <c r="J57">
        <f t="shared" ca="1" si="6"/>
        <v>1</v>
      </c>
    </row>
    <row r="58" spans="2:20" x14ac:dyDescent="0.25">
      <c r="B58">
        <v>0.56999999999999995</v>
      </c>
      <c r="C58">
        <f t="shared" si="0"/>
        <v>2.051650061885105</v>
      </c>
      <c r="D58">
        <f t="shared" si="1"/>
        <v>4.453262247646134E-4</v>
      </c>
      <c r="E58">
        <f t="shared" si="2"/>
        <v>1.9449826438605825E-2</v>
      </c>
      <c r="F58">
        <f t="shared" si="3"/>
        <v>0.11879868396708992</v>
      </c>
      <c r="G58">
        <f t="shared" si="4"/>
        <v>4.5556446460493705</v>
      </c>
      <c r="H58">
        <f t="shared" ca="1" si="5"/>
        <v>0.89204785195018377</v>
      </c>
      <c r="I58">
        <f t="shared" ca="1" si="7"/>
        <v>0.49999286050626335</v>
      </c>
      <c r="J58">
        <f t="shared" ca="1" si="6"/>
        <v>1</v>
      </c>
    </row>
    <row r="59" spans="2:20" x14ac:dyDescent="0.25">
      <c r="B59">
        <v>0.57999999999999996</v>
      </c>
      <c r="C59">
        <f t="shared" si="0"/>
        <v>2.1593237292738219</v>
      </c>
      <c r="D59">
        <f t="shared" si="1"/>
        <v>6.7049827537213368E-4</v>
      </c>
      <c r="E59">
        <f t="shared" si="2"/>
        <v>3.0821203576568541E-2</v>
      </c>
      <c r="F59">
        <f t="shared" si="3"/>
        <v>0.12375999868889055</v>
      </c>
      <c r="G59">
        <f t="shared" si="4"/>
        <v>4.9949710630521409</v>
      </c>
      <c r="H59">
        <f t="shared" ca="1" si="5"/>
        <v>0.7761407670326449</v>
      </c>
      <c r="I59">
        <f t="shared" ca="1" si="7"/>
        <v>0.64531196664712787</v>
      </c>
      <c r="J59">
        <f t="shared" ca="1" si="6"/>
        <v>1</v>
      </c>
      <c r="T59" t="s">
        <v>11</v>
      </c>
    </row>
    <row r="60" spans="2:20" x14ac:dyDescent="0.25">
      <c r="B60">
        <v>0.59</v>
      </c>
      <c r="C60">
        <f t="shared" si="0"/>
        <v>2.2640686066047757</v>
      </c>
      <c r="D60">
        <f t="shared" si="1"/>
        <v>9.9570852619164829E-4</v>
      </c>
      <c r="E60">
        <f t="shared" si="2"/>
        <v>4.7990577977942386E-2</v>
      </c>
      <c r="F60">
        <f t="shared" si="3"/>
        <v>0.12685564304570776</v>
      </c>
      <c r="G60">
        <f t="shared" si="4"/>
        <v>5.3682693373948327</v>
      </c>
      <c r="H60">
        <f t="shared" ca="1" si="5"/>
        <v>0.81856737143458069</v>
      </c>
      <c r="I60">
        <f t="shared" ca="1" si="7"/>
        <v>0.59142430807615198</v>
      </c>
      <c r="J60">
        <f t="shared" ca="1" si="6"/>
        <v>1</v>
      </c>
    </row>
    <row r="61" spans="2:20" x14ac:dyDescent="0.25">
      <c r="B61">
        <v>0.6</v>
      </c>
      <c r="C61">
        <f t="shared" si="0"/>
        <v>2.3648993280000004</v>
      </c>
      <c r="D61">
        <f t="shared" si="1"/>
        <v>1.4586128884329912E-3</v>
      </c>
      <c r="E61">
        <f t="shared" si="2"/>
        <v>7.3432256891184891E-2</v>
      </c>
      <c r="F61">
        <f t="shared" si="3"/>
        <v>0.1279115243848202</v>
      </c>
      <c r="G61">
        <f t="shared" si="4"/>
        <v>5.6540188977152201</v>
      </c>
      <c r="H61">
        <f t="shared" ca="1" si="5"/>
        <v>0.77982550275511053</v>
      </c>
      <c r="I61">
        <f t="shared" ca="1" si="7"/>
        <v>0.60523081502169351</v>
      </c>
      <c r="J61">
        <f t="shared" ca="1" si="6"/>
        <v>1</v>
      </c>
    </row>
    <row r="62" spans="2:20" x14ac:dyDescent="0.25">
      <c r="B62">
        <v>0.61</v>
      </c>
      <c r="C62">
        <f t="shared" si="0"/>
        <v>2.4608015822270719</v>
      </c>
      <c r="D62">
        <f t="shared" si="1"/>
        <v>2.1079759384063728E-3</v>
      </c>
      <c r="E62">
        <f t="shared" si="2"/>
        <v>0.11042729100995287</v>
      </c>
      <c r="F62">
        <f t="shared" si="3"/>
        <v>0.12684389133160823</v>
      </c>
      <c r="G62">
        <f t="shared" si="4"/>
        <v>5.8341968364620689</v>
      </c>
      <c r="H62">
        <f t="shared" ca="1" si="5"/>
        <v>0.79392772107698217</v>
      </c>
      <c r="I62">
        <f t="shared" ca="1" si="7"/>
        <v>0.60825065789836241</v>
      </c>
      <c r="J62">
        <f t="shared" ca="1" si="6"/>
        <v>1</v>
      </c>
    </row>
    <row r="63" spans="2:20" x14ac:dyDescent="0.25">
      <c r="B63">
        <v>0.62</v>
      </c>
      <c r="C63">
        <f t="shared" si="0"/>
        <v>2.5507420840683594</v>
      </c>
      <c r="D63">
        <f t="shared" si="1"/>
        <v>3.0056594659756391E-3</v>
      </c>
      <c r="E63">
        <f t="shared" si="2"/>
        <v>0.16320764328859588</v>
      </c>
      <c r="F63">
        <f t="shared" si="3"/>
        <v>0.12366815967711972</v>
      </c>
      <c r="G63">
        <f t="shared" si="4"/>
        <v>5.8960257118641932</v>
      </c>
      <c r="H63">
        <f t="shared" ca="1" si="5"/>
        <v>0.77752866914086194</v>
      </c>
      <c r="I63">
        <f t="shared" ca="1" si="7"/>
        <v>0.62364161723142408</v>
      </c>
      <c r="J63">
        <f t="shared" ca="1" si="6"/>
        <v>1</v>
      </c>
    </row>
    <row r="64" spans="2:20" x14ac:dyDescent="0.25">
      <c r="B64">
        <v>0.63</v>
      </c>
      <c r="C64">
        <f t="shared" si="0"/>
        <v>2.6336796593675844</v>
      </c>
      <c r="D64">
        <f t="shared" si="1"/>
        <v>4.2284290242039233E-3</v>
      </c>
      <c r="E64">
        <f t="shared" si="2"/>
        <v>0.2370697634446611</v>
      </c>
      <c r="F64">
        <f t="shared" si="3"/>
        <v>0.11850060733207728</v>
      </c>
      <c r="G64">
        <f t="shared" si="4"/>
        <v>5.8333555624263767</v>
      </c>
      <c r="H64">
        <f t="shared" ca="1" si="5"/>
        <v>0.73451660380209105</v>
      </c>
      <c r="I64">
        <f t="shared" ca="1" si="7"/>
        <v>0.55228183095787298</v>
      </c>
      <c r="J64">
        <f t="shared" ca="1" si="6"/>
        <v>1</v>
      </c>
    </row>
    <row r="65" spans="2:10" x14ac:dyDescent="0.25">
      <c r="B65">
        <v>0.64</v>
      </c>
      <c r="C65">
        <f t="shared" si="0"/>
        <v>2.7085774058913006</v>
      </c>
      <c r="D65">
        <f t="shared" si="1"/>
        <v>5.8692889617803067E-3</v>
      </c>
      <c r="E65">
        <f t="shared" si="2"/>
        <v>0.33842381318558734</v>
      </c>
      <c r="F65">
        <f t="shared" si="3"/>
        <v>0.11155247031038266</v>
      </c>
      <c r="G65">
        <f t="shared" si="4"/>
        <v>5.6474886487277463</v>
      </c>
      <c r="H65">
        <f t="shared" ca="1" si="5"/>
        <v>0.82244499636332602</v>
      </c>
      <c r="I65">
        <f t="shared" ca="1" si="7"/>
        <v>0.73104124583863717</v>
      </c>
      <c r="J65">
        <f t="shared" ca="1" si="6"/>
        <v>1</v>
      </c>
    </row>
    <row r="66" spans="2:10" x14ac:dyDescent="0.25">
      <c r="B66">
        <v>0.65</v>
      </c>
      <c r="C66">
        <f t="shared" si="0"/>
        <v>2.7744158746992196</v>
      </c>
      <c r="D66">
        <f t="shared" si="1"/>
        <v>8.0379615505107218E-3</v>
      </c>
      <c r="E66">
        <f t="shared" si="2"/>
        <v>0.47473544309175103</v>
      </c>
      <c r="F66">
        <f t="shared" si="3"/>
        <v>0.1031167159605602</v>
      </c>
      <c r="G66">
        <f t="shared" si="4"/>
        <v>5.3473124005159303</v>
      </c>
      <c r="H66">
        <f t="shared" ca="1" si="5"/>
        <v>0.70485409585582537</v>
      </c>
      <c r="I66">
        <f t="shared" ca="1" si="7"/>
        <v>0.65695836530225371</v>
      </c>
      <c r="J66">
        <f t="shared" ca="1" si="6"/>
        <v>1</v>
      </c>
    </row>
    <row r="67" spans="2:10" x14ac:dyDescent="0.25">
      <c r="B67">
        <v>0.66</v>
      </c>
      <c r="C67">
        <f t="shared" ref="C67:C100" si="8" xml:space="preserve"> (FACT($A$3+$A$5-1)/FACT($A$3-1)/FACT($A$5-1))*B67^($A$3-1)*(1-B67)^($A$5-1)</f>
        <v>2.8302071977648264</v>
      </c>
      <c r="D67">
        <f t="shared" ref="D67:D100" si="9">BINOMDIST(33,40,B67,FALSE)</f>
        <v>1.0860032799946413E-2</v>
      </c>
      <c r="E67">
        <f t="shared" ref="E67:E100" si="10">(FACT(41+11-1)/FACT(41-1)/FACT(11-1))*B67^(41-1)*(1-B67)^(11-1)</f>
        <v>0.65430997264503765</v>
      </c>
      <c r="F67">
        <f t="shared" ref="F67:F100" si="11">BINOMDIST(24,40,B67,FALSE)</f>
        <v>9.3548521902553861E-2</v>
      </c>
      <c r="G67">
        <f t="shared" ref="G67:G100" si="12">(FACT(32+20-1)/FACT(32-1)/FACT(20-1))*B67^(32-1)*(1-B67)^(20-1)</f>
        <v>4.9486881195641974</v>
      </c>
      <c r="H67">
        <f t="shared" ref="H67:H130" ca="1" si="13">BETAINV(RAND(),41,11)</f>
        <v>0.66341143592297203</v>
      </c>
      <c r="I67">
        <f t="shared" ca="1" si="7"/>
        <v>0.50547963214817726</v>
      </c>
      <c r="J67">
        <f t="shared" ref="J67:J130" ca="1" si="14">IF(H67 &gt; I67, 1, 0)</f>
        <v>1</v>
      </c>
    </row>
    <row r="68" spans="2:10" x14ac:dyDescent="0.25">
      <c r="B68">
        <v>0.67</v>
      </c>
      <c r="C68">
        <f t="shared" si="8"/>
        <v>2.8750100670785033</v>
      </c>
      <c r="D68">
        <f t="shared" si="9"/>
        <v>1.4474211456440674E-2</v>
      </c>
      <c r="E68">
        <f t="shared" si="10"/>
        <v>0.88586685832796352</v>
      </c>
      <c r="F68">
        <f t="shared" si="11"/>
        <v>8.3241156822979653E-2</v>
      </c>
      <c r="G68">
        <f t="shared" si="12"/>
        <v>4.4731390637522477</v>
      </c>
      <c r="H68">
        <f t="shared" ca="1" si="13"/>
        <v>0.70560950987906479</v>
      </c>
      <c r="I68">
        <f t="shared" ref="I68:I131" ca="1" si="15">BETAINV(RAND(),32,20)</f>
        <v>0.6312128061245581</v>
      </c>
      <c r="J68">
        <f t="shared" ca="1" si="14"/>
        <v>1</v>
      </c>
    </row>
    <row r="69" spans="2:10" x14ac:dyDescent="0.25">
      <c r="B69">
        <v>0.68</v>
      </c>
      <c r="C69">
        <f t="shared" si="8"/>
        <v>2.9079454483514136</v>
      </c>
      <c r="D69">
        <f t="shared" si="9"/>
        <v>1.9027109270858138E-2</v>
      </c>
      <c r="E69">
        <f t="shared" si="10"/>
        <v>1.1778588217113219</v>
      </c>
      <c r="F69">
        <f t="shared" si="11"/>
        <v>7.2599455299803037E-2</v>
      </c>
      <c r="G69">
        <f t="shared" si="12"/>
        <v>3.9459769184600861</v>
      </c>
      <c r="H69">
        <f t="shared" ca="1" si="13"/>
        <v>0.819904710885208</v>
      </c>
      <c r="I69">
        <f t="shared" ca="1" si="15"/>
        <v>0.66145054529758562</v>
      </c>
      <c r="J69">
        <f t="shared" ca="1" si="14"/>
        <v>1</v>
      </c>
    </row>
    <row r="70" spans="2:10" x14ac:dyDescent="0.25">
      <c r="B70">
        <v>0.69</v>
      </c>
      <c r="C70">
        <f t="shared" si="8"/>
        <v>2.9282128886720016</v>
      </c>
      <c r="D70">
        <f t="shared" si="9"/>
        <v>2.4664975926696142E-2</v>
      </c>
      <c r="E70">
        <f t="shared" si="10"/>
        <v>1.5375084644269359</v>
      </c>
      <c r="F70">
        <f t="shared" si="11"/>
        <v>6.2013334352315666E-2</v>
      </c>
      <c r="G70">
        <f t="shared" si="12"/>
        <v>3.3940845303154554</v>
      </c>
      <c r="H70">
        <f t="shared" ca="1" si="13"/>
        <v>0.80995322730555408</v>
      </c>
      <c r="I70">
        <f t="shared" ca="1" si="15"/>
        <v>0.52779048910583559</v>
      </c>
      <c r="J70">
        <f t="shared" ca="1" si="14"/>
        <v>1</v>
      </c>
    </row>
    <row r="71" spans="2:10" x14ac:dyDescent="0.25">
      <c r="B71">
        <v>0.7</v>
      </c>
      <c r="C71">
        <f t="shared" si="8"/>
        <v>2.9351072519999994</v>
      </c>
      <c r="D71">
        <f t="shared" si="9"/>
        <v>3.1521940741202646E-2</v>
      </c>
      <c r="E71">
        <f t="shared" si="10"/>
        <v>1.9695685248769763</v>
      </c>
      <c r="F71">
        <f t="shared" si="11"/>
        <v>5.1833775102982829E-2</v>
      </c>
      <c r="G71">
        <f t="shared" si="12"/>
        <v>2.843621169588499</v>
      </c>
      <c r="H71">
        <f t="shared" ca="1" si="13"/>
        <v>0.66742857938647893</v>
      </c>
      <c r="I71">
        <f t="shared" ca="1" si="15"/>
        <v>0.54735719618637013</v>
      </c>
      <c r="J71">
        <f t="shared" ca="1" si="14"/>
        <v>1</v>
      </c>
    </row>
    <row r="72" spans="2:10" x14ac:dyDescent="0.25">
      <c r="B72">
        <v>0.71</v>
      </c>
      <c r="C72">
        <f t="shared" si="8"/>
        <v>2.9280356891675754</v>
      </c>
      <c r="D72">
        <f t="shared" si="9"/>
        <v>3.9704555445078997E-2</v>
      </c>
      <c r="E72">
        <f t="shared" si="10"/>
        <v>2.4748613612056585</v>
      </c>
      <c r="F72">
        <f t="shared" si="11"/>
        <v>4.2353386343974397E-2</v>
      </c>
      <c r="G72">
        <f t="shared" si="12"/>
        <v>2.3179252635168459</v>
      </c>
      <c r="H72">
        <f t="shared" ca="1" si="13"/>
        <v>0.83572969328355873</v>
      </c>
      <c r="I72">
        <f t="shared" ca="1" si="15"/>
        <v>0.59180720608883819</v>
      </c>
      <c r="J72">
        <f t="shared" ca="1" si="14"/>
        <v>1</v>
      </c>
    </row>
    <row r="73" spans="2:10" x14ac:dyDescent="0.25">
      <c r="B73">
        <v>0.72</v>
      </c>
      <c r="C73">
        <f t="shared" si="8"/>
        <v>2.9065346200457185</v>
      </c>
      <c r="D73">
        <f t="shared" si="9"/>
        <v>4.9272823141973787E-2</v>
      </c>
      <c r="E73">
        <f t="shared" si="10"/>
        <v>3.0487170404654913</v>
      </c>
      <c r="F73">
        <f t="shared" si="11"/>
        <v>3.3793114516645475E-2</v>
      </c>
      <c r="G73">
        <f t="shared" si="12"/>
        <v>1.8358561278760486</v>
      </c>
      <c r="H73">
        <f t="shared" ca="1" si="13"/>
        <v>0.85085353767714289</v>
      </c>
      <c r="I73">
        <f t="shared" ca="1" si="15"/>
        <v>0.66215582964156205</v>
      </c>
      <c r="J73">
        <f t="shared" ca="1" si="14"/>
        <v>1</v>
      </c>
    </row>
    <row r="74" spans="2:10" x14ac:dyDescent="0.25">
      <c r="B74">
        <v>0.73</v>
      </c>
      <c r="C74">
        <f t="shared" si="8"/>
        <v>2.8702864746782972</v>
      </c>
      <c r="D74">
        <f t="shared" si="9"/>
        <v>6.0218450706421324E-2</v>
      </c>
      <c r="E74">
        <f t="shared" si="10"/>
        <v>3.6795015816492169</v>
      </c>
      <c r="F74">
        <f t="shared" si="11"/>
        <v>2.6295938396212595E-2</v>
      </c>
      <c r="G74">
        <f t="shared" si="12"/>
        <v>1.4107460448173192</v>
      </c>
      <c r="H74">
        <f t="shared" ca="1" si="13"/>
        <v>0.82660889567810658</v>
      </c>
      <c r="I74">
        <f t="shared" ca="1" si="15"/>
        <v>0.5466608032628153</v>
      </c>
      <c r="J74">
        <f t="shared" ca="1" si="14"/>
        <v>1</v>
      </c>
    </row>
    <row r="75" spans="2:10" x14ac:dyDescent="0.25">
      <c r="B75">
        <v>0.74</v>
      </c>
      <c r="C75">
        <f t="shared" si="8"/>
        <v>2.8191359074384414</v>
      </c>
      <c r="D75">
        <f t="shared" si="9"/>
        <v>7.2441766430494076E-2</v>
      </c>
      <c r="E75">
        <f t="shared" si="10"/>
        <v>4.3474962541746907</v>
      </c>
      <c r="F75">
        <f t="shared" si="11"/>
        <v>1.9927583854034925E-2</v>
      </c>
      <c r="G75">
        <f t="shared" si="12"/>
        <v>1.0500393674912538</v>
      </c>
      <c r="H75">
        <f t="shared" ca="1" si="13"/>
        <v>0.80559833001843517</v>
      </c>
      <c r="I75">
        <f t="shared" ca="1" si="15"/>
        <v>0.52320011324033311</v>
      </c>
      <c r="J75">
        <f t="shared" ca="1" si="14"/>
        <v>1</v>
      </c>
    </row>
    <row r="76" spans="2:10" x14ac:dyDescent="0.25">
      <c r="B76">
        <v>0.75</v>
      </c>
      <c r="C76">
        <f t="shared" si="8"/>
        <v>2.7531051635742188</v>
      </c>
      <c r="D76">
        <f t="shared" si="9"/>
        <v>8.5729560519478012E-2</v>
      </c>
      <c r="E76">
        <f t="shared" si="10"/>
        <v>5.0244389069102953</v>
      </c>
      <c r="F76">
        <f t="shared" si="11"/>
        <v>1.4683522882756176E-2</v>
      </c>
      <c r="G76">
        <f t="shared" si="12"/>
        <v>0.7555931090003799</v>
      </c>
      <c r="H76">
        <f t="shared" ca="1" si="13"/>
        <v>0.84537177666041541</v>
      </c>
      <c r="I76">
        <f t="shared" ca="1" si="15"/>
        <v>0.54455462818988098</v>
      </c>
      <c r="J76">
        <f t="shared" ca="1" si="14"/>
        <v>1</v>
      </c>
    </row>
    <row r="77" spans="2:10" x14ac:dyDescent="0.25">
      <c r="B77">
        <v>0.76</v>
      </c>
      <c r="C77">
        <f t="shared" si="8"/>
        <v>2.6724082408350549</v>
      </c>
      <c r="D77">
        <f t="shared" si="9"/>
        <v>9.9736949731687091E-2</v>
      </c>
      <c r="E77">
        <f t="shared" si="10"/>
        <v>5.6740486593314206</v>
      </c>
      <c r="F77">
        <f t="shared" si="11"/>
        <v>1.0500884612895799E-2</v>
      </c>
      <c r="G77">
        <f t="shared" si="12"/>
        <v>0.52452188323166349</v>
      </c>
      <c r="H77">
        <f t="shared" ca="1" si="13"/>
        <v>0.80638731926873686</v>
      </c>
      <c r="I77">
        <f t="shared" ca="1" si="15"/>
        <v>0.62074385385274256</v>
      </c>
      <c r="J77">
        <f t="shared" ca="1" si="14"/>
        <v>1</v>
      </c>
    </row>
    <row r="78" spans="2:10" x14ac:dyDescent="0.25">
      <c r="B78">
        <v>0.77</v>
      </c>
      <c r="C78">
        <f t="shared" si="8"/>
        <v>2.5774634501589651</v>
      </c>
      <c r="D78">
        <f t="shared" si="9"/>
        <v>0.1139771065219492</v>
      </c>
      <c r="E78">
        <f t="shared" si="10"/>
        <v>6.253804701030333</v>
      </c>
      <c r="F78">
        <f t="shared" si="11"/>
        <v>7.2734856213689187E-3</v>
      </c>
      <c r="G78">
        <f t="shared" si="12"/>
        <v>0.35040478110603862</v>
      </c>
      <c r="H78">
        <f t="shared" ca="1" si="13"/>
        <v>0.77863577985809529</v>
      </c>
      <c r="I78">
        <f t="shared" ca="1" si="15"/>
        <v>0.54123693485684432</v>
      </c>
      <c r="J78">
        <f t="shared" ca="1" si="14"/>
        <v>1</v>
      </c>
    </row>
    <row r="79" spans="2:10" x14ac:dyDescent="0.25">
      <c r="B79">
        <v>0.78</v>
      </c>
      <c r="C79">
        <f t="shared" si="8"/>
        <v>2.468903938605759</v>
      </c>
      <c r="D79">
        <f t="shared" si="9"/>
        <v>0.12782314512796197</v>
      </c>
      <c r="E79">
        <f t="shared" si="10"/>
        <v>6.7181216455168453</v>
      </c>
      <c r="F79">
        <f t="shared" si="11"/>
        <v>4.8680290580591489E-3</v>
      </c>
      <c r="G79">
        <f t="shared" si="12"/>
        <v>0.22464268309552082</v>
      </c>
      <c r="H79">
        <f t="shared" ca="1" si="13"/>
        <v>0.77797007150955733</v>
      </c>
      <c r="I79">
        <f t="shared" ca="1" si="15"/>
        <v>0.66588547547854882</v>
      </c>
      <c r="J79">
        <f t="shared" ca="1" si="14"/>
        <v>1</v>
      </c>
    </row>
    <row r="80" spans="2:10" x14ac:dyDescent="0.25">
      <c r="B80">
        <v>0.79</v>
      </c>
      <c r="C80">
        <f t="shared" si="8"/>
        <v>2.3475856947948044</v>
      </c>
      <c r="D80">
        <f t="shared" si="9"/>
        <v>0.14052639993901223</v>
      </c>
      <c r="E80">
        <f t="shared" si="10"/>
        <v>7.0228524904437144</v>
      </c>
      <c r="F80">
        <f t="shared" si="11"/>
        <v>3.139631740058553E-3</v>
      </c>
      <c r="G80">
        <f t="shared" si="12"/>
        <v>0.13776379204819486</v>
      </c>
      <c r="H80">
        <f t="shared" ca="1" si="13"/>
        <v>0.75390064270419455</v>
      </c>
      <c r="I80">
        <f t="shared" ca="1" si="15"/>
        <v>0.63095078895365453</v>
      </c>
      <c r="J80">
        <f t="shared" ca="1" si="14"/>
        <v>1</v>
      </c>
    </row>
    <row r="81" spans="2:10" x14ac:dyDescent="0.25">
      <c r="B81">
        <v>0.8</v>
      </c>
      <c r="C81">
        <f t="shared" si="8"/>
        <v>2.2145925120000003</v>
      </c>
      <c r="D81">
        <f t="shared" si="9"/>
        <v>0.15125452815610246</v>
      </c>
      <c r="E81">
        <f t="shared" si="10"/>
        <v>7.1307692638900946</v>
      </c>
      <c r="F81">
        <f t="shared" si="11"/>
        <v>1.9451783296442393E-3</v>
      </c>
      <c r="G81">
        <f t="shared" si="12"/>
        <v>8.0517108997782208E-2</v>
      </c>
      <c r="H81">
        <f t="shared" ca="1" si="13"/>
        <v>0.7486387038291612</v>
      </c>
      <c r="I81">
        <f t="shared" ca="1" si="15"/>
        <v>0.5460514890752266</v>
      </c>
      <c r="J81">
        <f t="shared" ca="1" si="14"/>
        <v>1</v>
      </c>
    </row>
    <row r="82" spans="2:10" x14ac:dyDescent="0.25">
      <c r="B82">
        <v>0.81</v>
      </c>
      <c r="C82">
        <f t="shared" si="8"/>
        <v>2.0712373367212229</v>
      </c>
      <c r="D82">
        <f t="shared" si="9"/>
        <v>0.1591511109021353</v>
      </c>
      <c r="E82">
        <f t="shared" si="10"/>
        <v>7.0173592764514732</v>
      </c>
      <c r="F82">
        <f t="shared" si="11"/>
        <v>1.1535007269276084E-3</v>
      </c>
      <c r="G82">
        <f t="shared" si="12"/>
        <v>4.4656292309045921E-2</v>
      </c>
      <c r="H82">
        <f t="shared" ca="1" si="13"/>
        <v>0.83513140286236953</v>
      </c>
      <c r="I82">
        <f t="shared" ca="1" si="15"/>
        <v>0.57274039907640828</v>
      </c>
      <c r="J82">
        <f t="shared" ca="1" si="14"/>
        <v>1</v>
      </c>
    </row>
    <row r="83" spans="2:10" x14ac:dyDescent="0.25">
      <c r="B83">
        <v>0.82</v>
      </c>
      <c r="C83">
        <f t="shared" si="8"/>
        <v>1.9190593809429373</v>
      </c>
      <c r="D83">
        <f t="shared" si="9"/>
        <v>0.16341559860400709</v>
      </c>
      <c r="E83">
        <f t="shared" si="10"/>
        <v>6.6759964015839657</v>
      </c>
      <c r="F83">
        <f t="shared" si="11"/>
        <v>6.5194707784685542E-4</v>
      </c>
      <c r="G83">
        <f t="shared" si="12"/>
        <v>2.3384908742583293E-2</v>
      </c>
      <c r="H83">
        <f t="shared" ca="1" si="13"/>
        <v>0.77372776578269353</v>
      </c>
      <c r="I83">
        <f t="shared" ca="1" si="15"/>
        <v>0.56914367495933638</v>
      </c>
      <c r="J83">
        <f t="shared" ca="1" si="14"/>
        <v>1</v>
      </c>
    </row>
    <row r="84" spans="2:10" x14ac:dyDescent="0.25">
      <c r="B84">
        <v>0.83</v>
      </c>
      <c r="C84">
        <f t="shared" si="8"/>
        <v>1.7598163243588951</v>
      </c>
      <c r="D84">
        <f t="shared" si="9"/>
        <v>0.16339860437784873</v>
      </c>
      <c r="E84">
        <f t="shared" si="10"/>
        <v>6.1213872745588809</v>
      </c>
      <c r="F84">
        <f t="shared" si="11"/>
        <v>3.4944333643632174E-4</v>
      </c>
      <c r="G84">
        <f t="shared" si="12"/>
        <v>1.1494207379345348E-2</v>
      </c>
      <c r="H84">
        <f t="shared" ca="1" si="13"/>
        <v>0.80782254736446635</v>
      </c>
      <c r="I84">
        <f t="shared" ca="1" si="15"/>
        <v>0.59545030802036814</v>
      </c>
      <c r="J84">
        <f t="shared" ca="1" si="14"/>
        <v>1</v>
      </c>
    </row>
    <row r="85" spans="2:10" x14ac:dyDescent="0.25">
      <c r="B85">
        <v>0.84</v>
      </c>
      <c r="C85">
        <f t="shared" si="8"/>
        <v>1.5954708785390423</v>
      </c>
      <c r="D85">
        <f t="shared" si="9"/>
        <v>0.15870300986043814</v>
      </c>
      <c r="E85">
        <f t="shared" si="10"/>
        <v>5.3902414152559528</v>
      </c>
      <c r="F85">
        <f t="shared" si="11"/>
        <v>1.7658035768215472E-4</v>
      </c>
      <c r="G85">
        <f t="shared" si="12"/>
        <v>5.2658222712052153E-3</v>
      </c>
      <c r="H85">
        <f t="shared" ca="1" si="13"/>
        <v>0.77848858239826424</v>
      </c>
      <c r="I85">
        <f t="shared" ca="1" si="15"/>
        <v>0.59389095897769428</v>
      </c>
      <c r="J85">
        <f t="shared" ca="1" si="14"/>
        <v>1</v>
      </c>
    </row>
    <row r="86" spans="2:10" x14ac:dyDescent="0.25">
      <c r="B86">
        <v>0.85</v>
      </c>
      <c r="C86">
        <f t="shared" si="8"/>
        <v>1.4281709282929687</v>
      </c>
      <c r="D86">
        <f t="shared" si="9"/>
        <v>0.14927676220652389</v>
      </c>
      <c r="E86">
        <f t="shared" si="10"/>
        <v>4.5384396697124396</v>
      </c>
      <c r="F86">
        <f t="shared" si="11"/>
        <v>8.352840071987352E-5</v>
      </c>
      <c r="G86">
        <f t="shared" si="12"/>
        <v>2.2297146010771297E-3</v>
      </c>
      <c r="H86">
        <f t="shared" ca="1" si="13"/>
        <v>0.7644331557815206</v>
      </c>
      <c r="I86">
        <f t="shared" ca="1" si="15"/>
        <v>0.65385319154495003</v>
      </c>
      <c r="J86">
        <f t="shared" ca="1" si="14"/>
        <v>1</v>
      </c>
    </row>
    <row r="87" spans="2:10" x14ac:dyDescent="0.25">
      <c r="B87">
        <v>0.86</v>
      </c>
      <c r="C87">
        <f t="shared" si="8"/>
        <v>1.2602224062956064</v>
      </c>
      <c r="D87">
        <f t="shared" si="9"/>
        <v>0.13547962489595144</v>
      </c>
      <c r="E87">
        <f t="shared" si="10"/>
        <v>3.6345893865755055</v>
      </c>
      <c r="F87">
        <f t="shared" si="11"/>
        <v>3.6671713660313715E-5</v>
      </c>
      <c r="G87">
        <f t="shared" si="12"/>
        <v>8.6380024926188768E-4</v>
      </c>
      <c r="H87">
        <f t="shared" ca="1" si="13"/>
        <v>0.72126121423957479</v>
      </c>
      <c r="I87">
        <f t="shared" ca="1" si="15"/>
        <v>0.52434824568014282</v>
      </c>
      <c r="J87">
        <f t="shared" ca="1" si="14"/>
        <v>1</v>
      </c>
    </row>
    <row r="88" spans="2:10" x14ac:dyDescent="0.25">
      <c r="B88">
        <v>0.87</v>
      </c>
      <c r="C88">
        <f t="shared" si="8"/>
        <v>1.0940539953375026</v>
      </c>
      <c r="D88">
        <f t="shared" si="9"/>
        <v>0.11810482686897929</v>
      </c>
      <c r="E88">
        <f t="shared" si="10"/>
        <v>2.7506832023977221</v>
      </c>
      <c r="F88">
        <f t="shared" si="11"/>
        <v>1.4786844437264531E-5</v>
      </c>
      <c r="G88">
        <f t="shared" si="12"/>
        <v>3.0237729916947391E-4</v>
      </c>
      <c r="H88">
        <f t="shared" ca="1" si="13"/>
        <v>0.77930553235841937</v>
      </c>
      <c r="I88">
        <f t="shared" ca="1" si="15"/>
        <v>0.57111200125813466</v>
      </c>
      <c r="J88">
        <f t="shared" ca="1" si="14"/>
        <v>1</v>
      </c>
    </row>
    <row r="89" spans="2:10" x14ac:dyDescent="0.25">
      <c r="B89">
        <v>0.88</v>
      </c>
      <c r="C89">
        <f t="shared" si="8"/>
        <v>0.93217268829593269</v>
      </c>
      <c r="D89">
        <f t="shared" si="9"/>
        <v>9.8338991025168895E-2</v>
      </c>
      <c r="E89">
        <f t="shared" si="10"/>
        <v>1.9514449033554646</v>
      </c>
      <c r="F89">
        <f t="shared" si="11"/>
        <v>5.4051017338609662E-6</v>
      </c>
      <c r="G89">
        <f t="shared" si="12"/>
        <v>9.417490052870328E-5</v>
      </c>
      <c r="H89">
        <f t="shared" ca="1" si="13"/>
        <v>0.75128843698090886</v>
      </c>
      <c r="I89">
        <f t="shared" ca="1" si="15"/>
        <v>0.65399559417359077</v>
      </c>
      <c r="J89">
        <f t="shared" ca="1" si="14"/>
        <v>1</v>
      </c>
    </row>
    <row r="90" spans="2:10" x14ac:dyDescent="0.25">
      <c r="B90">
        <v>0.89</v>
      </c>
      <c r="C90">
        <f t="shared" si="8"/>
        <v>0.77710916904652805</v>
      </c>
      <c r="D90">
        <f t="shared" si="9"/>
        <v>7.7651144315008275E-2</v>
      </c>
      <c r="E90">
        <f t="shared" si="10"/>
        <v>1.2845886039626684</v>
      </c>
      <c r="F90">
        <f t="shared" si="11"/>
        <v>1.7618256408190453E-6</v>
      </c>
      <c r="G90">
        <f t="shared" si="12"/>
        <v>2.559056547451528E-5</v>
      </c>
      <c r="H90">
        <f t="shared" ca="1" si="13"/>
        <v>0.80155848821783704</v>
      </c>
      <c r="I90">
        <f t="shared" ca="1" si="15"/>
        <v>0.53419087189926584</v>
      </c>
      <c r="J90">
        <f t="shared" ca="1" si="14"/>
        <v>1</v>
      </c>
    </row>
    <row r="91" spans="2:10" x14ac:dyDescent="0.25">
      <c r="B91">
        <v>0.9</v>
      </c>
      <c r="C91">
        <f t="shared" si="8"/>
        <v>0.63135190799999985</v>
      </c>
      <c r="D91">
        <f t="shared" si="9"/>
        <v>5.7614481292187346E-2</v>
      </c>
      <c r="E91">
        <f t="shared" si="10"/>
        <v>0.77435003998038088</v>
      </c>
      <c r="F91">
        <f t="shared" si="11"/>
        <v>5.0134885885265043E-7</v>
      </c>
      <c r="G91">
        <f t="shared" si="12"/>
        <v>5.9162490973520039E-6</v>
      </c>
      <c r="H91">
        <f t="shared" ca="1" si="13"/>
        <v>0.87852161710824617</v>
      </c>
      <c r="I91">
        <f t="shared" ca="1" si="15"/>
        <v>0.67064040033312888</v>
      </c>
      <c r="J91">
        <f t="shared" ca="1" si="14"/>
        <v>1</v>
      </c>
    </row>
    <row r="92" spans="2:10" x14ac:dyDescent="0.25">
      <c r="B92">
        <v>0.91</v>
      </c>
      <c r="C92">
        <f t="shared" si="8"/>
        <v>0.49726879370715188</v>
      </c>
      <c r="D92">
        <f t="shared" si="9"/>
        <v>3.9681890779661659E-2</v>
      </c>
      <c r="E92">
        <f t="shared" si="10"/>
        <v>0.42006619679647117</v>
      </c>
      <c r="F92">
        <f t="shared" si="11"/>
        <v>1.2111372760978172E-7</v>
      </c>
      <c r="G92">
        <f t="shared" si="12"/>
        <v>1.1256917931975375E-6</v>
      </c>
      <c r="H92">
        <f t="shared" ca="1" si="13"/>
        <v>0.74710028231620151</v>
      </c>
      <c r="I92">
        <f t="shared" ca="1" si="15"/>
        <v>0.69434535065097158</v>
      </c>
      <c r="J92">
        <f t="shared" ca="1" si="14"/>
        <v>1</v>
      </c>
    </row>
    <row r="93" spans="2:10" x14ac:dyDescent="0.25">
      <c r="B93">
        <v>0.92</v>
      </c>
      <c r="C93">
        <f t="shared" si="8"/>
        <v>0.37701504697966215</v>
      </c>
      <c r="D93">
        <f t="shared" si="9"/>
        <v>2.4954970229315501E-2</v>
      </c>
      <c r="E93">
        <f t="shared" si="10"/>
        <v>0.20028568553725784</v>
      </c>
      <c r="F93">
        <f t="shared" si="11"/>
        <v>2.3914838500379592E-8</v>
      </c>
      <c r="G93">
        <f t="shared" si="12"/>
        <v>1.6852372852108678E-7</v>
      </c>
      <c r="H93">
        <f t="shared" ca="1" si="13"/>
        <v>0.73082356533843384</v>
      </c>
      <c r="I93">
        <f t="shared" ca="1" si="15"/>
        <v>0.50246927323338042</v>
      </c>
      <c r="J93">
        <f t="shared" ca="1" si="14"/>
        <v>1</v>
      </c>
    </row>
    <row r="94" spans="2:10" x14ac:dyDescent="0.25">
      <c r="B94">
        <v>0.93</v>
      </c>
      <c r="C94">
        <f t="shared" si="8"/>
        <v>0.27242608617628294</v>
      </c>
      <c r="D94">
        <f t="shared" si="9"/>
        <v>1.4000786309657235E-2</v>
      </c>
      <c r="E94">
        <f t="shared" si="10"/>
        <v>8.1196122448114735E-2</v>
      </c>
      <c r="F94">
        <f t="shared" si="11"/>
        <v>3.6599841929956609E-9</v>
      </c>
      <c r="G94">
        <f t="shared" si="12"/>
        <v>1.8636434361241276E-8</v>
      </c>
      <c r="H94">
        <f t="shared" ca="1" si="13"/>
        <v>0.79822959256656223</v>
      </c>
      <c r="I94">
        <f t="shared" ca="1" si="15"/>
        <v>0.61366768151842166</v>
      </c>
      <c r="J94">
        <f t="shared" ca="1" si="14"/>
        <v>1</v>
      </c>
    </row>
    <row r="95" spans="2:10" x14ac:dyDescent="0.25">
      <c r="B95">
        <v>0.94</v>
      </c>
      <c r="C95">
        <f t="shared" si="8"/>
        <v>0.18489393165620599</v>
      </c>
      <c r="D95">
        <f t="shared" si="9"/>
        <v>6.7734006676001858E-3</v>
      </c>
      <c r="E95">
        <f t="shared" si="10"/>
        <v>2.6660211803135294E-2</v>
      </c>
      <c r="F95">
        <f t="shared" si="11"/>
        <v>4.0161349427616561E-10</v>
      </c>
      <c r="G95">
        <f t="shared" si="12"/>
        <v>1.3879246130257694E-9</v>
      </c>
      <c r="H95">
        <f t="shared" ca="1" si="13"/>
        <v>0.73376213504564836</v>
      </c>
      <c r="I95">
        <f t="shared" ca="1" si="15"/>
        <v>0.65526462988245604</v>
      </c>
      <c r="J95">
        <f t="shared" ca="1" si="14"/>
        <v>1</v>
      </c>
    </row>
    <row r="96" spans="2:10" x14ac:dyDescent="0.25">
      <c r="B96">
        <v>0.95</v>
      </c>
      <c r="C96">
        <f t="shared" si="8"/>
        <v>0.11522565385546904</v>
      </c>
      <c r="D96">
        <f t="shared" si="9"/>
        <v>2.6803891398684341E-3</v>
      </c>
      <c r="E96">
        <f t="shared" si="10"/>
        <v>6.5747796526982958E-3</v>
      </c>
      <c r="F96">
        <f t="shared" si="11"/>
        <v>2.8003118649940781E-11</v>
      </c>
      <c r="G96">
        <f t="shared" si="12"/>
        <v>6.0310163374482467E-11</v>
      </c>
      <c r="H96">
        <f t="shared" ca="1" si="13"/>
        <v>0.74431942667108653</v>
      </c>
      <c r="I96">
        <f t="shared" ca="1" si="15"/>
        <v>0.54673446273569004</v>
      </c>
      <c r="J96">
        <f t="shared" ca="1" si="14"/>
        <v>1</v>
      </c>
    </row>
    <row r="97" spans="2:10" x14ac:dyDescent="0.25">
      <c r="B97">
        <v>0.96</v>
      </c>
      <c r="C97">
        <f t="shared" si="8"/>
        <v>6.348228295057752E-2</v>
      </c>
      <c r="D97">
        <f t="shared" si="9"/>
        <v>7.9414439375578773E-4</v>
      </c>
      <c r="E97">
        <f t="shared" si="10"/>
        <v>1.0732136367937115E-3</v>
      </c>
      <c r="F97">
        <f t="shared" si="11"/>
        <v>1.0134195041407919E-12</v>
      </c>
      <c r="G97">
        <f t="shared" si="12"/>
        <v>1.2024768332064261E-12</v>
      </c>
      <c r="H97">
        <f t="shared" ca="1" si="13"/>
        <v>0.82811378818213277</v>
      </c>
      <c r="I97">
        <f t="shared" ca="1" si="15"/>
        <v>0.62234947709895083</v>
      </c>
      <c r="J97">
        <f t="shared" ca="1" si="14"/>
        <v>1</v>
      </c>
    </row>
    <row r="98" spans="2:10" x14ac:dyDescent="0.25">
      <c r="B98">
        <v>0.97</v>
      </c>
      <c r="C98">
        <f t="shared" si="8"/>
        <v>2.879650858799955E-2</v>
      </c>
      <c r="D98">
        <f t="shared" si="9"/>
        <v>1.4922612393481561E-4</v>
      </c>
      <c r="E98">
        <f t="shared" si="10"/>
        <v>9.147846432770013E-5</v>
      </c>
      <c r="F98">
        <f t="shared" si="11"/>
        <v>1.3025113071596315E-14</v>
      </c>
      <c r="G98">
        <f t="shared" si="12"/>
        <v>7.0106173049339124E-15</v>
      </c>
      <c r="H98">
        <f t="shared" ca="1" si="13"/>
        <v>0.75036863340300008</v>
      </c>
      <c r="I98">
        <f t="shared" ca="1" si="15"/>
        <v>0.80955602426578632</v>
      </c>
      <c r="J98">
        <f t="shared" ca="1" si="14"/>
        <v>0</v>
      </c>
    </row>
    <row r="99" spans="2:10" x14ac:dyDescent="0.25">
      <c r="B99">
        <v>0.98</v>
      </c>
      <c r="C99">
        <f t="shared" si="8"/>
        <v>9.1674056310853853E-3</v>
      </c>
      <c r="D99">
        <f t="shared" si="9"/>
        <v>1.2251783455520767E-5</v>
      </c>
      <c r="E99">
        <f t="shared" si="10"/>
        <v>2.3910019586369944E-6</v>
      </c>
      <c r="F99">
        <f t="shared" si="11"/>
        <v>2.5364455951132484E-17</v>
      </c>
      <c r="G99">
        <f t="shared" si="12"/>
        <v>4.3461721313596957E-18</v>
      </c>
      <c r="H99">
        <f t="shared" ca="1" si="13"/>
        <v>0.78860682803058624</v>
      </c>
      <c r="I99">
        <f t="shared" ca="1" si="15"/>
        <v>0.53031909374179698</v>
      </c>
      <c r="J99">
        <f t="shared" ca="1" si="14"/>
        <v>1</v>
      </c>
    </row>
    <row r="100" spans="2:10" x14ac:dyDescent="0.25">
      <c r="B100">
        <v>0.99</v>
      </c>
      <c r="C100">
        <f t="shared" si="8"/>
        <v>1.2303262592372299E-3</v>
      </c>
      <c r="D100">
        <f t="shared" si="9"/>
        <v>1.3381052248327951E-7</v>
      </c>
      <c r="E100">
        <f t="shared" si="10"/>
        <v>3.5046506358699648E-9</v>
      </c>
      <c r="F100">
        <f t="shared" si="11"/>
        <v>4.9381522370199034E-22</v>
      </c>
      <c r="G100">
        <f t="shared" si="12"/>
        <v>1.1355851146489665E-23</v>
      </c>
      <c r="H100">
        <f t="shared" ca="1" si="13"/>
        <v>0.67962358848577586</v>
      </c>
      <c r="I100">
        <f t="shared" ca="1" si="15"/>
        <v>0.69059481921782473</v>
      </c>
      <c r="J100">
        <f t="shared" ca="1" si="14"/>
        <v>0</v>
      </c>
    </row>
    <row r="101" spans="2:10" x14ac:dyDescent="0.25">
      <c r="H101">
        <f t="shared" ca="1" si="13"/>
        <v>0.75833946631728022</v>
      </c>
      <c r="I101">
        <f t="shared" ca="1" si="15"/>
        <v>0.58344717557723158</v>
      </c>
      <c r="J101">
        <f t="shared" ca="1" si="14"/>
        <v>1</v>
      </c>
    </row>
    <row r="102" spans="2:10" x14ac:dyDescent="0.25">
      <c r="H102">
        <f t="shared" ca="1" si="13"/>
        <v>0.81592709157941057</v>
      </c>
      <c r="I102">
        <f t="shared" ca="1" si="15"/>
        <v>0.68221596858305689</v>
      </c>
      <c r="J102">
        <f t="shared" ca="1" si="14"/>
        <v>1</v>
      </c>
    </row>
    <row r="103" spans="2:10" x14ac:dyDescent="0.25">
      <c r="H103">
        <f t="shared" ca="1" si="13"/>
        <v>0.81551262893412602</v>
      </c>
      <c r="I103">
        <f t="shared" ca="1" si="15"/>
        <v>0.71893683763670313</v>
      </c>
      <c r="J103">
        <f t="shared" ca="1" si="14"/>
        <v>1</v>
      </c>
    </row>
    <row r="104" spans="2:10" x14ac:dyDescent="0.25">
      <c r="H104">
        <f t="shared" ca="1" si="13"/>
        <v>0.8105683557343708</v>
      </c>
      <c r="I104">
        <f t="shared" ca="1" si="15"/>
        <v>0.65612445078587256</v>
      </c>
      <c r="J104">
        <f t="shared" ca="1" si="14"/>
        <v>1</v>
      </c>
    </row>
    <row r="105" spans="2:10" x14ac:dyDescent="0.25">
      <c r="H105">
        <f t="shared" ca="1" si="13"/>
        <v>0.73947963995763277</v>
      </c>
      <c r="I105">
        <f t="shared" ca="1" si="15"/>
        <v>0.68017161991765218</v>
      </c>
      <c r="J105">
        <f t="shared" ca="1" si="14"/>
        <v>1</v>
      </c>
    </row>
    <row r="106" spans="2:10" x14ac:dyDescent="0.25">
      <c r="H106">
        <f t="shared" ca="1" si="13"/>
        <v>0.65639623762316524</v>
      </c>
      <c r="I106">
        <f t="shared" ca="1" si="15"/>
        <v>0.52101529828726689</v>
      </c>
      <c r="J106">
        <f t="shared" ca="1" si="14"/>
        <v>1</v>
      </c>
    </row>
    <row r="107" spans="2:10" x14ac:dyDescent="0.25">
      <c r="H107">
        <f t="shared" ca="1" si="13"/>
        <v>0.78489325991241754</v>
      </c>
      <c r="I107">
        <f t="shared" ca="1" si="15"/>
        <v>0.60643236504361075</v>
      </c>
      <c r="J107">
        <f t="shared" ca="1" si="14"/>
        <v>1</v>
      </c>
    </row>
    <row r="108" spans="2:10" x14ac:dyDescent="0.25">
      <c r="H108">
        <f t="shared" ca="1" si="13"/>
        <v>0.79467261533435685</v>
      </c>
      <c r="I108">
        <f t="shared" ca="1" si="15"/>
        <v>0.56867170162758407</v>
      </c>
      <c r="J108">
        <f t="shared" ca="1" si="14"/>
        <v>1</v>
      </c>
    </row>
    <row r="109" spans="2:10" x14ac:dyDescent="0.25">
      <c r="H109">
        <f t="shared" ca="1" si="13"/>
        <v>0.81776559545928862</v>
      </c>
      <c r="I109">
        <f t="shared" ca="1" si="15"/>
        <v>0.58282079741494364</v>
      </c>
      <c r="J109">
        <f t="shared" ca="1" si="14"/>
        <v>1</v>
      </c>
    </row>
    <row r="110" spans="2:10" x14ac:dyDescent="0.25">
      <c r="H110">
        <f t="shared" ca="1" si="13"/>
        <v>0.84217467907676768</v>
      </c>
      <c r="I110">
        <f t="shared" ca="1" si="15"/>
        <v>0.64996384239078264</v>
      </c>
      <c r="J110">
        <f t="shared" ca="1" si="14"/>
        <v>1</v>
      </c>
    </row>
    <row r="111" spans="2:10" x14ac:dyDescent="0.25">
      <c r="H111">
        <f t="shared" ca="1" si="13"/>
        <v>0.77764067564772965</v>
      </c>
      <c r="I111">
        <f t="shared" ca="1" si="15"/>
        <v>0.67509028694946116</v>
      </c>
      <c r="J111">
        <f t="shared" ca="1" si="14"/>
        <v>1</v>
      </c>
    </row>
    <row r="112" spans="2:10" x14ac:dyDescent="0.25">
      <c r="H112">
        <f t="shared" ca="1" si="13"/>
        <v>0.83915019767605925</v>
      </c>
      <c r="I112">
        <f t="shared" ca="1" si="15"/>
        <v>0.57707205549825213</v>
      </c>
      <c r="J112">
        <f t="shared" ca="1" si="14"/>
        <v>1</v>
      </c>
    </row>
    <row r="113" spans="8:10" x14ac:dyDescent="0.25">
      <c r="H113">
        <f t="shared" ca="1" si="13"/>
        <v>0.65291070918078886</v>
      </c>
      <c r="I113">
        <f t="shared" ca="1" si="15"/>
        <v>0.63881369204503635</v>
      </c>
      <c r="J113">
        <f t="shared" ca="1" si="14"/>
        <v>1</v>
      </c>
    </row>
    <row r="114" spans="8:10" x14ac:dyDescent="0.25">
      <c r="H114">
        <f t="shared" ca="1" si="13"/>
        <v>0.73332248899372476</v>
      </c>
      <c r="I114">
        <f t="shared" ca="1" si="15"/>
        <v>0.65453053035118436</v>
      </c>
      <c r="J114">
        <f t="shared" ca="1" si="14"/>
        <v>1</v>
      </c>
    </row>
    <row r="115" spans="8:10" x14ac:dyDescent="0.25">
      <c r="H115">
        <f t="shared" ca="1" si="13"/>
        <v>0.7400937960211309</v>
      </c>
      <c r="I115">
        <f t="shared" ca="1" si="15"/>
        <v>0.61237023234696752</v>
      </c>
      <c r="J115">
        <f t="shared" ca="1" si="14"/>
        <v>1</v>
      </c>
    </row>
    <row r="116" spans="8:10" x14ac:dyDescent="0.25">
      <c r="H116">
        <f t="shared" ca="1" si="13"/>
        <v>0.85428269077705477</v>
      </c>
      <c r="I116">
        <f t="shared" ca="1" si="15"/>
        <v>0.59670755167994649</v>
      </c>
      <c r="J116">
        <f t="shared" ca="1" si="14"/>
        <v>1</v>
      </c>
    </row>
    <row r="117" spans="8:10" x14ac:dyDescent="0.25">
      <c r="H117">
        <f t="shared" ca="1" si="13"/>
        <v>0.82506340727916216</v>
      </c>
      <c r="I117">
        <f t="shared" ca="1" si="15"/>
        <v>0.66517514969631797</v>
      </c>
      <c r="J117">
        <f t="shared" ca="1" si="14"/>
        <v>1</v>
      </c>
    </row>
    <row r="118" spans="8:10" x14ac:dyDescent="0.25">
      <c r="H118">
        <f t="shared" ca="1" si="13"/>
        <v>0.75940787813964339</v>
      </c>
      <c r="I118">
        <f t="shared" ca="1" si="15"/>
        <v>0.60214772368441571</v>
      </c>
      <c r="J118">
        <f t="shared" ca="1" si="14"/>
        <v>1</v>
      </c>
    </row>
    <row r="119" spans="8:10" x14ac:dyDescent="0.25">
      <c r="H119">
        <f t="shared" ca="1" si="13"/>
        <v>0.73326414471494705</v>
      </c>
      <c r="I119">
        <f t="shared" ca="1" si="15"/>
        <v>0.69168638875371613</v>
      </c>
      <c r="J119">
        <f t="shared" ca="1" si="14"/>
        <v>1</v>
      </c>
    </row>
    <row r="120" spans="8:10" x14ac:dyDescent="0.25">
      <c r="H120">
        <f t="shared" ca="1" si="13"/>
        <v>0.85655309855059658</v>
      </c>
      <c r="I120">
        <f t="shared" ca="1" si="15"/>
        <v>0.57390572218692182</v>
      </c>
      <c r="J120">
        <f t="shared" ca="1" si="14"/>
        <v>1</v>
      </c>
    </row>
    <row r="121" spans="8:10" x14ac:dyDescent="0.25">
      <c r="H121">
        <f t="shared" ca="1" si="13"/>
        <v>0.68123928433792458</v>
      </c>
      <c r="I121">
        <f t="shared" ca="1" si="15"/>
        <v>0.55206942398783132</v>
      </c>
      <c r="J121">
        <f t="shared" ca="1" si="14"/>
        <v>1</v>
      </c>
    </row>
    <row r="122" spans="8:10" x14ac:dyDescent="0.25">
      <c r="H122">
        <f t="shared" ca="1" si="13"/>
        <v>0.79295979601889677</v>
      </c>
      <c r="I122">
        <f t="shared" ca="1" si="15"/>
        <v>0.67002523621960786</v>
      </c>
      <c r="J122">
        <f t="shared" ca="1" si="14"/>
        <v>1</v>
      </c>
    </row>
    <row r="123" spans="8:10" x14ac:dyDescent="0.25">
      <c r="H123">
        <f t="shared" ca="1" si="13"/>
        <v>0.72758317981369502</v>
      </c>
      <c r="I123">
        <f t="shared" ca="1" si="15"/>
        <v>0.69360209212184376</v>
      </c>
      <c r="J123">
        <f t="shared" ca="1" si="14"/>
        <v>1</v>
      </c>
    </row>
    <row r="124" spans="8:10" x14ac:dyDescent="0.25">
      <c r="H124">
        <f t="shared" ca="1" si="13"/>
        <v>0.69284450861201308</v>
      </c>
      <c r="I124">
        <f t="shared" ca="1" si="15"/>
        <v>0.63225766931399141</v>
      </c>
      <c r="J124">
        <f t="shared" ca="1" si="14"/>
        <v>1</v>
      </c>
    </row>
    <row r="125" spans="8:10" x14ac:dyDescent="0.25">
      <c r="H125">
        <f t="shared" ca="1" si="13"/>
        <v>0.7013654073696507</v>
      </c>
      <c r="I125">
        <f t="shared" ca="1" si="15"/>
        <v>0.62615304324002452</v>
      </c>
      <c r="J125">
        <f t="shared" ca="1" si="14"/>
        <v>1</v>
      </c>
    </row>
    <row r="126" spans="8:10" x14ac:dyDescent="0.25">
      <c r="H126">
        <f t="shared" ca="1" si="13"/>
        <v>0.8069978325357956</v>
      </c>
      <c r="I126">
        <f t="shared" ca="1" si="15"/>
        <v>0.57027603773628011</v>
      </c>
      <c r="J126">
        <f t="shared" ca="1" si="14"/>
        <v>1</v>
      </c>
    </row>
    <row r="127" spans="8:10" x14ac:dyDescent="0.25">
      <c r="H127">
        <f t="shared" ca="1" si="13"/>
        <v>0.69985575834919411</v>
      </c>
      <c r="I127">
        <f t="shared" ca="1" si="15"/>
        <v>0.63840136929026758</v>
      </c>
      <c r="J127">
        <f t="shared" ca="1" si="14"/>
        <v>1</v>
      </c>
    </row>
    <row r="128" spans="8:10" x14ac:dyDescent="0.25">
      <c r="H128">
        <f t="shared" ca="1" si="13"/>
        <v>0.82916138561800878</v>
      </c>
      <c r="I128">
        <f t="shared" ca="1" si="15"/>
        <v>0.43555711573648742</v>
      </c>
      <c r="J128">
        <f t="shared" ca="1" si="14"/>
        <v>1</v>
      </c>
    </row>
    <row r="129" spans="8:10" x14ac:dyDescent="0.25">
      <c r="H129">
        <f t="shared" ca="1" si="13"/>
        <v>0.84643117041419802</v>
      </c>
      <c r="I129">
        <f t="shared" ca="1" si="15"/>
        <v>0.56600033931744942</v>
      </c>
      <c r="J129">
        <f t="shared" ca="1" si="14"/>
        <v>1</v>
      </c>
    </row>
    <row r="130" spans="8:10" x14ac:dyDescent="0.25">
      <c r="H130">
        <f t="shared" ca="1" si="13"/>
        <v>0.82657229457276926</v>
      </c>
      <c r="I130">
        <f t="shared" ca="1" si="15"/>
        <v>0.66711530950524134</v>
      </c>
      <c r="J130">
        <f t="shared" ca="1" si="14"/>
        <v>1</v>
      </c>
    </row>
    <row r="131" spans="8:10" x14ac:dyDescent="0.25">
      <c r="H131">
        <f t="shared" ref="H131:H194" ca="1" si="16">BETAINV(RAND(),41,11)</f>
        <v>0.67217232622927947</v>
      </c>
      <c r="I131">
        <f t="shared" ca="1" si="15"/>
        <v>0.71040170711322603</v>
      </c>
      <c r="J131">
        <f t="shared" ref="J131:J194" ca="1" si="17">IF(H131 &gt; I131, 1, 0)</f>
        <v>0</v>
      </c>
    </row>
    <row r="132" spans="8:10" x14ac:dyDescent="0.25">
      <c r="H132">
        <f t="shared" ca="1" si="16"/>
        <v>0.7468408307173896</v>
      </c>
      <c r="I132">
        <f t="shared" ref="I132:I195" ca="1" si="18">BETAINV(RAND(),32,20)</f>
        <v>0.68042290176610321</v>
      </c>
      <c r="J132">
        <f t="shared" ca="1" si="17"/>
        <v>1</v>
      </c>
    </row>
    <row r="133" spans="8:10" x14ac:dyDescent="0.25">
      <c r="H133">
        <f t="shared" ca="1" si="16"/>
        <v>0.82665391015171497</v>
      </c>
      <c r="I133">
        <f t="shared" ca="1" si="18"/>
        <v>0.52976778968849414</v>
      </c>
      <c r="J133">
        <f t="shared" ca="1" si="17"/>
        <v>1</v>
      </c>
    </row>
    <row r="134" spans="8:10" x14ac:dyDescent="0.25">
      <c r="H134">
        <f t="shared" ca="1" si="16"/>
        <v>0.81610938819230505</v>
      </c>
      <c r="I134">
        <f t="shared" ca="1" si="18"/>
        <v>0.60849491630995423</v>
      </c>
      <c r="J134">
        <f t="shared" ca="1" si="17"/>
        <v>1</v>
      </c>
    </row>
    <row r="135" spans="8:10" x14ac:dyDescent="0.25">
      <c r="H135">
        <f t="shared" ca="1" si="16"/>
        <v>0.82591104095121948</v>
      </c>
      <c r="I135">
        <f t="shared" ca="1" si="18"/>
        <v>0.53220146642885946</v>
      </c>
      <c r="J135">
        <f t="shared" ca="1" si="17"/>
        <v>1</v>
      </c>
    </row>
    <row r="136" spans="8:10" x14ac:dyDescent="0.25">
      <c r="H136">
        <f t="shared" ca="1" si="16"/>
        <v>0.85286688043146119</v>
      </c>
      <c r="I136">
        <f t="shared" ca="1" si="18"/>
        <v>0.71121183879761762</v>
      </c>
      <c r="J136">
        <f t="shared" ca="1" si="17"/>
        <v>1</v>
      </c>
    </row>
    <row r="137" spans="8:10" x14ac:dyDescent="0.25">
      <c r="H137">
        <f t="shared" ca="1" si="16"/>
        <v>0.81635353154674184</v>
      </c>
      <c r="I137">
        <f t="shared" ca="1" si="18"/>
        <v>0.66654570374546418</v>
      </c>
      <c r="J137">
        <f t="shared" ca="1" si="17"/>
        <v>1</v>
      </c>
    </row>
    <row r="138" spans="8:10" x14ac:dyDescent="0.25">
      <c r="H138">
        <f t="shared" ca="1" si="16"/>
        <v>0.86583250345650409</v>
      </c>
      <c r="I138">
        <f t="shared" ca="1" si="18"/>
        <v>0.65463620941097966</v>
      </c>
      <c r="J138">
        <f t="shared" ca="1" si="17"/>
        <v>1</v>
      </c>
    </row>
    <row r="139" spans="8:10" x14ac:dyDescent="0.25">
      <c r="H139">
        <f t="shared" ca="1" si="16"/>
        <v>0.78958918740153927</v>
      </c>
      <c r="I139">
        <f t="shared" ca="1" si="18"/>
        <v>0.68850512774996275</v>
      </c>
      <c r="J139">
        <f t="shared" ca="1" si="17"/>
        <v>1</v>
      </c>
    </row>
    <row r="140" spans="8:10" x14ac:dyDescent="0.25">
      <c r="H140">
        <f t="shared" ca="1" si="16"/>
        <v>0.77053644914071995</v>
      </c>
      <c r="I140">
        <f t="shared" ca="1" si="18"/>
        <v>0.6103102618913141</v>
      </c>
      <c r="J140">
        <f t="shared" ca="1" si="17"/>
        <v>1</v>
      </c>
    </row>
    <row r="141" spans="8:10" x14ac:dyDescent="0.25">
      <c r="H141">
        <f t="shared" ca="1" si="16"/>
        <v>0.75602838097593406</v>
      </c>
      <c r="I141">
        <f t="shared" ca="1" si="18"/>
        <v>0.56149254067891041</v>
      </c>
      <c r="J141">
        <f t="shared" ca="1" si="17"/>
        <v>1</v>
      </c>
    </row>
    <row r="142" spans="8:10" x14ac:dyDescent="0.25">
      <c r="H142">
        <f t="shared" ca="1" si="16"/>
        <v>0.76478872602818415</v>
      </c>
      <c r="I142">
        <f t="shared" ca="1" si="18"/>
        <v>0.62408786195368204</v>
      </c>
      <c r="J142">
        <f t="shared" ca="1" si="17"/>
        <v>1</v>
      </c>
    </row>
    <row r="143" spans="8:10" x14ac:dyDescent="0.25">
      <c r="H143">
        <f t="shared" ca="1" si="16"/>
        <v>0.89513872969433628</v>
      </c>
      <c r="I143">
        <f t="shared" ca="1" si="18"/>
        <v>0.62498128806311459</v>
      </c>
      <c r="J143">
        <f t="shared" ca="1" si="17"/>
        <v>1</v>
      </c>
    </row>
    <row r="144" spans="8:10" x14ac:dyDescent="0.25">
      <c r="H144">
        <f t="shared" ca="1" si="16"/>
        <v>0.74129427034650441</v>
      </c>
      <c r="I144">
        <f t="shared" ca="1" si="18"/>
        <v>0.66669509376258074</v>
      </c>
      <c r="J144">
        <f t="shared" ca="1" si="17"/>
        <v>1</v>
      </c>
    </row>
    <row r="145" spans="8:10" x14ac:dyDescent="0.25">
      <c r="H145">
        <f t="shared" ca="1" si="16"/>
        <v>0.79963407980392076</v>
      </c>
      <c r="I145">
        <f t="shared" ca="1" si="18"/>
        <v>0.50630759702181249</v>
      </c>
      <c r="J145">
        <f t="shared" ca="1" si="17"/>
        <v>1</v>
      </c>
    </row>
    <row r="146" spans="8:10" x14ac:dyDescent="0.25">
      <c r="H146">
        <f t="shared" ca="1" si="16"/>
        <v>0.82175054656152902</v>
      </c>
      <c r="I146">
        <f t="shared" ca="1" si="18"/>
        <v>0.5975095962939927</v>
      </c>
      <c r="J146">
        <f t="shared" ca="1" si="17"/>
        <v>1</v>
      </c>
    </row>
    <row r="147" spans="8:10" x14ac:dyDescent="0.25">
      <c r="H147">
        <f t="shared" ca="1" si="16"/>
        <v>0.69124704975652063</v>
      </c>
      <c r="I147">
        <f t="shared" ca="1" si="18"/>
        <v>0.44659853278950323</v>
      </c>
      <c r="J147">
        <f t="shared" ca="1" si="17"/>
        <v>1</v>
      </c>
    </row>
    <row r="148" spans="8:10" x14ac:dyDescent="0.25">
      <c r="H148">
        <f t="shared" ca="1" si="16"/>
        <v>0.72797357088291803</v>
      </c>
      <c r="I148">
        <f t="shared" ca="1" si="18"/>
        <v>0.70743117466550298</v>
      </c>
      <c r="J148">
        <f t="shared" ca="1" si="17"/>
        <v>1</v>
      </c>
    </row>
    <row r="149" spans="8:10" x14ac:dyDescent="0.25">
      <c r="H149">
        <f t="shared" ca="1" si="16"/>
        <v>0.77935092214837753</v>
      </c>
      <c r="I149">
        <f t="shared" ca="1" si="18"/>
        <v>0.65028350751256014</v>
      </c>
      <c r="J149">
        <f t="shared" ca="1" si="17"/>
        <v>1</v>
      </c>
    </row>
    <row r="150" spans="8:10" x14ac:dyDescent="0.25">
      <c r="H150">
        <f t="shared" ca="1" si="16"/>
        <v>0.75763037434443736</v>
      </c>
      <c r="I150">
        <f t="shared" ca="1" si="18"/>
        <v>0.56896228044312946</v>
      </c>
      <c r="J150">
        <f t="shared" ca="1" si="17"/>
        <v>1</v>
      </c>
    </row>
    <row r="151" spans="8:10" x14ac:dyDescent="0.25">
      <c r="H151">
        <f t="shared" ca="1" si="16"/>
        <v>0.84069723600339863</v>
      </c>
      <c r="I151">
        <f t="shared" ca="1" si="18"/>
        <v>0.52896089596382323</v>
      </c>
      <c r="J151">
        <f t="shared" ca="1" si="17"/>
        <v>1</v>
      </c>
    </row>
    <row r="152" spans="8:10" x14ac:dyDescent="0.25">
      <c r="H152">
        <f t="shared" ca="1" si="16"/>
        <v>0.79114824613614321</v>
      </c>
      <c r="I152">
        <f t="shared" ca="1" si="18"/>
        <v>0.68380531181815496</v>
      </c>
      <c r="J152">
        <f t="shared" ca="1" si="17"/>
        <v>1</v>
      </c>
    </row>
    <row r="153" spans="8:10" x14ac:dyDescent="0.25">
      <c r="H153">
        <f t="shared" ca="1" si="16"/>
        <v>0.8532358741640238</v>
      </c>
      <c r="I153">
        <f t="shared" ca="1" si="18"/>
        <v>0.62723324994307117</v>
      </c>
      <c r="J153">
        <f t="shared" ca="1" si="17"/>
        <v>1</v>
      </c>
    </row>
    <row r="154" spans="8:10" x14ac:dyDescent="0.25">
      <c r="H154">
        <f t="shared" ca="1" si="16"/>
        <v>0.80462164232911548</v>
      </c>
      <c r="I154">
        <f t="shared" ca="1" si="18"/>
        <v>0.66389803750472554</v>
      </c>
      <c r="J154">
        <f t="shared" ca="1" si="17"/>
        <v>1</v>
      </c>
    </row>
    <row r="155" spans="8:10" x14ac:dyDescent="0.25">
      <c r="H155">
        <f t="shared" ca="1" si="16"/>
        <v>0.78134141744772367</v>
      </c>
      <c r="I155">
        <f t="shared" ca="1" si="18"/>
        <v>0.71089785602643074</v>
      </c>
      <c r="J155">
        <f t="shared" ca="1" si="17"/>
        <v>1</v>
      </c>
    </row>
    <row r="156" spans="8:10" x14ac:dyDescent="0.25">
      <c r="H156">
        <f t="shared" ca="1" si="16"/>
        <v>0.81024250574429513</v>
      </c>
      <c r="I156">
        <f t="shared" ca="1" si="18"/>
        <v>0.55466438492314163</v>
      </c>
      <c r="J156">
        <f t="shared" ca="1" si="17"/>
        <v>1</v>
      </c>
    </row>
    <row r="157" spans="8:10" x14ac:dyDescent="0.25">
      <c r="H157">
        <f t="shared" ca="1" si="16"/>
        <v>0.76804646757977701</v>
      </c>
      <c r="I157">
        <f t="shared" ca="1" si="18"/>
        <v>0.5786848795200118</v>
      </c>
      <c r="J157">
        <f t="shared" ca="1" si="17"/>
        <v>1</v>
      </c>
    </row>
    <row r="158" spans="8:10" x14ac:dyDescent="0.25">
      <c r="H158">
        <f t="shared" ca="1" si="16"/>
        <v>0.74151646544126515</v>
      </c>
      <c r="I158">
        <f t="shared" ca="1" si="18"/>
        <v>0.6312693399682453</v>
      </c>
      <c r="J158">
        <f t="shared" ca="1" si="17"/>
        <v>1</v>
      </c>
    </row>
    <row r="159" spans="8:10" x14ac:dyDescent="0.25">
      <c r="H159">
        <f t="shared" ca="1" si="16"/>
        <v>0.73584150512262902</v>
      </c>
      <c r="I159">
        <f t="shared" ca="1" si="18"/>
        <v>0.61788257646388778</v>
      </c>
      <c r="J159">
        <f t="shared" ca="1" si="17"/>
        <v>1</v>
      </c>
    </row>
    <row r="160" spans="8:10" x14ac:dyDescent="0.25">
      <c r="H160">
        <f t="shared" ca="1" si="16"/>
        <v>0.77058590549034567</v>
      </c>
      <c r="I160">
        <f t="shared" ca="1" si="18"/>
        <v>0.54175777662714475</v>
      </c>
      <c r="J160">
        <f t="shared" ca="1" si="17"/>
        <v>1</v>
      </c>
    </row>
    <row r="161" spans="8:10" x14ac:dyDescent="0.25">
      <c r="H161">
        <f t="shared" ca="1" si="16"/>
        <v>0.82163897605245295</v>
      </c>
      <c r="I161">
        <f t="shared" ca="1" si="18"/>
        <v>0.58377984677482009</v>
      </c>
      <c r="J161">
        <f t="shared" ca="1" si="17"/>
        <v>1</v>
      </c>
    </row>
    <row r="162" spans="8:10" x14ac:dyDescent="0.25">
      <c r="H162">
        <f t="shared" ca="1" si="16"/>
        <v>0.77184893502949037</v>
      </c>
      <c r="I162">
        <f t="shared" ca="1" si="18"/>
        <v>0.56180912892768897</v>
      </c>
      <c r="J162">
        <f t="shared" ca="1" si="17"/>
        <v>1</v>
      </c>
    </row>
    <row r="163" spans="8:10" x14ac:dyDescent="0.25">
      <c r="H163">
        <f t="shared" ca="1" si="16"/>
        <v>0.66522549179774826</v>
      </c>
      <c r="I163">
        <f t="shared" ca="1" si="18"/>
        <v>0.57191932030923121</v>
      </c>
      <c r="J163">
        <f t="shared" ca="1" si="17"/>
        <v>1</v>
      </c>
    </row>
    <row r="164" spans="8:10" x14ac:dyDescent="0.25">
      <c r="H164">
        <f t="shared" ca="1" si="16"/>
        <v>0.80678702868687624</v>
      </c>
      <c r="I164">
        <f t="shared" ca="1" si="18"/>
        <v>0.6110562116026732</v>
      </c>
      <c r="J164">
        <f t="shared" ca="1" si="17"/>
        <v>1</v>
      </c>
    </row>
    <row r="165" spans="8:10" x14ac:dyDescent="0.25">
      <c r="H165">
        <f t="shared" ca="1" si="16"/>
        <v>0.8232058709014255</v>
      </c>
      <c r="I165">
        <f t="shared" ca="1" si="18"/>
        <v>0.62036773765761555</v>
      </c>
      <c r="J165">
        <f t="shared" ca="1" si="17"/>
        <v>1</v>
      </c>
    </row>
    <row r="166" spans="8:10" x14ac:dyDescent="0.25">
      <c r="H166">
        <f t="shared" ca="1" si="16"/>
        <v>0.83600024731057054</v>
      </c>
      <c r="I166">
        <f t="shared" ca="1" si="18"/>
        <v>0.57565782931797782</v>
      </c>
      <c r="J166">
        <f t="shared" ca="1" si="17"/>
        <v>1</v>
      </c>
    </row>
    <row r="167" spans="8:10" x14ac:dyDescent="0.25">
      <c r="H167">
        <f t="shared" ca="1" si="16"/>
        <v>0.85053727498806353</v>
      </c>
      <c r="I167">
        <f t="shared" ca="1" si="18"/>
        <v>0.49617719619048778</v>
      </c>
      <c r="J167">
        <f t="shared" ca="1" si="17"/>
        <v>1</v>
      </c>
    </row>
    <row r="168" spans="8:10" x14ac:dyDescent="0.25">
      <c r="H168">
        <f t="shared" ca="1" si="16"/>
        <v>0.82034594001820249</v>
      </c>
      <c r="I168">
        <f t="shared" ca="1" si="18"/>
        <v>0.5386967272109846</v>
      </c>
      <c r="J168">
        <f t="shared" ca="1" si="17"/>
        <v>1</v>
      </c>
    </row>
    <row r="169" spans="8:10" x14ac:dyDescent="0.25">
      <c r="H169">
        <f t="shared" ca="1" si="16"/>
        <v>0.85360409681645089</v>
      </c>
      <c r="I169">
        <f t="shared" ca="1" si="18"/>
        <v>0.5526918032731637</v>
      </c>
      <c r="J169">
        <f t="shared" ca="1" si="17"/>
        <v>1</v>
      </c>
    </row>
    <row r="170" spans="8:10" x14ac:dyDescent="0.25">
      <c r="H170">
        <f t="shared" ca="1" si="16"/>
        <v>0.79267332254956302</v>
      </c>
      <c r="I170">
        <f t="shared" ca="1" si="18"/>
        <v>0.59668146765653862</v>
      </c>
      <c r="J170">
        <f t="shared" ca="1" si="17"/>
        <v>1</v>
      </c>
    </row>
    <row r="171" spans="8:10" x14ac:dyDescent="0.25">
      <c r="H171">
        <f t="shared" ca="1" si="16"/>
        <v>0.7558348713527766</v>
      </c>
      <c r="I171">
        <f t="shared" ca="1" si="18"/>
        <v>0.65309040552992725</v>
      </c>
      <c r="J171">
        <f t="shared" ca="1" si="17"/>
        <v>1</v>
      </c>
    </row>
    <row r="172" spans="8:10" x14ac:dyDescent="0.25">
      <c r="H172">
        <f t="shared" ca="1" si="16"/>
        <v>0.72070670819648996</v>
      </c>
      <c r="I172">
        <f t="shared" ca="1" si="18"/>
        <v>0.65433321598293959</v>
      </c>
      <c r="J172">
        <f t="shared" ca="1" si="17"/>
        <v>1</v>
      </c>
    </row>
    <row r="173" spans="8:10" x14ac:dyDescent="0.25">
      <c r="H173">
        <f t="shared" ca="1" si="16"/>
        <v>0.67372989754834667</v>
      </c>
      <c r="I173">
        <f t="shared" ca="1" si="18"/>
        <v>0.64493680860853986</v>
      </c>
      <c r="J173">
        <f t="shared" ca="1" si="17"/>
        <v>1</v>
      </c>
    </row>
    <row r="174" spans="8:10" x14ac:dyDescent="0.25">
      <c r="H174">
        <f t="shared" ca="1" si="16"/>
        <v>0.70166432440596127</v>
      </c>
      <c r="I174">
        <f t="shared" ca="1" si="18"/>
        <v>0.59234432750659582</v>
      </c>
      <c r="J174">
        <f t="shared" ca="1" si="17"/>
        <v>1</v>
      </c>
    </row>
    <row r="175" spans="8:10" x14ac:dyDescent="0.25">
      <c r="H175">
        <f t="shared" ca="1" si="16"/>
        <v>0.77344607042893099</v>
      </c>
      <c r="I175">
        <f t="shared" ca="1" si="18"/>
        <v>0.80314917999350743</v>
      </c>
      <c r="J175">
        <f t="shared" ca="1" si="17"/>
        <v>0</v>
      </c>
    </row>
    <row r="176" spans="8:10" x14ac:dyDescent="0.25">
      <c r="H176">
        <f t="shared" ca="1" si="16"/>
        <v>0.77861438806992167</v>
      </c>
      <c r="I176">
        <f t="shared" ca="1" si="18"/>
        <v>0.63787611966942304</v>
      </c>
      <c r="J176">
        <f t="shared" ca="1" si="17"/>
        <v>1</v>
      </c>
    </row>
    <row r="177" spans="8:10" x14ac:dyDescent="0.25">
      <c r="H177">
        <f t="shared" ca="1" si="16"/>
        <v>0.78075719603331251</v>
      </c>
      <c r="I177">
        <f t="shared" ca="1" si="18"/>
        <v>0.65595365394583038</v>
      </c>
      <c r="J177">
        <f t="shared" ca="1" si="17"/>
        <v>1</v>
      </c>
    </row>
    <row r="178" spans="8:10" x14ac:dyDescent="0.25">
      <c r="H178">
        <f t="shared" ca="1" si="16"/>
        <v>0.83325400790633775</v>
      </c>
      <c r="I178">
        <f t="shared" ca="1" si="18"/>
        <v>0.74926172967866533</v>
      </c>
      <c r="J178">
        <f t="shared" ca="1" si="17"/>
        <v>1</v>
      </c>
    </row>
    <row r="179" spans="8:10" x14ac:dyDescent="0.25">
      <c r="H179">
        <f t="shared" ca="1" si="16"/>
        <v>0.70127956809856029</v>
      </c>
      <c r="I179">
        <f t="shared" ca="1" si="18"/>
        <v>0.60158711300536594</v>
      </c>
      <c r="J179">
        <f t="shared" ca="1" si="17"/>
        <v>1</v>
      </c>
    </row>
    <row r="180" spans="8:10" x14ac:dyDescent="0.25">
      <c r="H180">
        <f t="shared" ca="1" si="16"/>
        <v>0.77126127941503575</v>
      </c>
      <c r="I180">
        <f t="shared" ca="1" si="18"/>
        <v>0.69529052367176492</v>
      </c>
      <c r="J180">
        <f t="shared" ca="1" si="17"/>
        <v>1</v>
      </c>
    </row>
    <row r="181" spans="8:10" x14ac:dyDescent="0.25">
      <c r="H181">
        <f t="shared" ca="1" si="16"/>
        <v>0.75089512039824002</v>
      </c>
      <c r="I181">
        <f t="shared" ca="1" si="18"/>
        <v>0.72608601004079842</v>
      </c>
      <c r="J181">
        <f t="shared" ca="1" si="17"/>
        <v>1</v>
      </c>
    </row>
    <row r="182" spans="8:10" x14ac:dyDescent="0.25">
      <c r="H182">
        <f t="shared" ca="1" si="16"/>
        <v>0.80419417237327884</v>
      </c>
      <c r="I182">
        <f t="shared" ca="1" si="18"/>
        <v>0.57782004184183167</v>
      </c>
      <c r="J182">
        <f t="shared" ca="1" si="17"/>
        <v>1</v>
      </c>
    </row>
    <row r="183" spans="8:10" x14ac:dyDescent="0.25">
      <c r="H183">
        <f t="shared" ca="1" si="16"/>
        <v>0.74454614052651402</v>
      </c>
      <c r="I183">
        <f t="shared" ca="1" si="18"/>
        <v>0.66551928732295951</v>
      </c>
      <c r="J183">
        <f t="shared" ca="1" si="17"/>
        <v>1</v>
      </c>
    </row>
    <row r="184" spans="8:10" x14ac:dyDescent="0.25">
      <c r="H184">
        <f t="shared" ca="1" si="16"/>
        <v>0.77569136136514805</v>
      </c>
      <c r="I184">
        <f t="shared" ca="1" si="18"/>
        <v>0.58402178998995236</v>
      </c>
      <c r="J184">
        <f t="shared" ca="1" si="17"/>
        <v>1</v>
      </c>
    </row>
    <row r="185" spans="8:10" x14ac:dyDescent="0.25">
      <c r="H185">
        <f t="shared" ca="1" si="16"/>
        <v>0.82959395627934307</v>
      </c>
      <c r="I185">
        <f t="shared" ca="1" si="18"/>
        <v>0.70243676671898492</v>
      </c>
      <c r="J185">
        <f t="shared" ca="1" si="17"/>
        <v>1</v>
      </c>
    </row>
    <row r="186" spans="8:10" x14ac:dyDescent="0.25">
      <c r="H186">
        <f t="shared" ca="1" si="16"/>
        <v>0.80301931133371285</v>
      </c>
      <c r="I186">
        <f t="shared" ca="1" si="18"/>
        <v>0.55805329651669666</v>
      </c>
      <c r="J186">
        <f t="shared" ca="1" si="17"/>
        <v>1</v>
      </c>
    </row>
    <row r="187" spans="8:10" x14ac:dyDescent="0.25">
      <c r="H187">
        <f t="shared" ca="1" si="16"/>
        <v>0.71946045312188756</v>
      </c>
      <c r="I187">
        <f t="shared" ca="1" si="18"/>
        <v>0.59746028551909092</v>
      </c>
      <c r="J187">
        <f t="shared" ca="1" si="17"/>
        <v>1</v>
      </c>
    </row>
    <row r="188" spans="8:10" x14ac:dyDescent="0.25">
      <c r="H188">
        <f t="shared" ca="1" si="16"/>
        <v>0.85451261250170663</v>
      </c>
      <c r="I188">
        <f t="shared" ca="1" si="18"/>
        <v>0.56841486154852283</v>
      </c>
      <c r="J188">
        <f t="shared" ca="1" si="17"/>
        <v>1</v>
      </c>
    </row>
    <row r="189" spans="8:10" x14ac:dyDescent="0.25">
      <c r="H189">
        <f t="shared" ca="1" si="16"/>
        <v>0.8384020446727023</v>
      </c>
      <c r="I189">
        <f t="shared" ca="1" si="18"/>
        <v>0.59371778711385559</v>
      </c>
      <c r="J189">
        <f t="shared" ca="1" si="17"/>
        <v>1</v>
      </c>
    </row>
    <row r="190" spans="8:10" x14ac:dyDescent="0.25">
      <c r="H190">
        <f t="shared" ca="1" si="16"/>
        <v>0.74541221060982366</v>
      </c>
      <c r="I190">
        <f t="shared" ca="1" si="18"/>
        <v>0.72636491015546123</v>
      </c>
      <c r="J190">
        <f t="shared" ca="1" si="17"/>
        <v>1</v>
      </c>
    </row>
    <row r="191" spans="8:10" x14ac:dyDescent="0.25">
      <c r="H191">
        <f t="shared" ca="1" si="16"/>
        <v>0.84005388537727288</v>
      </c>
      <c r="I191">
        <f t="shared" ca="1" si="18"/>
        <v>0.50009050590759885</v>
      </c>
      <c r="J191">
        <f t="shared" ca="1" si="17"/>
        <v>1</v>
      </c>
    </row>
    <row r="192" spans="8:10" x14ac:dyDescent="0.25">
      <c r="H192">
        <f t="shared" ca="1" si="16"/>
        <v>0.81104503048406373</v>
      </c>
      <c r="I192">
        <f t="shared" ca="1" si="18"/>
        <v>0.53093044326934868</v>
      </c>
      <c r="J192">
        <f t="shared" ca="1" si="17"/>
        <v>1</v>
      </c>
    </row>
    <row r="193" spans="8:10" x14ac:dyDescent="0.25">
      <c r="H193">
        <f t="shared" ca="1" si="16"/>
        <v>0.80578715627233677</v>
      </c>
      <c r="I193">
        <f t="shared" ca="1" si="18"/>
        <v>0.59354823422404024</v>
      </c>
      <c r="J193">
        <f t="shared" ca="1" si="17"/>
        <v>1</v>
      </c>
    </row>
    <row r="194" spans="8:10" x14ac:dyDescent="0.25">
      <c r="H194">
        <f t="shared" ca="1" si="16"/>
        <v>0.75204665569039864</v>
      </c>
      <c r="I194">
        <f t="shared" ca="1" si="18"/>
        <v>0.60988137714491175</v>
      </c>
      <c r="J194">
        <f t="shared" ca="1" si="17"/>
        <v>1</v>
      </c>
    </row>
    <row r="195" spans="8:10" x14ac:dyDescent="0.25">
      <c r="H195">
        <f t="shared" ref="H195:H258" ca="1" si="19">BETAINV(RAND(),41,11)</f>
        <v>0.82734254377285332</v>
      </c>
      <c r="I195">
        <f t="shared" ca="1" si="18"/>
        <v>0.54168432946964118</v>
      </c>
      <c r="J195">
        <f t="shared" ref="J195:J258" ca="1" si="20">IF(H195 &gt; I195, 1, 0)</f>
        <v>1</v>
      </c>
    </row>
    <row r="196" spans="8:10" x14ac:dyDescent="0.25">
      <c r="H196">
        <f t="shared" ca="1" si="19"/>
        <v>0.69524951895775544</v>
      </c>
      <c r="I196">
        <f t="shared" ref="I196:I259" ca="1" si="21">BETAINV(RAND(),32,20)</f>
        <v>0.71942353935665215</v>
      </c>
      <c r="J196">
        <f t="shared" ca="1" si="20"/>
        <v>0</v>
      </c>
    </row>
    <row r="197" spans="8:10" x14ac:dyDescent="0.25">
      <c r="H197">
        <f t="shared" ca="1" si="19"/>
        <v>0.81183107029983881</v>
      </c>
      <c r="I197">
        <f t="shared" ca="1" si="21"/>
        <v>0.62816544625757176</v>
      </c>
      <c r="J197">
        <f t="shared" ca="1" si="20"/>
        <v>1</v>
      </c>
    </row>
    <row r="198" spans="8:10" x14ac:dyDescent="0.25">
      <c r="H198">
        <f t="shared" ca="1" si="19"/>
        <v>0.84288763478289885</v>
      </c>
      <c r="I198">
        <f t="shared" ca="1" si="21"/>
        <v>0.64239360923840028</v>
      </c>
      <c r="J198">
        <f t="shared" ca="1" si="20"/>
        <v>1</v>
      </c>
    </row>
    <row r="199" spans="8:10" x14ac:dyDescent="0.25">
      <c r="H199">
        <f t="shared" ca="1" si="19"/>
        <v>0.82310402046802733</v>
      </c>
      <c r="I199">
        <f t="shared" ca="1" si="21"/>
        <v>0.61659685332542002</v>
      </c>
      <c r="J199">
        <f t="shared" ca="1" si="20"/>
        <v>1</v>
      </c>
    </row>
    <row r="200" spans="8:10" x14ac:dyDescent="0.25">
      <c r="H200">
        <f t="shared" ca="1" si="19"/>
        <v>0.81368150178077758</v>
      </c>
      <c r="I200">
        <f t="shared" ca="1" si="21"/>
        <v>0.58552024047014639</v>
      </c>
      <c r="J200">
        <f t="shared" ca="1" si="20"/>
        <v>1</v>
      </c>
    </row>
    <row r="201" spans="8:10" x14ac:dyDescent="0.25">
      <c r="H201">
        <f t="shared" ca="1" si="19"/>
        <v>0.84901509301965528</v>
      </c>
      <c r="I201">
        <f t="shared" ca="1" si="21"/>
        <v>0.6656824226807514</v>
      </c>
      <c r="J201">
        <f t="shared" ca="1" si="20"/>
        <v>1</v>
      </c>
    </row>
    <row r="202" spans="8:10" x14ac:dyDescent="0.25">
      <c r="H202">
        <f t="shared" ca="1" si="19"/>
        <v>0.8429773261956035</v>
      </c>
      <c r="I202">
        <f t="shared" ca="1" si="21"/>
        <v>0.61382913197702849</v>
      </c>
      <c r="J202">
        <f t="shared" ca="1" si="20"/>
        <v>1</v>
      </c>
    </row>
    <row r="203" spans="8:10" x14ac:dyDescent="0.25">
      <c r="H203">
        <f t="shared" ca="1" si="19"/>
        <v>0.82200546305407463</v>
      </c>
      <c r="I203">
        <f t="shared" ca="1" si="21"/>
        <v>0.67879138724845545</v>
      </c>
      <c r="J203">
        <f t="shared" ca="1" si="20"/>
        <v>1</v>
      </c>
    </row>
    <row r="204" spans="8:10" x14ac:dyDescent="0.25">
      <c r="H204">
        <f t="shared" ca="1" si="19"/>
        <v>0.81212505037672922</v>
      </c>
      <c r="I204">
        <f t="shared" ca="1" si="21"/>
        <v>0.56712867455585492</v>
      </c>
      <c r="J204">
        <f t="shared" ca="1" si="20"/>
        <v>1</v>
      </c>
    </row>
    <row r="205" spans="8:10" x14ac:dyDescent="0.25">
      <c r="H205">
        <f t="shared" ca="1" si="19"/>
        <v>0.80665537753870431</v>
      </c>
      <c r="I205">
        <f t="shared" ca="1" si="21"/>
        <v>0.58744018648125629</v>
      </c>
      <c r="J205">
        <f t="shared" ca="1" si="20"/>
        <v>1</v>
      </c>
    </row>
    <row r="206" spans="8:10" x14ac:dyDescent="0.25">
      <c r="H206">
        <f t="shared" ca="1" si="19"/>
        <v>0.84047605216317667</v>
      </c>
      <c r="I206">
        <f t="shared" ca="1" si="21"/>
        <v>0.50627941070412186</v>
      </c>
      <c r="J206">
        <f t="shared" ca="1" si="20"/>
        <v>1</v>
      </c>
    </row>
    <row r="207" spans="8:10" x14ac:dyDescent="0.25">
      <c r="H207">
        <f t="shared" ca="1" si="19"/>
        <v>0.72121684504480843</v>
      </c>
      <c r="I207">
        <f t="shared" ca="1" si="21"/>
        <v>0.51943666592400539</v>
      </c>
      <c r="J207">
        <f t="shared" ca="1" si="20"/>
        <v>1</v>
      </c>
    </row>
    <row r="208" spans="8:10" x14ac:dyDescent="0.25">
      <c r="H208">
        <f t="shared" ca="1" si="19"/>
        <v>0.8830968852770863</v>
      </c>
      <c r="I208">
        <f t="shared" ca="1" si="21"/>
        <v>0.73334962932354364</v>
      </c>
      <c r="J208">
        <f t="shared" ca="1" si="20"/>
        <v>1</v>
      </c>
    </row>
    <row r="209" spans="8:10" x14ac:dyDescent="0.25">
      <c r="H209">
        <f t="shared" ca="1" si="19"/>
        <v>0.81954048100244925</v>
      </c>
      <c r="I209">
        <f t="shared" ca="1" si="21"/>
        <v>0.60607093556852754</v>
      </c>
      <c r="J209">
        <f t="shared" ca="1" si="20"/>
        <v>1</v>
      </c>
    </row>
    <row r="210" spans="8:10" x14ac:dyDescent="0.25">
      <c r="H210">
        <f t="shared" ca="1" si="19"/>
        <v>0.76756292391398473</v>
      </c>
      <c r="I210">
        <f t="shared" ca="1" si="21"/>
        <v>0.60397813238169029</v>
      </c>
      <c r="J210">
        <f t="shared" ca="1" si="20"/>
        <v>1</v>
      </c>
    </row>
    <row r="211" spans="8:10" x14ac:dyDescent="0.25">
      <c r="H211">
        <f t="shared" ca="1" si="19"/>
        <v>0.78276023377912785</v>
      </c>
      <c r="I211">
        <f t="shared" ca="1" si="21"/>
        <v>0.56547455732121055</v>
      </c>
      <c r="J211">
        <f t="shared" ca="1" si="20"/>
        <v>1</v>
      </c>
    </row>
    <row r="212" spans="8:10" x14ac:dyDescent="0.25">
      <c r="H212">
        <f t="shared" ca="1" si="19"/>
        <v>0.7404874950140663</v>
      </c>
      <c r="I212">
        <f t="shared" ca="1" si="21"/>
        <v>0.58845979878491461</v>
      </c>
      <c r="J212">
        <f t="shared" ca="1" si="20"/>
        <v>1</v>
      </c>
    </row>
    <row r="213" spans="8:10" x14ac:dyDescent="0.25">
      <c r="H213">
        <f t="shared" ca="1" si="19"/>
        <v>0.73249180589854046</v>
      </c>
      <c r="I213">
        <f t="shared" ca="1" si="21"/>
        <v>0.47521919789499956</v>
      </c>
      <c r="J213">
        <f t="shared" ca="1" si="20"/>
        <v>1</v>
      </c>
    </row>
    <row r="214" spans="8:10" x14ac:dyDescent="0.25">
      <c r="H214">
        <f t="shared" ca="1" si="19"/>
        <v>0.79563141040991148</v>
      </c>
      <c r="I214">
        <f t="shared" ca="1" si="21"/>
        <v>0.76023476110943966</v>
      </c>
      <c r="J214">
        <f t="shared" ca="1" si="20"/>
        <v>1</v>
      </c>
    </row>
    <row r="215" spans="8:10" x14ac:dyDescent="0.25">
      <c r="H215">
        <f t="shared" ca="1" si="19"/>
        <v>0.70542882389065531</v>
      </c>
      <c r="I215">
        <f t="shared" ca="1" si="21"/>
        <v>0.60213122456868473</v>
      </c>
      <c r="J215">
        <f t="shared" ca="1" si="20"/>
        <v>1</v>
      </c>
    </row>
    <row r="216" spans="8:10" x14ac:dyDescent="0.25">
      <c r="H216">
        <f t="shared" ca="1" si="19"/>
        <v>0.76188852437108878</v>
      </c>
      <c r="I216">
        <f t="shared" ca="1" si="21"/>
        <v>0.60694350534479491</v>
      </c>
      <c r="J216">
        <f t="shared" ca="1" si="20"/>
        <v>1</v>
      </c>
    </row>
    <row r="217" spans="8:10" x14ac:dyDescent="0.25">
      <c r="H217">
        <f t="shared" ca="1" si="19"/>
        <v>0.73775848370411024</v>
      </c>
      <c r="I217">
        <f t="shared" ca="1" si="21"/>
        <v>0.58166559956201391</v>
      </c>
      <c r="J217">
        <f t="shared" ca="1" si="20"/>
        <v>1</v>
      </c>
    </row>
    <row r="218" spans="8:10" x14ac:dyDescent="0.25">
      <c r="H218">
        <f t="shared" ca="1" si="19"/>
        <v>0.75791808145120809</v>
      </c>
      <c r="I218">
        <f t="shared" ca="1" si="21"/>
        <v>0.51282657556065658</v>
      </c>
      <c r="J218">
        <f t="shared" ca="1" si="20"/>
        <v>1</v>
      </c>
    </row>
    <row r="219" spans="8:10" x14ac:dyDescent="0.25">
      <c r="H219">
        <f t="shared" ca="1" si="19"/>
        <v>0.82565146340308648</v>
      </c>
      <c r="I219">
        <f t="shared" ca="1" si="21"/>
        <v>0.57478234521671756</v>
      </c>
      <c r="J219">
        <f t="shared" ca="1" si="20"/>
        <v>1</v>
      </c>
    </row>
    <row r="220" spans="8:10" x14ac:dyDescent="0.25">
      <c r="H220">
        <f t="shared" ca="1" si="19"/>
        <v>0.80696440124055457</v>
      </c>
      <c r="I220">
        <f t="shared" ca="1" si="21"/>
        <v>0.7805494456691483</v>
      </c>
      <c r="J220">
        <f t="shared" ca="1" si="20"/>
        <v>1</v>
      </c>
    </row>
    <row r="221" spans="8:10" x14ac:dyDescent="0.25">
      <c r="H221">
        <f t="shared" ca="1" si="19"/>
        <v>0.8342528852510781</v>
      </c>
      <c r="I221">
        <f t="shared" ca="1" si="21"/>
        <v>0.74762677689602219</v>
      </c>
      <c r="J221">
        <f t="shared" ca="1" si="20"/>
        <v>1</v>
      </c>
    </row>
    <row r="222" spans="8:10" x14ac:dyDescent="0.25">
      <c r="H222">
        <f t="shared" ca="1" si="19"/>
        <v>0.8015037218442369</v>
      </c>
      <c r="I222">
        <f t="shared" ca="1" si="21"/>
        <v>0.71711868075956464</v>
      </c>
      <c r="J222">
        <f t="shared" ca="1" si="20"/>
        <v>1</v>
      </c>
    </row>
    <row r="223" spans="8:10" x14ac:dyDescent="0.25">
      <c r="H223">
        <f t="shared" ca="1" si="19"/>
        <v>0.75857523574770813</v>
      </c>
      <c r="I223">
        <f t="shared" ca="1" si="21"/>
        <v>0.51729222193594149</v>
      </c>
      <c r="J223">
        <f t="shared" ca="1" si="20"/>
        <v>1</v>
      </c>
    </row>
    <row r="224" spans="8:10" x14ac:dyDescent="0.25">
      <c r="H224">
        <f t="shared" ca="1" si="19"/>
        <v>0.78087170658278848</v>
      </c>
      <c r="I224">
        <f t="shared" ca="1" si="21"/>
        <v>0.62727118231161993</v>
      </c>
      <c r="J224">
        <f t="shared" ca="1" si="20"/>
        <v>1</v>
      </c>
    </row>
    <row r="225" spans="8:10" x14ac:dyDescent="0.25">
      <c r="H225">
        <f t="shared" ca="1" si="19"/>
        <v>0.81685296610784541</v>
      </c>
      <c r="I225">
        <f t="shared" ca="1" si="21"/>
        <v>0.59107530434472244</v>
      </c>
      <c r="J225">
        <f t="shared" ca="1" si="20"/>
        <v>1</v>
      </c>
    </row>
    <row r="226" spans="8:10" x14ac:dyDescent="0.25">
      <c r="H226">
        <f t="shared" ca="1" si="19"/>
        <v>0.70996266589511148</v>
      </c>
      <c r="I226">
        <f t="shared" ca="1" si="21"/>
        <v>0.7023912657006679</v>
      </c>
      <c r="J226">
        <f t="shared" ca="1" si="20"/>
        <v>1</v>
      </c>
    </row>
    <row r="227" spans="8:10" x14ac:dyDescent="0.25">
      <c r="H227">
        <f t="shared" ca="1" si="19"/>
        <v>0.794373902461878</v>
      </c>
      <c r="I227">
        <f t="shared" ca="1" si="21"/>
        <v>0.56362546735191521</v>
      </c>
      <c r="J227">
        <f t="shared" ca="1" si="20"/>
        <v>1</v>
      </c>
    </row>
    <row r="228" spans="8:10" x14ac:dyDescent="0.25">
      <c r="H228">
        <f t="shared" ca="1" si="19"/>
        <v>0.71942794022613021</v>
      </c>
      <c r="I228">
        <f t="shared" ca="1" si="21"/>
        <v>0.68528801575407416</v>
      </c>
      <c r="J228">
        <f t="shared" ca="1" si="20"/>
        <v>1</v>
      </c>
    </row>
    <row r="229" spans="8:10" x14ac:dyDescent="0.25">
      <c r="H229">
        <f t="shared" ca="1" si="19"/>
        <v>0.87288612550700129</v>
      </c>
      <c r="I229">
        <f t="shared" ca="1" si="21"/>
        <v>0.65593477284901502</v>
      </c>
      <c r="J229">
        <f t="shared" ca="1" si="20"/>
        <v>1</v>
      </c>
    </row>
    <row r="230" spans="8:10" x14ac:dyDescent="0.25">
      <c r="H230">
        <f t="shared" ca="1" si="19"/>
        <v>0.79285043472665484</v>
      </c>
      <c r="I230">
        <f t="shared" ca="1" si="21"/>
        <v>0.69623986206592459</v>
      </c>
      <c r="J230">
        <f t="shared" ca="1" si="20"/>
        <v>1</v>
      </c>
    </row>
    <row r="231" spans="8:10" x14ac:dyDescent="0.25">
      <c r="H231">
        <f t="shared" ca="1" si="19"/>
        <v>0.82380589525362413</v>
      </c>
      <c r="I231">
        <f t="shared" ca="1" si="21"/>
        <v>0.57116659634658251</v>
      </c>
      <c r="J231">
        <f t="shared" ca="1" si="20"/>
        <v>1</v>
      </c>
    </row>
    <row r="232" spans="8:10" x14ac:dyDescent="0.25">
      <c r="H232">
        <f t="shared" ca="1" si="19"/>
        <v>0.78085356588504651</v>
      </c>
      <c r="I232">
        <f t="shared" ca="1" si="21"/>
        <v>0.60582092645191998</v>
      </c>
      <c r="J232">
        <f t="shared" ca="1" si="20"/>
        <v>1</v>
      </c>
    </row>
    <row r="233" spans="8:10" x14ac:dyDescent="0.25">
      <c r="H233">
        <f t="shared" ca="1" si="19"/>
        <v>0.73724294650567479</v>
      </c>
      <c r="I233">
        <f t="shared" ca="1" si="21"/>
        <v>0.56845174137671284</v>
      </c>
      <c r="J233">
        <f t="shared" ca="1" si="20"/>
        <v>1</v>
      </c>
    </row>
    <row r="234" spans="8:10" x14ac:dyDescent="0.25">
      <c r="H234">
        <f t="shared" ca="1" si="19"/>
        <v>0.83355242222408554</v>
      </c>
      <c r="I234">
        <f t="shared" ca="1" si="21"/>
        <v>0.68193583220832554</v>
      </c>
      <c r="J234">
        <f t="shared" ca="1" si="20"/>
        <v>1</v>
      </c>
    </row>
    <row r="235" spans="8:10" x14ac:dyDescent="0.25">
      <c r="H235">
        <f t="shared" ca="1" si="19"/>
        <v>0.80802819272033388</v>
      </c>
      <c r="I235">
        <f t="shared" ca="1" si="21"/>
        <v>0.57682836867398835</v>
      </c>
      <c r="J235">
        <f t="shared" ca="1" si="20"/>
        <v>1</v>
      </c>
    </row>
    <row r="236" spans="8:10" x14ac:dyDescent="0.25">
      <c r="H236">
        <f t="shared" ca="1" si="19"/>
        <v>0.82969766840363002</v>
      </c>
      <c r="I236">
        <f t="shared" ca="1" si="21"/>
        <v>0.55483892729870399</v>
      </c>
      <c r="J236">
        <f t="shared" ca="1" si="20"/>
        <v>1</v>
      </c>
    </row>
    <row r="237" spans="8:10" x14ac:dyDescent="0.25">
      <c r="H237">
        <f t="shared" ca="1" si="19"/>
        <v>0.8140387343118981</v>
      </c>
      <c r="I237">
        <f t="shared" ca="1" si="21"/>
        <v>0.66155641731551929</v>
      </c>
      <c r="J237">
        <f t="shared" ca="1" si="20"/>
        <v>1</v>
      </c>
    </row>
    <row r="238" spans="8:10" x14ac:dyDescent="0.25">
      <c r="H238">
        <f t="shared" ca="1" si="19"/>
        <v>0.8051926594271378</v>
      </c>
      <c r="I238">
        <f t="shared" ca="1" si="21"/>
        <v>0.65638604424996072</v>
      </c>
      <c r="J238">
        <f t="shared" ca="1" si="20"/>
        <v>1</v>
      </c>
    </row>
    <row r="239" spans="8:10" x14ac:dyDescent="0.25">
      <c r="H239">
        <f t="shared" ca="1" si="19"/>
        <v>0.72903938114794775</v>
      </c>
      <c r="I239">
        <f t="shared" ca="1" si="21"/>
        <v>0.63776891916284972</v>
      </c>
      <c r="J239">
        <f t="shared" ca="1" si="20"/>
        <v>1</v>
      </c>
    </row>
    <row r="240" spans="8:10" x14ac:dyDescent="0.25">
      <c r="H240">
        <f t="shared" ca="1" si="19"/>
        <v>0.75860293536637746</v>
      </c>
      <c r="I240">
        <f t="shared" ca="1" si="21"/>
        <v>0.76732932611619464</v>
      </c>
      <c r="J240">
        <f t="shared" ca="1" si="20"/>
        <v>0</v>
      </c>
    </row>
    <row r="241" spans="8:10" x14ac:dyDescent="0.25">
      <c r="H241">
        <f t="shared" ca="1" si="19"/>
        <v>0.71577535408110227</v>
      </c>
      <c r="I241">
        <f t="shared" ca="1" si="21"/>
        <v>0.61922521048364154</v>
      </c>
      <c r="J241">
        <f t="shared" ca="1" si="20"/>
        <v>1</v>
      </c>
    </row>
    <row r="242" spans="8:10" x14ac:dyDescent="0.25">
      <c r="H242">
        <f t="shared" ca="1" si="19"/>
        <v>0.85067189018052813</v>
      </c>
      <c r="I242">
        <f t="shared" ca="1" si="21"/>
        <v>0.50842486935648123</v>
      </c>
      <c r="J242">
        <f t="shared" ca="1" si="20"/>
        <v>1</v>
      </c>
    </row>
    <row r="243" spans="8:10" x14ac:dyDescent="0.25">
      <c r="H243">
        <f t="shared" ca="1" si="19"/>
        <v>0.81963546369965978</v>
      </c>
      <c r="I243">
        <f t="shared" ca="1" si="21"/>
        <v>0.59645619249936754</v>
      </c>
      <c r="J243">
        <f t="shared" ca="1" si="20"/>
        <v>1</v>
      </c>
    </row>
    <row r="244" spans="8:10" x14ac:dyDescent="0.25">
      <c r="H244">
        <f t="shared" ca="1" si="19"/>
        <v>0.84100009261796704</v>
      </c>
      <c r="I244">
        <f t="shared" ca="1" si="21"/>
        <v>0.70281359604476479</v>
      </c>
      <c r="J244">
        <f t="shared" ca="1" si="20"/>
        <v>1</v>
      </c>
    </row>
    <row r="245" spans="8:10" x14ac:dyDescent="0.25">
      <c r="H245">
        <f t="shared" ca="1" si="19"/>
        <v>0.76692231782530629</v>
      </c>
      <c r="I245">
        <f t="shared" ca="1" si="21"/>
        <v>0.52497096724173331</v>
      </c>
      <c r="J245">
        <f t="shared" ca="1" si="20"/>
        <v>1</v>
      </c>
    </row>
    <row r="246" spans="8:10" x14ac:dyDescent="0.25">
      <c r="H246">
        <f t="shared" ca="1" si="19"/>
        <v>0.84492204507643365</v>
      </c>
      <c r="I246">
        <f t="shared" ca="1" si="21"/>
        <v>0.52737580369827752</v>
      </c>
      <c r="J246">
        <f t="shared" ca="1" si="20"/>
        <v>1</v>
      </c>
    </row>
    <row r="247" spans="8:10" x14ac:dyDescent="0.25">
      <c r="H247">
        <f t="shared" ca="1" si="19"/>
        <v>0.75235571474751584</v>
      </c>
      <c r="I247">
        <f t="shared" ca="1" si="21"/>
        <v>0.66614926727456458</v>
      </c>
      <c r="J247">
        <f t="shared" ca="1" si="20"/>
        <v>1</v>
      </c>
    </row>
    <row r="248" spans="8:10" x14ac:dyDescent="0.25">
      <c r="H248">
        <f t="shared" ca="1" si="19"/>
        <v>0.85825530913265591</v>
      </c>
      <c r="I248">
        <f t="shared" ca="1" si="21"/>
        <v>0.58321517666416889</v>
      </c>
      <c r="J248">
        <f t="shared" ca="1" si="20"/>
        <v>1</v>
      </c>
    </row>
    <row r="249" spans="8:10" x14ac:dyDescent="0.25">
      <c r="H249">
        <f t="shared" ca="1" si="19"/>
        <v>0.77914137218050383</v>
      </c>
      <c r="I249">
        <f t="shared" ca="1" si="21"/>
        <v>0.61229861622597737</v>
      </c>
      <c r="J249">
        <f t="shared" ca="1" si="20"/>
        <v>1</v>
      </c>
    </row>
    <row r="250" spans="8:10" x14ac:dyDescent="0.25">
      <c r="H250">
        <f t="shared" ca="1" si="19"/>
        <v>0.8180848152994592</v>
      </c>
      <c r="I250">
        <f t="shared" ca="1" si="21"/>
        <v>0.70655489349448541</v>
      </c>
      <c r="J250">
        <f t="shared" ca="1" si="20"/>
        <v>1</v>
      </c>
    </row>
    <row r="251" spans="8:10" x14ac:dyDescent="0.25">
      <c r="H251">
        <f t="shared" ca="1" si="19"/>
        <v>0.76505817087586503</v>
      </c>
      <c r="I251">
        <f t="shared" ca="1" si="21"/>
        <v>0.61341096523100591</v>
      </c>
      <c r="J251">
        <f t="shared" ca="1" si="20"/>
        <v>1</v>
      </c>
    </row>
    <row r="252" spans="8:10" x14ac:dyDescent="0.25">
      <c r="H252">
        <f t="shared" ca="1" si="19"/>
        <v>0.79132425476026003</v>
      </c>
      <c r="I252">
        <f t="shared" ca="1" si="21"/>
        <v>0.74701639527336861</v>
      </c>
      <c r="J252">
        <f t="shared" ca="1" si="20"/>
        <v>1</v>
      </c>
    </row>
    <row r="253" spans="8:10" x14ac:dyDescent="0.25">
      <c r="H253">
        <f t="shared" ca="1" si="19"/>
        <v>0.72464192904130831</v>
      </c>
      <c r="I253">
        <f t="shared" ca="1" si="21"/>
        <v>0.58278741403180878</v>
      </c>
      <c r="J253">
        <f t="shared" ca="1" si="20"/>
        <v>1</v>
      </c>
    </row>
    <row r="254" spans="8:10" x14ac:dyDescent="0.25">
      <c r="H254">
        <f t="shared" ca="1" si="19"/>
        <v>0.84019964628514077</v>
      </c>
      <c r="I254">
        <f t="shared" ca="1" si="21"/>
        <v>0.65308244491980916</v>
      </c>
      <c r="J254">
        <f t="shared" ca="1" si="20"/>
        <v>1</v>
      </c>
    </row>
    <row r="255" spans="8:10" x14ac:dyDescent="0.25">
      <c r="H255">
        <f t="shared" ca="1" si="19"/>
        <v>0.7566095053481261</v>
      </c>
      <c r="I255">
        <f t="shared" ca="1" si="21"/>
        <v>0.7040876184244782</v>
      </c>
      <c r="J255">
        <f t="shared" ca="1" si="20"/>
        <v>1</v>
      </c>
    </row>
    <row r="256" spans="8:10" x14ac:dyDescent="0.25">
      <c r="H256">
        <f t="shared" ca="1" si="19"/>
        <v>0.7087527455557342</v>
      </c>
      <c r="I256">
        <f t="shared" ca="1" si="21"/>
        <v>0.5422414979437622</v>
      </c>
      <c r="J256">
        <f t="shared" ca="1" si="20"/>
        <v>1</v>
      </c>
    </row>
    <row r="257" spans="8:10" x14ac:dyDescent="0.25">
      <c r="H257">
        <f t="shared" ca="1" si="19"/>
        <v>0.77287848925497871</v>
      </c>
      <c r="I257">
        <f t="shared" ca="1" si="21"/>
        <v>0.65494586295426771</v>
      </c>
      <c r="J257">
        <f t="shared" ca="1" si="20"/>
        <v>1</v>
      </c>
    </row>
    <row r="258" spans="8:10" x14ac:dyDescent="0.25">
      <c r="H258">
        <f t="shared" ca="1" si="19"/>
        <v>0.85460029359827583</v>
      </c>
      <c r="I258">
        <f t="shared" ca="1" si="21"/>
        <v>0.63234739242287941</v>
      </c>
      <c r="J258">
        <f t="shared" ca="1" si="20"/>
        <v>1</v>
      </c>
    </row>
    <row r="259" spans="8:10" x14ac:dyDescent="0.25">
      <c r="H259">
        <f t="shared" ref="H259:H322" ca="1" si="22">BETAINV(RAND(),41,11)</f>
        <v>0.76884068798492688</v>
      </c>
      <c r="I259">
        <f t="shared" ca="1" si="21"/>
        <v>0.67472637148279158</v>
      </c>
      <c r="J259">
        <f t="shared" ref="J259:J322" ca="1" si="23">IF(H259 &gt; I259, 1, 0)</f>
        <v>1</v>
      </c>
    </row>
    <row r="260" spans="8:10" x14ac:dyDescent="0.25">
      <c r="H260">
        <f t="shared" ca="1" si="22"/>
        <v>0.75506805025103807</v>
      </c>
      <c r="I260">
        <f t="shared" ref="I260:I323" ca="1" si="24">BETAINV(RAND(),32,20)</f>
        <v>0.71205830804233805</v>
      </c>
      <c r="J260">
        <f t="shared" ca="1" si="23"/>
        <v>1</v>
      </c>
    </row>
    <row r="261" spans="8:10" x14ac:dyDescent="0.25">
      <c r="H261">
        <f t="shared" ca="1" si="22"/>
        <v>0.81979090872736293</v>
      </c>
      <c r="I261">
        <f t="shared" ca="1" si="24"/>
        <v>0.69035656306909465</v>
      </c>
      <c r="J261">
        <f t="shared" ca="1" si="23"/>
        <v>1</v>
      </c>
    </row>
    <row r="262" spans="8:10" x14ac:dyDescent="0.25">
      <c r="H262">
        <f t="shared" ca="1" si="22"/>
        <v>0.83489029963592643</v>
      </c>
      <c r="I262">
        <f t="shared" ca="1" si="24"/>
        <v>0.53253252515025407</v>
      </c>
      <c r="J262">
        <f t="shared" ca="1" si="23"/>
        <v>1</v>
      </c>
    </row>
    <row r="263" spans="8:10" x14ac:dyDescent="0.25">
      <c r="H263">
        <f t="shared" ca="1" si="22"/>
        <v>0.76875226045527867</v>
      </c>
      <c r="I263">
        <f t="shared" ca="1" si="24"/>
        <v>0.54635035336123594</v>
      </c>
      <c r="J263">
        <f t="shared" ca="1" si="23"/>
        <v>1</v>
      </c>
    </row>
    <row r="264" spans="8:10" x14ac:dyDescent="0.25">
      <c r="H264">
        <f t="shared" ca="1" si="22"/>
        <v>0.7422844563991986</v>
      </c>
      <c r="I264">
        <f t="shared" ca="1" si="24"/>
        <v>0.60107145537036011</v>
      </c>
      <c r="J264">
        <f t="shared" ca="1" si="23"/>
        <v>1</v>
      </c>
    </row>
    <row r="265" spans="8:10" x14ac:dyDescent="0.25">
      <c r="H265">
        <f t="shared" ca="1" si="22"/>
        <v>0.78049726287457488</v>
      </c>
      <c r="I265">
        <f t="shared" ca="1" si="24"/>
        <v>0.58734857654405459</v>
      </c>
      <c r="J265">
        <f t="shared" ca="1" si="23"/>
        <v>1</v>
      </c>
    </row>
    <row r="266" spans="8:10" x14ac:dyDescent="0.25">
      <c r="H266">
        <f t="shared" ca="1" si="22"/>
        <v>0.77864263575352055</v>
      </c>
      <c r="I266">
        <f t="shared" ca="1" si="24"/>
        <v>0.66537369102207389</v>
      </c>
      <c r="J266">
        <f t="shared" ca="1" si="23"/>
        <v>1</v>
      </c>
    </row>
    <row r="267" spans="8:10" x14ac:dyDescent="0.25">
      <c r="H267">
        <f t="shared" ca="1" si="22"/>
        <v>0.72286689418622563</v>
      </c>
      <c r="I267">
        <f t="shared" ca="1" si="24"/>
        <v>0.54119982154966528</v>
      </c>
      <c r="J267">
        <f t="shared" ca="1" si="23"/>
        <v>1</v>
      </c>
    </row>
    <row r="268" spans="8:10" x14ac:dyDescent="0.25">
      <c r="H268">
        <f t="shared" ca="1" si="22"/>
        <v>0.77251596224492092</v>
      </c>
      <c r="I268">
        <f t="shared" ca="1" si="24"/>
        <v>0.51419799561856594</v>
      </c>
      <c r="J268">
        <f t="shared" ca="1" si="23"/>
        <v>1</v>
      </c>
    </row>
    <row r="269" spans="8:10" x14ac:dyDescent="0.25">
      <c r="H269">
        <f t="shared" ca="1" si="22"/>
        <v>0.75627904096511089</v>
      </c>
      <c r="I269">
        <f t="shared" ca="1" si="24"/>
        <v>0.70404980823794561</v>
      </c>
      <c r="J269">
        <f t="shared" ca="1" si="23"/>
        <v>1</v>
      </c>
    </row>
    <row r="270" spans="8:10" x14ac:dyDescent="0.25">
      <c r="H270">
        <f t="shared" ca="1" si="22"/>
        <v>0.7619748240832579</v>
      </c>
      <c r="I270">
        <f t="shared" ca="1" si="24"/>
        <v>0.72398265898265113</v>
      </c>
      <c r="J270">
        <f t="shared" ca="1" si="23"/>
        <v>1</v>
      </c>
    </row>
    <row r="271" spans="8:10" x14ac:dyDescent="0.25">
      <c r="H271">
        <f t="shared" ca="1" si="22"/>
        <v>0.70092168278341571</v>
      </c>
      <c r="I271">
        <f t="shared" ca="1" si="24"/>
        <v>0.66445174299919219</v>
      </c>
      <c r="J271">
        <f t="shared" ca="1" si="23"/>
        <v>1</v>
      </c>
    </row>
    <row r="272" spans="8:10" x14ac:dyDescent="0.25">
      <c r="H272">
        <f t="shared" ca="1" si="22"/>
        <v>0.78097586218056758</v>
      </c>
      <c r="I272">
        <f t="shared" ca="1" si="24"/>
        <v>0.65839382339438401</v>
      </c>
      <c r="J272">
        <f t="shared" ca="1" si="23"/>
        <v>1</v>
      </c>
    </row>
    <row r="273" spans="8:10" x14ac:dyDescent="0.25">
      <c r="H273">
        <f t="shared" ca="1" si="22"/>
        <v>0.7733361542138445</v>
      </c>
      <c r="I273">
        <f t="shared" ca="1" si="24"/>
        <v>0.55653727549085608</v>
      </c>
      <c r="J273">
        <f t="shared" ca="1" si="23"/>
        <v>1</v>
      </c>
    </row>
    <row r="274" spans="8:10" x14ac:dyDescent="0.25">
      <c r="H274">
        <f t="shared" ca="1" si="22"/>
        <v>0.79264134801094643</v>
      </c>
      <c r="I274">
        <f t="shared" ca="1" si="24"/>
        <v>0.59771086974515719</v>
      </c>
      <c r="J274">
        <f t="shared" ca="1" si="23"/>
        <v>1</v>
      </c>
    </row>
    <row r="275" spans="8:10" x14ac:dyDescent="0.25">
      <c r="H275">
        <f t="shared" ca="1" si="22"/>
        <v>0.7231350631527268</v>
      </c>
      <c r="I275">
        <f t="shared" ca="1" si="24"/>
        <v>0.64441288303950384</v>
      </c>
      <c r="J275">
        <f t="shared" ca="1" si="23"/>
        <v>1</v>
      </c>
    </row>
    <row r="276" spans="8:10" x14ac:dyDescent="0.25">
      <c r="H276">
        <f t="shared" ca="1" si="22"/>
        <v>0.77521505265196466</v>
      </c>
      <c r="I276">
        <f t="shared" ca="1" si="24"/>
        <v>0.65234380228664657</v>
      </c>
      <c r="J276">
        <f t="shared" ca="1" si="23"/>
        <v>1</v>
      </c>
    </row>
    <row r="277" spans="8:10" x14ac:dyDescent="0.25">
      <c r="H277">
        <f t="shared" ca="1" si="22"/>
        <v>0.82042986627546988</v>
      </c>
      <c r="I277">
        <f t="shared" ca="1" si="24"/>
        <v>0.50356949801218698</v>
      </c>
      <c r="J277">
        <f t="shared" ca="1" si="23"/>
        <v>1</v>
      </c>
    </row>
    <row r="278" spans="8:10" x14ac:dyDescent="0.25">
      <c r="H278">
        <f t="shared" ca="1" si="22"/>
        <v>0.85026389934884594</v>
      </c>
      <c r="I278">
        <f t="shared" ca="1" si="24"/>
        <v>0.55717703063309143</v>
      </c>
      <c r="J278">
        <f t="shared" ca="1" si="23"/>
        <v>1</v>
      </c>
    </row>
    <row r="279" spans="8:10" x14ac:dyDescent="0.25">
      <c r="H279">
        <f t="shared" ca="1" si="22"/>
        <v>0.67187329302787713</v>
      </c>
      <c r="I279">
        <f t="shared" ca="1" si="24"/>
        <v>0.63280007742697064</v>
      </c>
      <c r="J279">
        <f t="shared" ca="1" si="23"/>
        <v>1</v>
      </c>
    </row>
    <row r="280" spans="8:10" x14ac:dyDescent="0.25">
      <c r="H280">
        <f t="shared" ca="1" si="22"/>
        <v>0.86834523854808054</v>
      </c>
      <c r="I280">
        <f t="shared" ca="1" si="24"/>
        <v>0.56524544509854524</v>
      </c>
      <c r="J280">
        <f t="shared" ca="1" si="23"/>
        <v>1</v>
      </c>
    </row>
    <row r="281" spans="8:10" x14ac:dyDescent="0.25">
      <c r="H281">
        <f t="shared" ca="1" si="22"/>
        <v>0.70663798235685604</v>
      </c>
      <c r="I281">
        <f t="shared" ca="1" si="24"/>
        <v>0.60867347836177987</v>
      </c>
      <c r="J281">
        <f t="shared" ca="1" si="23"/>
        <v>1</v>
      </c>
    </row>
    <row r="282" spans="8:10" x14ac:dyDescent="0.25">
      <c r="H282">
        <f t="shared" ca="1" si="22"/>
        <v>0.84286377544996149</v>
      </c>
      <c r="I282">
        <f t="shared" ca="1" si="24"/>
        <v>0.71235708137271936</v>
      </c>
      <c r="J282">
        <f t="shared" ca="1" si="23"/>
        <v>1</v>
      </c>
    </row>
    <row r="283" spans="8:10" x14ac:dyDescent="0.25">
      <c r="H283">
        <f t="shared" ca="1" si="22"/>
        <v>0.83219061802379768</v>
      </c>
      <c r="I283">
        <f t="shared" ca="1" si="24"/>
        <v>0.65622138862621116</v>
      </c>
      <c r="J283">
        <f t="shared" ca="1" si="23"/>
        <v>1</v>
      </c>
    </row>
    <row r="284" spans="8:10" x14ac:dyDescent="0.25">
      <c r="H284">
        <f t="shared" ca="1" si="22"/>
        <v>0.77487586131435449</v>
      </c>
      <c r="I284">
        <f t="shared" ca="1" si="24"/>
        <v>0.69326448229557802</v>
      </c>
      <c r="J284">
        <f t="shared" ca="1" si="23"/>
        <v>1</v>
      </c>
    </row>
    <row r="285" spans="8:10" x14ac:dyDescent="0.25">
      <c r="H285">
        <f t="shared" ca="1" si="22"/>
        <v>0.83332179152471986</v>
      </c>
      <c r="I285">
        <f t="shared" ca="1" si="24"/>
        <v>0.68375965255093263</v>
      </c>
      <c r="J285">
        <f t="shared" ca="1" si="23"/>
        <v>1</v>
      </c>
    </row>
    <row r="286" spans="8:10" x14ac:dyDescent="0.25">
      <c r="H286">
        <f t="shared" ca="1" si="22"/>
        <v>0.81723874230736959</v>
      </c>
      <c r="I286">
        <f t="shared" ca="1" si="24"/>
        <v>0.59119649592926837</v>
      </c>
      <c r="J286">
        <f t="shared" ca="1" si="23"/>
        <v>1</v>
      </c>
    </row>
    <row r="287" spans="8:10" x14ac:dyDescent="0.25">
      <c r="H287">
        <f t="shared" ca="1" si="22"/>
        <v>0.66743578313477847</v>
      </c>
      <c r="I287">
        <f t="shared" ca="1" si="24"/>
        <v>0.67871703874589384</v>
      </c>
      <c r="J287">
        <f t="shared" ca="1" si="23"/>
        <v>0</v>
      </c>
    </row>
    <row r="288" spans="8:10" x14ac:dyDescent="0.25">
      <c r="H288">
        <f t="shared" ca="1" si="22"/>
        <v>0.72740924751444502</v>
      </c>
      <c r="I288">
        <f t="shared" ca="1" si="24"/>
        <v>0.59053257228893086</v>
      </c>
      <c r="J288">
        <f t="shared" ca="1" si="23"/>
        <v>1</v>
      </c>
    </row>
    <row r="289" spans="8:10" x14ac:dyDescent="0.25">
      <c r="H289">
        <f t="shared" ca="1" si="22"/>
        <v>0.82246215798159206</v>
      </c>
      <c r="I289">
        <f t="shared" ca="1" si="24"/>
        <v>0.55098579421879268</v>
      </c>
      <c r="J289">
        <f t="shared" ca="1" si="23"/>
        <v>1</v>
      </c>
    </row>
    <row r="290" spans="8:10" x14ac:dyDescent="0.25">
      <c r="H290">
        <f t="shared" ca="1" si="22"/>
        <v>0.71220673883458629</v>
      </c>
      <c r="I290">
        <f t="shared" ca="1" si="24"/>
        <v>0.70814536830518171</v>
      </c>
      <c r="J290">
        <f t="shared" ca="1" si="23"/>
        <v>1</v>
      </c>
    </row>
    <row r="291" spans="8:10" x14ac:dyDescent="0.25">
      <c r="H291">
        <f t="shared" ca="1" si="22"/>
        <v>0.81476531141978026</v>
      </c>
      <c r="I291">
        <f t="shared" ca="1" si="24"/>
        <v>0.52045863037168916</v>
      </c>
      <c r="J291">
        <f t="shared" ca="1" si="23"/>
        <v>1</v>
      </c>
    </row>
    <row r="292" spans="8:10" x14ac:dyDescent="0.25">
      <c r="H292">
        <f t="shared" ca="1" si="22"/>
        <v>0.78460238141562066</v>
      </c>
      <c r="I292">
        <f t="shared" ca="1" si="24"/>
        <v>0.55963479945034744</v>
      </c>
      <c r="J292">
        <f t="shared" ca="1" si="23"/>
        <v>1</v>
      </c>
    </row>
    <row r="293" spans="8:10" x14ac:dyDescent="0.25">
      <c r="H293">
        <f t="shared" ca="1" si="22"/>
        <v>0.70600620799579306</v>
      </c>
      <c r="I293">
        <f t="shared" ca="1" si="24"/>
        <v>0.58229296351642224</v>
      </c>
      <c r="J293">
        <f t="shared" ca="1" si="23"/>
        <v>1</v>
      </c>
    </row>
    <row r="294" spans="8:10" x14ac:dyDescent="0.25">
      <c r="H294">
        <f t="shared" ca="1" si="22"/>
        <v>0.85680877887495843</v>
      </c>
      <c r="I294">
        <f t="shared" ca="1" si="24"/>
        <v>0.69619304543444593</v>
      </c>
      <c r="J294">
        <f t="shared" ca="1" si="23"/>
        <v>1</v>
      </c>
    </row>
    <row r="295" spans="8:10" x14ac:dyDescent="0.25">
      <c r="H295">
        <f t="shared" ca="1" si="22"/>
        <v>0.72526164095858636</v>
      </c>
      <c r="I295">
        <f t="shared" ca="1" si="24"/>
        <v>0.58289160859707723</v>
      </c>
      <c r="J295">
        <f t="shared" ca="1" si="23"/>
        <v>1</v>
      </c>
    </row>
    <row r="296" spans="8:10" x14ac:dyDescent="0.25">
      <c r="H296">
        <f t="shared" ca="1" si="22"/>
        <v>0.88607310180813648</v>
      </c>
      <c r="I296">
        <f t="shared" ca="1" si="24"/>
        <v>0.58672502562859197</v>
      </c>
      <c r="J296">
        <f t="shared" ca="1" si="23"/>
        <v>1</v>
      </c>
    </row>
    <row r="297" spans="8:10" x14ac:dyDescent="0.25">
      <c r="H297">
        <f t="shared" ca="1" si="22"/>
        <v>0.8393277539619155</v>
      </c>
      <c r="I297">
        <f t="shared" ca="1" si="24"/>
        <v>0.56423482575089012</v>
      </c>
      <c r="J297">
        <f t="shared" ca="1" si="23"/>
        <v>1</v>
      </c>
    </row>
    <row r="298" spans="8:10" x14ac:dyDescent="0.25">
      <c r="H298">
        <f t="shared" ca="1" si="22"/>
        <v>0.7956656022718317</v>
      </c>
      <c r="I298">
        <f t="shared" ca="1" si="24"/>
        <v>0.57345037125301834</v>
      </c>
      <c r="J298">
        <f t="shared" ca="1" si="23"/>
        <v>1</v>
      </c>
    </row>
    <row r="299" spans="8:10" x14ac:dyDescent="0.25">
      <c r="H299">
        <f t="shared" ca="1" si="22"/>
        <v>0.83140504742494437</v>
      </c>
      <c r="I299">
        <f t="shared" ca="1" si="24"/>
        <v>0.68584523228421945</v>
      </c>
      <c r="J299">
        <f t="shared" ca="1" si="23"/>
        <v>1</v>
      </c>
    </row>
    <row r="300" spans="8:10" x14ac:dyDescent="0.25">
      <c r="H300">
        <f t="shared" ca="1" si="22"/>
        <v>0.74865445961684374</v>
      </c>
      <c r="I300">
        <f t="shared" ca="1" si="24"/>
        <v>0.52332186561171423</v>
      </c>
      <c r="J300">
        <f t="shared" ca="1" si="23"/>
        <v>1</v>
      </c>
    </row>
    <row r="301" spans="8:10" x14ac:dyDescent="0.25">
      <c r="H301">
        <f t="shared" ca="1" si="22"/>
        <v>0.80192368301097394</v>
      </c>
      <c r="I301">
        <f t="shared" ca="1" si="24"/>
        <v>0.66479460902600507</v>
      </c>
      <c r="J301">
        <f t="shared" ca="1" si="23"/>
        <v>1</v>
      </c>
    </row>
    <row r="302" spans="8:10" x14ac:dyDescent="0.25">
      <c r="H302">
        <f t="shared" ca="1" si="22"/>
        <v>0.84305693575495122</v>
      </c>
      <c r="I302">
        <f t="shared" ca="1" si="24"/>
        <v>0.49712809562976956</v>
      </c>
      <c r="J302">
        <f t="shared" ca="1" si="23"/>
        <v>1</v>
      </c>
    </row>
    <row r="303" spans="8:10" x14ac:dyDescent="0.25">
      <c r="H303">
        <f t="shared" ca="1" si="22"/>
        <v>0.79305148151735017</v>
      </c>
      <c r="I303">
        <f t="shared" ca="1" si="24"/>
        <v>0.62729479928994936</v>
      </c>
      <c r="J303">
        <f t="shared" ca="1" si="23"/>
        <v>1</v>
      </c>
    </row>
    <row r="304" spans="8:10" x14ac:dyDescent="0.25">
      <c r="H304">
        <f t="shared" ca="1" si="22"/>
        <v>0.82155439717012124</v>
      </c>
      <c r="I304">
        <f t="shared" ca="1" si="24"/>
        <v>0.63244773744034299</v>
      </c>
      <c r="J304">
        <f t="shared" ca="1" si="23"/>
        <v>1</v>
      </c>
    </row>
    <row r="305" spans="8:10" x14ac:dyDescent="0.25">
      <c r="H305">
        <f t="shared" ca="1" si="22"/>
        <v>0.7387460325539037</v>
      </c>
      <c r="I305">
        <f t="shared" ca="1" si="24"/>
        <v>0.5696667946122389</v>
      </c>
      <c r="J305">
        <f t="shared" ca="1" si="23"/>
        <v>1</v>
      </c>
    </row>
    <row r="306" spans="8:10" x14ac:dyDescent="0.25">
      <c r="H306">
        <f t="shared" ca="1" si="22"/>
        <v>0.65635976906165783</v>
      </c>
      <c r="I306">
        <f t="shared" ca="1" si="24"/>
        <v>0.69935005753309132</v>
      </c>
      <c r="J306">
        <f t="shared" ca="1" si="23"/>
        <v>0</v>
      </c>
    </row>
    <row r="307" spans="8:10" x14ac:dyDescent="0.25">
      <c r="H307">
        <f t="shared" ca="1" si="22"/>
        <v>0.68141646476756712</v>
      </c>
      <c r="I307">
        <f t="shared" ca="1" si="24"/>
        <v>0.7439763383043061</v>
      </c>
      <c r="J307">
        <f t="shared" ca="1" si="23"/>
        <v>0</v>
      </c>
    </row>
    <row r="308" spans="8:10" x14ac:dyDescent="0.25">
      <c r="H308">
        <f t="shared" ca="1" si="22"/>
        <v>0.73621215696634168</v>
      </c>
      <c r="I308">
        <f t="shared" ca="1" si="24"/>
        <v>0.5959063294515391</v>
      </c>
      <c r="J308">
        <f t="shared" ca="1" si="23"/>
        <v>1</v>
      </c>
    </row>
    <row r="309" spans="8:10" x14ac:dyDescent="0.25">
      <c r="H309">
        <f t="shared" ca="1" si="22"/>
        <v>0.80602456987339166</v>
      </c>
      <c r="I309">
        <f t="shared" ca="1" si="24"/>
        <v>0.67259607336653204</v>
      </c>
      <c r="J309">
        <f t="shared" ca="1" si="23"/>
        <v>1</v>
      </c>
    </row>
    <row r="310" spans="8:10" x14ac:dyDescent="0.25">
      <c r="H310">
        <f t="shared" ca="1" si="22"/>
        <v>0.85468064113734166</v>
      </c>
      <c r="I310">
        <f t="shared" ca="1" si="24"/>
        <v>0.62368641625520849</v>
      </c>
      <c r="J310">
        <f t="shared" ca="1" si="23"/>
        <v>1</v>
      </c>
    </row>
    <row r="311" spans="8:10" x14ac:dyDescent="0.25">
      <c r="H311">
        <f t="shared" ca="1" si="22"/>
        <v>0.77215677659089266</v>
      </c>
      <c r="I311">
        <f t="shared" ca="1" si="24"/>
        <v>0.59039522326861094</v>
      </c>
      <c r="J311">
        <f t="shared" ca="1" si="23"/>
        <v>1</v>
      </c>
    </row>
    <row r="312" spans="8:10" x14ac:dyDescent="0.25">
      <c r="H312">
        <f t="shared" ca="1" si="22"/>
        <v>0.89674355905823688</v>
      </c>
      <c r="I312">
        <f t="shared" ca="1" si="24"/>
        <v>0.54212487170509371</v>
      </c>
      <c r="J312">
        <f t="shared" ca="1" si="23"/>
        <v>1</v>
      </c>
    </row>
    <row r="313" spans="8:10" x14ac:dyDescent="0.25">
      <c r="H313">
        <f t="shared" ca="1" si="22"/>
        <v>0.6702217607125317</v>
      </c>
      <c r="I313">
        <f t="shared" ca="1" si="24"/>
        <v>0.61222193682672055</v>
      </c>
      <c r="J313">
        <f t="shared" ca="1" si="23"/>
        <v>1</v>
      </c>
    </row>
    <row r="314" spans="8:10" x14ac:dyDescent="0.25">
      <c r="H314">
        <f t="shared" ca="1" si="22"/>
        <v>0.83815118332768068</v>
      </c>
      <c r="I314">
        <f t="shared" ca="1" si="24"/>
        <v>0.62035822670701146</v>
      </c>
      <c r="J314">
        <f t="shared" ca="1" si="23"/>
        <v>1</v>
      </c>
    </row>
    <row r="315" spans="8:10" x14ac:dyDescent="0.25">
      <c r="H315">
        <f t="shared" ca="1" si="22"/>
        <v>0.794236564744356</v>
      </c>
      <c r="I315">
        <f t="shared" ca="1" si="24"/>
        <v>0.55775443193694696</v>
      </c>
      <c r="J315">
        <f t="shared" ca="1" si="23"/>
        <v>1</v>
      </c>
    </row>
    <row r="316" spans="8:10" x14ac:dyDescent="0.25">
      <c r="H316">
        <f t="shared" ca="1" si="22"/>
        <v>0.83138376327722607</v>
      </c>
      <c r="I316">
        <f t="shared" ca="1" si="24"/>
        <v>0.64684906360913863</v>
      </c>
      <c r="J316">
        <f t="shared" ca="1" si="23"/>
        <v>1</v>
      </c>
    </row>
    <row r="317" spans="8:10" x14ac:dyDescent="0.25">
      <c r="H317">
        <f t="shared" ca="1" si="22"/>
        <v>0.72479731967794436</v>
      </c>
      <c r="I317">
        <f t="shared" ca="1" si="24"/>
        <v>0.60252162134438747</v>
      </c>
      <c r="J317">
        <f t="shared" ca="1" si="23"/>
        <v>1</v>
      </c>
    </row>
    <row r="318" spans="8:10" x14ac:dyDescent="0.25">
      <c r="H318">
        <f t="shared" ca="1" si="22"/>
        <v>0.89043333189689511</v>
      </c>
      <c r="I318">
        <f t="shared" ca="1" si="24"/>
        <v>0.65942487963009877</v>
      </c>
      <c r="J318">
        <f t="shared" ca="1" si="23"/>
        <v>1</v>
      </c>
    </row>
    <row r="319" spans="8:10" x14ac:dyDescent="0.25">
      <c r="H319">
        <f t="shared" ca="1" si="22"/>
        <v>0.81916193753351341</v>
      </c>
      <c r="I319">
        <f t="shared" ca="1" si="24"/>
        <v>0.53371440631006717</v>
      </c>
      <c r="J319">
        <f t="shared" ca="1" si="23"/>
        <v>1</v>
      </c>
    </row>
    <row r="320" spans="8:10" x14ac:dyDescent="0.25">
      <c r="H320">
        <f t="shared" ca="1" si="22"/>
        <v>0.70008041585664205</v>
      </c>
      <c r="I320">
        <f t="shared" ca="1" si="24"/>
        <v>0.70601475664245217</v>
      </c>
      <c r="J320">
        <f t="shared" ca="1" si="23"/>
        <v>0</v>
      </c>
    </row>
    <row r="321" spans="8:10" x14ac:dyDescent="0.25">
      <c r="H321">
        <f t="shared" ca="1" si="22"/>
        <v>0.71550672884666022</v>
      </c>
      <c r="I321">
        <f t="shared" ca="1" si="24"/>
        <v>0.61225254849460231</v>
      </c>
      <c r="J321">
        <f t="shared" ca="1" si="23"/>
        <v>1</v>
      </c>
    </row>
    <row r="322" spans="8:10" x14ac:dyDescent="0.25">
      <c r="H322">
        <f t="shared" ca="1" si="22"/>
        <v>0.66537991688016873</v>
      </c>
      <c r="I322">
        <f t="shared" ca="1" si="24"/>
        <v>0.63363706404676634</v>
      </c>
      <c r="J322">
        <f t="shared" ca="1" si="23"/>
        <v>1</v>
      </c>
    </row>
    <row r="323" spans="8:10" x14ac:dyDescent="0.25">
      <c r="H323">
        <f t="shared" ref="H323:H386" ca="1" si="25">BETAINV(RAND(),41,11)</f>
        <v>0.79194408571720287</v>
      </c>
      <c r="I323">
        <f t="shared" ca="1" si="24"/>
        <v>0.65922507220241178</v>
      </c>
      <c r="J323">
        <f t="shared" ref="J323:J386" ca="1" si="26">IF(H323 &gt; I323, 1, 0)</f>
        <v>1</v>
      </c>
    </row>
    <row r="324" spans="8:10" x14ac:dyDescent="0.25">
      <c r="H324">
        <f t="shared" ca="1" si="25"/>
        <v>0.88684479379716585</v>
      </c>
      <c r="I324">
        <f t="shared" ref="I324:I387" ca="1" si="27">BETAINV(RAND(),32,20)</f>
        <v>0.66893478821132268</v>
      </c>
      <c r="J324">
        <f t="shared" ca="1" si="26"/>
        <v>1</v>
      </c>
    </row>
    <row r="325" spans="8:10" x14ac:dyDescent="0.25">
      <c r="H325">
        <f t="shared" ca="1" si="25"/>
        <v>0.8310732849677277</v>
      </c>
      <c r="I325">
        <f t="shared" ca="1" si="27"/>
        <v>0.60949879507668092</v>
      </c>
      <c r="J325">
        <f t="shared" ca="1" si="26"/>
        <v>1</v>
      </c>
    </row>
    <row r="326" spans="8:10" x14ac:dyDescent="0.25">
      <c r="H326">
        <f t="shared" ca="1" si="25"/>
        <v>0.76650045162936409</v>
      </c>
      <c r="I326">
        <f t="shared" ca="1" si="27"/>
        <v>0.73255168870073994</v>
      </c>
      <c r="J326">
        <f t="shared" ca="1" si="26"/>
        <v>1</v>
      </c>
    </row>
    <row r="327" spans="8:10" x14ac:dyDescent="0.25">
      <c r="H327">
        <f t="shared" ca="1" si="25"/>
        <v>0.83213929860565083</v>
      </c>
      <c r="I327">
        <f t="shared" ca="1" si="27"/>
        <v>0.68369401566073584</v>
      </c>
      <c r="J327">
        <f t="shared" ca="1" si="26"/>
        <v>1</v>
      </c>
    </row>
    <row r="328" spans="8:10" x14ac:dyDescent="0.25">
      <c r="H328">
        <f t="shared" ca="1" si="25"/>
        <v>0.70124102760330831</v>
      </c>
      <c r="I328">
        <f t="shared" ca="1" si="27"/>
        <v>0.61872022858693287</v>
      </c>
      <c r="J328">
        <f t="shared" ca="1" si="26"/>
        <v>1</v>
      </c>
    </row>
    <row r="329" spans="8:10" x14ac:dyDescent="0.25">
      <c r="H329">
        <f t="shared" ca="1" si="25"/>
        <v>0.80291636405678357</v>
      </c>
      <c r="I329">
        <f t="shared" ca="1" si="27"/>
        <v>0.62604109150253262</v>
      </c>
      <c r="J329">
        <f t="shared" ca="1" si="26"/>
        <v>1</v>
      </c>
    </row>
    <row r="330" spans="8:10" x14ac:dyDescent="0.25">
      <c r="H330">
        <f t="shared" ca="1" si="25"/>
        <v>0.83103396597478607</v>
      </c>
      <c r="I330">
        <f t="shared" ca="1" si="27"/>
        <v>0.73660062793122028</v>
      </c>
      <c r="J330">
        <f t="shared" ca="1" si="26"/>
        <v>1</v>
      </c>
    </row>
    <row r="331" spans="8:10" x14ac:dyDescent="0.25">
      <c r="H331">
        <f t="shared" ca="1" si="25"/>
        <v>0.86444376715881421</v>
      </c>
      <c r="I331">
        <f t="shared" ca="1" si="27"/>
        <v>0.62366117899927231</v>
      </c>
      <c r="J331">
        <f t="shared" ca="1" si="26"/>
        <v>1</v>
      </c>
    </row>
    <row r="332" spans="8:10" x14ac:dyDescent="0.25">
      <c r="H332">
        <f t="shared" ca="1" si="25"/>
        <v>0.8294305691873749</v>
      </c>
      <c r="I332">
        <f t="shared" ca="1" si="27"/>
        <v>0.59270618868819402</v>
      </c>
      <c r="J332">
        <f t="shared" ca="1" si="26"/>
        <v>1</v>
      </c>
    </row>
    <row r="333" spans="8:10" x14ac:dyDescent="0.25">
      <c r="H333">
        <f t="shared" ca="1" si="25"/>
        <v>0.80101231197571243</v>
      </c>
      <c r="I333">
        <f t="shared" ca="1" si="27"/>
        <v>0.62018468062471444</v>
      </c>
      <c r="J333">
        <f t="shared" ca="1" si="26"/>
        <v>1</v>
      </c>
    </row>
    <row r="334" spans="8:10" x14ac:dyDescent="0.25">
      <c r="H334">
        <f t="shared" ca="1" si="25"/>
        <v>0.66438252146223942</v>
      </c>
      <c r="I334">
        <f t="shared" ca="1" si="27"/>
        <v>0.60101230985538734</v>
      </c>
      <c r="J334">
        <f t="shared" ca="1" si="26"/>
        <v>1</v>
      </c>
    </row>
    <row r="335" spans="8:10" x14ac:dyDescent="0.25">
      <c r="H335">
        <f t="shared" ca="1" si="25"/>
        <v>0.90378671664772159</v>
      </c>
      <c r="I335">
        <f t="shared" ca="1" si="27"/>
        <v>0.5947535979913291</v>
      </c>
      <c r="J335">
        <f t="shared" ca="1" si="26"/>
        <v>1</v>
      </c>
    </row>
    <row r="336" spans="8:10" x14ac:dyDescent="0.25">
      <c r="H336">
        <f t="shared" ca="1" si="25"/>
        <v>0.70533176640872741</v>
      </c>
      <c r="I336">
        <f t="shared" ca="1" si="27"/>
        <v>0.65137583012978872</v>
      </c>
      <c r="J336">
        <f t="shared" ca="1" si="26"/>
        <v>1</v>
      </c>
    </row>
    <row r="337" spans="8:10" x14ac:dyDescent="0.25">
      <c r="H337">
        <f t="shared" ca="1" si="25"/>
        <v>0.69074101307155633</v>
      </c>
      <c r="I337">
        <f t="shared" ca="1" si="27"/>
        <v>0.63452247178890953</v>
      </c>
      <c r="J337">
        <f t="shared" ca="1" si="26"/>
        <v>1</v>
      </c>
    </row>
    <row r="338" spans="8:10" x14ac:dyDescent="0.25">
      <c r="H338">
        <f t="shared" ca="1" si="25"/>
        <v>0.78209192906721969</v>
      </c>
      <c r="I338">
        <f t="shared" ca="1" si="27"/>
        <v>0.67161990265584204</v>
      </c>
      <c r="J338">
        <f t="shared" ca="1" si="26"/>
        <v>1</v>
      </c>
    </row>
    <row r="339" spans="8:10" x14ac:dyDescent="0.25">
      <c r="H339">
        <f t="shared" ca="1" si="25"/>
        <v>0.73006748207409777</v>
      </c>
      <c r="I339">
        <f t="shared" ca="1" si="27"/>
        <v>0.65442335229457216</v>
      </c>
      <c r="J339">
        <f t="shared" ca="1" si="26"/>
        <v>1</v>
      </c>
    </row>
    <row r="340" spans="8:10" x14ac:dyDescent="0.25">
      <c r="H340">
        <f t="shared" ca="1" si="25"/>
        <v>0.77382663879823244</v>
      </c>
      <c r="I340">
        <f t="shared" ca="1" si="27"/>
        <v>0.62542938737280662</v>
      </c>
      <c r="J340">
        <f t="shared" ca="1" si="26"/>
        <v>1</v>
      </c>
    </row>
    <row r="341" spans="8:10" x14ac:dyDescent="0.25">
      <c r="H341">
        <f t="shared" ca="1" si="25"/>
        <v>0.82495458908352837</v>
      </c>
      <c r="I341">
        <f t="shared" ca="1" si="27"/>
        <v>0.5651840594858053</v>
      </c>
      <c r="J341">
        <f t="shared" ca="1" si="26"/>
        <v>1</v>
      </c>
    </row>
    <row r="342" spans="8:10" x14ac:dyDescent="0.25">
      <c r="H342">
        <f t="shared" ca="1" si="25"/>
        <v>0.7976348581267565</v>
      </c>
      <c r="I342">
        <f t="shared" ca="1" si="27"/>
        <v>0.58956322250953164</v>
      </c>
      <c r="J342">
        <f t="shared" ca="1" si="26"/>
        <v>1</v>
      </c>
    </row>
    <row r="343" spans="8:10" x14ac:dyDescent="0.25">
      <c r="H343">
        <f t="shared" ca="1" si="25"/>
        <v>0.85246972591271775</v>
      </c>
      <c r="I343">
        <f t="shared" ca="1" si="27"/>
        <v>0.65257232260379383</v>
      </c>
      <c r="J343">
        <f t="shared" ca="1" si="26"/>
        <v>1</v>
      </c>
    </row>
    <row r="344" spans="8:10" x14ac:dyDescent="0.25">
      <c r="H344">
        <f t="shared" ca="1" si="25"/>
        <v>0.88461706745224722</v>
      </c>
      <c r="I344">
        <f t="shared" ca="1" si="27"/>
        <v>0.50135488837433029</v>
      </c>
      <c r="J344">
        <f t="shared" ca="1" si="26"/>
        <v>1</v>
      </c>
    </row>
    <row r="345" spans="8:10" x14ac:dyDescent="0.25">
      <c r="H345">
        <f t="shared" ca="1" si="25"/>
        <v>0.73644508409878817</v>
      </c>
      <c r="I345">
        <f t="shared" ca="1" si="27"/>
        <v>0.61233152189384921</v>
      </c>
      <c r="J345">
        <f t="shared" ca="1" si="26"/>
        <v>1</v>
      </c>
    </row>
    <row r="346" spans="8:10" x14ac:dyDescent="0.25">
      <c r="H346">
        <f t="shared" ca="1" si="25"/>
        <v>0.80061203362445865</v>
      </c>
      <c r="I346">
        <f t="shared" ca="1" si="27"/>
        <v>0.52642838097381017</v>
      </c>
      <c r="J346">
        <f t="shared" ca="1" si="26"/>
        <v>1</v>
      </c>
    </row>
    <row r="347" spans="8:10" x14ac:dyDescent="0.25">
      <c r="H347">
        <f t="shared" ca="1" si="25"/>
        <v>0.73563333957658505</v>
      </c>
      <c r="I347">
        <f t="shared" ca="1" si="27"/>
        <v>0.51288537595991091</v>
      </c>
      <c r="J347">
        <f t="shared" ca="1" si="26"/>
        <v>1</v>
      </c>
    </row>
    <row r="348" spans="8:10" x14ac:dyDescent="0.25">
      <c r="H348">
        <f t="shared" ca="1" si="25"/>
        <v>0.8402792172128577</v>
      </c>
      <c r="I348">
        <f t="shared" ca="1" si="27"/>
        <v>0.59445446064134178</v>
      </c>
      <c r="J348">
        <f t="shared" ca="1" si="26"/>
        <v>1</v>
      </c>
    </row>
    <row r="349" spans="8:10" x14ac:dyDescent="0.25">
      <c r="H349">
        <f t="shared" ca="1" si="25"/>
        <v>0.81165728129698234</v>
      </c>
      <c r="I349">
        <f t="shared" ca="1" si="27"/>
        <v>0.5685432930117813</v>
      </c>
      <c r="J349">
        <f t="shared" ca="1" si="26"/>
        <v>1</v>
      </c>
    </row>
    <row r="350" spans="8:10" x14ac:dyDescent="0.25">
      <c r="H350">
        <f t="shared" ca="1" si="25"/>
        <v>0.70566293930267843</v>
      </c>
      <c r="I350">
        <f t="shared" ca="1" si="27"/>
        <v>0.52037907279753404</v>
      </c>
      <c r="J350">
        <f t="shared" ca="1" si="26"/>
        <v>1</v>
      </c>
    </row>
    <row r="351" spans="8:10" x14ac:dyDescent="0.25">
      <c r="H351">
        <f t="shared" ca="1" si="25"/>
        <v>0.7614545852297957</v>
      </c>
      <c r="I351">
        <f t="shared" ca="1" si="27"/>
        <v>0.57046611563274729</v>
      </c>
      <c r="J351">
        <f t="shared" ca="1" si="26"/>
        <v>1</v>
      </c>
    </row>
    <row r="352" spans="8:10" x14ac:dyDescent="0.25">
      <c r="H352">
        <f t="shared" ca="1" si="25"/>
        <v>0.84216089887179635</v>
      </c>
      <c r="I352">
        <f t="shared" ca="1" si="27"/>
        <v>0.62093540656922719</v>
      </c>
      <c r="J352">
        <f t="shared" ca="1" si="26"/>
        <v>1</v>
      </c>
    </row>
    <row r="353" spans="8:10" x14ac:dyDescent="0.25">
      <c r="H353">
        <f t="shared" ca="1" si="25"/>
        <v>0.644981970225179</v>
      </c>
      <c r="I353">
        <f t="shared" ca="1" si="27"/>
        <v>0.56180735326559073</v>
      </c>
      <c r="J353">
        <f t="shared" ca="1" si="26"/>
        <v>1</v>
      </c>
    </row>
    <row r="354" spans="8:10" x14ac:dyDescent="0.25">
      <c r="H354">
        <f t="shared" ca="1" si="25"/>
        <v>0.71950585907255915</v>
      </c>
      <c r="I354">
        <f t="shared" ca="1" si="27"/>
        <v>0.51647260518007632</v>
      </c>
      <c r="J354">
        <f t="shared" ca="1" si="26"/>
        <v>1</v>
      </c>
    </row>
    <row r="355" spans="8:10" x14ac:dyDescent="0.25">
      <c r="H355">
        <f t="shared" ca="1" si="25"/>
        <v>0.74097219593897712</v>
      </c>
      <c r="I355">
        <f t="shared" ca="1" si="27"/>
        <v>0.64503858808265602</v>
      </c>
      <c r="J355">
        <f t="shared" ca="1" si="26"/>
        <v>1</v>
      </c>
    </row>
    <row r="356" spans="8:10" x14ac:dyDescent="0.25">
      <c r="H356">
        <f t="shared" ca="1" si="25"/>
        <v>0.80370010619269938</v>
      </c>
      <c r="I356">
        <f t="shared" ca="1" si="27"/>
        <v>0.7346122650190493</v>
      </c>
      <c r="J356">
        <f t="shared" ca="1" si="26"/>
        <v>1</v>
      </c>
    </row>
    <row r="357" spans="8:10" x14ac:dyDescent="0.25">
      <c r="H357">
        <f t="shared" ca="1" si="25"/>
        <v>0.70386794570267397</v>
      </c>
      <c r="I357">
        <f t="shared" ca="1" si="27"/>
        <v>0.59622490022015417</v>
      </c>
      <c r="J357">
        <f t="shared" ca="1" si="26"/>
        <v>1</v>
      </c>
    </row>
    <row r="358" spans="8:10" x14ac:dyDescent="0.25">
      <c r="H358">
        <f t="shared" ca="1" si="25"/>
        <v>0.84738650441493235</v>
      </c>
      <c r="I358">
        <f t="shared" ca="1" si="27"/>
        <v>0.62596507190314921</v>
      </c>
      <c r="J358">
        <f t="shared" ca="1" si="26"/>
        <v>1</v>
      </c>
    </row>
    <row r="359" spans="8:10" x14ac:dyDescent="0.25">
      <c r="H359">
        <f t="shared" ca="1" si="25"/>
        <v>0.78343302205517118</v>
      </c>
      <c r="I359">
        <f t="shared" ca="1" si="27"/>
        <v>0.62617652860129014</v>
      </c>
      <c r="J359">
        <f t="shared" ca="1" si="26"/>
        <v>1</v>
      </c>
    </row>
    <row r="360" spans="8:10" x14ac:dyDescent="0.25">
      <c r="H360">
        <f t="shared" ca="1" si="25"/>
        <v>0.84542947029605464</v>
      </c>
      <c r="I360">
        <f t="shared" ca="1" si="27"/>
        <v>0.72498318001003526</v>
      </c>
      <c r="J360">
        <f t="shared" ca="1" si="26"/>
        <v>1</v>
      </c>
    </row>
    <row r="361" spans="8:10" x14ac:dyDescent="0.25">
      <c r="H361">
        <f t="shared" ca="1" si="25"/>
        <v>0.69313365629172186</v>
      </c>
      <c r="I361">
        <f t="shared" ca="1" si="27"/>
        <v>0.596644465637719</v>
      </c>
      <c r="J361">
        <f t="shared" ca="1" si="26"/>
        <v>1</v>
      </c>
    </row>
    <row r="362" spans="8:10" x14ac:dyDescent="0.25">
      <c r="H362">
        <f t="shared" ca="1" si="25"/>
        <v>0.7532552618538545</v>
      </c>
      <c r="I362">
        <f t="shared" ca="1" si="27"/>
        <v>0.56089219309387917</v>
      </c>
      <c r="J362">
        <f t="shared" ca="1" si="26"/>
        <v>1</v>
      </c>
    </row>
    <row r="363" spans="8:10" x14ac:dyDescent="0.25">
      <c r="H363">
        <f t="shared" ca="1" si="25"/>
        <v>0.79550193184882856</v>
      </c>
      <c r="I363">
        <f t="shared" ca="1" si="27"/>
        <v>0.69847252744487598</v>
      </c>
      <c r="J363">
        <f t="shared" ca="1" si="26"/>
        <v>1</v>
      </c>
    </row>
    <row r="364" spans="8:10" x14ac:dyDescent="0.25">
      <c r="H364">
        <f t="shared" ca="1" si="25"/>
        <v>0.81933171461841225</v>
      </c>
      <c r="I364">
        <f t="shared" ca="1" si="27"/>
        <v>0.67955143388864303</v>
      </c>
      <c r="J364">
        <f t="shared" ca="1" si="26"/>
        <v>1</v>
      </c>
    </row>
    <row r="365" spans="8:10" x14ac:dyDescent="0.25">
      <c r="H365">
        <f t="shared" ca="1" si="25"/>
        <v>0.72658914918268236</v>
      </c>
      <c r="I365">
        <f t="shared" ca="1" si="27"/>
        <v>0.65574680204857527</v>
      </c>
      <c r="J365">
        <f t="shared" ca="1" si="26"/>
        <v>1</v>
      </c>
    </row>
    <row r="366" spans="8:10" x14ac:dyDescent="0.25">
      <c r="H366">
        <f t="shared" ca="1" si="25"/>
        <v>0.87577464991246545</v>
      </c>
      <c r="I366">
        <f t="shared" ca="1" si="27"/>
        <v>0.69713619133965632</v>
      </c>
      <c r="J366">
        <f t="shared" ca="1" si="26"/>
        <v>1</v>
      </c>
    </row>
    <row r="367" spans="8:10" x14ac:dyDescent="0.25">
      <c r="H367">
        <f t="shared" ca="1" si="25"/>
        <v>0.74994533171444688</v>
      </c>
      <c r="I367">
        <f t="shared" ca="1" si="27"/>
        <v>0.60646447585227625</v>
      </c>
      <c r="J367">
        <f t="shared" ca="1" si="26"/>
        <v>1</v>
      </c>
    </row>
    <row r="368" spans="8:10" x14ac:dyDescent="0.25">
      <c r="H368">
        <f t="shared" ca="1" si="25"/>
        <v>0.77824883068446582</v>
      </c>
      <c r="I368">
        <f t="shared" ca="1" si="27"/>
        <v>0.61466756837942427</v>
      </c>
      <c r="J368">
        <f t="shared" ca="1" si="26"/>
        <v>1</v>
      </c>
    </row>
    <row r="369" spans="8:10" x14ac:dyDescent="0.25">
      <c r="H369">
        <f t="shared" ca="1" si="25"/>
        <v>0.73554135505606388</v>
      </c>
      <c r="I369">
        <f t="shared" ca="1" si="27"/>
        <v>0.51266358192439554</v>
      </c>
      <c r="J369">
        <f t="shared" ca="1" si="26"/>
        <v>1</v>
      </c>
    </row>
    <row r="370" spans="8:10" x14ac:dyDescent="0.25">
      <c r="H370">
        <f t="shared" ca="1" si="25"/>
        <v>0.83070415319788815</v>
      </c>
      <c r="I370">
        <f t="shared" ca="1" si="27"/>
        <v>0.58602897712591351</v>
      </c>
      <c r="J370">
        <f t="shared" ca="1" si="26"/>
        <v>1</v>
      </c>
    </row>
    <row r="371" spans="8:10" x14ac:dyDescent="0.25">
      <c r="H371">
        <f t="shared" ca="1" si="25"/>
        <v>0.68991111108716829</v>
      </c>
      <c r="I371">
        <f t="shared" ca="1" si="27"/>
        <v>0.66892030913060752</v>
      </c>
      <c r="J371">
        <f t="shared" ca="1" si="26"/>
        <v>1</v>
      </c>
    </row>
    <row r="372" spans="8:10" x14ac:dyDescent="0.25">
      <c r="H372">
        <f t="shared" ca="1" si="25"/>
        <v>0.77488089278112504</v>
      </c>
      <c r="I372">
        <f t="shared" ca="1" si="27"/>
        <v>0.61289318019858918</v>
      </c>
      <c r="J372">
        <f t="shared" ca="1" si="26"/>
        <v>1</v>
      </c>
    </row>
    <row r="373" spans="8:10" x14ac:dyDescent="0.25">
      <c r="H373">
        <f t="shared" ca="1" si="25"/>
        <v>0.83417125831156369</v>
      </c>
      <c r="I373">
        <f t="shared" ca="1" si="27"/>
        <v>0.52265269993991781</v>
      </c>
      <c r="J373">
        <f t="shared" ca="1" si="26"/>
        <v>1</v>
      </c>
    </row>
    <row r="374" spans="8:10" x14ac:dyDescent="0.25">
      <c r="H374">
        <f t="shared" ca="1" si="25"/>
        <v>0.82878626242857523</v>
      </c>
      <c r="I374">
        <f t="shared" ca="1" si="27"/>
        <v>0.70310813575987585</v>
      </c>
      <c r="J374">
        <f t="shared" ca="1" si="26"/>
        <v>1</v>
      </c>
    </row>
    <row r="375" spans="8:10" x14ac:dyDescent="0.25">
      <c r="H375">
        <f t="shared" ca="1" si="25"/>
        <v>0.82450542725635223</v>
      </c>
      <c r="I375">
        <f t="shared" ca="1" si="27"/>
        <v>0.67689200713919773</v>
      </c>
      <c r="J375">
        <f t="shared" ca="1" si="26"/>
        <v>1</v>
      </c>
    </row>
    <row r="376" spans="8:10" x14ac:dyDescent="0.25">
      <c r="H376">
        <f t="shared" ca="1" si="25"/>
        <v>0.71083747861216506</v>
      </c>
      <c r="I376">
        <f t="shared" ca="1" si="27"/>
        <v>0.64650911660724297</v>
      </c>
      <c r="J376">
        <f t="shared" ca="1" si="26"/>
        <v>1</v>
      </c>
    </row>
    <row r="377" spans="8:10" x14ac:dyDescent="0.25">
      <c r="H377">
        <f t="shared" ca="1" si="25"/>
        <v>0.7425235007202895</v>
      </c>
      <c r="I377">
        <f t="shared" ca="1" si="27"/>
        <v>0.64789250374253238</v>
      </c>
      <c r="J377">
        <f t="shared" ca="1" si="26"/>
        <v>1</v>
      </c>
    </row>
    <row r="378" spans="8:10" x14ac:dyDescent="0.25">
      <c r="H378">
        <f t="shared" ca="1" si="25"/>
        <v>0.82531316864472182</v>
      </c>
      <c r="I378">
        <f t="shared" ca="1" si="27"/>
        <v>0.63871784742684312</v>
      </c>
      <c r="J378">
        <f t="shared" ca="1" si="26"/>
        <v>1</v>
      </c>
    </row>
    <row r="379" spans="8:10" x14ac:dyDescent="0.25">
      <c r="H379">
        <f t="shared" ca="1" si="25"/>
        <v>0.83626925368994398</v>
      </c>
      <c r="I379">
        <f t="shared" ca="1" si="27"/>
        <v>0.65769082378432286</v>
      </c>
      <c r="J379">
        <f t="shared" ca="1" si="26"/>
        <v>1</v>
      </c>
    </row>
    <row r="380" spans="8:10" x14ac:dyDescent="0.25">
      <c r="H380">
        <f t="shared" ca="1" si="25"/>
        <v>0.78272053877099967</v>
      </c>
      <c r="I380">
        <f t="shared" ca="1" si="27"/>
        <v>0.63571216705091371</v>
      </c>
      <c r="J380">
        <f t="shared" ca="1" si="26"/>
        <v>1</v>
      </c>
    </row>
    <row r="381" spans="8:10" x14ac:dyDescent="0.25">
      <c r="H381">
        <f t="shared" ca="1" si="25"/>
        <v>0.69435963410047874</v>
      </c>
      <c r="I381">
        <f t="shared" ca="1" si="27"/>
        <v>0.59605505634244593</v>
      </c>
      <c r="J381">
        <f t="shared" ca="1" si="26"/>
        <v>1</v>
      </c>
    </row>
    <row r="382" spans="8:10" x14ac:dyDescent="0.25">
      <c r="H382">
        <f t="shared" ca="1" si="25"/>
        <v>0.85613929170809655</v>
      </c>
      <c r="I382">
        <f t="shared" ca="1" si="27"/>
        <v>0.69046482129417264</v>
      </c>
      <c r="J382">
        <f t="shared" ca="1" si="26"/>
        <v>1</v>
      </c>
    </row>
    <row r="383" spans="8:10" x14ac:dyDescent="0.25">
      <c r="H383">
        <f t="shared" ca="1" si="25"/>
        <v>0.74341068860748205</v>
      </c>
      <c r="I383">
        <f t="shared" ca="1" si="27"/>
        <v>0.65633014581551119</v>
      </c>
      <c r="J383">
        <f t="shared" ca="1" si="26"/>
        <v>1</v>
      </c>
    </row>
    <row r="384" spans="8:10" x14ac:dyDescent="0.25">
      <c r="H384">
        <f t="shared" ca="1" si="25"/>
        <v>0.75893880421411075</v>
      </c>
      <c r="I384">
        <f t="shared" ca="1" si="27"/>
        <v>0.58141733714063215</v>
      </c>
      <c r="J384">
        <f t="shared" ca="1" si="26"/>
        <v>1</v>
      </c>
    </row>
    <row r="385" spans="8:10" x14ac:dyDescent="0.25">
      <c r="H385">
        <f t="shared" ca="1" si="25"/>
        <v>0.77622685228251398</v>
      </c>
      <c r="I385">
        <f t="shared" ca="1" si="27"/>
        <v>0.56711485081437085</v>
      </c>
      <c r="J385">
        <f t="shared" ca="1" si="26"/>
        <v>1</v>
      </c>
    </row>
    <row r="386" spans="8:10" x14ac:dyDescent="0.25">
      <c r="H386">
        <f t="shared" ca="1" si="25"/>
        <v>0.72494380123004976</v>
      </c>
      <c r="I386">
        <f t="shared" ca="1" si="27"/>
        <v>0.56737588993075239</v>
      </c>
      <c r="J386">
        <f t="shared" ca="1" si="26"/>
        <v>1</v>
      </c>
    </row>
    <row r="387" spans="8:10" x14ac:dyDescent="0.25">
      <c r="H387">
        <f t="shared" ref="H387:H450" ca="1" si="28">BETAINV(RAND(),41,11)</f>
        <v>0.7752771051425883</v>
      </c>
      <c r="I387">
        <f t="shared" ca="1" si="27"/>
        <v>0.69363886064353486</v>
      </c>
      <c r="J387">
        <f t="shared" ref="J387:J450" ca="1" si="29">IF(H387 &gt; I387, 1, 0)</f>
        <v>1</v>
      </c>
    </row>
    <row r="388" spans="8:10" x14ac:dyDescent="0.25">
      <c r="H388">
        <f t="shared" ca="1" si="28"/>
        <v>0.83186275637991847</v>
      </c>
      <c r="I388">
        <f t="shared" ref="I388:I451" ca="1" si="30">BETAINV(RAND(),32,20)</f>
        <v>0.66448482543884912</v>
      </c>
      <c r="J388">
        <f t="shared" ca="1" si="29"/>
        <v>1</v>
      </c>
    </row>
    <row r="389" spans="8:10" x14ac:dyDescent="0.25">
      <c r="H389">
        <f t="shared" ca="1" si="28"/>
        <v>0.77695021769059358</v>
      </c>
      <c r="I389">
        <f t="shared" ca="1" si="30"/>
        <v>0.593712967959941</v>
      </c>
      <c r="J389">
        <f t="shared" ca="1" si="29"/>
        <v>1</v>
      </c>
    </row>
    <row r="390" spans="8:10" x14ac:dyDescent="0.25">
      <c r="H390">
        <f t="shared" ca="1" si="28"/>
        <v>0.76142182175494566</v>
      </c>
      <c r="I390">
        <f t="shared" ca="1" si="30"/>
        <v>0.72668160495206879</v>
      </c>
      <c r="J390">
        <f t="shared" ca="1" si="29"/>
        <v>1</v>
      </c>
    </row>
    <row r="391" spans="8:10" x14ac:dyDescent="0.25">
      <c r="H391">
        <f t="shared" ca="1" si="28"/>
        <v>0.81607580566707205</v>
      </c>
      <c r="I391">
        <f t="shared" ca="1" si="30"/>
        <v>0.66146021269456501</v>
      </c>
      <c r="J391">
        <f t="shared" ca="1" si="29"/>
        <v>1</v>
      </c>
    </row>
    <row r="392" spans="8:10" x14ac:dyDescent="0.25">
      <c r="H392">
        <f t="shared" ca="1" si="28"/>
        <v>0.77724105853926917</v>
      </c>
      <c r="I392">
        <f t="shared" ca="1" si="30"/>
        <v>0.66886045450114384</v>
      </c>
      <c r="J392">
        <f t="shared" ca="1" si="29"/>
        <v>1</v>
      </c>
    </row>
    <row r="393" spans="8:10" x14ac:dyDescent="0.25">
      <c r="H393">
        <f t="shared" ca="1" si="28"/>
        <v>0.7405155668145299</v>
      </c>
      <c r="I393">
        <f t="shared" ca="1" si="30"/>
        <v>0.69380924313674175</v>
      </c>
      <c r="J393">
        <f t="shared" ca="1" si="29"/>
        <v>1</v>
      </c>
    </row>
    <row r="394" spans="8:10" x14ac:dyDescent="0.25">
      <c r="H394">
        <f t="shared" ca="1" si="28"/>
        <v>0.81419137276814102</v>
      </c>
      <c r="I394">
        <f t="shared" ca="1" si="30"/>
        <v>0.68606641391037892</v>
      </c>
      <c r="J394">
        <f t="shared" ca="1" si="29"/>
        <v>1</v>
      </c>
    </row>
    <row r="395" spans="8:10" x14ac:dyDescent="0.25">
      <c r="H395">
        <f t="shared" ca="1" si="28"/>
        <v>0.86989703129803053</v>
      </c>
      <c r="I395">
        <f t="shared" ca="1" si="30"/>
        <v>0.55320468965869829</v>
      </c>
      <c r="J395">
        <f t="shared" ca="1" si="29"/>
        <v>1</v>
      </c>
    </row>
    <row r="396" spans="8:10" x14ac:dyDescent="0.25">
      <c r="H396">
        <f t="shared" ca="1" si="28"/>
        <v>0.79394875659806097</v>
      </c>
      <c r="I396">
        <f t="shared" ca="1" si="30"/>
        <v>0.72643828343188566</v>
      </c>
      <c r="J396">
        <f t="shared" ca="1" si="29"/>
        <v>1</v>
      </c>
    </row>
    <row r="397" spans="8:10" x14ac:dyDescent="0.25">
      <c r="H397">
        <f t="shared" ca="1" si="28"/>
        <v>0.82131966325290073</v>
      </c>
      <c r="I397">
        <f t="shared" ca="1" si="30"/>
        <v>0.74913378901655037</v>
      </c>
      <c r="J397">
        <f t="shared" ca="1" si="29"/>
        <v>1</v>
      </c>
    </row>
    <row r="398" spans="8:10" x14ac:dyDescent="0.25">
      <c r="H398">
        <f t="shared" ca="1" si="28"/>
        <v>0.77731285562688324</v>
      </c>
      <c r="I398">
        <f t="shared" ca="1" si="30"/>
        <v>0.64384287060119072</v>
      </c>
      <c r="J398">
        <f t="shared" ca="1" si="29"/>
        <v>1</v>
      </c>
    </row>
    <row r="399" spans="8:10" x14ac:dyDescent="0.25">
      <c r="H399">
        <f t="shared" ca="1" si="28"/>
        <v>0.80335014419739925</v>
      </c>
      <c r="I399">
        <f t="shared" ca="1" si="30"/>
        <v>0.6078618048352471</v>
      </c>
      <c r="J399">
        <f t="shared" ca="1" si="29"/>
        <v>1</v>
      </c>
    </row>
    <row r="400" spans="8:10" x14ac:dyDescent="0.25">
      <c r="H400">
        <f t="shared" ca="1" si="28"/>
        <v>0.72453105466174772</v>
      </c>
      <c r="I400">
        <f t="shared" ca="1" si="30"/>
        <v>0.61910707161066547</v>
      </c>
      <c r="J400">
        <f t="shared" ca="1" si="29"/>
        <v>1</v>
      </c>
    </row>
    <row r="401" spans="8:10" x14ac:dyDescent="0.25">
      <c r="H401">
        <f t="shared" ca="1" si="28"/>
        <v>0.82301339452152011</v>
      </c>
      <c r="I401">
        <f t="shared" ca="1" si="30"/>
        <v>0.53400052951786459</v>
      </c>
      <c r="J401">
        <f t="shared" ca="1" si="29"/>
        <v>1</v>
      </c>
    </row>
    <row r="402" spans="8:10" x14ac:dyDescent="0.25">
      <c r="H402">
        <f t="shared" ca="1" si="28"/>
        <v>0.7759732901642763</v>
      </c>
      <c r="I402">
        <f t="shared" ca="1" si="30"/>
        <v>0.56156417897874544</v>
      </c>
      <c r="J402">
        <f t="shared" ca="1" si="29"/>
        <v>1</v>
      </c>
    </row>
    <row r="403" spans="8:10" x14ac:dyDescent="0.25">
      <c r="H403">
        <f t="shared" ca="1" si="28"/>
        <v>0.84381080193564684</v>
      </c>
      <c r="I403">
        <f t="shared" ca="1" si="30"/>
        <v>0.60354671509987878</v>
      </c>
      <c r="J403">
        <f t="shared" ca="1" si="29"/>
        <v>1</v>
      </c>
    </row>
    <row r="404" spans="8:10" x14ac:dyDescent="0.25">
      <c r="H404">
        <f t="shared" ca="1" si="28"/>
        <v>0.74258700104908348</v>
      </c>
      <c r="I404">
        <f t="shared" ca="1" si="30"/>
        <v>0.59429284055308262</v>
      </c>
      <c r="J404">
        <f t="shared" ca="1" si="29"/>
        <v>1</v>
      </c>
    </row>
    <row r="405" spans="8:10" x14ac:dyDescent="0.25">
      <c r="H405">
        <f t="shared" ca="1" si="28"/>
        <v>0.82451414127198563</v>
      </c>
      <c r="I405">
        <f t="shared" ca="1" si="30"/>
        <v>0.55152944671515503</v>
      </c>
      <c r="J405">
        <f t="shared" ca="1" si="29"/>
        <v>1</v>
      </c>
    </row>
    <row r="406" spans="8:10" x14ac:dyDescent="0.25">
      <c r="H406">
        <f t="shared" ca="1" si="28"/>
        <v>0.83290736437666224</v>
      </c>
      <c r="I406">
        <f t="shared" ca="1" si="30"/>
        <v>0.60591558610145246</v>
      </c>
      <c r="J406">
        <f t="shared" ca="1" si="29"/>
        <v>1</v>
      </c>
    </row>
    <row r="407" spans="8:10" x14ac:dyDescent="0.25">
      <c r="H407">
        <f t="shared" ca="1" si="28"/>
        <v>0.80828468069334347</v>
      </c>
      <c r="I407">
        <f t="shared" ca="1" si="30"/>
        <v>0.5749610053980887</v>
      </c>
      <c r="J407">
        <f t="shared" ca="1" si="29"/>
        <v>1</v>
      </c>
    </row>
    <row r="408" spans="8:10" x14ac:dyDescent="0.25">
      <c r="H408">
        <f t="shared" ca="1" si="28"/>
        <v>0.82518506465497388</v>
      </c>
      <c r="I408">
        <f t="shared" ca="1" si="30"/>
        <v>0.5577229279055369</v>
      </c>
      <c r="J408">
        <f t="shared" ca="1" si="29"/>
        <v>1</v>
      </c>
    </row>
    <row r="409" spans="8:10" x14ac:dyDescent="0.25">
      <c r="H409">
        <f t="shared" ca="1" si="28"/>
        <v>0.78297336313983767</v>
      </c>
      <c r="I409">
        <f t="shared" ca="1" si="30"/>
        <v>0.49646487950236301</v>
      </c>
      <c r="J409">
        <f t="shared" ca="1" si="29"/>
        <v>1</v>
      </c>
    </row>
    <row r="410" spans="8:10" x14ac:dyDescent="0.25">
      <c r="H410">
        <f t="shared" ca="1" si="28"/>
        <v>0.77452493172725556</v>
      </c>
      <c r="I410">
        <f t="shared" ca="1" si="30"/>
        <v>0.55146224980208636</v>
      </c>
      <c r="J410">
        <f t="shared" ca="1" si="29"/>
        <v>1</v>
      </c>
    </row>
    <row r="411" spans="8:10" x14ac:dyDescent="0.25">
      <c r="H411">
        <f t="shared" ca="1" si="28"/>
        <v>0.85310817217046464</v>
      </c>
      <c r="I411">
        <f t="shared" ca="1" si="30"/>
        <v>0.62099766097348874</v>
      </c>
      <c r="J411">
        <f t="shared" ca="1" si="29"/>
        <v>1</v>
      </c>
    </row>
    <row r="412" spans="8:10" x14ac:dyDescent="0.25">
      <c r="H412">
        <f t="shared" ca="1" si="28"/>
        <v>0.72647257980559121</v>
      </c>
      <c r="I412">
        <f t="shared" ca="1" si="30"/>
        <v>0.5724539819404475</v>
      </c>
      <c r="J412">
        <f t="shared" ca="1" si="29"/>
        <v>1</v>
      </c>
    </row>
    <row r="413" spans="8:10" x14ac:dyDescent="0.25">
      <c r="H413">
        <f t="shared" ca="1" si="28"/>
        <v>0.74133762158234573</v>
      </c>
      <c r="I413">
        <f t="shared" ca="1" si="30"/>
        <v>0.50958039357691054</v>
      </c>
      <c r="J413">
        <f t="shared" ca="1" si="29"/>
        <v>1</v>
      </c>
    </row>
    <row r="414" spans="8:10" x14ac:dyDescent="0.25">
      <c r="H414">
        <f t="shared" ca="1" si="28"/>
        <v>0.66101528424567002</v>
      </c>
      <c r="I414">
        <f t="shared" ca="1" si="30"/>
        <v>0.6326086237481986</v>
      </c>
      <c r="J414">
        <f t="shared" ca="1" si="29"/>
        <v>1</v>
      </c>
    </row>
    <row r="415" spans="8:10" x14ac:dyDescent="0.25">
      <c r="H415">
        <f t="shared" ca="1" si="28"/>
        <v>0.7613471727661314</v>
      </c>
      <c r="I415">
        <f t="shared" ca="1" si="30"/>
        <v>0.62083776777587896</v>
      </c>
      <c r="J415">
        <f t="shared" ca="1" si="29"/>
        <v>1</v>
      </c>
    </row>
    <row r="416" spans="8:10" x14ac:dyDescent="0.25">
      <c r="H416">
        <f t="shared" ca="1" si="28"/>
        <v>0.79046161584108565</v>
      </c>
      <c r="I416">
        <f t="shared" ca="1" si="30"/>
        <v>0.73267657081641002</v>
      </c>
      <c r="J416">
        <f t="shared" ca="1" si="29"/>
        <v>1</v>
      </c>
    </row>
    <row r="417" spans="8:10" x14ac:dyDescent="0.25">
      <c r="H417">
        <f t="shared" ca="1" si="28"/>
        <v>0.82429659359580532</v>
      </c>
      <c r="I417">
        <f t="shared" ca="1" si="30"/>
        <v>0.56020074024319955</v>
      </c>
      <c r="J417">
        <f t="shared" ca="1" si="29"/>
        <v>1</v>
      </c>
    </row>
    <row r="418" spans="8:10" x14ac:dyDescent="0.25">
      <c r="H418">
        <f t="shared" ca="1" si="28"/>
        <v>0.8200734929506468</v>
      </c>
      <c r="I418">
        <f t="shared" ca="1" si="30"/>
        <v>0.563279922562542</v>
      </c>
      <c r="J418">
        <f t="shared" ca="1" si="29"/>
        <v>1</v>
      </c>
    </row>
    <row r="419" spans="8:10" x14ac:dyDescent="0.25">
      <c r="H419">
        <f t="shared" ca="1" si="28"/>
        <v>0.84868493319783234</v>
      </c>
      <c r="I419">
        <f t="shared" ca="1" si="30"/>
        <v>0.49417372460961045</v>
      </c>
      <c r="J419">
        <f t="shared" ca="1" si="29"/>
        <v>1</v>
      </c>
    </row>
    <row r="420" spans="8:10" x14ac:dyDescent="0.25">
      <c r="H420">
        <f t="shared" ca="1" si="28"/>
        <v>0.79152909233944102</v>
      </c>
      <c r="I420">
        <f t="shared" ca="1" si="30"/>
        <v>0.64274798620868956</v>
      </c>
      <c r="J420">
        <f t="shared" ca="1" si="29"/>
        <v>1</v>
      </c>
    </row>
    <row r="421" spans="8:10" x14ac:dyDescent="0.25">
      <c r="H421">
        <f t="shared" ca="1" si="28"/>
        <v>0.86492546873446841</v>
      </c>
      <c r="I421">
        <f t="shared" ca="1" si="30"/>
        <v>0.66610471939322347</v>
      </c>
      <c r="J421">
        <f t="shared" ca="1" si="29"/>
        <v>1</v>
      </c>
    </row>
    <row r="422" spans="8:10" x14ac:dyDescent="0.25">
      <c r="H422">
        <f t="shared" ca="1" si="28"/>
        <v>0.74487248733716716</v>
      </c>
      <c r="I422">
        <f t="shared" ca="1" si="30"/>
        <v>0.62248551374399552</v>
      </c>
      <c r="J422">
        <f t="shared" ca="1" si="29"/>
        <v>1</v>
      </c>
    </row>
    <row r="423" spans="8:10" x14ac:dyDescent="0.25">
      <c r="H423">
        <f t="shared" ca="1" si="28"/>
        <v>0.84343402788658395</v>
      </c>
      <c r="I423">
        <f t="shared" ca="1" si="30"/>
        <v>0.68654988129871442</v>
      </c>
      <c r="J423">
        <f t="shared" ca="1" si="29"/>
        <v>1</v>
      </c>
    </row>
    <row r="424" spans="8:10" x14ac:dyDescent="0.25">
      <c r="H424">
        <f t="shared" ca="1" si="28"/>
        <v>0.80664944708937691</v>
      </c>
      <c r="I424">
        <f t="shared" ca="1" si="30"/>
        <v>0.65309000568867781</v>
      </c>
      <c r="J424">
        <f t="shared" ca="1" si="29"/>
        <v>1</v>
      </c>
    </row>
    <row r="425" spans="8:10" x14ac:dyDescent="0.25">
      <c r="H425">
        <f t="shared" ca="1" si="28"/>
        <v>0.84797616686084953</v>
      </c>
      <c r="I425">
        <f t="shared" ca="1" si="30"/>
        <v>0.5937142757521956</v>
      </c>
      <c r="J425">
        <f t="shared" ca="1" si="29"/>
        <v>1</v>
      </c>
    </row>
    <row r="426" spans="8:10" x14ac:dyDescent="0.25">
      <c r="H426">
        <f t="shared" ca="1" si="28"/>
        <v>0.82606971119032324</v>
      </c>
      <c r="I426">
        <f t="shared" ca="1" si="30"/>
        <v>0.5961443230960457</v>
      </c>
      <c r="J426">
        <f t="shared" ca="1" si="29"/>
        <v>1</v>
      </c>
    </row>
    <row r="427" spans="8:10" x14ac:dyDescent="0.25">
      <c r="H427">
        <f t="shared" ca="1" si="28"/>
        <v>0.72866245396737006</v>
      </c>
      <c r="I427">
        <f t="shared" ca="1" si="30"/>
        <v>0.61958852588925939</v>
      </c>
      <c r="J427">
        <f t="shared" ca="1" si="29"/>
        <v>1</v>
      </c>
    </row>
    <row r="428" spans="8:10" x14ac:dyDescent="0.25">
      <c r="H428">
        <f t="shared" ca="1" si="28"/>
        <v>0.8292968638844439</v>
      </c>
      <c r="I428">
        <f t="shared" ca="1" si="30"/>
        <v>0.62820620498290924</v>
      </c>
      <c r="J428">
        <f t="shared" ca="1" si="29"/>
        <v>1</v>
      </c>
    </row>
    <row r="429" spans="8:10" x14ac:dyDescent="0.25">
      <c r="H429">
        <f t="shared" ca="1" si="28"/>
        <v>0.74770296086439569</v>
      </c>
      <c r="I429">
        <f t="shared" ca="1" si="30"/>
        <v>0.72527324643030022</v>
      </c>
      <c r="J429">
        <f t="shared" ca="1" si="29"/>
        <v>1</v>
      </c>
    </row>
    <row r="430" spans="8:10" x14ac:dyDescent="0.25">
      <c r="H430">
        <f t="shared" ca="1" si="28"/>
        <v>0.76158780098694823</v>
      </c>
      <c r="I430">
        <f t="shared" ca="1" si="30"/>
        <v>0.64228295517004586</v>
      </c>
      <c r="J430">
        <f t="shared" ca="1" si="29"/>
        <v>1</v>
      </c>
    </row>
    <row r="431" spans="8:10" x14ac:dyDescent="0.25">
      <c r="H431">
        <f t="shared" ca="1" si="28"/>
        <v>0.66060001553201408</v>
      </c>
      <c r="I431">
        <f t="shared" ca="1" si="30"/>
        <v>0.59917098202050778</v>
      </c>
      <c r="J431">
        <f t="shared" ca="1" si="29"/>
        <v>1</v>
      </c>
    </row>
    <row r="432" spans="8:10" x14ac:dyDescent="0.25">
      <c r="H432">
        <f t="shared" ca="1" si="28"/>
        <v>0.79484566551725178</v>
      </c>
      <c r="I432">
        <f t="shared" ca="1" si="30"/>
        <v>0.61838042005217075</v>
      </c>
      <c r="J432">
        <f t="shared" ca="1" si="29"/>
        <v>1</v>
      </c>
    </row>
    <row r="433" spans="8:10" x14ac:dyDescent="0.25">
      <c r="H433">
        <f t="shared" ca="1" si="28"/>
        <v>0.83318616440042648</v>
      </c>
      <c r="I433">
        <f t="shared" ca="1" si="30"/>
        <v>0.6537444290547485</v>
      </c>
      <c r="J433">
        <f t="shared" ca="1" si="29"/>
        <v>1</v>
      </c>
    </row>
    <row r="434" spans="8:10" x14ac:dyDescent="0.25">
      <c r="H434">
        <f t="shared" ca="1" si="28"/>
        <v>0.88228706529779688</v>
      </c>
      <c r="I434">
        <f t="shared" ca="1" si="30"/>
        <v>0.71852757174706938</v>
      </c>
      <c r="J434">
        <f t="shared" ca="1" si="29"/>
        <v>1</v>
      </c>
    </row>
    <row r="435" spans="8:10" x14ac:dyDescent="0.25">
      <c r="H435">
        <f t="shared" ca="1" si="28"/>
        <v>0.89299332845488877</v>
      </c>
      <c r="I435">
        <f t="shared" ca="1" si="30"/>
        <v>0.74032473252376962</v>
      </c>
      <c r="J435">
        <f t="shared" ca="1" si="29"/>
        <v>1</v>
      </c>
    </row>
    <row r="436" spans="8:10" x14ac:dyDescent="0.25">
      <c r="H436">
        <f t="shared" ca="1" si="28"/>
        <v>0.88082029564679853</v>
      </c>
      <c r="I436">
        <f t="shared" ca="1" si="30"/>
        <v>0.68957873268901537</v>
      </c>
      <c r="J436">
        <f t="shared" ca="1" si="29"/>
        <v>1</v>
      </c>
    </row>
    <row r="437" spans="8:10" x14ac:dyDescent="0.25">
      <c r="H437">
        <f t="shared" ca="1" si="28"/>
        <v>0.79528945288743536</v>
      </c>
      <c r="I437">
        <f t="shared" ca="1" si="30"/>
        <v>0.72847824623639656</v>
      </c>
      <c r="J437">
        <f t="shared" ca="1" si="29"/>
        <v>1</v>
      </c>
    </row>
    <row r="438" spans="8:10" x14ac:dyDescent="0.25">
      <c r="H438">
        <f t="shared" ca="1" si="28"/>
        <v>0.80805797713632943</v>
      </c>
      <c r="I438">
        <f t="shared" ca="1" si="30"/>
        <v>0.57285849751219375</v>
      </c>
      <c r="J438">
        <f t="shared" ca="1" si="29"/>
        <v>1</v>
      </c>
    </row>
    <row r="439" spans="8:10" x14ac:dyDescent="0.25">
      <c r="H439">
        <f t="shared" ca="1" si="28"/>
        <v>0.79843313879195144</v>
      </c>
      <c r="I439">
        <f t="shared" ca="1" si="30"/>
        <v>0.54627052424102807</v>
      </c>
      <c r="J439">
        <f t="shared" ca="1" si="29"/>
        <v>1</v>
      </c>
    </row>
    <row r="440" spans="8:10" x14ac:dyDescent="0.25">
      <c r="H440">
        <f t="shared" ca="1" si="28"/>
        <v>0.8730206772007274</v>
      </c>
      <c r="I440">
        <f t="shared" ca="1" si="30"/>
        <v>0.62135712607702664</v>
      </c>
      <c r="J440">
        <f t="shared" ca="1" si="29"/>
        <v>1</v>
      </c>
    </row>
    <row r="441" spans="8:10" x14ac:dyDescent="0.25">
      <c r="H441">
        <f t="shared" ca="1" si="28"/>
        <v>0.84349772977109216</v>
      </c>
      <c r="I441">
        <f t="shared" ca="1" si="30"/>
        <v>0.64548514277129077</v>
      </c>
      <c r="J441">
        <f t="shared" ca="1" si="29"/>
        <v>1</v>
      </c>
    </row>
    <row r="442" spans="8:10" x14ac:dyDescent="0.25">
      <c r="H442">
        <f t="shared" ca="1" si="28"/>
        <v>0.81955506843796444</v>
      </c>
      <c r="I442">
        <f t="shared" ca="1" si="30"/>
        <v>0.5840413500927788</v>
      </c>
      <c r="J442">
        <f t="shared" ca="1" si="29"/>
        <v>1</v>
      </c>
    </row>
    <row r="443" spans="8:10" x14ac:dyDescent="0.25">
      <c r="H443">
        <f t="shared" ca="1" si="28"/>
        <v>0.77106711249727944</v>
      </c>
      <c r="I443">
        <f t="shared" ca="1" si="30"/>
        <v>0.59136433573043801</v>
      </c>
      <c r="J443">
        <f t="shared" ca="1" si="29"/>
        <v>1</v>
      </c>
    </row>
    <row r="444" spans="8:10" x14ac:dyDescent="0.25">
      <c r="H444">
        <f t="shared" ca="1" si="28"/>
        <v>0.74685641500698252</v>
      </c>
      <c r="I444">
        <f t="shared" ca="1" si="30"/>
        <v>0.59380292759830666</v>
      </c>
      <c r="J444">
        <f t="shared" ca="1" si="29"/>
        <v>1</v>
      </c>
    </row>
    <row r="445" spans="8:10" x14ac:dyDescent="0.25">
      <c r="H445">
        <f t="shared" ca="1" si="28"/>
        <v>0.79156516032500146</v>
      </c>
      <c r="I445">
        <f t="shared" ca="1" si="30"/>
        <v>0.64764048467744684</v>
      </c>
      <c r="J445">
        <f t="shared" ca="1" si="29"/>
        <v>1</v>
      </c>
    </row>
    <row r="446" spans="8:10" x14ac:dyDescent="0.25">
      <c r="H446">
        <f t="shared" ca="1" si="28"/>
        <v>0.78338057694549368</v>
      </c>
      <c r="I446">
        <f t="shared" ca="1" si="30"/>
        <v>0.49789144372847199</v>
      </c>
      <c r="J446">
        <f t="shared" ca="1" si="29"/>
        <v>1</v>
      </c>
    </row>
    <row r="447" spans="8:10" x14ac:dyDescent="0.25">
      <c r="H447">
        <f t="shared" ca="1" si="28"/>
        <v>0.8367231535931231</v>
      </c>
      <c r="I447">
        <f t="shared" ca="1" si="30"/>
        <v>0.59776117374179139</v>
      </c>
      <c r="J447">
        <f t="shared" ca="1" si="29"/>
        <v>1</v>
      </c>
    </row>
    <row r="448" spans="8:10" x14ac:dyDescent="0.25">
      <c r="H448">
        <f t="shared" ca="1" si="28"/>
        <v>0.79616196073753465</v>
      </c>
      <c r="I448">
        <f t="shared" ca="1" si="30"/>
        <v>0.57598156061715478</v>
      </c>
      <c r="J448">
        <f t="shared" ca="1" si="29"/>
        <v>1</v>
      </c>
    </row>
    <row r="449" spans="8:10" x14ac:dyDescent="0.25">
      <c r="H449">
        <f t="shared" ca="1" si="28"/>
        <v>0.75954092472478696</v>
      </c>
      <c r="I449">
        <f t="shared" ca="1" si="30"/>
        <v>0.58078182910683485</v>
      </c>
      <c r="J449">
        <f t="shared" ca="1" si="29"/>
        <v>1</v>
      </c>
    </row>
    <row r="450" spans="8:10" x14ac:dyDescent="0.25">
      <c r="H450">
        <f t="shared" ca="1" si="28"/>
        <v>0.6966918874060527</v>
      </c>
      <c r="I450">
        <f t="shared" ca="1" si="30"/>
        <v>0.68063066545437545</v>
      </c>
      <c r="J450">
        <f t="shared" ca="1" si="29"/>
        <v>1</v>
      </c>
    </row>
    <row r="451" spans="8:10" x14ac:dyDescent="0.25">
      <c r="H451">
        <f t="shared" ref="H451:H500" ca="1" si="31">BETAINV(RAND(),41,11)</f>
        <v>0.78308231211766022</v>
      </c>
      <c r="I451">
        <f t="shared" ca="1" si="30"/>
        <v>0.65529009574784736</v>
      </c>
      <c r="J451">
        <f t="shared" ref="J451:J500" ca="1" si="32">IF(H451 &gt; I451, 1, 0)</f>
        <v>1</v>
      </c>
    </row>
    <row r="452" spans="8:10" x14ac:dyDescent="0.25">
      <c r="H452">
        <f t="shared" ca="1" si="31"/>
        <v>0.75230308891662279</v>
      </c>
      <c r="I452">
        <f t="shared" ref="I452:I500" ca="1" si="33">BETAINV(RAND(),32,20)</f>
        <v>0.6056889123828737</v>
      </c>
      <c r="J452">
        <f t="shared" ca="1" si="32"/>
        <v>1</v>
      </c>
    </row>
    <row r="453" spans="8:10" x14ac:dyDescent="0.25">
      <c r="H453">
        <f t="shared" ca="1" si="31"/>
        <v>0.88381254070848425</v>
      </c>
      <c r="I453">
        <f t="shared" ca="1" si="33"/>
        <v>0.60297398453515594</v>
      </c>
      <c r="J453">
        <f t="shared" ca="1" si="32"/>
        <v>1</v>
      </c>
    </row>
    <row r="454" spans="8:10" x14ac:dyDescent="0.25">
      <c r="H454">
        <f t="shared" ca="1" si="31"/>
        <v>0.74486693639770862</v>
      </c>
      <c r="I454">
        <f t="shared" ca="1" si="33"/>
        <v>0.58674432001774923</v>
      </c>
      <c r="J454">
        <f t="shared" ca="1" si="32"/>
        <v>1</v>
      </c>
    </row>
    <row r="455" spans="8:10" x14ac:dyDescent="0.25">
      <c r="H455">
        <f t="shared" ca="1" si="31"/>
        <v>0.77118166690488643</v>
      </c>
      <c r="I455">
        <f t="shared" ca="1" si="33"/>
        <v>0.60437285230795224</v>
      </c>
      <c r="J455">
        <f t="shared" ca="1" si="32"/>
        <v>1</v>
      </c>
    </row>
    <row r="456" spans="8:10" x14ac:dyDescent="0.25">
      <c r="H456">
        <f t="shared" ca="1" si="31"/>
        <v>0.83399282102897554</v>
      </c>
      <c r="I456">
        <f t="shared" ca="1" si="33"/>
        <v>0.6634498879404368</v>
      </c>
      <c r="J456">
        <f t="shared" ca="1" si="32"/>
        <v>1</v>
      </c>
    </row>
    <row r="457" spans="8:10" x14ac:dyDescent="0.25">
      <c r="H457">
        <f t="shared" ca="1" si="31"/>
        <v>0.74398052697819983</v>
      </c>
      <c r="I457">
        <f t="shared" ca="1" si="33"/>
        <v>0.5226982010513761</v>
      </c>
      <c r="J457">
        <f t="shared" ca="1" si="32"/>
        <v>1</v>
      </c>
    </row>
    <row r="458" spans="8:10" x14ac:dyDescent="0.25">
      <c r="H458">
        <f t="shared" ca="1" si="31"/>
        <v>0.8259400253762228</v>
      </c>
      <c r="I458">
        <f t="shared" ca="1" si="33"/>
        <v>0.61819676461312478</v>
      </c>
      <c r="J458">
        <f t="shared" ca="1" si="32"/>
        <v>1</v>
      </c>
    </row>
    <row r="459" spans="8:10" x14ac:dyDescent="0.25">
      <c r="H459">
        <f t="shared" ca="1" si="31"/>
        <v>0.83952457889716881</v>
      </c>
      <c r="I459">
        <f t="shared" ca="1" si="33"/>
        <v>0.63374119390748929</v>
      </c>
      <c r="J459">
        <f t="shared" ca="1" si="32"/>
        <v>1</v>
      </c>
    </row>
    <row r="460" spans="8:10" x14ac:dyDescent="0.25">
      <c r="H460">
        <f t="shared" ca="1" si="31"/>
        <v>0.76152530236644456</v>
      </c>
      <c r="I460">
        <f t="shared" ca="1" si="33"/>
        <v>0.63269125767839784</v>
      </c>
      <c r="J460">
        <f t="shared" ca="1" si="32"/>
        <v>1</v>
      </c>
    </row>
    <row r="461" spans="8:10" x14ac:dyDescent="0.25">
      <c r="H461">
        <f t="shared" ca="1" si="31"/>
        <v>0.83247087821327914</v>
      </c>
      <c r="I461">
        <f t="shared" ca="1" si="33"/>
        <v>0.58381174602296682</v>
      </c>
      <c r="J461">
        <f t="shared" ca="1" si="32"/>
        <v>1</v>
      </c>
    </row>
    <row r="462" spans="8:10" x14ac:dyDescent="0.25">
      <c r="H462">
        <f t="shared" ca="1" si="31"/>
        <v>0.80790522934966402</v>
      </c>
      <c r="I462">
        <f t="shared" ca="1" si="33"/>
        <v>0.62894354807351649</v>
      </c>
      <c r="J462">
        <f t="shared" ca="1" si="32"/>
        <v>1</v>
      </c>
    </row>
    <row r="463" spans="8:10" x14ac:dyDescent="0.25">
      <c r="H463">
        <f t="shared" ca="1" si="31"/>
        <v>0.84712280059339151</v>
      </c>
      <c r="I463">
        <f t="shared" ca="1" si="33"/>
        <v>0.59990612601459803</v>
      </c>
      <c r="J463">
        <f t="shared" ca="1" si="32"/>
        <v>1</v>
      </c>
    </row>
    <row r="464" spans="8:10" x14ac:dyDescent="0.25">
      <c r="H464">
        <f t="shared" ca="1" si="31"/>
        <v>0.86634113215598485</v>
      </c>
      <c r="I464">
        <f t="shared" ca="1" si="33"/>
        <v>0.64368939645597367</v>
      </c>
      <c r="J464">
        <f t="shared" ca="1" si="32"/>
        <v>1</v>
      </c>
    </row>
    <row r="465" spans="8:10" x14ac:dyDescent="0.25">
      <c r="H465">
        <f t="shared" ca="1" si="31"/>
        <v>0.72658361828399676</v>
      </c>
      <c r="I465">
        <f t="shared" ca="1" si="33"/>
        <v>0.65336135973077369</v>
      </c>
      <c r="J465">
        <f t="shared" ca="1" si="32"/>
        <v>1</v>
      </c>
    </row>
    <row r="466" spans="8:10" x14ac:dyDescent="0.25">
      <c r="H466">
        <f t="shared" ca="1" si="31"/>
        <v>0.83178631599099306</v>
      </c>
      <c r="I466">
        <f t="shared" ca="1" si="33"/>
        <v>0.64169882687423763</v>
      </c>
      <c r="J466">
        <f t="shared" ca="1" si="32"/>
        <v>1</v>
      </c>
    </row>
    <row r="467" spans="8:10" x14ac:dyDescent="0.25">
      <c r="H467">
        <f t="shared" ca="1" si="31"/>
        <v>0.71268871426452596</v>
      </c>
      <c r="I467">
        <f t="shared" ca="1" si="33"/>
        <v>0.64703848348777226</v>
      </c>
      <c r="J467">
        <f t="shared" ca="1" si="32"/>
        <v>1</v>
      </c>
    </row>
    <row r="468" spans="8:10" x14ac:dyDescent="0.25">
      <c r="H468">
        <f t="shared" ca="1" si="31"/>
        <v>0.74355149791252872</v>
      </c>
      <c r="I468">
        <f t="shared" ca="1" si="33"/>
        <v>0.55454283742273958</v>
      </c>
      <c r="J468">
        <f t="shared" ca="1" si="32"/>
        <v>1</v>
      </c>
    </row>
    <row r="469" spans="8:10" x14ac:dyDescent="0.25">
      <c r="H469">
        <f t="shared" ca="1" si="31"/>
        <v>0.6192259993968714</v>
      </c>
      <c r="I469">
        <f t="shared" ca="1" si="33"/>
        <v>0.56346569805299107</v>
      </c>
      <c r="J469">
        <f t="shared" ca="1" si="32"/>
        <v>1</v>
      </c>
    </row>
    <row r="470" spans="8:10" x14ac:dyDescent="0.25">
      <c r="H470">
        <f t="shared" ca="1" si="31"/>
        <v>0.70795751634380366</v>
      </c>
      <c r="I470">
        <f t="shared" ca="1" si="33"/>
        <v>0.63269579933250208</v>
      </c>
      <c r="J470">
        <f t="shared" ca="1" si="32"/>
        <v>1</v>
      </c>
    </row>
    <row r="471" spans="8:10" x14ac:dyDescent="0.25">
      <c r="H471">
        <f t="shared" ca="1" si="31"/>
        <v>0.79188107266831431</v>
      </c>
      <c r="I471">
        <f t="shared" ca="1" si="33"/>
        <v>0.70892911498384226</v>
      </c>
      <c r="J471">
        <f t="shared" ca="1" si="32"/>
        <v>1</v>
      </c>
    </row>
    <row r="472" spans="8:10" x14ac:dyDescent="0.25">
      <c r="H472">
        <f t="shared" ca="1" si="31"/>
        <v>0.84249789645816731</v>
      </c>
      <c r="I472">
        <f t="shared" ca="1" si="33"/>
        <v>0.71242890146432392</v>
      </c>
      <c r="J472">
        <f t="shared" ca="1" si="32"/>
        <v>1</v>
      </c>
    </row>
    <row r="473" spans="8:10" x14ac:dyDescent="0.25">
      <c r="H473">
        <f t="shared" ca="1" si="31"/>
        <v>0.78643612147618402</v>
      </c>
      <c r="I473">
        <f t="shared" ca="1" si="33"/>
        <v>0.71412276077358217</v>
      </c>
      <c r="J473">
        <f t="shared" ca="1" si="32"/>
        <v>1</v>
      </c>
    </row>
    <row r="474" spans="8:10" x14ac:dyDescent="0.25">
      <c r="H474">
        <f t="shared" ca="1" si="31"/>
        <v>0.79212048671325874</v>
      </c>
      <c r="I474">
        <f t="shared" ca="1" si="33"/>
        <v>0.57266664933693567</v>
      </c>
      <c r="J474">
        <f t="shared" ca="1" si="32"/>
        <v>1</v>
      </c>
    </row>
    <row r="475" spans="8:10" x14ac:dyDescent="0.25">
      <c r="H475">
        <f t="shared" ca="1" si="31"/>
        <v>0.86880542754171919</v>
      </c>
      <c r="I475">
        <f t="shared" ca="1" si="33"/>
        <v>0.66521989203003584</v>
      </c>
      <c r="J475">
        <f t="shared" ca="1" si="32"/>
        <v>1</v>
      </c>
    </row>
    <row r="476" spans="8:10" x14ac:dyDescent="0.25">
      <c r="H476">
        <f t="shared" ca="1" si="31"/>
        <v>0.82925079989298256</v>
      </c>
      <c r="I476">
        <f t="shared" ca="1" si="33"/>
        <v>0.60868577598071583</v>
      </c>
      <c r="J476">
        <f t="shared" ca="1" si="32"/>
        <v>1</v>
      </c>
    </row>
    <row r="477" spans="8:10" x14ac:dyDescent="0.25">
      <c r="H477">
        <f t="shared" ca="1" si="31"/>
        <v>0.80344021204685301</v>
      </c>
      <c r="I477">
        <f t="shared" ca="1" si="33"/>
        <v>0.55815641967497576</v>
      </c>
      <c r="J477">
        <f t="shared" ca="1" si="32"/>
        <v>1</v>
      </c>
    </row>
    <row r="478" spans="8:10" x14ac:dyDescent="0.25">
      <c r="H478">
        <f t="shared" ca="1" si="31"/>
        <v>0.85379731799257053</v>
      </c>
      <c r="I478">
        <f t="shared" ca="1" si="33"/>
        <v>0.64555067183494086</v>
      </c>
      <c r="J478">
        <f t="shared" ca="1" si="32"/>
        <v>1</v>
      </c>
    </row>
    <row r="479" spans="8:10" x14ac:dyDescent="0.25">
      <c r="H479">
        <f t="shared" ca="1" si="31"/>
        <v>0.72948759506855065</v>
      </c>
      <c r="I479">
        <f t="shared" ca="1" si="33"/>
        <v>0.75976210546055523</v>
      </c>
      <c r="J479">
        <f t="shared" ca="1" si="32"/>
        <v>0</v>
      </c>
    </row>
    <row r="480" spans="8:10" x14ac:dyDescent="0.25">
      <c r="H480">
        <f t="shared" ca="1" si="31"/>
        <v>0.83305362176982256</v>
      </c>
      <c r="I480">
        <f t="shared" ca="1" si="33"/>
        <v>0.64442033158442236</v>
      </c>
      <c r="J480">
        <f t="shared" ca="1" si="32"/>
        <v>1</v>
      </c>
    </row>
    <row r="481" spans="8:10" x14ac:dyDescent="0.25">
      <c r="H481">
        <f t="shared" ca="1" si="31"/>
        <v>0.72754961131181595</v>
      </c>
      <c r="I481">
        <f t="shared" ca="1" si="33"/>
        <v>0.47042157901594206</v>
      </c>
      <c r="J481">
        <f t="shared" ca="1" si="32"/>
        <v>1</v>
      </c>
    </row>
    <row r="482" spans="8:10" x14ac:dyDescent="0.25">
      <c r="H482">
        <f t="shared" ca="1" si="31"/>
        <v>0.74048811895924593</v>
      </c>
      <c r="I482">
        <f t="shared" ca="1" si="33"/>
        <v>0.64120124793114885</v>
      </c>
      <c r="J482">
        <f t="shared" ca="1" si="32"/>
        <v>1</v>
      </c>
    </row>
    <row r="483" spans="8:10" x14ac:dyDescent="0.25">
      <c r="H483">
        <f t="shared" ca="1" si="31"/>
        <v>0.82225367821463691</v>
      </c>
      <c r="I483">
        <f t="shared" ca="1" si="33"/>
        <v>0.62305327656426346</v>
      </c>
      <c r="J483">
        <f t="shared" ca="1" si="32"/>
        <v>1</v>
      </c>
    </row>
    <row r="484" spans="8:10" x14ac:dyDescent="0.25">
      <c r="H484">
        <f t="shared" ca="1" si="31"/>
        <v>0.68797380531087693</v>
      </c>
      <c r="I484">
        <f t="shared" ca="1" si="33"/>
        <v>0.62327331138748365</v>
      </c>
      <c r="J484">
        <f t="shared" ca="1" si="32"/>
        <v>1</v>
      </c>
    </row>
    <row r="485" spans="8:10" x14ac:dyDescent="0.25">
      <c r="H485">
        <f t="shared" ca="1" si="31"/>
        <v>0.88424818234571534</v>
      </c>
      <c r="I485">
        <f t="shared" ca="1" si="33"/>
        <v>0.57403803026621658</v>
      </c>
      <c r="J485">
        <f t="shared" ca="1" si="32"/>
        <v>1</v>
      </c>
    </row>
    <row r="486" spans="8:10" x14ac:dyDescent="0.25">
      <c r="H486">
        <f t="shared" ca="1" si="31"/>
        <v>0.8649321118058384</v>
      </c>
      <c r="I486">
        <f t="shared" ca="1" si="33"/>
        <v>0.59846115070159656</v>
      </c>
      <c r="J486">
        <f t="shared" ca="1" si="32"/>
        <v>1</v>
      </c>
    </row>
    <row r="487" spans="8:10" x14ac:dyDescent="0.25">
      <c r="H487">
        <f t="shared" ca="1" si="31"/>
        <v>0.81523951470762723</v>
      </c>
      <c r="I487">
        <f t="shared" ca="1" si="33"/>
        <v>0.69823684027075039</v>
      </c>
      <c r="J487">
        <f t="shared" ca="1" si="32"/>
        <v>1</v>
      </c>
    </row>
    <row r="488" spans="8:10" x14ac:dyDescent="0.25">
      <c r="H488">
        <f t="shared" ca="1" si="31"/>
        <v>0.86314190796460588</v>
      </c>
      <c r="I488">
        <f t="shared" ca="1" si="33"/>
        <v>0.65802040073555412</v>
      </c>
      <c r="J488">
        <f t="shared" ca="1" si="32"/>
        <v>1</v>
      </c>
    </row>
    <row r="489" spans="8:10" x14ac:dyDescent="0.25">
      <c r="H489">
        <f t="shared" ca="1" si="31"/>
        <v>0.77745262670072413</v>
      </c>
      <c r="I489">
        <f t="shared" ca="1" si="33"/>
        <v>0.66808291566968214</v>
      </c>
      <c r="J489">
        <f t="shared" ca="1" si="32"/>
        <v>1</v>
      </c>
    </row>
    <row r="490" spans="8:10" x14ac:dyDescent="0.25">
      <c r="H490">
        <f t="shared" ca="1" si="31"/>
        <v>0.63006618993279018</v>
      </c>
      <c r="I490">
        <f t="shared" ca="1" si="33"/>
        <v>0.61927359931413495</v>
      </c>
      <c r="J490">
        <f t="shared" ca="1" si="32"/>
        <v>1</v>
      </c>
    </row>
    <row r="491" spans="8:10" x14ac:dyDescent="0.25">
      <c r="H491">
        <f t="shared" ca="1" si="31"/>
        <v>0.75837591401947191</v>
      </c>
      <c r="I491">
        <f t="shared" ca="1" si="33"/>
        <v>0.50488926011050639</v>
      </c>
      <c r="J491">
        <f t="shared" ca="1" si="32"/>
        <v>1</v>
      </c>
    </row>
    <row r="492" spans="8:10" x14ac:dyDescent="0.25">
      <c r="H492">
        <f t="shared" ca="1" si="31"/>
        <v>0.70144239785825446</v>
      </c>
      <c r="I492">
        <f t="shared" ca="1" si="33"/>
        <v>0.6286079931483497</v>
      </c>
      <c r="J492">
        <f t="shared" ca="1" si="32"/>
        <v>1</v>
      </c>
    </row>
    <row r="493" spans="8:10" x14ac:dyDescent="0.25">
      <c r="H493">
        <f t="shared" ca="1" si="31"/>
        <v>0.83981204952558464</v>
      </c>
      <c r="I493">
        <f t="shared" ca="1" si="33"/>
        <v>0.62955778822978692</v>
      </c>
      <c r="J493">
        <f t="shared" ca="1" si="32"/>
        <v>1</v>
      </c>
    </row>
    <row r="494" spans="8:10" x14ac:dyDescent="0.25">
      <c r="H494">
        <f t="shared" ca="1" si="31"/>
        <v>0.8295185741393214</v>
      </c>
      <c r="I494">
        <f t="shared" ca="1" si="33"/>
        <v>0.54263074459515237</v>
      </c>
      <c r="J494">
        <f t="shared" ca="1" si="32"/>
        <v>1</v>
      </c>
    </row>
    <row r="495" spans="8:10" x14ac:dyDescent="0.25">
      <c r="H495">
        <f t="shared" ca="1" si="31"/>
        <v>0.75966762250265762</v>
      </c>
      <c r="I495">
        <f t="shared" ca="1" si="33"/>
        <v>0.67485373906092394</v>
      </c>
      <c r="J495">
        <f t="shared" ca="1" si="32"/>
        <v>1</v>
      </c>
    </row>
    <row r="496" spans="8:10" x14ac:dyDescent="0.25">
      <c r="H496">
        <f t="shared" ca="1" si="31"/>
        <v>0.82917236198627486</v>
      </c>
      <c r="I496">
        <f t="shared" ca="1" si="33"/>
        <v>0.58155707388241917</v>
      </c>
      <c r="J496">
        <f t="shared" ca="1" si="32"/>
        <v>1</v>
      </c>
    </row>
    <row r="497" spans="8:10" x14ac:dyDescent="0.25">
      <c r="H497">
        <f t="shared" ca="1" si="31"/>
        <v>0.81291067278353735</v>
      </c>
      <c r="I497">
        <f t="shared" ca="1" si="33"/>
        <v>0.58724313715903498</v>
      </c>
      <c r="J497">
        <f t="shared" ca="1" si="32"/>
        <v>1</v>
      </c>
    </row>
    <row r="498" spans="8:10" x14ac:dyDescent="0.25">
      <c r="H498">
        <f t="shared" ca="1" si="31"/>
        <v>0.70433221613392283</v>
      </c>
      <c r="I498">
        <f t="shared" ca="1" si="33"/>
        <v>0.6617371013261748</v>
      </c>
      <c r="J498">
        <f t="shared" ca="1" si="32"/>
        <v>1</v>
      </c>
    </row>
    <row r="499" spans="8:10" x14ac:dyDescent="0.25">
      <c r="H499">
        <f t="shared" ca="1" si="31"/>
        <v>0.84710292679707644</v>
      </c>
      <c r="I499">
        <f t="shared" ca="1" si="33"/>
        <v>0.48967957675781881</v>
      </c>
      <c r="J499">
        <f t="shared" ca="1" si="32"/>
        <v>1</v>
      </c>
    </row>
    <row r="500" spans="8:10" x14ac:dyDescent="0.25">
      <c r="H500">
        <f t="shared" ca="1" si="31"/>
        <v>0.80342210863044727</v>
      </c>
      <c r="I500">
        <f t="shared" ca="1" si="33"/>
        <v>0.53164498962523599</v>
      </c>
      <c r="J500">
        <f t="shared" ca="1" si="32"/>
        <v>1</v>
      </c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00"/>
  <sheetViews>
    <sheetView workbookViewId="0">
      <selection activeCell="B4" sqref="B4"/>
    </sheetView>
  </sheetViews>
  <sheetFormatPr defaultRowHeight="15" x14ac:dyDescent="0.25"/>
  <cols>
    <col min="1" max="1" width="25.28515625" customWidth="1"/>
    <col min="2" max="2" width="15.7109375" customWidth="1"/>
    <col min="4" max="4" width="12" bestFit="1" customWidth="1"/>
    <col min="5" max="5" width="10.7109375" customWidth="1"/>
    <col min="6" max="10" width="12" customWidth="1"/>
  </cols>
  <sheetData>
    <row r="1" spans="1:19" x14ac:dyDescent="0.25">
      <c r="A1" t="s">
        <v>58</v>
      </c>
      <c r="C1" t="s">
        <v>116</v>
      </c>
      <c r="D1" t="s">
        <v>115</v>
      </c>
      <c r="E1" t="s">
        <v>117</v>
      </c>
      <c r="F1" t="s">
        <v>118</v>
      </c>
    </row>
    <row r="2" spans="1:19" x14ac:dyDescent="0.25">
      <c r="A2" t="s">
        <v>59</v>
      </c>
      <c r="B2">
        <v>40</v>
      </c>
      <c r="C2">
        <v>0.01</v>
      </c>
      <c r="D2">
        <f t="shared" ref="D2:D33" si="0" xml:space="preserve"> (FACT($B$6+$B$7-1)/FACT($B$6-1)/FACT($B$7-1))*C2^($B$6-1)*(1-C2)^($B$7-1)</f>
        <v>3.8811959999999996</v>
      </c>
      <c r="E2">
        <f>BINOMDIST($B$3,$B$2,C2,FALSE)</f>
        <v>1.7377016237624726E-59</v>
      </c>
      <c r="F2">
        <f t="shared" ref="F2:F33" si="1">(FACT($B$14+$B$15-1)/FACT($B$14-1)/FACT($B$15-1))*C2^($B$14-1)*(1-C2)^($B$15-1)</f>
        <v>7.4565227832559193</v>
      </c>
      <c r="N2" t="s">
        <v>37</v>
      </c>
    </row>
    <row r="3" spans="1:19" x14ac:dyDescent="0.25">
      <c r="A3" t="s">
        <v>60</v>
      </c>
      <c r="B3">
        <v>33</v>
      </c>
      <c r="C3">
        <v>0.02</v>
      </c>
      <c r="D3">
        <f t="shared" si="0"/>
        <v>3.7647679999999997</v>
      </c>
      <c r="E3">
        <f t="shared" ref="E3:E66" si="2">BINOMDIST($B$3,$B$2,C3,FALSE)</f>
        <v>1.390276658830009E-49</v>
      </c>
      <c r="F3">
        <f t="shared" si="1"/>
        <v>6.9450042659737585</v>
      </c>
      <c r="N3" s="1" t="s">
        <v>38</v>
      </c>
      <c r="S3" s="1"/>
    </row>
    <row r="4" spans="1:19" x14ac:dyDescent="0.25">
      <c r="C4">
        <v>0.03</v>
      </c>
      <c r="D4">
        <f t="shared" si="0"/>
        <v>3.6506919999999998</v>
      </c>
      <c r="E4">
        <f t="shared" si="2"/>
        <v>8.3739890828162746E-44</v>
      </c>
      <c r="F4">
        <f t="shared" si="1"/>
        <v>6.4638627582490393</v>
      </c>
      <c r="N4" s="1" t="s">
        <v>40</v>
      </c>
      <c r="S4" s="1"/>
    </row>
    <row r="5" spans="1:19" x14ac:dyDescent="0.25">
      <c r="A5" t="s">
        <v>108</v>
      </c>
      <c r="C5">
        <v>0.04</v>
      </c>
      <c r="D5">
        <f t="shared" si="0"/>
        <v>3.5389439999999999</v>
      </c>
      <c r="E5">
        <f t="shared" si="2"/>
        <v>1.0337301658668554E-39</v>
      </c>
      <c r="F5">
        <f t="shared" si="1"/>
        <v>6.0115798248652794</v>
      </c>
      <c r="S5" s="1"/>
    </row>
    <row r="6" spans="1:19" x14ac:dyDescent="0.25">
      <c r="A6" s="2" t="s">
        <v>63</v>
      </c>
      <c r="B6" s="4">
        <v>1</v>
      </c>
      <c r="C6">
        <v>0.05</v>
      </c>
      <c r="D6">
        <f t="shared" si="0"/>
        <v>3.4294999999999995</v>
      </c>
      <c r="E6">
        <f t="shared" si="2"/>
        <v>1.5156685002103345E-36</v>
      </c>
      <c r="F6">
        <f t="shared" si="1"/>
        <v>5.5866983687499996</v>
      </c>
      <c r="N6" t="s">
        <v>35</v>
      </c>
      <c r="S6" s="1"/>
    </row>
    <row r="7" spans="1:19" x14ac:dyDescent="0.25">
      <c r="A7" s="2" t="s">
        <v>64</v>
      </c>
      <c r="B7" s="4">
        <v>4</v>
      </c>
      <c r="C7">
        <v>0.06</v>
      </c>
      <c r="D7">
        <f t="shared" si="0"/>
        <v>3.3223359999999995</v>
      </c>
      <c r="E7">
        <f t="shared" si="2"/>
        <v>5.77317978973027E-34</v>
      </c>
      <c r="F7">
        <f t="shared" si="1"/>
        <v>5.1878207535411187</v>
      </c>
      <c r="N7" s="1" t="s">
        <v>36</v>
      </c>
      <c r="S7" s="1"/>
    </row>
    <row r="8" spans="1:19" x14ac:dyDescent="0.25">
      <c r="A8" s="2" t="s">
        <v>53</v>
      </c>
      <c r="B8" s="2">
        <f>B6/(B6+B7)</f>
        <v>0.2</v>
      </c>
      <c r="C8">
        <v>7.0000000000000007E-2</v>
      </c>
      <c r="D8">
        <f t="shared" si="0"/>
        <v>3.2174279999999995</v>
      </c>
      <c r="E8">
        <f t="shared" si="2"/>
        <v>8.6725099164252524E-32</v>
      </c>
      <c r="F8">
        <f t="shared" si="1"/>
        <v>4.8136069648605577</v>
      </c>
      <c r="N8" t="s">
        <v>41</v>
      </c>
      <c r="S8" s="1"/>
    </row>
    <row r="9" spans="1:19" x14ac:dyDescent="0.25">
      <c r="A9" s="2" t="s">
        <v>52</v>
      </c>
      <c r="B9" s="2">
        <f>B6+B7</f>
        <v>5</v>
      </c>
      <c r="C9">
        <v>0.08</v>
      </c>
      <c r="D9">
        <f t="shared" si="0"/>
        <v>3.1147520000000002</v>
      </c>
      <c r="E9">
        <f t="shared" si="2"/>
        <v>6.5919394104302894E-30</v>
      </c>
      <c r="F9">
        <f t="shared" si="1"/>
        <v>4.4627728098918409</v>
      </c>
      <c r="S9" s="1"/>
    </row>
    <row r="10" spans="1:19" x14ac:dyDescent="0.25">
      <c r="C10">
        <v>0.09</v>
      </c>
      <c r="D10">
        <f t="shared" si="0"/>
        <v>3.0142840000000004</v>
      </c>
      <c r="E10">
        <f t="shared" si="2"/>
        <v>2.9772918082293099E-28</v>
      </c>
      <c r="F10">
        <f t="shared" si="1"/>
        <v>4.1340881548584809</v>
      </c>
      <c r="N10" t="s">
        <v>54</v>
      </c>
    </row>
    <row r="11" spans="1:19" x14ac:dyDescent="0.25">
      <c r="A11" t="s">
        <v>109</v>
      </c>
      <c r="C11">
        <v>0.1</v>
      </c>
      <c r="D11">
        <f t="shared" si="0"/>
        <v>2.9160000000000004</v>
      </c>
      <c r="E11">
        <f t="shared" si="2"/>
        <v>8.9171569529640253E-27</v>
      </c>
      <c r="F11">
        <f t="shared" si="1"/>
        <v>3.8263752000000011</v>
      </c>
      <c r="N11" s="1" t="s">
        <v>39</v>
      </c>
    </row>
    <row r="12" spans="1:19" x14ac:dyDescent="0.25">
      <c r="A12" s="2" t="s">
        <v>48</v>
      </c>
      <c r="B12" s="4">
        <v>4</v>
      </c>
      <c r="C12">
        <v>0.11</v>
      </c>
      <c r="D12">
        <f t="shared" si="0"/>
        <v>2.8198760000000003</v>
      </c>
      <c r="E12">
        <f t="shared" si="2"/>
        <v>1.9152148545165545E-25</v>
      </c>
      <c r="F12">
        <f t="shared" si="1"/>
        <v>3.538506791642321</v>
      </c>
      <c r="N12" s="1" t="s">
        <v>42</v>
      </c>
    </row>
    <row r="13" spans="1:19" x14ac:dyDescent="0.25">
      <c r="A13" s="2" t="s">
        <v>49</v>
      </c>
      <c r="B13" s="4">
        <v>0</v>
      </c>
      <c r="C13">
        <v>0.12</v>
      </c>
      <c r="D13">
        <f t="shared" si="0"/>
        <v>2.7258879999999999</v>
      </c>
      <c r="E13">
        <f t="shared" si="2"/>
        <v>3.1252781048958931E-24</v>
      </c>
      <c r="F13">
        <f t="shared" si="1"/>
        <v>3.2694047709593601</v>
      </c>
      <c r="N13" t="s">
        <v>43</v>
      </c>
    </row>
    <row r="14" spans="1:19" x14ac:dyDescent="0.25">
      <c r="A14" s="2" t="s">
        <v>80</v>
      </c>
      <c r="B14" s="2">
        <f>B13+B6</f>
        <v>1</v>
      </c>
      <c r="C14">
        <v>0.13</v>
      </c>
      <c r="D14">
        <f t="shared" si="0"/>
        <v>2.6340120000000002</v>
      </c>
      <c r="E14">
        <f t="shared" si="2"/>
        <v>4.048500891150356E-23</v>
      </c>
      <c r="F14">
        <f t="shared" si="1"/>
        <v>3.0180383590226407</v>
      </c>
    </row>
    <row r="15" spans="1:19" x14ac:dyDescent="0.25">
      <c r="A15" s="2" t="s">
        <v>81</v>
      </c>
      <c r="B15" s="2">
        <f>(B12+B7)-B13</f>
        <v>8</v>
      </c>
      <c r="C15">
        <v>0.14000000000000001</v>
      </c>
      <c r="D15">
        <f t="shared" si="0"/>
        <v>2.5442239999999998</v>
      </c>
      <c r="E15">
        <f t="shared" si="2"/>
        <v>4.3076774903775259E-22</v>
      </c>
      <c r="F15">
        <f t="shared" si="1"/>
        <v>2.7834225777356791</v>
      </c>
    </row>
    <row r="16" spans="1:19" x14ac:dyDescent="0.25">
      <c r="A16" s="3" t="s">
        <v>45</v>
      </c>
      <c r="B16" s="2">
        <f>B14/(B14+B15)</f>
        <v>0.1111111111111111</v>
      </c>
      <c r="C16">
        <v>0.15</v>
      </c>
      <c r="D16">
        <f t="shared" si="0"/>
        <v>2.4564999999999997</v>
      </c>
      <c r="E16">
        <f t="shared" si="2"/>
        <v>3.8678789477125212E-21</v>
      </c>
      <c r="F16">
        <f t="shared" si="1"/>
        <v>2.5646167062499989</v>
      </c>
    </row>
    <row r="17" spans="1:19" x14ac:dyDescent="0.25">
      <c r="A17" s="2" t="s">
        <v>46</v>
      </c>
      <c r="B17" s="2">
        <f>B13/B12</f>
        <v>0</v>
      </c>
      <c r="C17">
        <v>0.16</v>
      </c>
      <c r="D17">
        <f t="shared" si="0"/>
        <v>2.3708159999999996</v>
      </c>
      <c r="E17">
        <f t="shared" si="2"/>
        <v>2.9953203345249898E-20</v>
      </c>
      <c r="F17">
        <f t="shared" si="1"/>
        <v>2.360722772459519</v>
      </c>
    </row>
    <row r="18" spans="1:19" x14ac:dyDescent="0.25">
      <c r="A18" s="3" t="s">
        <v>110</v>
      </c>
      <c r="B18" s="2">
        <f>B15+B14</f>
        <v>9</v>
      </c>
      <c r="C18">
        <v>0.17</v>
      </c>
      <c r="D18">
        <f t="shared" si="0"/>
        <v>2.2871479999999997</v>
      </c>
      <c r="E18">
        <f t="shared" si="2"/>
        <v>2.0365257085282632E-19</v>
      </c>
      <c r="F18">
        <f t="shared" si="1"/>
        <v>2.1708840791701594</v>
      </c>
    </row>
    <row r="19" spans="1:19" x14ac:dyDescent="0.25">
      <c r="A19" s="3" t="s">
        <v>111</v>
      </c>
      <c r="B19" s="13">
        <f>B9/(B18+B9)</f>
        <v>0.35714285714285715</v>
      </c>
      <c r="C19">
        <v>0.18</v>
      </c>
      <c r="D19">
        <f t="shared" si="0"/>
        <v>2.2054720000000003</v>
      </c>
      <c r="E19">
        <f t="shared" si="2"/>
        <v>1.2337253254161054E-18</v>
      </c>
      <c r="F19">
        <f t="shared" si="1"/>
        <v>1.9942837645414409</v>
      </c>
    </row>
    <row r="20" spans="1:19" x14ac:dyDescent="0.25">
      <c r="C20">
        <v>0.19</v>
      </c>
      <c r="D20">
        <f t="shared" si="0"/>
        <v>2.1257640000000007</v>
      </c>
      <c r="E20">
        <f t="shared" si="2"/>
        <v>6.7420630303584261E-18</v>
      </c>
      <c r="F20">
        <f t="shared" si="1"/>
        <v>1.8301433963968812</v>
      </c>
    </row>
    <row r="21" spans="1:19" x14ac:dyDescent="0.25">
      <c r="C21">
        <v>0.2</v>
      </c>
      <c r="D21">
        <f t="shared" si="0"/>
        <v>2.0480000000000005</v>
      </c>
      <c r="E21">
        <f t="shared" si="2"/>
        <v>3.3585251947543845E-17</v>
      </c>
      <c r="F21">
        <f t="shared" si="1"/>
        <v>1.6777216000000013</v>
      </c>
    </row>
    <row r="22" spans="1:19" x14ac:dyDescent="0.25">
      <c r="A22" t="s">
        <v>47</v>
      </c>
      <c r="C22">
        <v>0.21</v>
      </c>
      <c r="D22">
        <f t="shared" si="0"/>
        <v>1.9721560000000005</v>
      </c>
      <c r="E22">
        <f t="shared" si="2"/>
        <v>1.5387044507769E-16</v>
      </c>
      <c r="F22">
        <f t="shared" si="1"/>
        <v>1.536312718892721</v>
      </c>
    </row>
    <row r="23" spans="1:19" x14ac:dyDescent="0.25">
      <c r="A23" s="2" t="s">
        <v>55</v>
      </c>
      <c r="B23" s="4">
        <v>0.5</v>
      </c>
      <c r="C23">
        <v>0.22</v>
      </c>
      <c r="D23">
        <f t="shared" si="0"/>
        <v>1.8982080000000001</v>
      </c>
      <c r="E23">
        <f t="shared" si="2"/>
        <v>6.5334042502732733E-16</v>
      </c>
      <c r="F23">
        <f t="shared" si="1"/>
        <v>1.4052455083929605</v>
      </c>
    </row>
    <row r="24" spans="1:19" x14ac:dyDescent="0.25">
      <c r="A24" s="2" t="s">
        <v>112</v>
      </c>
      <c r="B24" s="2">
        <f>_xlfn.BETA.DIST($B$23,$B$6,$B$7, TRUE)</f>
        <v>0.9375</v>
      </c>
      <c r="C24">
        <v>0.23</v>
      </c>
      <c r="D24">
        <f t="shared" si="0"/>
        <v>1.8261320000000001</v>
      </c>
      <c r="E24">
        <f t="shared" si="2"/>
        <v>2.5881086814510655E-15</v>
      </c>
      <c r="F24">
        <f t="shared" si="1"/>
        <v>1.2838818613482399</v>
      </c>
    </row>
    <row r="25" spans="1:19" x14ac:dyDescent="0.25">
      <c r="A25" s="3" t="s">
        <v>113</v>
      </c>
      <c r="B25" s="2">
        <f>1-_xlfn.BETA.DIST($B$23,$B$6,$B$7,TRUE)</f>
        <v>6.25E-2</v>
      </c>
      <c r="C25">
        <v>0.24</v>
      </c>
      <c r="D25">
        <f t="shared" si="0"/>
        <v>1.7559040000000001</v>
      </c>
      <c r="E25">
        <f t="shared" si="2"/>
        <v>9.6204407052420064E-15</v>
      </c>
      <c r="F25">
        <f t="shared" si="1"/>
        <v>1.1716155657420801</v>
      </c>
    </row>
    <row r="26" spans="1:19" x14ac:dyDescent="0.25">
      <c r="C26">
        <v>0.25</v>
      </c>
      <c r="D26">
        <f t="shared" si="0"/>
        <v>1.6875</v>
      </c>
      <c r="E26">
        <f t="shared" si="2"/>
        <v>3.3727020350179463E-14</v>
      </c>
      <c r="F26">
        <f t="shared" si="1"/>
        <v>1.06787109375</v>
      </c>
    </row>
    <row r="27" spans="1:19" x14ac:dyDescent="0.25">
      <c r="A27" t="s">
        <v>44</v>
      </c>
      <c r="C27">
        <v>0.26</v>
      </c>
      <c r="D27">
        <f t="shared" si="0"/>
        <v>1.6208959999999999</v>
      </c>
      <c r="E27">
        <f t="shared" si="2"/>
        <v>1.1201375750701758E-13</v>
      </c>
      <c r="F27">
        <f t="shared" si="1"/>
        <v>0.97210242184191986</v>
      </c>
    </row>
    <row r="28" spans="1:19" x14ac:dyDescent="0.25">
      <c r="A28" s="2" t="s">
        <v>55</v>
      </c>
      <c r="B28" s="4">
        <f>C51</f>
        <v>0.5</v>
      </c>
      <c r="C28">
        <v>0.27</v>
      </c>
      <c r="D28">
        <f t="shared" si="0"/>
        <v>1.5560679999999998</v>
      </c>
      <c r="E28">
        <f t="shared" si="2"/>
        <v>3.5382872121803466E-13</v>
      </c>
      <c r="F28">
        <f t="shared" si="1"/>
        <v>0.88379188152775956</v>
      </c>
    </row>
    <row r="29" spans="1:19" x14ac:dyDescent="0.25">
      <c r="A29" s="2" t="s">
        <v>56</v>
      </c>
      <c r="B29" s="2">
        <f>_xlfn.BETA.DIST($B$28,$B$14,$B$15, TRUE)</f>
        <v>0.99609375</v>
      </c>
      <c r="C29">
        <v>0.28000000000000003</v>
      </c>
      <c r="D29">
        <f t="shared" si="0"/>
        <v>1.4929919999999999</v>
      </c>
      <c r="E29">
        <f t="shared" si="2"/>
        <v>1.0667713760957648E-12</v>
      </c>
      <c r="F29">
        <f t="shared" si="1"/>
        <v>0.80244904034303977</v>
      </c>
    </row>
    <row r="30" spans="1:19" x14ac:dyDescent="0.25">
      <c r="A30" s="3" t="s">
        <v>57</v>
      </c>
      <c r="B30" s="2">
        <f>1-_xlfn.BETA.DIST($B$28,$B$14,$B$15,TRUE)</f>
        <v>3.90625E-3</v>
      </c>
      <c r="C30">
        <v>0.28999999999999998</v>
      </c>
      <c r="D30">
        <f t="shared" si="0"/>
        <v>1.4316439999999999</v>
      </c>
      <c r="E30">
        <f t="shared" si="2"/>
        <v>3.0794362402692532E-12</v>
      </c>
      <c r="F30">
        <f t="shared" si="1"/>
        <v>0.72760961267127988</v>
      </c>
    </row>
    <row r="31" spans="1:19" x14ac:dyDescent="0.25">
      <c r="C31">
        <v>0.3</v>
      </c>
      <c r="D31">
        <f t="shared" si="0"/>
        <v>1.3719999999999997</v>
      </c>
      <c r="E31">
        <f t="shared" si="2"/>
        <v>8.5352555883756793E-12</v>
      </c>
      <c r="F31">
        <f t="shared" si="1"/>
        <v>0.6588343999999996</v>
      </c>
    </row>
    <row r="32" spans="1:19" x14ac:dyDescent="0.25">
      <c r="A32" t="s">
        <v>114</v>
      </c>
      <c r="C32">
        <v>0.31</v>
      </c>
      <c r="D32">
        <f t="shared" si="0"/>
        <v>1.3140359999999998</v>
      </c>
      <c r="E32">
        <f t="shared" si="2"/>
        <v>2.2772377599716722E-11</v>
      </c>
      <c r="F32">
        <f t="shared" si="1"/>
        <v>0.59570826020711976</v>
      </c>
      <c r="S32" s="1"/>
    </row>
    <row r="33" spans="1:19" x14ac:dyDescent="0.25">
      <c r="A33" s="2" t="s">
        <v>50</v>
      </c>
      <c r="B33" s="2">
        <f>BETAINV(0.025,$B$14,$B$15)</f>
        <v>3.1597235312519067E-3</v>
      </c>
      <c r="C33">
        <v>0.32</v>
      </c>
      <c r="D33">
        <f t="shared" si="0"/>
        <v>1.2577279999999997</v>
      </c>
      <c r="E33">
        <f t="shared" si="2"/>
        <v>5.8619285183656786E-11</v>
      </c>
      <c r="F33">
        <f t="shared" si="1"/>
        <v>0.53783910547455971</v>
      </c>
      <c r="S33" s="1"/>
    </row>
    <row r="34" spans="1:19" x14ac:dyDescent="0.25">
      <c r="A34" s="2" t="s">
        <v>51</v>
      </c>
      <c r="B34" s="2">
        <f>BETAINV(0.975,$B$14,$B$15)</f>
        <v>0.36941664755281922</v>
      </c>
      <c r="C34">
        <v>0.33</v>
      </c>
      <c r="D34">
        <f t="shared" ref="D34:D65" si="3" xml:space="preserve"> (FACT($B$6+$B$7-1)/FACT($B$6-1)/FACT($B$7-1))*C34^($B$6-1)*(1-C34)^($B$7-1)</f>
        <v>1.2030519999999996</v>
      </c>
      <c r="E34">
        <f t="shared" si="2"/>
        <v>1.4588561804989294E-10</v>
      </c>
      <c r="F34">
        <f t="shared" ref="F34:F65" si="4">(FACT($B$14+$B$15-1)/FACT($B$14-1)/FACT($B$15-1))*C34^($B$14-1)*(1-C34)^($B$15-1)</f>
        <v>0.48485692842583961</v>
      </c>
    </row>
    <row r="35" spans="1:19" x14ac:dyDescent="0.25">
      <c r="C35">
        <v>0.34</v>
      </c>
      <c r="D35">
        <f t="shared" si="3"/>
        <v>1.1499839999999995</v>
      </c>
      <c r="E35">
        <f t="shared" si="2"/>
        <v>3.5167431964665227E-10</v>
      </c>
      <c r="F35">
        <f t="shared" si="4"/>
        <v>0.43641285608447955</v>
      </c>
      <c r="S35" s="1"/>
    </row>
    <row r="36" spans="1:19" x14ac:dyDescent="0.25">
      <c r="C36">
        <v>0.35</v>
      </c>
      <c r="D36">
        <f t="shared" si="3"/>
        <v>1.0985000000000003</v>
      </c>
      <c r="E36">
        <f t="shared" si="2"/>
        <v>8.225604134420172E-10</v>
      </c>
      <c r="F36">
        <f t="shared" si="4"/>
        <v>0.39217823125000018</v>
      </c>
    </row>
    <row r="37" spans="1:19" x14ac:dyDescent="0.25">
      <c r="C37">
        <v>0.36</v>
      </c>
      <c r="D37">
        <f t="shared" si="3"/>
        <v>1.0485760000000002</v>
      </c>
      <c r="E37">
        <f t="shared" si="2"/>
        <v>1.8696968138721047E-9</v>
      </c>
      <c r="F37">
        <f t="shared" si="4"/>
        <v>0.35184372088832006</v>
      </c>
    </row>
    <row r="38" spans="1:19" x14ac:dyDescent="0.25">
      <c r="C38">
        <v>0.37</v>
      </c>
      <c r="D38">
        <f t="shared" si="3"/>
        <v>1.0001880000000001</v>
      </c>
      <c r="E38">
        <f t="shared" si="2"/>
        <v>4.1358957671948346E-9</v>
      </c>
      <c r="F38">
        <f t="shared" si="4"/>
        <v>0.31511845113336007</v>
      </c>
    </row>
    <row r="39" spans="1:19" x14ac:dyDescent="0.25">
      <c r="C39">
        <v>0.38</v>
      </c>
      <c r="D39">
        <f t="shared" si="3"/>
        <v>0.95331200000000005</v>
      </c>
      <c r="E39">
        <f t="shared" si="2"/>
        <v>8.9151644699346022E-9</v>
      </c>
      <c r="F39">
        <f t="shared" si="4"/>
        <v>0.28172916849664004</v>
      </c>
    </row>
    <row r="40" spans="1:19" x14ac:dyDescent="0.25">
      <c r="C40">
        <v>0.39</v>
      </c>
      <c r="D40">
        <f t="shared" si="3"/>
        <v>0.90792399999999995</v>
      </c>
      <c r="E40">
        <f t="shared" si="2"/>
        <v>1.8748637910882623E-8</v>
      </c>
      <c r="F40">
        <f t="shared" si="4"/>
        <v>0.25141942688167995</v>
      </c>
    </row>
    <row r="41" spans="1:19" x14ac:dyDescent="0.25">
      <c r="C41">
        <v>0.4</v>
      </c>
      <c r="D41">
        <f t="shared" si="3"/>
        <v>0.86399999999999999</v>
      </c>
      <c r="E41">
        <f t="shared" si="2"/>
        <v>3.8509449581312596E-8</v>
      </c>
      <c r="F41">
        <f t="shared" si="4"/>
        <v>0.22394879999999998</v>
      </c>
    </row>
    <row r="42" spans="1:19" x14ac:dyDescent="0.25">
      <c r="C42">
        <v>0.41</v>
      </c>
      <c r="D42">
        <f t="shared" si="3"/>
        <v>0.82151600000000025</v>
      </c>
      <c r="E42">
        <f t="shared" si="2"/>
        <v>7.7332170180478622E-8</v>
      </c>
      <c r="F42">
        <f t="shared" si="4"/>
        <v>0.19909211878552016</v>
      </c>
    </row>
    <row r="43" spans="1:19" x14ac:dyDescent="0.25">
      <c r="C43">
        <v>0.42</v>
      </c>
      <c r="D43">
        <f t="shared" si="3"/>
        <v>0.78044800000000025</v>
      </c>
      <c r="E43">
        <f t="shared" si="2"/>
        <v>1.5196773228468418E-7</v>
      </c>
      <c r="F43">
        <f t="shared" si="4"/>
        <v>0.17663873340416017</v>
      </c>
    </row>
    <row r="44" spans="1:19" x14ac:dyDescent="0.25">
      <c r="C44">
        <v>0.43</v>
      </c>
      <c r="D44">
        <f t="shared" si="3"/>
        <v>0.74077200000000021</v>
      </c>
      <c r="E44">
        <f t="shared" si="2"/>
        <v>2.9249056983230124E-7</v>
      </c>
      <c r="F44">
        <f t="shared" si="4"/>
        <v>0.15639179945544013</v>
      </c>
    </row>
    <row r="45" spans="1:19" x14ac:dyDescent="0.25">
      <c r="C45">
        <v>0.44</v>
      </c>
      <c r="D45">
        <f t="shared" si="3"/>
        <v>0.7024640000000002</v>
      </c>
      <c r="E45">
        <f t="shared" si="2"/>
        <v>5.5180211130048175E-7</v>
      </c>
      <c r="F45">
        <f t="shared" si="4"/>
        <v>0.13816758796288006</v>
      </c>
    </row>
    <row r="46" spans="1:19" x14ac:dyDescent="0.25">
      <c r="C46">
        <v>0.45</v>
      </c>
      <c r="D46">
        <f t="shared" si="3"/>
        <v>0.6655000000000002</v>
      </c>
      <c r="E46">
        <f t="shared" si="2"/>
        <v>1.0211290364324318E-6</v>
      </c>
      <c r="F46">
        <f t="shared" si="4"/>
        <v>0.12179481875000008</v>
      </c>
    </row>
    <row r="47" spans="1:19" x14ac:dyDescent="0.25">
      <c r="C47">
        <v>0.46</v>
      </c>
      <c r="D47">
        <f t="shared" si="3"/>
        <v>0.62985600000000008</v>
      </c>
      <c r="E47">
        <f t="shared" si="2"/>
        <v>1.8547851451628425E-6</v>
      </c>
      <c r="F47">
        <f t="shared" si="4"/>
        <v>0.10711401679872004</v>
      </c>
    </row>
    <row r="48" spans="1:19" x14ac:dyDescent="0.25">
      <c r="C48">
        <v>0.47</v>
      </c>
      <c r="D48">
        <f t="shared" si="3"/>
        <v>0.59550800000000015</v>
      </c>
      <c r="E48">
        <f t="shared" si="2"/>
        <v>3.3089426783863548E-6</v>
      </c>
      <c r="F48">
        <f t="shared" si="4"/>
        <v>9.3976891186960052E-2</v>
      </c>
    </row>
    <row r="49" spans="3:6" x14ac:dyDescent="0.25">
      <c r="C49">
        <v>0.48</v>
      </c>
      <c r="D49">
        <f t="shared" si="3"/>
        <v>0.56243200000000004</v>
      </c>
      <c r="E49">
        <f t="shared" si="2"/>
        <v>5.8011364880995124E-6</v>
      </c>
      <c r="F49">
        <f t="shared" si="4"/>
        <v>8.2245736202240016E-2</v>
      </c>
    </row>
    <row r="50" spans="3:6" x14ac:dyDescent="0.25">
      <c r="C50">
        <v>0.49</v>
      </c>
      <c r="D50">
        <f t="shared" si="3"/>
        <v>0.53060399999999996</v>
      </c>
      <c r="E50">
        <f t="shared" si="2"/>
        <v>9.9997862850637008E-6</v>
      </c>
      <c r="F50">
        <f t="shared" si="4"/>
        <v>7.1792854228079989E-2</v>
      </c>
    </row>
    <row r="51" spans="3:6" x14ac:dyDescent="0.25">
      <c r="C51">
        <v>0.5</v>
      </c>
      <c r="D51">
        <f t="shared" si="3"/>
        <v>0.5</v>
      </c>
      <c r="E51">
        <f t="shared" si="2"/>
        <v>1.6956219042185755E-5</v>
      </c>
      <c r="F51">
        <f t="shared" si="4"/>
        <v>6.25E-2</v>
      </c>
    </row>
    <row r="52" spans="3:6" x14ac:dyDescent="0.25">
      <c r="C52">
        <v>0.51</v>
      </c>
      <c r="D52">
        <f t="shared" si="3"/>
        <v>0.47059599999999996</v>
      </c>
      <c r="E52">
        <f t="shared" si="2"/>
        <v>2.8295489808620891E-5</v>
      </c>
      <c r="F52">
        <f t="shared" si="4"/>
        <v>5.4257845827919989E-2</v>
      </c>
    </row>
    <row r="53" spans="3:6" x14ac:dyDescent="0.25">
      <c r="C53">
        <v>0.52</v>
      </c>
      <c r="D53">
        <f t="shared" si="3"/>
        <v>0.44236799999999998</v>
      </c>
      <c r="E53">
        <f t="shared" si="2"/>
        <v>4.6486606743935356E-5</v>
      </c>
      <c r="F53">
        <f t="shared" si="4"/>
        <v>4.6965467381759995E-2</v>
      </c>
    </row>
    <row r="54" spans="3:6" x14ac:dyDescent="0.25">
      <c r="C54">
        <v>0.53</v>
      </c>
      <c r="D54">
        <f t="shared" si="3"/>
        <v>0.41529199999999994</v>
      </c>
      <c r="E54">
        <f t="shared" si="2"/>
        <v>7.5217266607468573E-5</v>
      </c>
      <c r="F54">
        <f t="shared" si="4"/>
        <v>4.052984963703999E-2</v>
      </c>
    </row>
    <row r="55" spans="3:6" x14ac:dyDescent="0.25">
      <c r="C55">
        <v>0.54</v>
      </c>
      <c r="D55">
        <f t="shared" si="3"/>
        <v>0.38934399999999991</v>
      </c>
      <c r="E55">
        <f t="shared" si="2"/>
        <v>1.1990236260030082E-4</v>
      </c>
      <c r="F55">
        <f t="shared" si="4"/>
        <v>3.4865412577279979E-2</v>
      </c>
    </row>
    <row r="56" spans="3:6" x14ac:dyDescent="0.25">
      <c r="C56">
        <v>0.55000000000000004</v>
      </c>
      <c r="D56">
        <f t="shared" si="3"/>
        <v>0.36449999999999988</v>
      </c>
      <c r="E56">
        <f t="shared" si="2"/>
        <v>1.8835848752038646E-4</v>
      </c>
      <c r="F56">
        <f t="shared" si="4"/>
        <v>2.9893556249999977E-2</v>
      </c>
    </row>
    <row r="57" spans="3:6" x14ac:dyDescent="0.25">
      <c r="C57">
        <v>0.56000000000000005</v>
      </c>
      <c r="D57">
        <f t="shared" si="3"/>
        <v>0.34073599999999987</v>
      </c>
      <c r="E57">
        <f t="shared" si="2"/>
        <v>2.9167719268348875E-4</v>
      </c>
      <c r="F57">
        <f t="shared" si="4"/>
        <v>2.554222477311998E-2</v>
      </c>
    </row>
    <row r="58" spans="3:6" x14ac:dyDescent="0.25">
      <c r="C58">
        <v>0.56999999999999995</v>
      </c>
      <c r="D58">
        <f t="shared" si="3"/>
        <v>0.31802800000000009</v>
      </c>
      <c r="E58">
        <f t="shared" si="2"/>
        <v>4.453262247646134E-4</v>
      </c>
      <c r="F58">
        <f t="shared" si="4"/>
        <v>2.1745488888560014E-2</v>
      </c>
    </row>
    <row r="59" spans="3:6" x14ac:dyDescent="0.25">
      <c r="C59">
        <v>0.57999999999999996</v>
      </c>
      <c r="D59">
        <f t="shared" si="3"/>
        <v>0.29635200000000006</v>
      </c>
      <c r="E59">
        <f t="shared" si="2"/>
        <v>6.7049827537213368E-4</v>
      </c>
      <c r="F59">
        <f t="shared" si="4"/>
        <v>1.844314665984001E-2</v>
      </c>
    </row>
    <row r="60" spans="3:6" x14ac:dyDescent="0.25">
      <c r="C60">
        <v>0.59</v>
      </c>
      <c r="D60">
        <f t="shared" si="3"/>
        <v>0.27568400000000004</v>
      </c>
      <c r="E60">
        <f t="shared" si="2"/>
        <v>9.9570852619164829E-4</v>
      </c>
      <c r="F60">
        <f t="shared" si="4"/>
        <v>1.5580341910480007E-2</v>
      </c>
    </row>
    <row r="61" spans="3:6" x14ac:dyDescent="0.25">
      <c r="C61">
        <v>0.6</v>
      </c>
      <c r="D61">
        <f t="shared" si="3"/>
        <v>0.25600000000000006</v>
      </c>
      <c r="E61">
        <f t="shared" si="2"/>
        <v>1.4586128884329912E-3</v>
      </c>
      <c r="F61">
        <f t="shared" si="4"/>
        <v>1.310720000000001E-2</v>
      </c>
    </row>
    <row r="62" spans="3:6" x14ac:dyDescent="0.25">
      <c r="C62">
        <v>0.61</v>
      </c>
      <c r="D62">
        <f t="shared" si="3"/>
        <v>0.23727600000000001</v>
      </c>
      <c r="E62">
        <f t="shared" si="2"/>
        <v>2.1079759384063728E-3</v>
      </c>
      <c r="F62">
        <f t="shared" si="4"/>
        <v>1.0978480534320004E-2</v>
      </c>
    </row>
    <row r="63" spans="3:6" x14ac:dyDescent="0.25">
      <c r="C63">
        <v>0.62</v>
      </c>
      <c r="D63">
        <f t="shared" si="3"/>
        <v>0.21948800000000002</v>
      </c>
      <c r="E63">
        <f t="shared" si="2"/>
        <v>3.0056594659756391E-3</v>
      </c>
      <c r="F63">
        <f t="shared" si="4"/>
        <v>9.1532466073600011E-3</v>
      </c>
    </row>
    <row r="64" spans="3:6" x14ac:dyDescent="0.25">
      <c r="C64">
        <v>0.63</v>
      </c>
      <c r="D64">
        <f t="shared" si="3"/>
        <v>0.20261199999999999</v>
      </c>
      <c r="E64">
        <f t="shared" si="2"/>
        <v>4.2284290242039233E-3</v>
      </c>
      <c r="F64">
        <f t="shared" si="4"/>
        <v>7.5945501706399989E-3</v>
      </c>
    </row>
    <row r="65" spans="3:6" x14ac:dyDescent="0.25">
      <c r="C65">
        <v>0.64</v>
      </c>
      <c r="D65">
        <f t="shared" si="3"/>
        <v>0.18662399999999998</v>
      </c>
      <c r="E65">
        <f t="shared" si="2"/>
        <v>5.8692889617803067E-3</v>
      </c>
      <c r="F65">
        <f t="shared" si="4"/>
        <v>6.2691331276799982E-3</v>
      </c>
    </row>
    <row r="66" spans="3:6" x14ac:dyDescent="0.25">
      <c r="C66">
        <v>0.65</v>
      </c>
      <c r="D66">
        <f t="shared" ref="D66:D97" si="5" xml:space="preserve"> (FACT($B$6+$B$7-1)/FACT($B$6-1)/FACT($B$7-1))*C66^($B$6-1)*(1-C66)^($B$7-1)</f>
        <v>0.17149999999999996</v>
      </c>
      <c r="E66">
        <f t="shared" si="2"/>
        <v>8.0379615505107218E-3</v>
      </c>
      <c r="F66">
        <f t="shared" ref="F66:F100" si="6">(FACT($B$14+$B$15-1)/FACT($B$14-1)/FACT($B$15-1))*C66^($B$14-1)*(1-C66)^($B$15-1)</f>
        <v>5.1471437499999969E-3</v>
      </c>
    </row>
    <row r="67" spans="3:6" x14ac:dyDescent="0.25">
      <c r="C67">
        <v>0.66</v>
      </c>
      <c r="D67">
        <f t="shared" si="5"/>
        <v>0.15721599999999997</v>
      </c>
      <c r="E67">
        <f t="shared" ref="E67:E100" si="7">BINOMDIST($B$3,$B$2,C67,FALSE)</f>
        <v>1.0860032799946413E-2</v>
      </c>
      <c r="F67">
        <f t="shared" si="6"/>
        <v>4.2018680115199977E-3</v>
      </c>
    </row>
    <row r="68" spans="3:6" x14ac:dyDescent="0.25">
      <c r="C68">
        <v>0.67</v>
      </c>
      <c r="D68">
        <f t="shared" si="5"/>
        <v>0.14374799999999993</v>
      </c>
      <c r="E68">
        <f t="shared" si="7"/>
        <v>1.4474211456440674E-2</v>
      </c>
      <c r="F68">
        <f t="shared" si="6"/>
        <v>3.4094754381599965E-3</v>
      </c>
    </row>
    <row r="69" spans="3:6" x14ac:dyDescent="0.25">
      <c r="C69">
        <v>0.68</v>
      </c>
      <c r="D69">
        <f t="shared" si="5"/>
        <v>0.13107199999999994</v>
      </c>
      <c r="E69">
        <f t="shared" si="7"/>
        <v>1.9027109270858138E-2</v>
      </c>
      <c r="F69">
        <f t="shared" si="6"/>
        <v>2.748779069439997E-3</v>
      </c>
    </row>
    <row r="70" spans="3:6" x14ac:dyDescent="0.25">
      <c r="C70">
        <v>0.69</v>
      </c>
      <c r="D70">
        <f t="shared" si="5"/>
        <v>0.11916400000000006</v>
      </c>
      <c r="E70">
        <f t="shared" si="7"/>
        <v>2.4664975926696142E-2</v>
      </c>
      <c r="F70">
        <f t="shared" si="6"/>
        <v>2.2010091288800025E-3</v>
      </c>
    </row>
    <row r="71" spans="3:6" x14ac:dyDescent="0.25">
      <c r="C71">
        <v>0.7</v>
      </c>
      <c r="D71">
        <f t="shared" si="5"/>
        <v>0.10800000000000004</v>
      </c>
      <c r="E71">
        <f t="shared" si="7"/>
        <v>3.1521940741202646E-2</v>
      </c>
      <c r="F71">
        <f t="shared" si="6"/>
        <v>1.7496000000000018E-3</v>
      </c>
    </row>
    <row r="72" spans="3:6" x14ac:dyDescent="0.25">
      <c r="C72">
        <v>0.71</v>
      </c>
      <c r="D72">
        <f t="shared" si="5"/>
        <v>9.7556000000000032E-2</v>
      </c>
      <c r="E72">
        <f t="shared" si="7"/>
        <v>3.9704555445078997E-2</v>
      </c>
      <c r="F72">
        <f t="shared" si="6"/>
        <v>1.3799901047200013E-3</v>
      </c>
    </row>
    <row r="73" spans="3:6" x14ac:dyDescent="0.25">
      <c r="C73">
        <v>0.72</v>
      </c>
      <c r="D73">
        <f t="shared" si="5"/>
        <v>8.7808000000000025E-2</v>
      </c>
      <c r="E73">
        <f t="shared" si="7"/>
        <v>4.9272823141973787E-2</v>
      </c>
      <c r="F73">
        <f t="shared" si="6"/>
        <v>1.0794342809600005E-3</v>
      </c>
    </row>
    <row r="74" spans="3:6" x14ac:dyDescent="0.25">
      <c r="C74">
        <v>0.73</v>
      </c>
      <c r="D74">
        <f t="shared" si="5"/>
        <v>7.873200000000001E-2</v>
      </c>
      <c r="E74">
        <f t="shared" si="7"/>
        <v>6.0218450706421324E-2</v>
      </c>
      <c r="F74">
        <f t="shared" si="6"/>
        <v>8.3682825624000032E-4</v>
      </c>
    </row>
    <row r="75" spans="3:6" x14ac:dyDescent="0.25">
      <c r="C75">
        <v>0.74</v>
      </c>
      <c r="D75">
        <f t="shared" si="5"/>
        <v>7.0304000000000005E-2</v>
      </c>
      <c r="E75">
        <f t="shared" si="7"/>
        <v>7.2441766430494076E-2</v>
      </c>
      <c r="F75">
        <f t="shared" si="6"/>
        <v>6.4254481408000013E-4</v>
      </c>
    </row>
    <row r="76" spans="3:6" x14ac:dyDescent="0.25">
      <c r="C76">
        <v>0.75</v>
      </c>
      <c r="D76">
        <f t="shared" si="5"/>
        <v>6.25E-2</v>
      </c>
      <c r="E76">
        <f t="shared" si="7"/>
        <v>8.5729560519478012E-2</v>
      </c>
      <c r="F76">
        <f t="shared" si="6"/>
        <v>4.8828125E-4</v>
      </c>
    </row>
    <row r="77" spans="3:6" x14ac:dyDescent="0.25">
      <c r="C77">
        <v>0.76</v>
      </c>
      <c r="D77">
        <f t="shared" si="5"/>
        <v>5.5295999999999998E-2</v>
      </c>
      <c r="E77">
        <f t="shared" si="7"/>
        <v>9.9736949731687091E-2</v>
      </c>
      <c r="F77">
        <f t="shared" si="6"/>
        <v>3.6691771391999996E-4</v>
      </c>
    </row>
    <row r="78" spans="3:6" x14ac:dyDescent="0.25">
      <c r="C78">
        <v>0.77</v>
      </c>
      <c r="D78">
        <f t="shared" si="5"/>
        <v>4.8667999999999989E-2</v>
      </c>
      <c r="E78">
        <f t="shared" si="7"/>
        <v>0.1139771065219492</v>
      </c>
      <c r="F78">
        <f t="shared" si="6"/>
        <v>2.7238603575999984E-4</v>
      </c>
    </row>
    <row r="79" spans="3:6" x14ac:dyDescent="0.25">
      <c r="C79">
        <v>0.78</v>
      </c>
      <c r="D79">
        <f t="shared" si="5"/>
        <v>4.2591999999999984E-2</v>
      </c>
      <c r="E79">
        <f t="shared" si="7"/>
        <v>0.12782314512796197</v>
      </c>
      <c r="F79">
        <f t="shared" si="6"/>
        <v>1.9954863103999984E-4</v>
      </c>
    </row>
    <row r="80" spans="3:6" x14ac:dyDescent="0.25">
      <c r="C80">
        <v>0.79</v>
      </c>
      <c r="D80">
        <f t="shared" si="5"/>
        <v>3.704399999999998E-2</v>
      </c>
      <c r="E80">
        <f t="shared" si="7"/>
        <v>0.14052639993901223</v>
      </c>
      <c r="F80">
        <f t="shared" si="6"/>
        <v>1.4408708327999983E-4</v>
      </c>
    </row>
    <row r="81" spans="3:6" x14ac:dyDescent="0.25">
      <c r="C81">
        <v>0.8</v>
      </c>
      <c r="D81">
        <f t="shared" si="5"/>
        <v>3.199999999999998E-2</v>
      </c>
      <c r="E81">
        <f t="shared" si="7"/>
        <v>0.15125452815610246</v>
      </c>
      <c r="F81">
        <f t="shared" si="6"/>
        <v>1.0239999999999983E-4</v>
      </c>
    </row>
    <row r="82" spans="3:6" x14ac:dyDescent="0.25">
      <c r="C82">
        <v>0.81</v>
      </c>
      <c r="D82">
        <f t="shared" si="5"/>
        <v>2.7435999999999978E-2</v>
      </c>
      <c r="E82">
        <f t="shared" si="7"/>
        <v>0.1591511109021353</v>
      </c>
      <c r="F82">
        <f t="shared" si="6"/>
        <v>7.150973911999986E-5</v>
      </c>
    </row>
    <row r="83" spans="3:6" x14ac:dyDescent="0.25">
      <c r="C83">
        <v>0.82</v>
      </c>
      <c r="D83">
        <f t="shared" si="5"/>
        <v>2.3328000000000019E-2</v>
      </c>
      <c r="E83">
        <f t="shared" si="7"/>
        <v>0.16341559860400709</v>
      </c>
      <c r="F83">
        <f t="shared" si="6"/>
        <v>4.8977602560000094E-5</v>
      </c>
    </row>
    <row r="84" spans="3:6" x14ac:dyDescent="0.25">
      <c r="C84">
        <v>0.83</v>
      </c>
      <c r="D84">
        <f t="shared" si="5"/>
        <v>1.9652000000000013E-2</v>
      </c>
      <c r="E84">
        <f t="shared" si="7"/>
        <v>0.16339860437784873</v>
      </c>
      <c r="F84">
        <f t="shared" si="6"/>
        <v>3.282709384000005E-5</v>
      </c>
    </row>
    <row r="85" spans="3:6" x14ac:dyDescent="0.25">
      <c r="C85">
        <v>0.84</v>
      </c>
      <c r="D85">
        <f t="shared" si="5"/>
        <v>1.638400000000001E-2</v>
      </c>
      <c r="E85">
        <f t="shared" si="7"/>
        <v>0.15870300986043814</v>
      </c>
      <c r="F85">
        <f t="shared" si="6"/>
        <v>2.147483648000003E-5</v>
      </c>
    </row>
    <row r="86" spans="3:6" x14ac:dyDescent="0.25">
      <c r="C86">
        <v>0.85</v>
      </c>
      <c r="D86">
        <f t="shared" si="5"/>
        <v>1.3500000000000005E-2</v>
      </c>
      <c r="E86">
        <f t="shared" si="7"/>
        <v>0.14927676220652389</v>
      </c>
      <c r="F86">
        <f t="shared" si="6"/>
        <v>1.3668750000000014E-5</v>
      </c>
    </row>
    <row r="87" spans="3:6" x14ac:dyDescent="0.25">
      <c r="C87">
        <v>0.86</v>
      </c>
      <c r="D87">
        <f t="shared" si="5"/>
        <v>1.0976000000000003E-2</v>
      </c>
      <c r="E87">
        <f t="shared" si="7"/>
        <v>0.13547962489595144</v>
      </c>
      <c r="F87">
        <f t="shared" si="6"/>
        <v>8.4330803200000038E-6</v>
      </c>
    </row>
    <row r="88" spans="3:6" x14ac:dyDescent="0.25">
      <c r="C88">
        <v>0.87</v>
      </c>
      <c r="D88">
        <f t="shared" si="5"/>
        <v>8.7880000000000007E-3</v>
      </c>
      <c r="E88">
        <f t="shared" si="7"/>
        <v>0.11810482686897929</v>
      </c>
      <c r="F88">
        <f t="shared" si="6"/>
        <v>5.019881360000001E-6</v>
      </c>
    </row>
    <row r="89" spans="3:6" x14ac:dyDescent="0.25">
      <c r="C89">
        <v>0.88</v>
      </c>
      <c r="D89">
        <f t="shared" si="5"/>
        <v>6.9119999999999997E-3</v>
      </c>
      <c r="E89">
        <f t="shared" si="7"/>
        <v>9.8338991025168895E-2</v>
      </c>
      <c r="F89">
        <f t="shared" si="6"/>
        <v>2.8665446399999997E-6</v>
      </c>
    </row>
    <row r="90" spans="3:6" x14ac:dyDescent="0.25">
      <c r="C90">
        <v>0.89</v>
      </c>
      <c r="D90">
        <f t="shared" si="5"/>
        <v>5.323999999999998E-3</v>
      </c>
      <c r="E90">
        <f t="shared" si="7"/>
        <v>7.7651144315008275E-2</v>
      </c>
      <c r="F90">
        <f t="shared" si="6"/>
        <v>1.5589736799999988E-6</v>
      </c>
    </row>
    <row r="91" spans="3:6" x14ac:dyDescent="0.25">
      <c r="C91">
        <v>0.9</v>
      </c>
      <c r="D91">
        <f t="shared" si="5"/>
        <v>3.9999999999999975E-3</v>
      </c>
      <c r="E91">
        <f t="shared" si="7"/>
        <v>5.7614481292187346E-2</v>
      </c>
      <c r="F91">
        <f t="shared" si="6"/>
        <v>7.9999999999999869E-7</v>
      </c>
    </row>
    <row r="92" spans="3:6" x14ac:dyDescent="0.25">
      <c r="C92">
        <v>0.91</v>
      </c>
      <c r="D92">
        <f t="shared" si="5"/>
        <v>2.9159999999999972E-3</v>
      </c>
      <c r="E92">
        <f t="shared" si="7"/>
        <v>3.9681890779661659E-2</v>
      </c>
      <c r="F92">
        <f t="shared" si="6"/>
        <v>3.8263751999999909E-7</v>
      </c>
    </row>
    <row r="93" spans="3:6" x14ac:dyDescent="0.25">
      <c r="C93">
        <v>0.92</v>
      </c>
      <c r="D93">
        <f t="shared" si="5"/>
        <v>2.0479999999999969E-3</v>
      </c>
      <c r="E93">
        <f t="shared" si="7"/>
        <v>2.4954970229315501E-2</v>
      </c>
      <c r="F93">
        <f t="shared" si="6"/>
        <v>1.6777215999999939E-7</v>
      </c>
    </row>
    <row r="94" spans="3:6" x14ac:dyDescent="0.25">
      <c r="C94">
        <v>0.93</v>
      </c>
      <c r="D94">
        <f t="shared" si="5"/>
        <v>1.3719999999999971E-3</v>
      </c>
      <c r="E94">
        <f t="shared" si="7"/>
        <v>1.4000786309657235E-2</v>
      </c>
      <c r="F94">
        <f t="shared" si="6"/>
        <v>6.5883439999999672E-8</v>
      </c>
    </row>
    <row r="95" spans="3:6" x14ac:dyDescent="0.25">
      <c r="C95">
        <v>0.94</v>
      </c>
      <c r="D95">
        <f t="shared" si="5"/>
        <v>8.6400000000000235E-4</v>
      </c>
      <c r="E95">
        <f t="shared" si="7"/>
        <v>6.7734006676001858E-3</v>
      </c>
      <c r="F95">
        <f t="shared" si="6"/>
        <v>2.239488000000014E-8</v>
      </c>
    </row>
    <row r="96" spans="3:6" x14ac:dyDescent="0.25">
      <c r="C96">
        <v>0.95</v>
      </c>
      <c r="D96">
        <f t="shared" si="5"/>
        <v>5.0000000000000131E-4</v>
      </c>
      <c r="E96">
        <f t="shared" si="7"/>
        <v>2.6803891398684341E-3</v>
      </c>
      <c r="F96">
        <f t="shared" si="6"/>
        <v>6.2500000000000386E-9</v>
      </c>
    </row>
    <row r="97" spans="3:6" x14ac:dyDescent="0.25">
      <c r="C97">
        <v>0.96</v>
      </c>
      <c r="D97">
        <f t="shared" si="5"/>
        <v>2.5600000000000069E-4</v>
      </c>
      <c r="E97">
        <f t="shared" si="7"/>
        <v>7.9414439375578773E-4</v>
      </c>
      <c r="F97">
        <f t="shared" si="6"/>
        <v>1.3107200000000083E-9</v>
      </c>
    </row>
    <row r="98" spans="3:6" x14ac:dyDescent="0.25">
      <c r="C98">
        <v>0.97</v>
      </c>
      <c r="D98">
        <f t="shared" ref="D98:D100" si="8" xml:space="preserve"> (FACT($B$6+$B$7-1)/FACT($B$6-1)/FACT($B$7-1))*C98^($B$6-1)*(1-C98)^($B$7-1)</f>
        <v>1.0800000000000029E-4</v>
      </c>
      <c r="E98">
        <f t="shared" si="7"/>
        <v>1.4922612393481561E-4</v>
      </c>
      <c r="F98">
        <f t="shared" si="6"/>
        <v>1.7496000000000109E-10</v>
      </c>
    </row>
    <row r="99" spans="3:6" x14ac:dyDescent="0.25">
      <c r="C99">
        <v>0.98</v>
      </c>
      <c r="D99">
        <f t="shared" si="8"/>
        <v>3.2000000000000087E-5</v>
      </c>
      <c r="E99">
        <f t="shared" si="7"/>
        <v>1.2251783455520767E-5</v>
      </c>
      <c r="F99">
        <f t="shared" si="6"/>
        <v>1.0240000000000065E-11</v>
      </c>
    </row>
    <row r="100" spans="3:6" x14ac:dyDescent="0.25">
      <c r="C100">
        <v>0.99</v>
      </c>
      <c r="D100">
        <f t="shared" si="8"/>
        <v>4.0000000000000108E-6</v>
      </c>
      <c r="E100">
        <f t="shared" si="7"/>
        <v>1.3381052248327951E-7</v>
      </c>
      <c r="F100">
        <f t="shared" si="6"/>
        <v>8.0000000000000505E-14</v>
      </c>
    </row>
  </sheetData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99"/>
  <sheetViews>
    <sheetView workbookViewId="0">
      <selection activeCell="A4" sqref="A4:B6"/>
    </sheetView>
  </sheetViews>
  <sheetFormatPr defaultRowHeight="15" x14ac:dyDescent="0.25"/>
  <cols>
    <col min="1" max="1" width="25.28515625" customWidth="1"/>
    <col min="2" max="2" width="15.7109375" customWidth="1"/>
    <col min="4" max="4" width="12" customWidth="1"/>
    <col min="5" max="5" width="12.7109375" customWidth="1"/>
    <col min="6" max="6" width="14.85546875" bestFit="1" customWidth="1"/>
    <col min="7" max="7" width="12" customWidth="1"/>
    <col min="8" max="8" width="13.140625" bestFit="1" customWidth="1"/>
    <col min="9" max="9" width="12" customWidth="1"/>
  </cols>
  <sheetData>
    <row r="1" spans="1:18" x14ac:dyDescent="0.25">
      <c r="A1" s="18" t="s">
        <v>91</v>
      </c>
      <c r="B1" s="18"/>
      <c r="C1" s="6" t="s">
        <v>73</v>
      </c>
      <c r="D1" t="s">
        <v>119</v>
      </c>
      <c r="E1" t="s">
        <v>101</v>
      </c>
      <c r="F1" t="s">
        <v>120</v>
      </c>
      <c r="H1" t="s">
        <v>78</v>
      </c>
    </row>
    <row r="2" spans="1:18" x14ac:dyDescent="0.25">
      <c r="A2" s="18"/>
      <c r="B2" s="18"/>
      <c r="C2">
        <v>1</v>
      </c>
      <c r="D2" s="1">
        <f t="shared" ref="D2:D31" si="0">_xlfn.GAMMA.DIST(C2,$B$13,$B$14,FALSE)</f>
        <v>5.9292511696985906E-25</v>
      </c>
      <c r="E2">
        <v>50</v>
      </c>
      <c r="F2">
        <f t="shared" ref="F2:F31" si="1">_xlfn.GAMMA.DIST(E2,$B$20,$B$21,FALSE)</f>
        <v>7.3120417882094541E-22</v>
      </c>
      <c r="G2">
        <v>0</v>
      </c>
      <c r="H2">
        <f>_xlfn.POISSON.DIST(G2,$B$9,FALSE)</f>
        <v>0.36787944117144233</v>
      </c>
    </row>
    <row r="3" spans="1:18" x14ac:dyDescent="0.25">
      <c r="A3" s="18"/>
      <c r="B3" s="18"/>
      <c r="C3">
        <v>2</v>
      </c>
      <c r="D3" s="1">
        <f t="shared" si="0"/>
        <v>3.6595295804436978E-18</v>
      </c>
      <c r="E3">
        <v>100</v>
      </c>
      <c r="F3">
        <f t="shared" si="1"/>
        <v>6.8991926848285707E-14</v>
      </c>
      <c r="G3">
        <v>1</v>
      </c>
      <c r="H3">
        <f t="shared" ref="H3:H20" si="2">_xlfn.POISSON.DIST(G3,$B$9,FALSE)</f>
        <v>0.36787944117144233</v>
      </c>
      <c r="P3" t="s">
        <v>76</v>
      </c>
      <c r="R3" s="1"/>
    </row>
    <row r="4" spans="1:18" x14ac:dyDescent="0.25">
      <c r="A4" s="18" t="s">
        <v>121</v>
      </c>
      <c r="B4" s="18"/>
      <c r="C4">
        <v>3</v>
      </c>
      <c r="D4" s="1">
        <f t="shared" si="0"/>
        <v>2.2663187789029594E-14</v>
      </c>
      <c r="E4">
        <v>150</v>
      </c>
      <c r="F4">
        <f t="shared" si="1"/>
        <v>8.7188066974695499E-10</v>
      </c>
      <c r="G4">
        <v>2</v>
      </c>
      <c r="H4">
        <f t="shared" si="2"/>
        <v>0.18393972058572114</v>
      </c>
      <c r="P4" s="1" t="s">
        <v>77</v>
      </c>
      <c r="R4" s="1"/>
    </row>
    <row r="5" spans="1:18" x14ac:dyDescent="0.25">
      <c r="A5" s="18"/>
      <c r="B5" s="18"/>
      <c r="C5">
        <v>4</v>
      </c>
      <c r="D5" s="1">
        <f t="shared" si="0"/>
        <v>8.3091422513870405E-12</v>
      </c>
      <c r="E5">
        <v>200</v>
      </c>
      <c r="F5">
        <f t="shared" si="1"/>
        <v>2.8601422145400359E-7</v>
      </c>
      <c r="G5">
        <v>3</v>
      </c>
      <c r="H5">
        <f t="shared" si="2"/>
        <v>6.1313240195240391E-2</v>
      </c>
      <c r="R5" s="1"/>
    </row>
    <row r="6" spans="1:18" x14ac:dyDescent="0.25">
      <c r="A6" s="18"/>
      <c r="B6" s="18"/>
      <c r="C6">
        <v>5</v>
      </c>
      <c r="D6" s="1">
        <f t="shared" si="0"/>
        <v>6.4729466023924371E-10</v>
      </c>
      <c r="E6">
        <v>250</v>
      </c>
      <c r="F6">
        <f t="shared" si="1"/>
        <v>1.26890110431251E-5</v>
      </c>
      <c r="G6">
        <v>4</v>
      </c>
      <c r="H6">
        <f t="shared" si="2"/>
        <v>1.5328310048810094E-2</v>
      </c>
      <c r="P6" t="s">
        <v>83</v>
      </c>
      <c r="R6" s="1"/>
    </row>
    <row r="7" spans="1:18" x14ac:dyDescent="0.25">
      <c r="C7">
        <v>6</v>
      </c>
      <c r="D7" s="1">
        <f t="shared" si="0"/>
        <v>1.8930297867524832E-8</v>
      </c>
      <c r="E7">
        <v>300</v>
      </c>
      <c r="F7">
        <f t="shared" si="1"/>
        <v>1.5880937876756469E-4</v>
      </c>
      <c r="G7">
        <v>5</v>
      </c>
      <c r="H7">
        <f t="shared" si="2"/>
        <v>3.06566200976202E-3</v>
      </c>
      <c r="P7" t="s">
        <v>84</v>
      </c>
      <c r="R7" s="1"/>
    </row>
    <row r="8" spans="1:18" x14ac:dyDescent="0.25">
      <c r="A8" t="s">
        <v>58</v>
      </c>
      <c r="C8">
        <v>7</v>
      </c>
      <c r="D8" s="1">
        <f t="shared" si="0"/>
        <v>2.815696991831026E-7</v>
      </c>
      <c r="E8">
        <v>350</v>
      </c>
      <c r="F8">
        <f t="shared" si="1"/>
        <v>8.29958485411489E-4</v>
      </c>
      <c r="G8">
        <v>6</v>
      </c>
      <c r="H8">
        <f t="shared" si="2"/>
        <v>5.1094366829366978E-4</v>
      </c>
      <c r="R8" s="1"/>
    </row>
    <row r="9" spans="1:18" x14ac:dyDescent="0.25">
      <c r="A9" t="s">
        <v>72</v>
      </c>
      <c r="B9">
        <v>1</v>
      </c>
      <c r="C9">
        <v>8</v>
      </c>
      <c r="D9" s="1">
        <f t="shared" si="0"/>
        <v>2.5532783481055814E-6</v>
      </c>
      <c r="E9">
        <v>400</v>
      </c>
      <c r="F9">
        <f t="shared" si="1"/>
        <v>2.2889508634132507E-3</v>
      </c>
      <c r="G9">
        <v>7</v>
      </c>
      <c r="H9">
        <f t="shared" si="2"/>
        <v>7.2991952613381521E-5</v>
      </c>
      <c r="P9" t="s">
        <v>94</v>
      </c>
      <c r="R9" s="1"/>
    </row>
    <row r="10" spans="1:18" x14ac:dyDescent="0.25">
      <c r="C10">
        <v>9</v>
      </c>
      <c r="D10" s="1">
        <f t="shared" si="0"/>
        <v>1.5865881973922025E-5</v>
      </c>
      <c r="E10">
        <v>450</v>
      </c>
      <c r="F10">
        <f t="shared" si="1"/>
        <v>3.8743103767973639E-3</v>
      </c>
      <c r="G10">
        <v>8</v>
      </c>
      <c r="H10">
        <f t="shared" si="2"/>
        <v>9.1239940766726546E-6</v>
      </c>
    </row>
    <row r="11" spans="1:18" x14ac:dyDescent="0.25">
      <c r="A11" s="8" t="s">
        <v>82</v>
      </c>
      <c r="B11" s="8"/>
      <c r="C11">
        <v>10</v>
      </c>
      <c r="D11" s="1">
        <f t="shared" si="0"/>
        <v>7.3172772523321582E-5</v>
      </c>
      <c r="E11">
        <v>500</v>
      </c>
      <c r="F11">
        <f t="shared" si="1"/>
        <v>4.4617615975658092E-3</v>
      </c>
      <c r="G11">
        <v>9</v>
      </c>
      <c r="H11">
        <f t="shared" si="2"/>
        <v>1.0137771196302961E-6</v>
      </c>
    </row>
    <row r="12" spans="1:18" x14ac:dyDescent="0.25">
      <c r="A12" s="2" t="s">
        <v>65</v>
      </c>
      <c r="B12" s="4">
        <v>5</v>
      </c>
      <c r="C12">
        <v>11</v>
      </c>
      <c r="D12" s="1">
        <f t="shared" si="0"/>
        <v>2.6514257681329884E-4</v>
      </c>
      <c r="E12">
        <v>550</v>
      </c>
      <c r="F12">
        <f t="shared" si="1"/>
        <v>3.7627844893947738E-3</v>
      </c>
      <c r="G12">
        <v>10</v>
      </c>
      <c r="H12">
        <f t="shared" si="2"/>
        <v>1.013777119630295E-7</v>
      </c>
      <c r="P12" s="1" t="s">
        <v>122</v>
      </c>
    </row>
    <row r="13" spans="1:18" x14ac:dyDescent="0.25">
      <c r="A13" s="2" t="s">
        <v>63</v>
      </c>
      <c r="B13" s="2">
        <f>(B9*B12)^2</f>
        <v>25</v>
      </c>
      <c r="C13">
        <v>12</v>
      </c>
      <c r="D13" s="1">
        <f t="shared" si="0"/>
        <v>7.872459809280391E-4</v>
      </c>
      <c r="E13">
        <v>600</v>
      </c>
      <c r="F13">
        <f t="shared" si="1"/>
        <v>2.4534910426473955E-3</v>
      </c>
      <c r="G13">
        <v>11</v>
      </c>
      <c r="H13">
        <f t="shared" si="2"/>
        <v>9.2161556330026647E-9</v>
      </c>
    </row>
    <row r="14" spans="1:18" x14ac:dyDescent="0.25">
      <c r="A14" s="2" t="s">
        <v>64</v>
      </c>
      <c r="B14" s="2">
        <f>B9</f>
        <v>1</v>
      </c>
      <c r="C14">
        <v>13</v>
      </c>
      <c r="D14" s="1">
        <f t="shared" si="0"/>
        <v>1.9774545957113535E-3</v>
      </c>
      <c r="E14">
        <v>650</v>
      </c>
      <c r="F14">
        <f t="shared" si="1"/>
        <v>1.2889602215800319E-3</v>
      </c>
      <c r="G14">
        <v>12</v>
      </c>
      <c r="H14">
        <f t="shared" si="2"/>
        <v>7.680129694168931E-10</v>
      </c>
    </row>
    <row r="15" spans="1:18" x14ac:dyDescent="0.25">
      <c r="A15" s="3" t="s">
        <v>53</v>
      </c>
      <c r="B15" s="2">
        <f>B13/B14</f>
        <v>25</v>
      </c>
      <c r="C15">
        <v>14</v>
      </c>
      <c r="D15" s="1">
        <f t="shared" si="0"/>
        <v>4.3076899744848669E-3</v>
      </c>
      <c r="E15">
        <v>700</v>
      </c>
      <c r="F15">
        <f t="shared" si="1"/>
        <v>5.6337094276289791E-4</v>
      </c>
      <c r="G15">
        <v>13</v>
      </c>
      <c r="H15">
        <f t="shared" si="2"/>
        <v>5.9077920724376414E-11</v>
      </c>
    </row>
    <row r="16" spans="1:18" x14ac:dyDescent="0.25">
      <c r="C16">
        <v>15</v>
      </c>
      <c r="D16" s="1">
        <f t="shared" si="0"/>
        <v>8.2997941004724785E-3</v>
      </c>
      <c r="E16">
        <v>750</v>
      </c>
      <c r="F16">
        <f t="shared" si="1"/>
        <v>2.1012808963520265E-4</v>
      </c>
      <c r="G16">
        <v>14</v>
      </c>
      <c r="H16">
        <f t="shared" si="2"/>
        <v>4.2198514803125853E-12</v>
      </c>
      <c r="P16" s="1"/>
    </row>
    <row r="17" spans="1:18" x14ac:dyDescent="0.25">
      <c r="A17" s="7" t="s">
        <v>123</v>
      </c>
      <c r="B17" s="7"/>
      <c r="C17">
        <v>16</v>
      </c>
      <c r="D17" s="1">
        <f t="shared" si="0"/>
        <v>1.4370179834973578E-2</v>
      </c>
      <c r="E17">
        <v>800</v>
      </c>
      <c r="F17">
        <f t="shared" si="1"/>
        <v>6.8265973503045345E-5</v>
      </c>
      <c r="G17">
        <v>15</v>
      </c>
      <c r="H17">
        <f t="shared" si="2"/>
        <v>2.813234320208389E-13</v>
      </c>
      <c r="P17" s="1"/>
    </row>
    <row r="18" spans="1:18" x14ac:dyDescent="0.25">
      <c r="A18" s="2" t="s">
        <v>48</v>
      </c>
      <c r="B18" s="4">
        <v>15</v>
      </c>
      <c r="C18">
        <v>17</v>
      </c>
      <c r="D18" s="1">
        <f t="shared" si="0"/>
        <v>2.2649689386597487E-2</v>
      </c>
      <c r="E18">
        <v>850</v>
      </c>
      <c r="F18">
        <f t="shared" si="1"/>
        <v>1.9644054587101885E-5</v>
      </c>
      <c r="G18">
        <v>16</v>
      </c>
      <c r="H18">
        <f t="shared" si="2"/>
        <v>1.7582714501302425E-14</v>
      </c>
    </row>
    <row r="19" spans="1:18" x14ac:dyDescent="0.25">
      <c r="A19" s="2" t="s">
        <v>49</v>
      </c>
      <c r="B19" s="4">
        <v>7</v>
      </c>
      <c r="C19">
        <v>18</v>
      </c>
      <c r="D19" s="1">
        <f t="shared" si="0"/>
        <v>3.284987929116065E-2</v>
      </c>
      <c r="E19">
        <v>900</v>
      </c>
      <c r="F19">
        <f t="shared" si="1"/>
        <v>5.076822409972723E-6</v>
      </c>
      <c r="G19">
        <v>17</v>
      </c>
      <c r="H19">
        <f t="shared" si="2"/>
        <v>1.0342773236060258E-15</v>
      </c>
    </row>
    <row r="20" spans="1:18" ht="15" customHeight="1" x14ac:dyDescent="0.25">
      <c r="A20" s="3" t="s">
        <v>80</v>
      </c>
      <c r="B20" s="2">
        <f>B13+B19</f>
        <v>32</v>
      </c>
      <c r="C20">
        <v>19</v>
      </c>
      <c r="D20" s="1">
        <f t="shared" si="0"/>
        <v>4.423699282849914E-2</v>
      </c>
      <c r="E20">
        <v>950</v>
      </c>
      <c r="F20">
        <f t="shared" si="1"/>
        <v>1.1921631325056898E-6</v>
      </c>
      <c r="G20">
        <v>18</v>
      </c>
      <c r="H20">
        <f t="shared" si="2"/>
        <v>5.7459851311446043E-17</v>
      </c>
    </row>
    <row r="21" spans="1:18" x14ac:dyDescent="0.25">
      <c r="A21" s="2" t="s">
        <v>81</v>
      </c>
      <c r="B21" s="2">
        <f>B14+B18</f>
        <v>16</v>
      </c>
      <c r="C21">
        <v>20</v>
      </c>
      <c r="D21" s="1">
        <f t="shared" si="0"/>
        <v>5.5734561385334849E-2</v>
      </c>
      <c r="E21">
        <v>1000</v>
      </c>
      <c r="F21">
        <f t="shared" si="1"/>
        <v>2.5688199612541498E-7</v>
      </c>
      <c r="G21">
        <v>19</v>
      </c>
      <c r="H21">
        <f t="shared" ref="H21:H31" si="3">(2.7182^-$B$9)*($B$9^G21/FACT(G21))</f>
        <v>3.0242937409404495E-18</v>
      </c>
    </row>
    <row r="22" spans="1:18" x14ac:dyDescent="0.25">
      <c r="A22" s="3" t="s">
        <v>45</v>
      </c>
      <c r="B22" s="2">
        <f>B20/(1/B21)</f>
        <v>512</v>
      </c>
      <c r="C22">
        <v>21</v>
      </c>
      <c r="D22" s="1">
        <f t="shared" si="0"/>
        <v>6.612615693665902E-2</v>
      </c>
      <c r="E22">
        <v>1050</v>
      </c>
      <c r="F22">
        <f t="shared" si="1"/>
        <v>5.1219069283964397E-8</v>
      </c>
      <c r="G22">
        <v>20</v>
      </c>
      <c r="H22">
        <f>(2.7182^-$B$9)*($B$9^G22/FACT(G22))</f>
        <v>1.5121468704702247E-19</v>
      </c>
    </row>
    <row r="23" spans="1:18" x14ac:dyDescent="0.25">
      <c r="C23">
        <v>22</v>
      </c>
      <c r="D23" s="1">
        <f t="shared" si="0"/>
        <v>7.4295082226860529E-2</v>
      </c>
      <c r="E23">
        <v>1100</v>
      </c>
      <c r="F23">
        <f t="shared" si="1"/>
        <v>9.5184535591111044E-9</v>
      </c>
      <c r="G23">
        <v>21</v>
      </c>
      <c r="H23">
        <f t="shared" si="3"/>
        <v>7.200699383191547E-21</v>
      </c>
    </row>
    <row r="24" spans="1:18" x14ac:dyDescent="0.25">
      <c r="A24" t="s">
        <v>47</v>
      </c>
      <c r="C24">
        <v>23</v>
      </c>
      <c r="D24" s="1">
        <f t="shared" si="0"/>
        <v>7.9430868375157435E-2</v>
      </c>
      <c r="E24">
        <v>1150</v>
      </c>
      <c r="F24">
        <f t="shared" si="1"/>
        <v>1.6590365362705844E-9</v>
      </c>
      <c r="G24">
        <v>22</v>
      </c>
      <c r="H24">
        <f t="shared" si="3"/>
        <v>3.273045174177976E-22</v>
      </c>
    </row>
    <row r="25" spans="1:18" x14ac:dyDescent="0.25">
      <c r="A25" s="2" t="s">
        <v>55</v>
      </c>
      <c r="B25" s="4">
        <v>15</v>
      </c>
      <c r="C25">
        <v>24</v>
      </c>
      <c r="D25" s="1">
        <f t="shared" si="0"/>
        <v>8.1151502527251729E-2</v>
      </c>
      <c r="E25">
        <v>1200</v>
      </c>
      <c r="F25">
        <f t="shared" si="1"/>
        <v>2.7269129286824208E-10</v>
      </c>
      <c r="G25">
        <v>23</v>
      </c>
      <c r="H25">
        <f t="shared" si="3"/>
        <v>1.4230631192078153E-23</v>
      </c>
    </row>
    <row r="26" spans="1:18" x14ac:dyDescent="0.25">
      <c r="A26" s="2" t="s">
        <v>61</v>
      </c>
      <c r="B26" s="2">
        <f>_xlfn.GAMMA.DIST(B25,B13,B14,TRUE)</f>
        <v>1.1164780271550274E-2</v>
      </c>
      <c r="C26">
        <v>25</v>
      </c>
      <c r="D26" s="1">
        <f t="shared" si="0"/>
        <v>7.9522951468065442E-2</v>
      </c>
      <c r="E26">
        <v>1250</v>
      </c>
      <c r="F26">
        <f t="shared" si="1"/>
        <v>4.2471029731686025E-11</v>
      </c>
      <c r="G26">
        <v>24</v>
      </c>
      <c r="H26">
        <f t="shared" si="3"/>
        <v>5.9294296633658983E-25</v>
      </c>
    </row>
    <row r="27" spans="1:18" x14ac:dyDescent="0.25">
      <c r="A27" s="3" t="s">
        <v>62</v>
      </c>
      <c r="B27" s="2">
        <f>1-_xlfn.GAMMA.DIST(B25,B13,B14,TRUE)</f>
        <v>0.98883521972844968</v>
      </c>
      <c r="C27">
        <v>26</v>
      </c>
      <c r="D27" s="1">
        <f t="shared" si="0"/>
        <v>7.4989101780565379E-2</v>
      </c>
      <c r="E27">
        <v>1300</v>
      </c>
      <c r="F27">
        <f t="shared" si="1"/>
        <v>6.2944248545330072E-12</v>
      </c>
      <c r="G27">
        <v>25</v>
      </c>
      <c r="H27">
        <f t="shared" si="3"/>
        <v>2.3717718653463597E-26</v>
      </c>
    </row>
    <row r="28" spans="1:18" x14ac:dyDescent="0.25">
      <c r="C28">
        <v>27</v>
      </c>
      <c r="D28" s="1">
        <f t="shared" si="0"/>
        <v>6.8245443161644784E-2</v>
      </c>
      <c r="E28">
        <v>1350</v>
      </c>
      <c r="F28">
        <f t="shared" si="1"/>
        <v>8.9102255760628473E-13</v>
      </c>
      <c r="G28">
        <v>26</v>
      </c>
      <c r="H28">
        <f t="shared" si="3"/>
        <v>9.1221994821013797E-28</v>
      </c>
    </row>
    <row r="29" spans="1:18" x14ac:dyDescent="0.25">
      <c r="A29" t="s">
        <v>44</v>
      </c>
      <c r="C29">
        <v>28</v>
      </c>
      <c r="D29" s="1">
        <f t="shared" si="0"/>
        <v>6.0095449612638151E-2</v>
      </c>
      <c r="E29">
        <v>1400</v>
      </c>
      <c r="F29">
        <f t="shared" si="1"/>
        <v>1.2087617972796049E-13</v>
      </c>
      <c r="G29">
        <v>27</v>
      </c>
      <c r="H29">
        <f t="shared" si="3"/>
        <v>3.3785924007782894E-29</v>
      </c>
    </row>
    <row r="30" spans="1:18" x14ac:dyDescent="0.25">
      <c r="A30" s="2" t="s">
        <v>55</v>
      </c>
      <c r="B30" s="4">
        <v>450</v>
      </c>
      <c r="C30">
        <v>29</v>
      </c>
      <c r="D30" s="1">
        <f t="shared" si="0"/>
        <v>5.1322322836707325E-2</v>
      </c>
      <c r="E30">
        <v>1450</v>
      </c>
      <c r="F30">
        <f t="shared" si="1"/>
        <v>1.5761931401468666E-14</v>
      </c>
      <c r="G30">
        <v>28</v>
      </c>
      <c r="H30">
        <f t="shared" si="3"/>
        <v>1.2066401431351036E-30</v>
      </c>
    </row>
    <row r="31" spans="1:18" x14ac:dyDescent="0.25">
      <c r="A31" s="2" t="s">
        <v>61</v>
      </c>
      <c r="B31" s="2">
        <f>_xlfn.GAMMA.DIST(B30,B20,B21,TRUE)</f>
        <v>0.25616663431316167</v>
      </c>
      <c r="C31">
        <v>30</v>
      </c>
      <c r="D31" s="1">
        <f t="shared" si="0"/>
        <v>4.259611452411774E-2</v>
      </c>
      <c r="E31">
        <v>1500</v>
      </c>
      <c r="F31">
        <f t="shared" si="1"/>
        <v>1.9808889918428823E-15</v>
      </c>
      <c r="G31">
        <v>29</v>
      </c>
      <c r="H31">
        <f t="shared" si="3"/>
        <v>4.160828079776219E-32</v>
      </c>
    </row>
    <row r="32" spans="1:18" x14ac:dyDescent="0.25">
      <c r="A32" s="3" t="s">
        <v>62</v>
      </c>
      <c r="B32" s="2">
        <f>1-_xlfn.GAMMA.DIST(B30,B20,B21,TRUE)</f>
        <v>0.74383336568683833</v>
      </c>
      <c r="R32" s="1"/>
    </row>
    <row r="33" spans="1:18" x14ac:dyDescent="0.25">
      <c r="E33" s="1"/>
      <c r="R33" s="1"/>
    </row>
    <row r="34" spans="1:18" x14ac:dyDescent="0.25">
      <c r="A34" t="s">
        <v>124</v>
      </c>
      <c r="E34" s="1"/>
    </row>
    <row r="35" spans="1:18" x14ac:dyDescent="0.25">
      <c r="A35" s="2" t="s">
        <v>50</v>
      </c>
      <c r="B35" s="2">
        <f>_xlfn.GAMMA.INV(0.025,B20,1/B21)</f>
        <v>1.3679985194552851</v>
      </c>
      <c r="E35" s="1"/>
      <c r="R35" s="1"/>
    </row>
    <row r="36" spans="1:18" x14ac:dyDescent="0.25">
      <c r="A36" s="2" t="s">
        <v>51</v>
      </c>
      <c r="B36" s="2">
        <f>_xlfn.GAMMA.INV(0.975,B20,1/B21)</f>
        <v>2.7501265939530479</v>
      </c>
      <c r="E36" s="1"/>
    </row>
    <row r="37" spans="1:18" x14ac:dyDescent="0.25">
      <c r="E37" s="1"/>
    </row>
    <row r="38" spans="1:18" x14ac:dyDescent="0.25">
      <c r="A38" t="s">
        <v>87</v>
      </c>
      <c r="E38" s="1"/>
    </row>
    <row r="39" spans="1:18" x14ac:dyDescent="0.25">
      <c r="A39" t="s">
        <v>88</v>
      </c>
      <c r="B39">
        <f>_xlfn.GAMMA.INV(0.05,B20,1/B21)</f>
        <v>1.4560907882754364</v>
      </c>
      <c r="E39" s="1"/>
    </row>
    <row r="40" spans="1:18" x14ac:dyDescent="0.25">
      <c r="E40" s="1"/>
    </row>
    <row r="41" spans="1:18" x14ac:dyDescent="0.25">
      <c r="A41" t="s">
        <v>89</v>
      </c>
      <c r="E41" s="1"/>
    </row>
    <row r="42" spans="1:18" x14ac:dyDescent="0.25">
      <c r="A42" t="s">
        <v>90</v>
      </c>
      <c r="B42">
        <f>_xlfn.GAMMA.INV(0.95,B20,1/B21)</f>
        <v>2.6148518982100306</v>
      </c>
      <c r="E42" s="1"/>
    </row>
    <row r="43" spans="1:18" x14ac:dyDescent="0.25">
      <c r="E43" s="1"/>
    </row>
    <row r="44" spans="1:18" x14ac:dyDescent="0.25">
      <c r="E44" s="1"/>
    </row>
    <row r="45" spans="1:18" x14ac:dyDescent="0.25">
      <c r="E45" s="1"/>
    </row>
    <row r="46" spans="1:18" x14ac:dyDescent="0.25">
      <c r="E46" s="1"/>
    </row>
    <row r="47" spans="1:18" x14ac:dyDescent="0.25">
      <c r="E47" s="1"/>
    </row>
    <row r="48" spans="1:18" x14ac:dyDescent="0.25">
      <c r="E48" s="1"/>
    </row>
    <row r="49" spans="5:5" x14ac:dyDescent="0.25">
      <c r="E49" s="1"/>
    </row>
    <row r="50" spans="5:5" x14ac:dyDescent="0.25">
      <c r="E50" s="1"/>
    </row>
    <row r="51" spans="5:5" x14ac:dyDescent="0.25">
      <c r="E51" s="1"/>
    </row>
    <row r="52" spans="5:5" x14ac:dyDescent="0.25">
      <c r="E52" s="1"/>
    </row>
    <row r="53" spans="5:5" x14ac:dyDescent="0.25">
      <c r="E53" s="1"/>
    </row>
    <row r="54" spans="5:5" x14ac:dyDescent="0.25">
      <c r="E54" s="1"/>
    </row>
    <row r="55" spans="5:5" x14ac:dyDescent="0.25">
      <c r="E55" s="1"/>
    </row>
    <row r="56" spans="5:5" x14ac:dyDescent="0.25">
      <c r="E56" s="1"/>
    </row>
    <row r="57" spans="5:5" x14ac:dyDescent="0.25">
      <c r="E57" s="1"/>
    </row>
    <row r="58" spans="5:5" x14ac:dyDescent="0.25">
      <c r="E58" s="1"/>
    </row>
    <row r="59" spans="5:5" x14ac:dyDescent="0.25">
      <c r="E59" s="1"/>
    </row>
    <row r="60" spans="5:5" x14ac:dyDescent="0.25">
      <c r="E60" s="1"/>
    </row>
    <row r="61" spans="5:5" x14ac:dyDescent="0.25">
      <c r="E61" s="1"/>
    </row>
    <row r="62" spans="5:5" x14ac:dyDescent="0.25">
      <c r="E62" s="1"/>
    </row>
    <row r="63" spans="5:5" x14ac:dyDescent="0.25">
      <c r="E63" s="1"/>
    </row>
    <row r="64" spans="5:5" x14ac:dyDescent="0.25">
      <c r="E64" s="1"/>
    </row>
    <row r="65" spans="5:5" x14ac:dyDescent="0.25">
      <c r="E65" s="1"/>
    </row>
    <row r="66" spans="5:5" x14ac:dyDescent="0.25">
      <c r="E66" s="1"/>
    </row>
    <row r="67" spans="5:5" x14ac:dyDescent="0.25">
      <c r="E67" s="1"/>
    </row>
    <row r="68" spans="5:5" x14ac:dyDescent="0.25">
      <c r="E68" s="1"/>
    </row>
    <row r="69" spans="5:5" x14ac:dyDescent="0.25">
      <c r="E69" s="1"/>
    </row>
    <row r="70" spans="5:5" x14ac:dyDescent="0.25">
      <c r="E70" s="1"/>
    </row>
    <row r="71" spans="5:5" x14ac:dyDescent="0.25">
      <c r="E71" s="1"/>
    </row>
    <row r="72" spans="5:5" x14ac:dyDescent="0.25">
      <c r="E72" s="1"/>
    </row>
    <row r="73" spans="5:5" x14ac:dyDescent="0.25">
      <c r="E73" s="1"/>
    </row>
    <row r="74" spans="5:5" x14ac:dyDescent="0.25">
      <c r="E74" s="1"/>
    </row>
    <row r="75" spans="5:5" x14ac:dyDescent="0.25">
      <c r="E75" s="1"/>
    </row>
    <row r="76" spans="5:5" x14ac:dyDescent="0.25">
      <c r="E76" s="1"/>
    </row>
    <row r="77" spans="5:5" x14ac:dyDescent="0.25">
      <c r="E77" s="1"/>
    </row>
    <row r="78" spans="5:5" x14ac:dyDescent="0.25">
      <c r="E78" s="1"/>
    </row>
    <row r="79" spans="5:5" x14ac:dyDescent="0.25">
      <c r="E79" s="1"/>
    </row>
    <row r="80" spans="5:5" x14ac:dyDescent="0.25">
      <c r="E80" s="1"/>
    </row>
    <row r="81" spans="5:5" x14ac:dyDescent="0.25">
      <c r="E81" s="1"/>
    </row>
    <row r="82" spans="5:5" x14ac:dyDescent="0.25">
      <c r="E82" s="1"/>
    </row>
    <row r="83" spans="5:5" x14ac:dyDescent="0.25">
      <c r="E83" s="1"/>
    </row>
    <row r="84" spans="5:5" x14ac:dyDescent="0.25">
      <c r="E84" s="1"/>
    </row>
    <row r="85" spans="5:5" x14ac:dyDescent="0.25">
      <c r="E85" s="1"/>
    </row>
    <row r="86" spans="5:5" x14ac:dyDescent="0.25">
      <c r="E86" s="1"/>
    </row>
    <row r="87" spans="5:5" x14ac:dyDescent="0.25">
      <c r="E87" s="1"/>
    </row>
    <row r="88" spans="5:5" x14ac:dyDescent="0.25">
      <c r="E88" s="1"/>
    </row>
    <row r="89" spans="5:5" x14ac:dyDescent="0.25">
      <c r="E89" s="1"/>
    </row>
    <row r="90" spans="5:5" x14ac:dyDescent="0.25">
      <c r="E90" s="1"/>
    </row>
    <row r="91" spans="5:5" x14ac:dyDescent="0.25">
      <c r="E91" s="1"/>
    </row>
    <row r="92" spans="5:5" x14ac:dyDescent="0.25">
      <c r="E92" s="1"/>
    </row>
    <row r="93" spans="5:5" x14ac:dyDescent="0.25">
      <c r="E93" s="1"/>
    </row>
    <row r="94" spans="5:5" x14ac:dyDescent="0.25">
      <c r="E94" s="1"/>
    </row>
    <row r="95" spans="5:5" x14ac:dyDescent="0.25">
      <c r="E95" s="1"/>
    </row>
    <row r="96" spans="5:5" x14ac:dyDescent="0.25">
      <c r="E96" s="1"/>
    </row>
    <row r="97" spans="5:5" x14ac:dyDescent="0.25">
      <c r="E97" s="1"/>
    </row>
    <row r="98" spans="5:5" x14ac:dyDescent="0.25">
      <c r="E98" s="1"/>
    </row>
    <row r="99" spans="5:5" x14ac:dyDescent="0.25">
      <c r="E99" s="1"/>
    </row>
  </sheetData>
  <mergeCells count="2">
    <mergeCell ref="A1:B3"/>
    <mergeCell ref="A4:B6"/>
  </mergeCells>
  <pageMargins left="0.7" right="0.7" top="0.75" bottom="0.75" header="0.3" footer="0.3"/>
  <pageSetup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99"/>
  <sheetViews>
    <sheetView workbookViewId="0">
      <selection activeCell="A7" sqref="A7"/>
    </sheetView>
  </sheetViews>
  <sheetFormatPr defaultRowHeight="15" x14ac:dyDescent="0.25"/>
  <cols>
    <col min="1" max="1" width="25.28515625" customWidth="1"/>
    <col min="2" max="2" width="15.7109375" customWidth="1"/>
    <col min="4" max="4" width="12" customWidth="1"/>
    <col min="5" max="5" width="12.7109375" customWidth="1"/>
    <col min="6" max="6" width="14.85546875" customWidth="1"/>
    <col min="7" max="7" width="12" customWidth="1"/>
    <col min="8" max="8" width="13.140625" customWidth="1"/>
    <col min="9" max="9" width="12" customWidth="1"/>
  </cols>
  <sheetData>
    <row r="1" spans="1:18" x14ac:dyDescent="0.25">
      <c r="A1" s="18" t="s">
        <v>91</v>
      </c>
      <c r="B1" s="18"/>
      <c r="C1" s="6" t="s">
        <v>73</v>
      </c>
      <c r="D1" t="s">
        <v>119</v>
      </c>
      <c r="E1" t="s">
        <v>101</v>
      </c>
      <c r="F1" t="s">
        <v>120</v>
      </c>
      <c r="H1" t="s">
        <v>78</v>
      </c>
    </row>
    <row r="2" spans="1:18" x14ac:dyDescent="0.25">
      <c r="A2" s="18"/>
      <c r="B2" s="18"/>
      <c r="C2">
        <v>1</v>
      </c>
      <c r="D2" s="1">
        <f t="shared" ref="D2:D31" si="0">_xlfn.GAMMA.DIST(C2,$B$13,$B$14,FALSE)</f>
        <v>1.0916410041039764E-5</v>
      </c>
      <c r="E2">
        <v>50</v>
      </c>
      <c r="F2">
        <f t="shared" ref="F2:F31" si="1">_xlfn.GAMMA.DIST(E2,$B$20,$B$21,FALSE)</f>
        <v>2.4514225510892287E-6</v>
      </c>
      <c r="G2">
        <v>0</v>
      </c>
      <c r="H2">
        <f>_xlfn.POISSON.DIST(G2,$B$9,FALSE)</f>
        <v>0.36787944117144233</v>
      </c>
    </row>
    <row r="3" spans="1:18" x14ac:dyDescent="0.25">
      <c r="A3" s="18"/>
      <c r="B3" s="18"/>
      <c r="C3">
        <v>2</v>
      </c>
      <c r="D3" s="1">
        <f t="shared" si="0"/>
        <v>1.4300160982093653E-4</v>
      </c>
      <c r="E3">
        <v>100</v>
      </c>
      <c r="F3">
        <f t="shared" si="1"/>
        <v>4.1210883426867937E-4</v>
      </c>
      <c r="G3">
        <v>1</v>
      </c>
      <c r="H3">
        <f t="shared" ref="H3:H20" si="2">_xlfn.POISSON.DIST(G3,$B$9,FALSE)</f>
        <v>0.36787944117144233</v>
      </c>
      <c r="P3" t="s">
        <v>76</v>
      </c>
      <c r="R3" s="1"/>
    </row>
    <row r="4" spans="1:18" x14ac:dyDescent="0.25">
      <c r="A4" s="18" t="s">
        <v>135</v>
      </c>
      <c r="B4" s="18"/>
      <c r="C4">
        <v>3</v>
      </c>
      <c r="D4" s="1">
        <f t="shared" si="0"/>
        <v>5.9271656698154859E-4</v>
      </c>
      <c r="E4">
        <v>150</v>
      </c>
      <c r="F4">
        <f t="shared" si="1"/>
        <v>2.9260353548411404E-3</v>
      </c>
      <c r="G4">
        <v>2</v>
      </c>
      <c r="H4">
        <f t="shared" si="2"/>
        <v>0.18393972058572114</v>
      </c>
      <c r="P4" s="1" t="s">
        <v>77</v>
      </c>
      <c r="R4" s="1"/>
    </row>
    <row r="5" spans="1:18" x14ac:dyDescent="0.25">
      <c r="A5" s="18"/>
      <c r="B5" s="18"/>
      <c r="C5">
        <v>4</v>
      </c>
      <c r="D5" s="1">
        <f t="shared" si="0"/>
        <v>1.5337095308534502E-3</v>
      </c>
      <c r="E5">
        <v>200</v>
      </c>
      <c r="F5">
        <f t="shared" si="1"/>
        <v>5.6868198055060604E-3</v>
      </c>
      <c r="G5">
        <v>3</v>
      </c>
      <c r="H5">
        <f t="shared" si="2"/>
        <v>6.1313240195240391E-2</v>
      </c>
      <c r="R5" s="1"/>
    </row>
    <row r="6" spans="1:18" x14ac:dyDescent="0.25">
      <c r="A6" s="18"/>
      <c r="B6" s="18"/>
      <c r="C6">
        <v>5</v>
      </c>
      <c r="D6" s="1">
        <f t="shared" si="0"/>
        <v>3.06566200976202E-3</v>
      </c>
      <c r="E6">
        <v>250</v>
      </c>
      <c r="F6">
        <f t="shared" si="1"/>
        <v>5.4342974432432705E-3</v>
      </c>
      <c r="G6">
        <v>4</v>
      </c>
      <c r="H6">
        <f t="shared" si="2"/>
        <v>1.5328310048810094E-2</v>
      </c>
      <c r="P6" t="s">
        <v>83</v>
      </c>
      <c r="R6" s="1"/>
    </row>
    <row r="7" spans="1:18" x14ac:dyDescent="0.25">
      <c r="C7">
        <v>6</v>
      </c>
      <c r="D7" s="1">
        <f t="shared" si="0"/>
        <v>5.2046359818428501E-3</v>
      </c>
      <c r="E7">
        <v>300</v>
      </c>
      <c r="F7">
        <f t="shared" si="1"/>
        <v>3.3143693747458183E-3</v>
      </c>
      <c r="G7">
        <v>5</v>
      </c>
      <c r="H7">
        <f t="shared" si="2"/>
        <v>3.06566200976202E-3</v>
      </c>
      <c r="P7" t="s">
        <v>84</v>
      </c>
      <c r="R7" s="1"/>
    </row>
    <row r="8" spans="1:18" x14ac:dyDescent="0.25">
      <c r="A8" t="s">
        <v>58</v>
      </c>
      <c r="C8">
        <v>7</v>
      </c>
      <c r="D8" s="1">
        <f t="shared" si="0"/>
        <v>7.8943908056506237E-3</v>
      </c>
      <c r="E8">
        <v>350</v>
      </c>
      <c r="F8">
        <f t="shared" si="1"/>
        <v>1.482789112557204E-3</v>
      </c>
      <c r="G8">
        <v>6</v>
      </c>
      <c r="H8">
        <f t="shared" si="2"/>
        <v>5.1094366829366978E-4</v>
      </c>
      <c r="R8" s="1"/>
    </row>
    <row r="9" spans="1:18" x14ac:dyDescent="0.25">
      <c r="A9" s="6" t="s">
        <v>125</v>
      </c>
      <c r="B9" s="15">
        <v>1</v>
      </c>
      <c r="C9">
        <v>8</v>
      </c>
      <c r="D9" s="1">
        <f t="shared" si="0"/>
        <v>1.1026241836081445E-2</v>
      </c>
      <c r="E9">
        <v>400</v>
      </c>
      <c r="F9">
        <f t="shared" si="1"/>
        <v>5.2875513803137637E-4</v>
      </c>
      <c r="G9">
        <v>7</v>
      </c>
      <c r="H9">
        <f t="shared" si="2"/>
        <v>7.2991952613381521E-5</v>
      </c>
      <c r="P9" t="s">
        <v>94</v>
      </c>
      <c r="R9" s="1"/>
    </row>
    <row r="10" spans="1:18" x14ac:dyDescent="0.25">
      <c r="C10">
        <v>9</v>
      </c>
      <c r="D10" s="1">
        <f t="shared" si="0"/>
        <v>1.446034674162441E-2</v>
      </c>
      <c r="E10">
        <v>450</v>
      </c>
      <c r="F10">
        <f t="shared" si="1"/>
        <v>1.5856091477790588E-4</v>
      </c>
      <c r="G10">
        <v>8</v>
      </c>
      <c r="H10">
        <f t="shared" si="2"/>
        <v>9.1239940766726546E-6</v>
      </c>
    </row>
    <row r="11" spans="1:18" x14ac:dyDescent="0.25">
      <c r="A11" s="8" t="s">
        <v>82</v>
      </c>
      <c r="B11" s="8"/>
      <c r="C11">
        <v>10</v>
      </c>
      <c r="D11" s="1">
        <f t="shared" si="0"/>
        <v>1.8044704431548358E-2</v>
      </c>
      <c r="E11">
        <v>500</v>
      </c>
      <c r="F11">
        <f t="shared" si="1"/>
        <v>4.1475567216397459E-5</v>
      </c>
      <c r="G11">
        <v>9</v>
      </c>
      <c r="H11">
        <f t="shared" si="2"/>
        <v>1.0137771196302961E-6</v>
      </c>
    </row>
    <row r="12" spans="1:18" x14ac:dyDescent="0.25">
      <c r="A12" s="2" t="s">
        <v>66</v>
      </c>
      <c r="B12" s="4">
        <v>5</v>
      </c>
      <c r="C12">
        <v>11</v>
      </c>
      <c r="D12" s="1">
        <f t="shared" si="0"/>
        <v>2.1630253887772406E-2</v>
      </c>
      <c r="E12">
        <v>550</v>
      </c>
      <c r="F12">
        <f t="shared" si="1"/>
        <v>9.7134982461061299E-6</v>
      </c>
      <c r="G12">
        <v>10</v>
      </c>
      <c r="H12">
        <f t="shared" si="2"/>
        <v>1.013777119630295E-7</v>
      </c>
      <c r="P12" s="1" t="s">
        <v>122</v>
      </c>
    </row>
    <row r="13" spans="1:18" x14ac:dyDescent="0.25">
      <c r="A13" s="2" t="s">
        <v>63</v>
      </c>
      <c r="B13" s="2">
        <f>B9*B14</f>
        <v>5</v>
      </c>
      <c r="C13">
        <v>12</v>
      </c>
      <c r="D13" s="1">
        <f t="shared" si="0"/>
        <v>2.508169972545676E-2</v>
      </c>
      <c r="E13">
        <v>600</v>
      </c>
      <c r="F13">
        <f t="shared" si="1"/>
        <v>2.0764124830411368E-6</v>
      </c>
      <c r="G13">
        <v>11</v>
      </c>
      <c r="H13">
        <f t="shared" si="2"/>
        <v>9.2161556330026647E-9</v>
      </c>
    </row>
    <row r="14" spans="1:18" x14ac:dyDescent="0.25">
      <c r="A14" s="2" t="s">
        <v>64</v>
      </c>
      <c r="B14" s="2">
        <f>B12</f>
        <v>5</v>
      </c>
      <c r="C14">
        <v>13</v>
      </c>
      <c r="D14" s="1">
        <f t="shared" si="0"/>
        <v>2.8284368898394547E-2</v>
      </c>
      <c r="E14">
        <v>650</v>
      </c>
      <c r="F14">
        <f t="shared" si="1"/>
        <v>4.11112418000486E-7</v>
      </c>
      <c r="G14">
        <v>12</v>
      </c>
      <c r="H14">
        <f t="shared" si="2"/>
        <v>7.680129694168931E-10</v>
      </c>
    </row>
    <row r="15" spans="1:18" x14ac:dyDescent="0.25">
      <c r="A15" s="3" t="s">
        <v>53</v>
      </c>
      <c r="B15" s="2">
        <f>B12</f>
        <v>5</v>
      </c>
      <c r="C15">
        <v>14</v>
      </c>
      <c r="D15" s="1">
        <f t="shared" si="0"/>
        <v>3.1147724877471646E-2</v>
      </c>
      <c r="E15">
        <v>700</v>
      </c>
      <c r="F15">
        <f t="shared" si="1"/>
        <v>7.6252819656243494E-8</v>
      </c>
      <c r="G15">
        <v>13</v>
      </c>
      <c r="H15">
        <f t="shared" si="2"/>
        <v>5.9077920724376414E-11</v>
      </c>
    </row>
    <row r="16" spans="1:18" x14ac:dyDescent="0.25">
      <c r="C16">
        <v>15</v>
      </c>
      <c r="D16" s="1">
        <f t="shared" si="0"/>
        <v>3.3606271148308164E-2</v>
      </c>
      <c r="E16">
        <v>750</v>
      </c>
      <c r="F16">
        <f t="shared" si="1"/>
        <v>1.3369499826220654E-8</v>
      </c>
      <c r="G16">
        <v>14</v>
      </c>
      <c r="H16">
        <f t="shared" si="2"/>
        <v>4.2198514803125853E-12</v>
      </c>
      <c r="P16" s="1"/>
    </row>
    <row r="17" spans="1:18" x14ac:dyDescent="0.25">
      <c r="A17" s="7" t="s">
        <v>123</v>
      </c>
      <c r="B17" s="7"/>
      <c r="C17">
        <v>16</v>
      </c>
      <c r="D17" s="1">
        <f t="shared" si="0"/>
        <v>3.5618557332349442E-2</v>
      </c>
      <c r="E17">
        <v>800</v>
      </c>
      <c r="F17">
        <f t="shared" si="1"/>
        <v>2.2320037235432933E-9</v>
      </c>
      <c r="G17">
        <v>15</v>
      </c>
      <c r="H17">
        <f t="shared" si="2"/>
        <v>2.813234320208389E-13</v>
      </c>
      <c r="P17" s="1"/>
    </row>
    <row r="18" spans="1:18" x14ac:dyDescent="0.25">
      <c r="A18" s="2" t="s">
        <v>48</v>
      </c>
      <c r="B18" s="4">
        <v>15</v>
      </c>
      <c r="C18">
        <v>17</v>
      </c>
      <c r="D18" s="1">
        <f t="shared" si="0"/>
        <v>3.7164918404751938E-2</v>
      </c>
      <c r="E18">
        <v>850</v>
      </c>
      <c r="F18">
        <f t="shared" si="1"/>
        <v>3.5692505570153123E-10</v>
      </c>
      <c r="G18">
        <v>16</v>
      </c>
      <c r="H18">
        <f t="shared" si="2"/>
        <v>1.7582714501302425E-14</v>
      </c>
    </row>
    <row r="19" spans="1:18" x14ac:dyDescent="0.25">
      <c r="A19" s="2" t="s">
        <v>49</v>
      </c>
      <c r="B19" s="4">
        <v>7</v>
      </c>
      <c r="C19">
        <v>18</v>
      </c>
      <c r="D19" s="1">
        <f t="shared" si="0"/>
        <v>3.8244467835026448E-2</v>
      </c>
      <c r="E19">
        <v>900</v>
      </c>
      <c r="F19">
        <f t="shared" si="1"/>
        <v>5.4941467099277952E-11</v>
      </c>
      <c r="G19">
        <v>17</v>
      </c>
      <c r="H19">
        <f t="shared" si="2"/>
        <v>1.0342773236060258E-15</v>
      </c>
    </row>
    <row r="20" spans="1:18" ht="15" customHeight="1" x14ac:dyDescent="0.25">
      <c r="A20" s="3" t="s">
        <v>80</v>
      </c>
      <c r="B20" s="2">
        <f>B13+B19</f>
        <v>12</v>
      </c>
      <c r="C20">
        <v>19</v>
      </c>
      <c r="D20" s="1">
        <f t="shared" si="0"/>
        <v>3.8871751454231419E-2</v>
      </c>
      <c r="E20">
        <v>950</v>
      </c>
      <c r="F20">
        <f t="shared" si="1"/>
        <v>8.1744040737363373E-12</v>
      </c>
      <c r="G20">
        <v>18</v>
      </c>
      <c r="H20">
        <f t="shared" si="2"/>
        <v>5.7459851311446043E-17</v>
      </c>
    </row>
    <row r="21" spans="1:18" x14ac:dyDescent="0.25">
      <c r="A21" s="2" t="s">
        <v>81</v>
      </c>
      <c r="B21" s="2">
        <f>B14+B18</f>
        <v>20</v>
      </c>
      <c r="C21">
        <v>20</v>
      </c>
      <c r="D21" s="1">
        <f t="shared" si="0"/>
        <v>3.9073362962632925E-2</v>
      </c>
      <c r="E21">
        <v>1000</v>
      </c>
      <c r="F21">
        <f t="shared" si="1"/>
        <v>1.179669195302645E-12</v>
      </c>
      <c r="G21">
        <v>19</v>
      </c>
      <c r="H21">
        <f t="shared" ref="H21:H31" si="3">(2.7182^-$B$9)*($B$9^G21/FACT(G21))</f>
        <v>3.0242937409404495E-18</v>
      </c>
    </row>
    <row r="22" spans="1:18" x14ac:dyDescent="0.25">
      <c r="A22" s="3" t="s">
        <v>45</v>
      </c>
      <c r="B22" s="2">
        <f>B20/(1/B21)</f>
        <v>240</v>
      </c>
      <c r="C22">
        <v>21</v>
      </c>
      <c r="D22" s="1">
        <f t="shared" si="0"/>
        <v>3.888473034164433E-2</v>
      </c>
      <c r="E22">
        <v>1050</v>
      </c>
      <c r="F22">
        <f t="shared" si="1"/>
        <v>1.6561753782039243E-13</v>
      </c>
      <c r="G22">
        <v>20</v>
      </c>
      <c r="H22">
        <f>(2.7182^-$B$9)*($B$9^G22/FACT(G22))</f>
        <v>1.5121468704702247E-19</v>
      </c>
    </row>
    <row r="23" spans="1:18" x14ac:dyDescent="0.25">
      <c r="C23">
        <v>22</v>
      </c>
      <c r="D23" s="1">
        <f t="shared" si="0"/>
        <v>3.8347207151109348E-2</v>
      </c>
      <c r="E23">
        <v>1100</v>
      </c>
      <c r="F23">
        <f t="shared" si="1"/>
        <v>2.2678136555769066E-14</v>
      </c>
      <c r="G23">
        <v>21</v>
      </c>
      <c r="H23">
        <f t="shared" si="3"/>
        <v>7.200699383191547E-21</v>
      </c>
    </row>
    <row r="24" spans="1:18" x14ac:dyDescent="0.25">
      <c r="A24" t="s">
        <v>47</v>
      </c>
      <c r="C24">
        <v>23</v>
      </c>
      <c r="D24" s="1">
        <f t="shared" si="0"/>
        <v>3.7505543554853416E-2</v>
      </c>
      <c r="E24">
        <v>1150</v>
      </c>
      <c r="F24">
        <f t="shared" si="1"/>
        <v>3.0354834436110238E-15</v>
      </c>
      <c r="G24">
        <v>22</v>
      </c>
      <c r="H24">
        <f t="shared" si="3"/>
        <v>3.273045174177976E-22</v>
      </c>
    </row>
    <row r="25" spans="1:18" x14ac:dyDescent="0.25">
      <c r="A25" s="2" t="s">
        <v>55</v>
      </c>
      <c r="B25" s="4">
        <v>15</v>
      </c>
      <c r="C25">
        <v>24</v>
      </c>
      <c r="D25" s="1">
        <f t="shared" si="0"/>
        <v>3.6405767425808921E-2</v>
      </c>
      <c r="E25">
        <v>1200</v>
      </c>
      <c r="F25">
        <f t="shared" si="1"/>
        <v>3.9793223975100728E-16</v>
      </c>
      <c r="G25">
        <v>23</v>
      </c>
      <c r="H25">
        <f t="shared" si="3"/>
        <v>1.4230631192078153E-23</v>
      </c>
    </row>
    <row r="26" spans="1:18" x14ac:dyDescent="0.25">
      <c r="A26" s="2" t="s">
        <v>61</v>
      </c>
      <c r="B26" s="2">
        <f>_xlfn.GAMMA.DIST(B25,B13,B14,TRUE)</f>
        <v>0.18473675547622792</v>
      </c>
      <c r="C26">
        <v>25</v>
      </c>
      <c r="D26" s="1">
        <f t="shared" si="0"/>
        <v>3.5093473953570146E-2</v>
      </c>
      <c r="E26">
        <v>1250</v>
      </c>
      <c r="F26">
        <f t="shared" si="1"/>
        <v>5.1178712731670727E-17</v>
      </c>
      <c r="G26">
        <v>24</v>
      </c>
      <c r="H26">
        <f t="shared" si="3"/>
        <v>5.9294296633658983E-25</v>
      </c>
    </row>
    <row r="27" spans="1:18" x14ac:dyDescent="0.25">
      <c r="A27" s="3" t="s">
        <v>62</v>
      </c>
      <c r="B27" s="2">
        <f>1-_xlfn.GAMMA.DIST(B25,B13,B14,TRUE)</f>
        <v>0.81526324452377208</v>
      </c>
      <c r="C27">
        <v>26</v>
      </c>
      <c r="D27" s="1">
        <f t="shared" si="0"/>
        <v>3.3612500569887668E-2</v>
      </c>
      <c r="E27">
        <v>1300</v>
      </c>
      <c r="F27">
        <f t="shared" si="1"/>
        <v>6.4672535168821101E-18</v>
      </c>
      <c r="G27">
        <v>25</v>
      </c>
      <c r="H27">
        <f t="shared" si="3"/>
        <v>2.3717718653463597E-26</v>
      </c>
    </row>
    <row r="28" spans="1:18" x14ac:dyDescent="0.25">
      <c r="C28">
        <v>27</v>
      </c>
      <c r="D28" s="1">
        <f t="shared" si="0"/>
        <v>3.2003950569640248E-2</v>
      </c>
      <c r="E28">
        <v>1350</v>
      </c>
      <c r="F28">
        <f t="shared" si="1"/>
        <v>8.0404111836028956E-19</v>
      </c>
      <c r="G28">
        <v>26</v>
      </c>
      <c r="H28">
        <f t="shared" si="3"/>
        <v>9.1221994821013797E-28</v>
      </c>
    </row>
    <row r="29" spans="1:18" x14ac:dyDescent="0.25">
      <c r="A29" t="s">
        <v>44</v>
      </c>
      <c r="C29">
        <v>28</v>
      </c>
      <c r="D29" s="1">
        <f t="shared" si="0"/>
        <v>3.0305521606913768E-2</v>
      </c>
      <c r="E29">
        <v>1400</v>
      </c>
      <c r="F29">
        <f t="shared" si="1"/>
        <v>9.8464344314480579E-20</v>
      </c>
      <c r="G29">
        <v>27</v>
      </c>
      <c r="H29">
        <f t="shared" si="3"/>
        <v>3.3785924007782894E-29</v>
      </c>
    </row>
    <row r="30" spans="1:18" x14ac:dyDescent="0.25">
      <c r="A30" s="2" t="s">
        <v>55</v>
      </c>
      <c r="B30" s="4">
        <v>450</v>
      </c>
      <c r="C30">
        <v>29</v>
      </c>
      <c r="D30" s="1">
        <f t="shared" si="0"/>
        <v>2.8551092638188696E-2</v>
      </c>
      <c r="E30">
        <v>1450</v>
      </c>
      <c r="F30">
        <f t="shared" si="1"/>
        <v>1.1890015495192641E-20</v>
      </c>
      <c r="G30">
        <v>28</v>
      </c>
      <c r="H30">
        <f t="shared" si="3"/>
        <v>1.2066401431351036E-30</v>
      </c>
    </row>
    <row r="31" spans="1:18" x14ac:dyDescent="0.25">
      <c r="A31" s="2" t="s">
        <v>61</v>
      </c>
      <c r="B31" s="2">
        <f>_xlfn.GAMMA.DIST(B30,B20,B21,TRUE)</f>
        <v>0.99417493907247401</v>
      </c>
      <c r="C31">
        <v>30</v>
      </c>
      <c r="D31" s="1">
        <f t="shared" si="0"/>
        <v>2.677052350799667E-2</v>
      </c>
      <c r="E31">
        <v>1500</v>
      </c>
      <c r="F31">
        <f t="shared" si="1"/>
        <v>1.4171050342535928E-21</v>
      </c>
      <c r="G31">
        <v>29</v>
      </c>
      <c r="H31">
        <f t="shared" si="3"/>
        <v>4.160828079776219E-32</v>
      </c>
    </row>
    <row r="32" spans="1:18" x14ac:dyDescent="0.25">
      <c r="A32" s="3" t="s">
        <v>62</v>
      </c>
      <c r="B32" s="2">
        <f>1-_xlfn.GAMMA.DIST(B30,B20,B21,TRUE)</f>
        <v>5.8250609275259935E-3</v>
      </c>
      <c r="R32" s="1"/>
    </row>
    <row r="33" spans="1:18" x14ac:dyDescent="0.25">
      <c r="E33" s="1"/>
      <c r="R33" s="1"/>
    </row>
    <row r="34" spans="1:18" x14ac:dyDescent="0.25">
      <c r="A34" t="s">
        <v>124</v>
      </c>
      <c r="E34" s="1"/>
    </row>
    <row r="35" spans="1:18" x14ac:dyDescent="0.25">
      <c r="A35" s="2" t="s">
        <v>50</v>
      </c>
      <c r="B35" s="2">
        <f>_xlfn.GAMMA.INV(0.025,B20,1/B21)</f>
        <v>0.31002875543611086</v>
      </c>
      <c r="E35" s="1"/>
      <c r="R35" s="1"/>
    </row>
    <row r="36" spans="1:18" x14ac:dyDescent="0.25">
      <c r="A36" s="2" t="s">
        <v>51</v>
      </c>
      <c r="B36" s="2">
        <f>_xlfn.GAMMA.INV(0.975,B20,1/B21)</f>
        <v>0.9841019256650978</v>
      </c>
      <c r="E36" s="1"/>
    </row>
    <row r="37" spans="1:18" x14ac:dyDescent="0.25">
      <c r="E37" s="1"/>
    </row>
    <row r="38" spans="1:18" x14ac:dyDescent="0.25">
      <c r="A38" t="s">
        <v>87</v>
      </c>
      <c r="E38" s="1"/>
    </row>
    <row r="39" spans="1:18" x14ac:dyDescent="0.25">
      <c r="A39" t="s">
        <v>88</v>
      </c>
      <c r="B39">
        <f>_xlfn.GAMMA.INV(0.05,B20,1/B21)</f>
        <v>0.34621062567925537</v>
      </c>
      <c r="E39" s="1"/>
    </row>
    <row r="40" spans="1:18" x14ac:dyDescent="0.25">
      <c r="E40" s="1"/>
    </row>
    <row r="41" spans="1:18" x14ac:dyDescent="0.25">
      <c r="A41" t="s">
        <v>89</v>
      </c>
      <c r="E41" s="1"/>
    </row>
    <row r="42" spans="1:18" x14ac:dyDescent="0.25">
      <c r="A42" t="s">
        <v>90</v>
      </c>
      <c r="B42">
        <f>_xlfn.GAMMA.INV(0.95,B20,1/B21)</f>
        <v>0.9103757125451829</v>
      </c>
      <c r="E42" s="1"/>
    </row>
    <row r="43" spans="1:18" x14ac:dyDescent="0.25">
      <c r="E43" s="1"/>
    </row>
    <row r="44" spans="1:18" x14ac:dyDescent="0.25">
      <c r="E44" s="1"/>
    </row>
    <row r="45" spans="1:18" x14ac:dyDescent="0.25">
      <c r="E45" s="1"/>
    </row>
    <row r="46" spans="1:18" x14ac:dyDescent="0.25">
      <c r="E46" s="1"/>
    </row>
    <row r="47" spans="1:18" x14ac:dyDescent="0.25">
      <c r="E47" s="1"/>
    </row>
    <row r="48" spans="1:18" x14ac:dyDescent="0.25">
      <c r="E48" s="1"/>
    </row>
    <row r="49" spans="5:5" x14ac:dyDescent="0.25">
      <c r="E49" s="1"/>
    </row>
    <row r="50" spans="5:5" x14ac:dyDescent="0.25">
      <c r="E50" s="1"/>
    </row>
    <row r="51" spans="5:5" x14ac:dyDescent="0.25">
      <c r="E51" s="1"/>
    </row>
    <row r="52" spans="5:5" x14ac:dyDescent="0.25">
      <c r="E52" s="1"/>
    </row>
    <row r="53" spans="5:5" x14ac:dyDescent="0.25">
      <c r="E53" s="1"/>
    </row>
    <row r="54" spans="5:5" x14ac:dyDescent="0.25">
      <c r="E54" s="1"/>
    </row>
    <row r="55" spans="5:5" x14ac:dyDescent="0.25">
      <c r="E55" s="1"/>
    </row>
    <row r="56" spans="5:5" x14ac:dyDescent="0.25">
      <c r="E56" s="1"/>
    </row>
    <row r="57" spans="5:5" x14ac:dyDescent="0.25">
      <c r="E57" s="1"/>
    </row>
    <row r="58" spans="5:5" x14ac:dyDescent="0.25">
      <c r="E58" s="1"/>
    </row>
    <row r="59" spans="5:5" x14ac:dyDescent="0.25">
      <c r="E59" s="1"/>
    </row>
    <row r="60" spans="5:5" x14ac:dyDescent="0.25">
      <c r="E60" s="1"/>
    </row>
    <row r="61" spans="5:5" x14ac:dyDescent="0.25">
      <c r="E61" s="1"/>
    </row>
    <row r="62" spans="5:5" x14ac:dyDescent="0.25">
      <c r="E62" s="1"/>
    </row>
    <row r="63" spans="5:5" x14ac:dyDescent="0.25">
      <c r="E63" s="1"/>
    </row>
    <row r="64" spans="5:5" x14ac:dyDescent="0.25">
      <c r="E64" s="1"/>
    </row>
    <row r="65" spans="5:5" x14ac:dyDescent="0.25">
      <c r="E65" s="1"/>
    </row>
    <row r="66" spans="5:5" x14ac:dyDescent="0.25">
      <c r="E66" s="1"/>
    </row>
    <row r="67" spans="5:5" x14ac:dyDescent="0.25">
      <c r="E67" s="1"/>
    </row>
    <row r="68" spans="5:5" x14ac:dyDescent="0.25">
      <c r="E68" s="1"/>
    </row>
    <row r="69" spans="5:5" x14ac:dyDescent="0.25">
      <c r="E69" s="1"/>
    </row>
    <row r="70" spans="5:5" x14ac:dyDescent="0.25">
      <c r="E70" s="1"/>
    </row>
    <row r="71" spans="5:5" x14ac:dyDescent="0.25">
      <c r="E71" s="1"/>
    </row>
    <row r="72" spans="5:5" x14ac:dyDescent="0.25">
      <c r="E72" s="1"/>
    </row>
    <row r="73" spans="5:5" x14ac:dyDescent="0.25">
      <c r="E73" s="1"/>
    </row>
    <row r="74" spans="5:5" x14ac:dyDescent="0.25">
      <c r="E74" s="1"/>
    </row>
    <row r="75" spans="5:5" x14ac:dyDescent="0.25">
      <c r="E75" s="1"/>
    </row>
    <row r="76" spans="5:5" x14ac:dyDescent="0.25">
      <c r="E76" s="1"/>
    </row>
    <row r="77" spans="5:5" x14ac:dyDescent="0.25">
      <c r="E77" s="1"/>
    </row>
    <row r="78" spans="5:5" x14ac:dyDescent="0.25">
      <c r="E78" s="1"/>
    </row>
    <row r="79" spans="5:5" x14ac:dyDescent="0.25">
      <c r="E79" s="1"/>
    </row>
    <row r="80" spans="5:5" x14ac:dyDescent="0.25">
      <c r="E80" s="1"/>
    </row>
    <row r="81" spans="5:5" x14ac:dyDescent="0.25">
      <c r="E81" s="1"/>
    </row>
    <row r="82" spans="5:5" x14ac:dyDescent="0.25">
      <c r="E82" s="1"/>
    </row>
    <row r="83" spans="5:5" x14ac:dyDescent="0.25">
      <c r="E83" s="1"/>
    </row>
    <row r="84" spans="5:5" x14ac:dyDescent="0.25">
      <c r="E84" s="1"/>
    </row>
    <row r="85" spans="5:5" x14ac:dyDescent="0.25">
      <c r="E85" s="1"/>
    </row>
    <row r="86" spans="5:5" x14ac:dyDescent="0.25">
      <c r="E86" s="1"/>
    </row>
    <row r="87" spans="5:5" x14ac:dyDescent="0.25">
      <c r="E87" s="1"/>
    </row>
    <row r="88" spans="5:5" x14ac:dyDescent="0.25">
      <c r="E88" s="1"/>
    </row>
    <row r="89" spans="5:5" x14ac:dyDescent="0.25">
      <c r="E89" s="1"/>
    </row>
    <row r="90" spans="5:5" x14ac:dyDescent="0.25">
      <c r="E90" s="1"/>
    </row>
    <row r="91" spans="5:5" x14ac:dyDescent="0.25">
      <c r="E91" s="1"/>
    </row>
    <row r="92" spans="5:5" x14ac:dyDescent="0.25">
      <c r="E92" s="1"/>
    </row>
    <row r="93" spans="5:5" x14ac:dyDescent="0.25">
      <c r="E93" s="1"/>
    </row>
    <row r="94" spans="5:5" x14ac:dyDescent="0.25">
      <c r="E94" s="1"/>
    </row>
    <row r="95" spans="5:5" x14ac:dyDescent="0.25">
      <c r="E95" s="1"/>
    </row>
    <row r="96" spans="5:5" x14ac:dyDescent="0.25">
      <c r="E96" s="1"/>
    </row>
    <row r="97" spans="5:5" x14ac:dyDescent="0.25">
      <c r="E97" s="1"/>
    </row>
    <row r="98" spans="5:5" x14ac:dyDescent="0.25">
      <c r="E98" s="1"/>
    </row>
    <row r="99" spans="5:5" x14ac:dyDescent="0.25">
      <c r="E99" s="1"/>
    </row>
  </sheetData>
  <mergeCells count="2">
    <mergeCell ref="A1:B3"/>
    <mergeCell ref="A4:B6"/>
  </mergeCells>
  <pageMargins left="0.7" right="0.7" top="0.75" bottom="0.75" header="0.3" footer="0.3"/>
  <pageSetup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99"/>
  <sheetViews>
    <sheetView workbookViewId="0">
      <selection activeCell="D33" sqref="D33"/>
    </sheetView>
  </sheetViews>
  <sheetFormatPr defaultRowHeight="15" x14ac:dyDescent="0.25"/>
  <cols>
    <col min="1" max="1" width="25.28515625" customWidth="1"/>
    <col min="2" max="2" width="15.7109375" customWidth="1"/>
    <col min="4" max="4" width="12" customWidth="1"/>
    <col min="5" max="5" width="12.7109375" customWidth="1"/>
    <col min="6" max="6" width="14.85546875" customWidth="1"/>
    <col min="7" max="7" width="12" customWidth="1"/>
    <col min="8" max="8" width="13.140625" customWidth="1"/>
    <col min="9" max="9" width="12" customWidth="1"/>
  </cols>
  <sheetData>
    <row r="1" spans="1:18" x14ac:dyDescent="0.25">
      <c r="A1" s="18" t="s">
        <v>91</v>
      </c>
      <c r="B1" s="18"/>
      <c r="C1" s="6" t="s">
        <v>73</v>
      </c>
      <c r="D1" t="s">
        <v>119</v>
      </c>
      <c r="E1" t="s">
        <v>101</v>
      </c>
      <c r="F1" t="s">
        <v>120</v>
      </c>
      <c r="H1" t="s">
        <v>78</v>
      </c>
    </row>
    <row r="2" spans="1:18" x14ac:dyDescent="0.25">
      <c r="A2" s="18"/>
      <c r="B2" s="18"/>
      <c r="C2">
        <v>1</v>
      </c>
      <c r="D2" s="1">
        <f>_xlfn.GAMMA.DIST(C2,$B$26,$B$27,FALSE)</f>
        <v>3.917626953721313E-46</v>
      </c>
      <c r="E2">
        <v>50</v>
      </c>
      <c r="F2">
        <f>_xlfn.GAMMA.DIST(E2,$B$34,$B$35,FALSE)</f>
        <v>9.660117083650701E-32</v>
      </c>
      <c r="H2">
        <f>(2.7182^-$B$28)*($B$28^C2/FACT(C2))</f>
        <v>0.36789051578250315</v>
      </c>
    </row>
    <row r="3" spans="1:18" x14ac:dyDescent="0.25">
      <c r="A3" s="18"/>
      <c r="B3" s="18"/>
      <c r="C3">
        <v>2</v>
      </c>
      <c r="D3" s="1">
        <f t="shared" ref="D3:D31" si="0">_xlfn.GAMMA.DIST(C3,$B$26,$B$27,FALSE)</f>
        <v>7.3376195976270776E-90</v>
      </c>
      <c r="E3">
        <v>100</v>
      </c>
      <c r="F3">
        <f t="shared" ref="F3:F31" si="1">_xlfn.GAMMA.DIST(E3,$B$34,$B$35,FALSE)</f>
        <v>1.6621344152245103E-16</v>
      </c>
      <c r="H3">
        <f t="shared" ref="H3:H31" si="2">(2.7182^-$B$28)*($B$28^C3/FACT(C3))</f>
        <v>0.18394525789125157</v>
      </c>
      <c r="P3" t="s">
        <v>76</v>
      </c>
      <c r="R3" s="1"/>
    </row>
    <row r="4" spans="1:18" ht="30" x14ac:dyDescent="0.25">
      <c r="A4" s="11" t="s">
        <v>126</v>
      </c>
      <c r="B4" s="11"/>
      <c r="C4">
        <v>3</v>
      </c>
      <c r="D4" s="1">
        <f t="shared" si="0"/>
        <v>1.8271603241804876E-133</v>
      </c>
      <c r="E4">
        <v>150</v>
      </c>
      <c r="F4">
        <f t="shared" si="1"/>
        <v>2.1581549691856651E-9</v>
      </c>
      <c r="H4">
        <f t="shared" si="2"/>
        <v>6.1315085963750522E-2</v>
      </c>
      <c r="P4" s="1" t="s">
        <v>77</v>
      </c>
      <c r="R4" s="1"/>
    </row>
    <row r="5" spans="1:18" x14ac:dyDescent="0.25">
      <c r="C5">
        <v>4</v>
      </c>
      <c r="D5" s="1">
        <f t="shared" si="0"/>
        <v>5.1125682261866135E-177</v>
      </c>
      <c r="E5">
        <v>200</v>
      </c>
      <c r="F5">
        <f t="shared" si="1"/>
        <v>1.3245660729629783E-5</v>
      </c>
      <c r="H5">
        <f t="shared" si="2"/>
        <v>1.5328771490937631E-2</v>
      </c>
      <c r="R5" s="1"/>
    </row>
    <row r="6" spans="1:18" x14ac:dyDescent="0.25">
      <c r="A6" t="s">
        <v>58</v>
      </c>
      <c r="C6">
        <v>5</v>
      </c>
      <c r="D6" s="1">
        <f t="shared" si="0"/>
        <v>1.5249303687763554E-220</v>
      </c>
      <c r="E6">
        <v>250</v>
      </c>
      <c r="F6">
        <f t="shared" si="1"/>
        <v>1.224383042664007E-3</v>
      </c>
      <c r="H6">
        <f t="shared" si="2"/>
        <v>3.0657542981875263E-3</v>
      </c>
      <c r="P6" t="s">
        <v>83</v>
      </c>
      <c r="R6" s="1"/>
    </row>
    <row r="7" spans="1:18" x14ac:dyDescent="0.25">
      <c r="A7" t="s">
        <v>72</v>
      </c>
      <c r="B7">
        <v>1</v>
      </c>
      <c r="C7">
        <v>6</v>
      </c>
      <c r="D7" s="1">
        <f t="shared" si="0"/>
        <v>4.736007587686374E-264</v>
      </c>
      <c r="E7">
        <v>300</v>
      </c>
      <c r="F7">
        <f t="shared" si="1"/>
        <v>7.9655147319750569E-3</v>
      </c>
      <c r="H7">
        <f t="shared" si="2"/>
        <v>5.1095904969792108E-4</v>
      </c>
      <c r="P7" t="s">
        <v>84</v>
      </c>
      <c r="R7" s="1"/>
    </row>
    <row r="8" spans="1:18" x14ac:dyDescent="0.25">
      <c r="C8">
        <v>7</v>
      </c>
      <c r="D8" s="1">
        <f t="shared" si="0"/>
        <v>1.5124703772247646E-307</v>
      </c>
      <c r="E8">
        <v>350</v>
      </c>
      <c r="F8">
        <f t="shared" si="1"/>
        <v>8.3013432653949986E-3</v>
      </c>
      <c r="H8">
        <f t="shared" si="2"/>
        <v>7.2994149956845863E-5</v>
      </c>
      <c r="R8" s="1"/>
    </row>
    <row r="9" spans="1:18" x14ac:dyDescent="0.25">
      <c r="A9" s="20" t="s">
        <v>82</v>
      </c>
      <c r="B9" s="20"/>
      <c r="C9">
        <v>8</v>
      </c>
      <c r="D9" s="1">
        <f t="shared" si="0"/>
        <v>0</v>
      </c>
      <c r="E9">
        <v>400</v>
      </c>
      <c r="F9">
        <f t="shared" si="1"/>
        <v>2.2642719112528843E-3</v>
      </c>
      <c r="H9">
        <f t="shared" si="2"/>
        <v>9.1242687446057329E-6</v>
      </c>
      <c r="P9" t="s">
        <v>94</v>
      </c>
      <c r="R9" s="1"/>
    </row>
    <row r="10" spans="1:18" x14ac:dyDescent="0.25">
      <c r="A10" s="21" t="s">
        <v>70</v>
      </c>
      <c r="B10" s="21"/>
      <c r="C10">
        <v>9</v>
      </c>
      <c r="D10" s="1">
        <f t="shared" si="0"/>
        <v>0</v>
      </c>
      <c r="E10">
        <v>450</v>
      </c>
      <c r="F10">
        <f t="shared" si="1"/>
        <v>2.2185938096846316E-4</v>
      </c>
      <c r="H10">
        <f t="shared" si="2"/>
        <v>1.0138076382895259E-6</v>
      </c>
    </row>
    <row r="11" spans="1:18" x14ac:dyDescent="0.25">
      <c r="A11" s="2" t="s">
        <v>65</v>
      </c>
      <c r="B11" s="4">
        <v>0</v>
      </c>
      <c r="C11">
        <v>10</v>
      </c>
      <c r="D11" s="1">
        <f t="shared" si="0"/>
        <v>0</v>
      </c>
      <c r="E11">
        <v>500</v>
      </c>
      <c r="F11">
        <f t="shared" si="1"/>
        <v>9.6938432245595588E-6</v>
      </c>
      <c r="H11">
        <f t="shared" si="2"/>
        <v>1.0138076382895258E-7</v>
      </c>
    </row>
    <row r="12" spans="1:18" x14ac:dyDescent="0.25">
      <c r="A12" s="2" t="s">
        <v>75</v>
      </c>
      <c r="B12" s="4">
        <v>0</v>
      </c>
      <c r="C12">
        <v>11</v>
      </c>
      <c r="D12" s="1">
        <f t="shared" si="0"/>
        <v>0</v>
      </c>
      <c r="E12">
        <v>550</v>
      </c>
      <c r="F12">
        <f t="shared" si="1"/>
        <v>2.2037290028932027E-7</v>
      </c>
      <c r="H12">
        <f t="shared" si="2"/>
        <v>9.2164330753593272E-9</v>
      </c>
      <c r="P12" s="1"/>
    </row>
    <row r="13" spans="1:18" x14ac:dyDescent="0.25">
      <c r="A13" s="2" t="s">
        <v>63</v>
      </c>
      <c r="B13" s="2">
        <f>(B12*B11)^2</f>
        <v>0</v>
      </c>
      <c r="C13">
        <v>12</v>
      </c>
      <c r="D13" s="1">
        <f t="shared" si="0"/>
        <v>0</v>
      </c>
      <c r="E13">
        <v>600</v>
      </c>
      <c r="F13">
        <f t="shared" si="1"/>
        <v>2.9208971455272508E-9</v>
      </c>
      <c r="H13">
        <f t="shared" si="2"/>
        <v>7.6803608961327727E-10</v>
      </c>
    </row>
    <row r="14" spans="1:18" x14ac:dyDescent="0.25">
      <c r="A14" s="2" t="s">
        <v>64</v>
      </c>
      <c r="B14" s="2">
        <f>B12</f>
        <v>0</v>
      </c>
      <c r="C14">
        <v>13</v>
      </c>
      <c r="D14" s="1">
        <f t="shared" si="0"/>
        <v>0</v>
      </c>
      <c r="E14">
        <v>650</v>
      </c>
      <c r="F14">
        <f t="shared" si="1"/>
        <v>2.4610731690446289E-11</v>
      </c>
      <c r="H14">
        <f t="shared" si="2"/>
        <v>5.9079699201021321E-11</v>
      </c>
    </row>
    <row r="15" spans="1:18" x14ac:dyDescent="0.25">
      <c r="C15">
        <v>14</v>
      </c>
      <c r="D15" s="1">
        <f t="shared" si="0"/>
        <v>0</v>
      </c>
      <c r="E15">
        <v>700</v>
      </c>
      <c r="F15">
        <f t="shared" si="1"/>
        <v>1.4098552477318253E-13</v>
      </c>
      <c r="H15">
        <f t="shared" si="2"/>
        <v>4.2199785143586655E-12</v>
      </c>
    </row>
    <row r="16" spans="1:18" x14ac:dyDescent="0.25">
      <c r="A16" s="21" t="s">
        <v>71</v>
      </c>
      <c r="B16" s="21"/>
      <c r="C16">
        <v>15</v>
      </c>
      <c r="D16" s="1">
        <f t="shared" si="0"/>
        <v>0</v>
      </c>
      <c r="E16">
        <v>750</v>
      </c>
      <c r="F16">
        <f t="shared" si="1"/>
        <v>5.7917180351749338E-16</v>
      </c>
      <c r="H16">
        <f t="shared" si="2"/>
        <v>2.8133190095724437E-13</v>
      </c>
      <c r="P16" s="1"/>
    </row>
    <row r="17" spans="1:18" x14ac:dyDescent="0.25">
      <c r="A17" s="2" t="s">
        <v>66</v>
      </c>
      <c r="B17" s="4">
        <v>0</v>
      </c>
      <c r="C17">
        <v>16</v>
      </c>
      <c r="D17" s="1">
        <f t="shared" si="0"/>
        <v>0</v>
      </c>
      <c r="E17">
        <v>800</v>
      </c>
      <c r="F17">
        <f t="shared" si="1"/>
        <v>1.7810596516766669E-18</v>
      </c>
      <c r="H17">
        <f t="shared" si="2"/>
        <v>1.7583243809827773E-14</v>
      </c>
      <c r="P17" s="1"/>
    </row>
    <row r="18" spans="1:18" x14ac:dyDescent="0.25">
      <c r="A18" s="5" t="s">
        <v>75</v>
      </c>
      <c r="B18" s="4">
        <v>0</v>
      </c>
      <c r="C18">
        <v>17</v>
      </c>
      <c r="D18" s="1">
        <f t="shared" si="0"/>
        <v>0</v>
      </c>
      <c r="E18">
        <v>850</v>
      </c>
      <c r="F18">
        <f t="shared" si="1"/>
        <v>4.2466503541515139E-21</v>
      </c>
      <c r="H18">
        <f t="shared" si="2"/>
        <v>1.0343084594016337E-15</v>
      </c>
    </row>
    <row r="19" spans="1:18" x14ac:dyDescent="0.25">
      <c r="A19" s="2" t="s">
        <v>63</v>
      </c>
      <c r="B19" s="2">
        <f>B18*B20</f>
        <v>0</v>
      </c>
      <c r="C19">
        <v>18</v>
      </c>
      <c r="D19" s="1">
        <f t="shared" si="0"/>
        <v>0</v>
      </c>
      <c r="E19">
        <v>900</v>
      </c>
      <c r="F19">
        <f t="shared" si="1"/>
        <v>8.0826061413556003E-24</v>
      </c>
      <c r="H19">
        <f t="shared" si="2"/>
        <v>5.7461581077868541E-17</v>
      </c>
    </row>
    <row r="20" spans="1:18" x14ac:dyDescent="0.25">
      <c r="A20" s="2" t="s">
        <v>64</v>
      </c>
      <c r="B20" s="2">
        <f>B17</f>
        <v>0</v>
      </c>
      <c r="C20">
        <v>19</v>
      </c>
      <c r="D20" s="1">
        <f t="shared" si="0"/>
        <v>0</v>
      </c>
      <c r="E20">
        <v>950</v>
      </c>
      <c r="F20">
        <f t="shared" si="1"/>
        <v>1.2582912923018182E-26</v>
      </c>
      <c r="H20">
        <f t="shared" si="2"/>
        <v>3.0242937409404495E-18</v>
      </c>
    </row>
    <row r="21" spans="1:18" x14ac:dyDescent="0.25">
      <c r="C21">
        <v>20</v>
      </c>
      <c r="D21" s="1">
        <f t="shared" si="0"/>
        <v>0</v>
      </c>
      <c r="E21">
        <v>1000</v>
      </c>
      <c r="F21">
        <f t="shared" si="1"/>
        <v>1.6356611739451882E-29</v>
      </c>
      <c r="H21">
        <f t="shared" si="2"/>
        <v>1.5121468704702247E-19</v>
      </c>
    </row>
    <row r="22" spans="1:18" x14ac:dyDescent="0.25">
      <c r="A22" s="20" t="s">
        <v>67</v>
      </c>
      <c r="B22" s="20"/>
      <c r="C22">
        <v>21</v>
      </c>
      <c r="D22" s="1">
        <f t="shared" si="0"/>
        <v>0</v>
      </c>
      <c r="E22">
        <v>1050</v>
      </c>
      <c r="F22">
        <f t="shared" si="1"/>
        <v>1.8068970585176354E-32</v>
      </c>
      <c r="H22">
        <f t="shared" si="2"/>
        <v>7.200699383191547E-21</v>
      </c>
    </row>
    <row r="23" spans="1:18" x14ac:dyDescent="0.25">
      <c r="A23" s="22" t="s">
        <v>68</v>
      </c>
      <c r="B23" s="23">
        <v>1</v>
      </c>
      <c r="C23">
        <v>22</v>
      </c>
      <c r="D23" s="1">
        <f t="shared" si="0"/>
        <v>0</v>
      </c>
      <c r="E23">
        <v>1100</v>
      </c>
      <c r="F23">
        <f t="shared" si="1"/>
        <v>1.7221829051569454E-35</v>
      </c>
      <c r="H23">
        <f t="shared" si="2"/>
        <v>3.273045174177976E-22</v>
      </c>
    </row>
    <row r="24" spans="1:18" x14ac:dyDescent="0.25">
      <c r="A24" s="22"/>
      <c r="B24" s="23"/>
      <c r="C24">
        <v>23</v>
      </c>
      <c r="D24" s="1">
        <f t="shared" si="0"/>
        <v>0</v>
      </c>
      <c r="E24">
        <v>1150</v>
      </c>
      <c r="F24">
        <f t="shared" si="1"/>
        <v>1.4349314250053862E-38</v>
      </c>
      <c r="H24">
        <f t="shared" si="2"/>
        <v>1.4230631192078153E-23</v>
      </c>
    </row>
    <row r="25" spans="1:18" x14ac:dyDescent="0.25">
      <c r="A25" s="2" t="s">
        <v>69</v>
      </c>
      <c r="B25" s="4">
        <v>100</v>
      </c>
      <c r="C25">
        <v>24</v>
      </c>
      <c r="D25" s="1">
        <f t="shared" si="0"/>
        <v>0</v>
      </c>
      <c r="E25">
        <v>1200</v>
      </c>
      <c r="F25">
        <f t="shared" si="1"/>
        <v>1.0572095667067656E-41</v>
      </c>
      <c r="H25">
        <f t="shared" si="2"/>
        <v>5.9294296633658983E-25</v>
      </c>
    </row>
    <row r="26" spans="1:18" x14ac:dyDescent="0.25">
      <c r="A26" s="2" t="s">
        <v>63</v>
      </c>
      <c r="B26" s="2">
        <f>B23/B25</f>
        <v>0.01</v>
      </c>
      <c r="C26">
        <v>25</v>
      </c>
      <c r="D26" s="1">
        <f t="shared" si="0"/>
        <v>0</v>
      </c>
      <c r="E26">
        <v>1250</v>
      </c>
      <c r="F26">
        <f t="shared" si="1"/>
        <v>6.9571594663007825E-45</v>
      </c>
      <c r="H26">
        <f t="shared" si="2"/>
        <v>2.3717718653463597E-26</v>
      </c>
    </row>
    <row r="27" spans="1:18" x14ac:dyDescent="0.25">
      <c r="A27" s="2" t="s">
        <v>64</v>
      </c>
      <c r="B27" s="2">
        <f>B23/B25</f>
        <v>0.01</v>
      </c>
      <c r="C27">
        <v>26</v>
      </c>
      <c r="D27" s="1">
        <f t="shared" si="0"/>
        <v>0</v>
      </c>
      <c r="E27">
        <v>1300</v>
      </c>
      <c r="F27">
        <f t="shared" si="1"/>
        <v>4.1256566265024668E-48</v>
      </c>
      <c r="H27">
        <f t="shared" si="2"/>
        <v>9.1221994821013797E-28</v>
      </c>
    </row>
    <row r="28" spans="1:18" x14ac:dyDescent="0.25">
      <c r="A28" s="3" t="s">
        <v>74</v>
      </c>
      <c r="B28" s="2">
        <f>B26/B27</f>
        <v>1</v>
      </c>
      <c r="C28">
        <v>27</v>
      </c>
      <c r="D28" s="1">
        <f t="shared" si="0"/>
        <v>0</v>
      </c>
      <c r="E28">
        <v>1350</v>
      </c>
      <c r="F28">
        <f t="shared" si="1"/>
        <v>2.222070169803422E-51</v>
      </c>
      <c r="H28">
        <f t="shared" si="2"/>
        <v>3.3785924007782894E-29</v>
      </c>
    </row>
    <row r="29" spans="1:18" x14ac:dyDescent="0.25">
      <c r="C29">
        <v>28</v>
      </c>
      <c r="D29" s="1">
        <f t="shared" si="0"/>
        <v>0</v>
      </c>
      <c r="E29">
        <v>1400</v>
      </c>
      <c r="F29">
        <f t="shared" si="1"/>
        <v>1.0946286536444077E-54</v>
      </c>
      <c r="H29">
        <f t="shared" si="2"/>
        <v>1.2066401431351036E-30</v>
      </c>
    </row>
    <row r="30" spans="1:18" x14ac:dyDescent="0.25">
      <c r="A30" t="s">
        <v>85</v>
      </c>
      <c r="C30">
        <v>29</v>
      </c>
      <c r="D30" s="1">
        <f t="shared" si="0"/>
        <v>0</v>
      </c>
      <c r="E30">
        <v>1450</v>
      </c>
      <c r="F30">
        <f t="shared" si="1"/>
        <v>4.9629599626537122E-58</v>
      </c>
      <c r="H30">
        <f t="shared" si="2"/>
        <v>4.160828079776219E-32</v>
      </c>
    </row>
    <row r="31" spans="1:18" x14ac:dyDescent="0.25">
      <c r="A31" s="19" t="s">
        <v>79</v>
      </c>
      <c r="B31" s="19"/>
      <c r="C31">
        <v>30</v>
      </c>
      <c r="D31" s="1">
        <f t="shared" si="0"/>
        <v>0</v>
      </c>
      <c r="E31">
        <v>1500</v>
      </c>
      <c r="F31">
        <f t="shared" si="1"/>
        <v>2.0826842419394574E-61</v>
      </c>
      <c r="H31">
        <f t="shared" si="2"/>
        <v>1.3869426932587391E-33</v>
      </c>
    </row>
    <row r="32" spans="1:18" x14ac:dyDescent="0.25">
      <c r="A32" s="2" t="s">
        <v>48</v>
      </c>
      <c r="B32" s="4">
        <v>5</v>
      </c>
      <c r="R32" s="1"/>
    </row>
    <row r="33" spans="1:18" x14ac:dyDescent="0.25">
      <c r="A33" s="2" t="s">
        <v>49</v>
      </c>
      <c r="B33" s="4">
        <v>66</v>
      </c>
      <c r="E33" s="1"/>
      <c r="R33" s="1"/>
    </row>
    <row r="34" spans="1:18" x14ac:dyDescent="0.25">
      <c r="A34" s="3" t="s">
        <v>80</v>
      </c>
      <c r="B34" s="2">
        <f>B26+B33</f>
        <v>66.010000000000005</v>
      </c>
      <c r="E34" s="1"/>
    </row>
    <row r="35" spans="1:18" x14ac:dyDescent="0.25">
      <c r="A35" s="2" t="s">
        <v>81</v>
      </c>
      <c r="B35" s="2">
        <f>B27+B32</f>
        <v>5.01</v>
      </c>
      <c r="E35" s="1"/>
      <c r="R35" s="1"/>
    </row>
    <row r="36" spans="1:18" x14ac:dyDescent="0.25">
      <c r="E36" s="1"/>
    </row>
    <row r="37" spans="1:18" x14ac:dyDescent="0.25">
      <c r="E37" s="1"/>
    </row>
    <row r="38" spans="1:18" x14ac:dyDescent="0.25">
      <c r="A38" t="s">
        <v>47</v>
      </c>
      <c r="E38" s="1"/>
    </row>
    <row r="39" spans="1:18" x14ac:dyDescent="0.25">
      <c r="A39" s="2" t="s">
        <v>55</v>
      </c>
      <c r="B39" s="4">
        <v>4</v>
      </c>
      <c r="E39" s="1"/>
    </row>
    <row r="40" spans="1:18" x14ac:dyDescent="0.25">
      <c r="A40" s="2" t="s">
        <v>61</v>
      </c>
      <c r="B40" s="2">
        <f>_xlfn.GAMMA.DIST(B39,B26,B27,TRUE)</f>
        <v>1</v>
      </c>
      <c r="E40" s="1"/>
    </row>
    <row r="41" spans="1:18" x14ac:dyDescent="0.25">
      <c r="A41" s="3" t="s">
        <v>62</v>
      </c>
      <c r="B41" s="2">
        <f>1-_xlfn.GAMMA.DIST(B39,B26,B27,TRUE)</f>
        <v>0</v>
      </c>
      <c r="E41" s="1"/>
    </row>
    <row r="42" spans="1:18" x14ac:dyDescent="0.25">
      <c r="E42" s="1"/>
    </row>
    <row r="43" spans="1:18" x14ac:dyDescent="0.25">
      <c r="A43" t="s">
        <v>86</v>
      </c>
      <c r="E43" s="1"/>
    </row>
    <row r="44" spans="1:18" x14ac:dyDescent="0.25">
      <c r="A44" s="2" t="s">
        <v>50</v>
      </c>
      <c r="B44" s="2">
        <f>_xlfn.GAMMA.INV(0.025,B34,1/B35)</f>
        <v>10.19025699785877</v>
      </c>
      <c r="E44" s="1"/>
    </row>
    <row r="45" spans="1:18" x14ac:dyDescent="0.25">
      <c r="A45" s="2" t="s">
        <v>51</v>
      </c>
      <c r="B45" s="2">
        <f>_xlfn.GAMMA.INV(0.975,B34,1/B35)</f>
        <v>16.538731295662046</v>
      </c>
      <c r="E45" s="1"/>
    </row>
    <row r="46" spans="1:18" x14ac:dyDescent="0.25">
      <c r="E46" s="1"/>
    </row>
    <row r="47" spans="1:18" x14ac:dyDescent="0.25">
      <c r="A47" t="s">
        <v>87</v>
      </c>
      <c r="E47" s="1"/>
    </row>
    <row r="48" spans="1:18" x14ac:dyDescent="0.25">
      <c r="A48" t="s">
        <v>88</v>
      </c>
      <c r="B48">
        <f>_xlfn.GAMMA.INV(0.05,B34,1/B35)</f>
        <v>10.626408024844569</v>
      </c>
      <c r="E48" s="1"/>
    </row>
    <row r="49" spans="1:5" x14ac:dyDescent="0.25">
      <c r="E49" s="1"/>
    </row>
    <row r="50" spans="1:5" x14ac:dyDescent="0.25">
      <c r="A50" t="s">
        <v>89</v>
      </c>
      <c r="E50" s="1"/>
    </row>
    <row r="51" spans="1:5" x14ac:dyDescent="0.25">
      <c r="A51" t="s">
        <v>90</v>
      </c>
      <c r="B51">
        <f>_xlfn.GAMMA.INV(0.95,B34,1/B35)</f>
        <v>15.951654215487046</v>
      </c>
      <c r="E51" s="1"/>
    </row>
    <row r="52" spans="1:5" x14ac:dyDescent="0.25">
      <c r="E52" s="1"/>
    </row>
    <row r="53" spans="1:5" x14ac:dyDescent="0.25">
      <c r="E53" s="1"/>
    </row>
    <row r="54" spans="1:5" x14ac:dyDescent="0.25">
      <c r="E54" s="1"/>
    </row>
    <row r="55" spans="1:5" x14ac:dyDescent="0.25">
      <c r="E55" s="1"/>
    </row>
    <row r="56" spans="1:5" x14ac:dyDescent="0.25">
      <c r="E56" s="1"/>
    </row>
    <row r="57" spans="1:5" x14ac:dyDescent="0.25">
      <c r="E57" s="1"/>
    </row>
    <row r="58" spans="1:5" x14ac:dyDescent="0.25">
      <c r="E58" s="1"/>
    </row>
    <row r="59" spans="1:5" x14ac:dyDescent="0.25">
      <c r="E59" s="1"/>
    </row>
    <row r="60" spans="1:5" x14ac:dyDescent="0.25">
      <c r="E60" s="1"/>
    </row>
    <row r="61" spans="1:5" x14ac:dyDescent="0.25">
      <c r="E61" s="1"/>
    </row>
    <row r="62" spans="1:5" x14ac:dyDescent="0.25">
      <c r="E62" s="1"/>
    </row>
    <row r="63" spans="1:5" x14ac:dyDescent="0.25">
      <c r="E63" s="1"/>
    </row>
    <row r="64" spans="1:5" x14ac:dyDescent="0.25">
      <c r="E64" s="1"/>
    </row>
    <row r="65" spans="5:5" x14ac:dyDescent="0.25">
      <c r="E65" s="1"/>
    </row>
    <row r="66" spans="5:5" x14ac:dyDescent="0.25">
      <c r="E66" s="1"/>
    </row>
    <row r="67" spans="5:5" x14ac:dyDescent="0.25">
      <c r="E67" s="1"/>
    </row>
    <row r="68" spans="5:5" x14ac:dyDescent="0.25">
      <c r="E68" s="1"/>
    </row>
    <row r="69" spans="5:5" x14ac:dyDescent="0.25">
      <c r="E69" s="1"/>
    </row>
    <row r="70" spans="5:5" x14ac:dyDescent="0.25">
      <c r="E70" s="1"/>
    </row>
    <row r="71" spans="5:5" x14ac:dyDescent="0.25">
      <c r="E71" s="1"/>
    </row>
    <row r="72" spans="5:5" x14ac:dyDescent="0.25">
      <c r="E72" s="1"/>
    </row>
    <row r="73" spans="5:5" x14ac:dyDescent="0.25">
      <c r="E73" s="1"/>
    </row>
    <row r="74" spans="5:5" x14ac:dyDescent="0.25">
      <c r="E74" s="1"/>
    </row>
    <row r="75" spans="5:5" x14ac:dyDescent="0.25">
      <c r="E75" s="1"/>
    </row>
    <row r="76" spans="5:5" x14ac:dyDescent="0.25">
      <c r="E76" s="1"/>
    </row>
    <row r="77" spans="5:5" x14ac:dyDescent="0.25">
      <c r="E77" s="1"/>
    </row>
    <row r="78" spans="5:5" x14ac:dyDescent="0.25">
      <c r="E78" s="1"/>
    </row>
    <row r="79" spans="5:5" x14ac:dyDescent="0.25">
      <c r="E79" s="1"/>
    </row>
    <row r="80" spans="5:5" x14ac:dyDescent="0.25">
      <c r="E80" s="1"/>
    </row>
    <row r="81" spans="5:5" x14ac:dyDescent="0.25">
      <c r="E81" s="1"/>
    </row>
    <row r="82" spans="5:5" x14ac:dyDescent="0.25">
      <c r="E82" s="1"/>
    </row>
    <row r="83" spans="5:5" x14ac:dyDescent="0.25">
      <c r="E83" s="1"/>
    </row>
    <row r="84" spans="5:5" x14ac:dyDescent="0.25">
      <c r="E84" s="1"/>
    </row>
    <row r="85" spans="5:5" x14ac:dyDescent="0.25">
      <c r="E85" s="1"/>
    </row>
    <row r="86" spans="5:5" x14ac:dyDescent="0.25">
      <c r="E86" s="1"/>
    </row>
    <row r="87" spans="5:5" x14ac:dyDescent="0.25">
      <c r="E87" s="1"/>
    </row>
    <row r="88" spans="5:5" x14ac:dyDescent="0.25">
      <c r="E88" s="1"/>
    </row>
    <row r="89" spans="5:5" x14ac:dyDescent="0.25">
      <c r="E89" s="1"/>
    </row>
    <row r="90" spans="5:5" x14ac:dyDescent="0.25">
      <c r="E90" s="1"/>
    </row>
    <row r="91" spans="5:5" x14ac:dyDescent="0.25">
      <c r="E91" s="1"/>
    </row>
    <row r="92" spans="5:5" x14ac:dyDescent="0.25">
      <c r="E92" s="1"/>
    </row>
    <row r="93" spans="5:5" x14ac:dyDescent="0.25">
      <c r="E93" s="1"/>
    </row>
    <row r="94" spans="5:5" x14ac:dyDescent="0.25">
      <c r="E94" s="1"/>
    </row>
    <row r="95" spans="5:5" x14ac:dyDescent="0.25">
      <c r="E95" s="1"/>
    </row>
    <row r="96" spans="5:5" x14ac:dyDescent="0.25">
      <c r="E96" s="1"/>
    </row>
    <row r="97" spans="5:5" x14ac:dyDescent="0.25">
      <c r="E97" s="1"/>
    </row>
    <row r="98" spans="5:5" x14ac:dyDescent="0.25">
      <c r="E98" s="1"/>
    </row>
    <row r="99" spans="5:5" x14ac:dyDescent="0.25">
      <c r="E99" s="1"/>
    </row>
  </sheetData>
  <mergeCells count="8">
    <mergeCell ref="A31:B31"/>
    <mergeCell ref="A1:B3"/>
    <mergeCell ref="A9:B9"/>
    <mergeCell ref="A10:B10"/>
    <mergeCell ref="A16:B16"/>
    <mergeCell ref="A22:B22"/>
    <mergeCell ref="A23:A24"/>
    <mergeCell ref="B23:B24"/>
  </mergeCells>
  <pageMargins left="0.7" right="0.7" top="0.75" bottom="0.75" header="0.3" footer="0.3"/>
  <pageSetup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R90"/>
  <sheetViews>
    <sheetView workbookViewId="0">
      <selection activeCell="D3" sqref="D3"/>
    </sheetView>
  </sheetViews>
  <sheetFormatPr defaultRowHeight="15" x14ac:dyDescent="0.25"/>
  <cols>
    <col min="1" max="1" width="25.28515625" customWidth="1"/>
    <col min="2" max="2" width="15.7109375" customWidth="1"/>
    <col min="4" max="4" width="12" customWidth="1"/>
    <col min="5" max="5" width="17.28515625" customWidth="1"/>
    <col min="6" max="6" width="18" customWidth="1"/>
    <col min="7" max="7" width="12" customWidth="1"/>
    <col min="8" max="8" width="13.140625" customWidth="1"/>
    <col min="9" max="9" width="12" customWidth="1"/>
  </cols>
  <sheetData>
    <row r="1" spans="1:18" x14ac:dyDescent="0.25">
      <c r="A1" s="18" t="s">
        <v>106</v>
      </c>
      <c r="B1" s="18"/>
      <c r="C1" s="6" t="s">
        <v>73</v>
      </c>
      <c r="D1" t="s">
        <v>95</v>
      </c>
      <c r="E1" t="s">
        <v>96</v>
      </c>
      <c r="F1" t="s">
        <v>101</v>
      </c>
      <c r="G1" t="s">
        <v>100</v>
      </c>
    </row>
    <row r="2" spans="1:18" x14ac:dyDescent="0.25">
      <c r="A2" s="18"/>
      <c r="B2" s="18"/>
      <c r="C2">
        <v>0</v>
      </c>
      <c r="D2" s="1">
        <f>_xlfn.EXPON.DIST(C2,$B$7,FALSE)</f>
        <v>30</v>
      </c>
      <c r="E2">
        <f t="shared" ref="E2:E22" si="0">_xlfn.EXPON.DIST(C2,$B$20,FALSE)</f>
        <v>43.333333333333329</v>
      </c>
      <c r="F2">
        <v>10</v>
      </c>
      <c r="G2">
        <f>(($B$19^$B$18)*$B$18) / ($B$19+F2)^($B$18+1)</f>
        <v>1.7915298942840874E-2</v>
      </c>
    </row>
    <row r="3" spans="1:18" x14ac:dyDescent="0.25">
      <c r="A3" s="18"/>
      <c r="B3" s="18"/>
      <c r="C3">
        <v>0.05</v>
      </c>
      <c r="D3" s="1">
        <f t="shared" ref="D3:D22" si="1">_xlfn.EXPON.DIST(C3,$B$7,FALSE)</f>
        <v>6.6939048044528944</v>
      </c>
      <c r="E3">
        <f t="shared" si="0"/>
        <v>4.9642165730164676</v>
      </c>
      <c r="F3">
        <v>20</v>
      </c>
      <c r="G3">
        <f>(($B$19^$B$18)*$B$18) / ($B$19+F3)^($B$18+1)</f>
        <v>1.3995402900585889E-2</v>
      </c>
      <c r="P3" t="s">
        <v>76</v>
      </c>
      <c r="R3" s="1"/>
    </row>
    <row r="4" spans="1:18" x14ac:dyDescent="0.25">
      <c r="A4" s="18"/>
      <c r="B4" s="18"/>
      <c r="C4">
        <v>0.1</v>
      </c>
      <c r="D4" s="1">
        <f t="shared" si="1"/>
        <v>1.4936120510359183</v>
      </c>
      <c r="E4">
        <f t="shared" si="0"/>
        <v>0.56869491193410859</v>
      </c>
      <c r="F4">
        <v>30</v>
      </c>
      <c r="G4">
        <f t="shared" ref="G4:G16" si="2">(($B$19^$B$18)*$B$18) / ($B$19+F4)^($B$18+1)</f>
        <v>1.0998439462154768E-2</v>
      </c>
      <c r="P4" s="1" t="s">
        <v>77</v>
      </c>
      <c r="R4" s="1"/>
    </row>
    <row r="5" spans="1:18" x14ac:dyDescent="0.25">
      <c r="C5">
        <v>0.15</v>
      </c>
      <c r="D5" s="1">
        <f t="shared" si="1"/>
        <v>0.33326989614726921</v>
      </c>
      <c r="E5">
        <f t="shared" si="0"/>
        <v>6.5149031695694859E-2</v>
      </c>
      <c r="F5">
        <v>40</v>
      </c>
      <c r="G5">
        <f t="shared" si="2"/>
        <v>8.6923942707720324E-3</v>
      </c>
      <c r="R5" s="1"/>
    </row>
    <row r="6" spans="1:18" x14ac:dyDescent="0.25">
      <c r="A6" t="s">
        <v>104</v>
      </c>
      <c r="C6">
        <v>0.2</v>
      </c>
      <c r="D6" s="1">
        <f t="shared" si="1"/>
        <v>7.436256529999076E-2</v>
      </c>
      <c r="E6">
        <f t="shared" si="0"/>
        <v>7.4633977583017722E-3</v>
      </c>
      <c r="F6">
        <v>50</v>
      </c>
      <c r="G6">
        <f t="shared" si="2"/>
        <v>6.9071232855362824E-3</v>
      </c>
      <c r="P6" t="s">
        <v>83</v>
      </c>
      <c r="R6" s="1"/>
    </row>
    <row r="7" spans="1:18" x14ac:dyDescent="0.25">
      <c r="A7" t="s">
        <v>105</v>
      </c>
      <c r="B7" s="12">
        <v>30</v>
      </c>
      <c r="C7">
        <v>0.25</v>
      </c>
      <c r="D7" s="1">
        <f t="shared" si="1"/>
        <v>1.659253110443501E-2</v>
      </c>
      <c r="E7">
        <f t="shared" si="0"/>
        <v>8.5499821944866848E-4</v>
      </c>
      <c r="F7">
        <v>60</v>
      </c>
      <c r="G7">
        <f t="shared" si="2"/>
        <v>5.5169472935792307E-3</v>
      </c>
      <c r="P7" t="s">
        <v>84</v>
      </c>
      <c r="R7" s="1"/>
    </row>
    <row r="8" spans="1:18" x14ac:dyDescent="0.25">
      <c r="C8">
        <v>0.3</v>
      </c>
      <c r="D8" s="1">
        <f t="shared" si="1"/>
        <v>3.7022941226003869E-3</v>
      </c>
      <c r="E8">
        <f t="shared" si="0"/>
        <v>9.7947607635845858E-5</v>
      </c>
      <c r="F8">
        <v>70</v>
      </c>
      <c r="G8">
        <f t="shared" si="2"/>
        <v>4.4283879042714917E-3</v>
      </c>
      <c r="R8" s="1"/>
    </row>
    <row r="9" spans="1:18" x14ac:dyDescent="0.25">
      <c r="A9" s="20" t="s">
        <v>82</v>
      </c>
      <c r="B9" s="20"/>
      <c r="C9">
        <v>0.35</v>
      </c>
      <c r="D9" s="1">
        <f t="shared" si="1"/>
        <v>8.260934804924147E-4</v>
      </c>
      <c r="E9">
        <f t="shared" si="0"/>
        <v>1.122076470261186E-5</v>
      </c>
      <c r="F9">
        <v>80</v>
      </c>
      <c r="G9">
        <f t="shared" si="2"/>
        <v>3.5714567343169521E-3</v>
      </c>
      <c r="R9" s="1"/>
    </row>
    <row r="10" spans="1:18" x14ac:dyDescent="0.25">
      <c r="A10" t="s">
        <v>92</v>
      </c>
      <c r="B10">
        <f>1/B7</f>
        <v>3.3333333333333333E-2</v>
      </c>
      <c r="C10">
        <v>0.4</v>
      </c>
      <c r="D10" s="1">
        <f t="shared" si="1"/>
        <v>1.8432637059984629E-4</v>
      </c>
      <c r="E10">
        <f t="shared" si="0"/>
        <v>1.2854378330451675E-6</v>
      </c>
      <c r="F10">
        <v>90</v>
      </c>
      <c r="G10">
        <f t="shared" si="2"/>
        <v>2.8934207984093519E-3</v>
      </c>
    </row>
    <row r="11" spans="1:18" x14ac:dyDescent="0.25">
      <c r="A11" t="s">
        <v>93</v>
      </c>
      <c r="B11">
        <f>SQRT(B12)/B13</f>
        <v>3.3333333333333333E-2</v>
      </c>
      <c r="C11">
        <v>0.45</v>
      </c>
      <c r="D11" s="1">
        <f t="shared" si="1"/>
        <v>4.1128772591522533E-5</v>
      </c>
      <c r="E11">
        <f t="shared" si="0"/>
        <v>1.4725827217811974E-7</v>
      </c>
      <c r="F11">
        <v>100</v>
      </c>
      <c r="G11">
        <f t="shared" si="2"/>
        <v>2.3543074255118028E-3</v>
      </c>
    </row>
    <row r="12" spans="1:18" x14ac:dyDescent="0.25">
      <c r="A12" s="2" t="s">
        <v>63</v>
      </c>
      <c r="B12" s="9">
        <v>1</v>
      </c>
      <c r="C12">
        <v>0.5</v>
      </c>
      <c r="D12" s="1">
        <f t="shared" si="1"/>
        <v>9.1770696150547727E-6</v>
      </c>
      <c r="E12">
        <f t="shared" si="0"/>
        <v>1.6869737429086007E-8</v>
      </c>
      <c r="F12">
        <v>110</v>
      </c>
      <c r="G12">
        <f t="shared" si="2"/>
        <v>1.9236405764391231E-3</v>
      </c>
      <c r="P12" s="1"/>
    </row>
    <row r="13" spans="1:18" x14ac:dyDescent="0.25">
      <c r="A13" s="2" t="s">
        <v>64</v>
      </c>
      <c r="B13" s="2">
        <f>B12/B10</f>
        <v>30</v>
      </c>
      <c r="C13">
        <v>0.55000000000000004</v>
      </c>
      <c r="D13" s="1">
        <f t="shared" si="1"/>
        <v>2.0476810129004609E-6</v>
      </c>
      <c r="E13">
        <f t="shared" si="0"/>
        <v>1.9325776183362661E-9</v>
      </c>
      <c r="F13">
        <v>120</v>
      </c>
      <c r="G13">
        <f t="shared" si="2"/>
        <v>1.5780552764526983E-3</v>
      </c>
    </row>
    <row r="14" spans="1:18" x14ac:dyDescent="0.25">
      <c r="C14">
        <v>0.6</v>
      </c>
      <c r="D14" s="1">
        <f t="shared" si="1"/>
        <v>4.5689939234137888E-7</v>
      </c>
      <c r="E14">
        <f t="shared" si="0"/>
        <v>2.2139385788274484E-10</v>
      </c>
      <c r="F14">
        <v>130</v>
      </c>
      <c r="G14">
        <f t="shared" si="2"/>
        <v>1.2995426471416767E-3</v>
      </c>
    </row>
    <row r="15" spans="1:18" x14ac:dyDescent="0.25">
      <c r="A15" s="19" t="s">
        <v>79</v>
      </c>
      <c r="B15" s="19"/>
      <c r="C15">
        <v>0.65</v>
      </c>
      <c r="D15" s="1">
        <f t="shared" si="1"/>
        <v>1.0194803458485213E-7</v>
      </c>
      <c r="E15">
        <f t="shared" si="0"/>
        <v>2.5362624426128609E-11</v>
      </c>
      <c r="F15">
        <v>140</v>
      </c>
      <c r="G15">
        <f t="shared" si="2"/>
        <v>1.0741508505455934E-3</v>
      </c>
    </row>
    <row r="16" spans="1:18" x14ac:dyDescent="0.25">
      <c r="A16" s="2" t="s">
        <v>107</v>
      </c>
      <c r="B16" s="4">
        <v>8</v>
      </c>
      <c r="C16">
        <v>0.7</v>
      </c>
      <c r="D16" s="1">
        <f t="shared" si="1"/>
        <v>2.2747681283735719E-8</v>
      </c>
      <c r="E16">
        <f t="shared" si="0"/>
        <v>2.9055129348780054E-12</v>
      </c>
      <c r="F16">
        <v>150</v>
      </c>
      <c r="G16">
        <f t="shared" si="2"/>
        <v>8.910177884220706E-4</v>
      </c>
      <c r="P16" s="1"/>
    </row>
    <row r="17" spans="1:18" x14ac:dyDescent="0.25">
      <c r="A17" s="2" t="s">
        <v>102</v>
      </c>
      <c r="B17" s="4">
        <f>SUM(16,8,114,60,4,23,30,105)</f>
        <v>360</v>
      </c>
      <c r="C17">
        <v>0.75</v>
      </c>
      <c r="D17" s="1">
        <f t="shared" si="1"/>
        <v>5.0756937678453913E-9</v>
      </c>
      <c r="E17">
        <f t="shared" si="0"/>
        <v>3.3285220302542409E-13</v>
      </c>
      <c r="P17" s="1"/>
    </row>
    <row r="18" spans="1:18" x14ac:dyDescent="0.25">
      <c r="A18" s="3" t="s">
        <v>80</v>
      </c>
      <c r="B18" s="2">
        <f>B12+B16</f>
        <v>9</v>
      </c>
      <c r="C18">
        <v>0.8</v>
      </c>
      <c r="D18" s="1">
        <f t="shared" si="1"/>
        <v>1.1325403632837292E-9</v>
      </c>
      <c r="E18">
        <f t="shared" si="0"/>
        <v>3.8131163599012065E-14</v>
      </c>
    </row>
    <row r="19" spans="1:18" x14ac:dyDescent="0.25">
      <c r="A19" s="2" t="s">
        <v>81</v>
      </c>
      <c r="B19" s="10">
        <f>SUM(B13,B17)</f>
        <v>390</v>
      </c>
      <c r="C19">
        <v>0.85</v>
      </c>
      <c r="D19" s="1">
        <f t="shared" si="1"/>
        <v>2.5270391263405943E-10</v>
      </c>
      <c r="E19">
        <f t="shared" si="0"/>
        <v>4.3682620219988861E-15</v>
      </c>
    </row>
    <row r="20" spans="1:18" x14ac:dyDescent="0.25">
      <c r="A20" t="s">
        <v>97</v>
      </c>
      <c r="B20">
        <f>1/B21</f>
        <v>43.333333333333329</v>
      </c>
      <c r="C20">
        <v>0.9</v>
      </c>
      <c r="D20" s="1">
        <f t="shared" si="1"/>
        <v>5.6385864496172499E-11</v>
      </c>
      <c r="E20">
        <f t="shared" si="0"/>
        <v>5.0042304749735071E-16</v>
      </c>
    </row>
    <row r="21" spans="1:18" x14ac:dyDescent="0.25">
      <c r="A21" t="s">
        <v>98</v>
      </c>
      <c r="B21">
        <f>B18/B19</f>
        <v>2.3076923076923078E-2</v>
      </c>
      <c r="C21">
        <v>0.95</v>
      </c>
      <c r="D21" s="1">
        <f t="shared" si="1"/>
        <v>1.2581386975138634E-11</v>
      </c>
      <c r="E21">
        <f t="shared" si="0"/>
        <v>5.7327885828594902E-17</v>
      </c>
    </row>
    <row r="22" spans="1:18" ht="15" customHeight="1" x14ac:dyDescent="0.25">
      <c r="C22">
        <v>1</v>
      </c>
      <c r="D22" s="1">
        <f t="shared" si="1"/>
        <v>2.8072868906520526E-12</v>
      </c>
      <c r="E22">
        <f t="shared" si="0"/>
        <v>6.5674163290685843E-18</v>
      </c>
    </row>
    <row r="23" spans="1:18" x14ac:dyDescent="0.25">
      <c r="A23" t="s">
        <v>99</v>
      </c>
    </row>
    <row r="24" spans="1:18" x14ac:dyDescent="0.25">
      <c r="A24" t="s">
        <v>103</v>
      </c>
      <c r="B24">
        <f>_xlfn.GAMMA.DIST(0.1,B18,1/B19,TRUE)</f>
        <v>0.99999999808631146</v>
      </c>
      <c r="E24" s="1"/>
    </row>
    <row r="26" spans="1:18" x14ac:dyDescent="0.25">
      <c r="A26" t="s">
        <v>86</v>
      </c>
    </row>
    <row r="27" spans="1:18" x14ac:dyDescent="0.25">
      <c r="A27" s="2" t="s">
        <v>50</v>
      </c>
      <c r="B27" s="2">
        <f>_xlfn.GAMMA.INV(0.025,B18,1/B19)</f>
        <v>1.0552238711226493E-2</v>
      </c>
    </row>
    <row r="28" spans="1:18" x14ac:dyDescent="0.25">
      <c r="A28" s="2" t="s">
        <v>51</v>
      </c>
      <c r="B28" s="2">
        <f>_xlfn.GAMMA.INV(0.975,B18,1/B19)</f>
        <v>4.0418433897931573E-2</v>
      </c>
    </row>
    <row r="32" spans="1:18" x14ac:dyDescent="0.25">
      <c r="R32" s="1"/>
    </row>
    <row r="33" spans="1:18" x14ac:dyDescent="0.25">
      <c r="R33" s="1"/>
    </row>
    <row r="35" spans="1:18" x14ac:dyDescent="0.25">
      <c r="R35" s="1"/>
    </row>
    <row r="36" spans="1:18" x14ac:dyDescent="0.25">
      <c r="A36" t="s">
        <v>87</v>
      </c>
    </row>
    <row r="37" spans="1:18" x14ac:dyDescent="0.25">
      <c r="A37" t="s">
        <v>88</v>
      </c>
    </row>
    <row r="39" spans="1:18" x14ac:dyDescent="0.25">
      <c r="A39" t="s">
        <v>89</v>
      </c>
    </row>
    <row r="40" spans="1:18" x14ac:dyDescent="0.25">
      <c r="A40" t="s">
        <v>90</v>
      </c>
    </row>
    <row r="66" spans="5:5" x14ac:dyDescent="0.25">
      <c r="E66" s="1"/>
    </row>
    <row r="67" spans="5:5" x14ac:dyDescent="0.25">
      <c r="E67" s="1"/>
    </row>
    <row r="68" spans="5:5" x14ac:dyDescent="0.25">
      <c r="E68" s="1"/>
    </row>
    <row r="69" spans="5:5" x14ac:dyDescent="0.25">
      <c r="E69" s="1"/>
    </row>
    <row r="70" spans="5:5" x14ac:dyDescent="0.25">
      <c r="E70" s="1"/>
    </row>
    <row r="71" spans="5:5" x14ac:dyDescent="0.25">
      <c r="E71" s="1"/>
    </row>
    <row r="72" spans="5:5" x14ac:dyDescent="0.25">
      <c r="E72" s="1"/>
    </row>
    <row r="73" spans="5:5" x14ac:dyDescent="0.25">
      <c r="E73" s="1"/>
    </row>
    <row r="74" spans="5:5" x14ac:dyDescent="0.25">
      <c r="E74" s="1"/>
    </row>
    <row r="75" spans="5:5" x14ac:dyDescent="0.25">
      <c r="E75" s="1"/>
    </row>
    <row r="76" spans="5:5" x14ac:dyDescent="0.25">
      <c r="E76" s="1"/>
    </row>
    <row r="77" spans="5:5" x14ac:dyDescent="0.25">
      <c r="E77" s="1"/>
    </row>
    <row r="78" spans="5:5" x14ac:dyDescent="0.25">
      <c r="E78" s="1"/>
    </row>
    <row r="79" spans="5:5" x14ac:dyDescent="0.25">
      <c r="E79" s="1"/>
    </row>
    <row r="80" spans="5:5" x14ac:dyDescent="0.25">
      <c r="E80" s="1"/>
    </row>
    <row r="81" spans="5:5" x14ac:dyDescent="0.25">
      <c r="E81" s="1"/>
    </row>
    <row r="82" spans="5:5" x14ac:dyDescent="0.25">
      <c r="E82" s="1"/>
    </row>
    <row r="83" spans="5:5" x14ac:dyDescent="0.25">
      <c r="E83" s="1"/>
    </row>
    <row r="84" spans="5:5" x14ac:dyDescent="0.25">
      <c r="E84" s="1"/>
    </row>
    <row r="85" spans="5:5" x14ac:dyDescent="0.25">
      <c r="E85" s="1"/>
    </row>
    <row r="86" spans="5:5" x14ac:dyDescent="0.25">
      <c r="E86" s="1"/>
    </row>
    <row r="87" spans="5:5" x14ac:dyDescent="0.25">
      <c r="E87" s="1"/>
    </row>
    <row r="88" spans="5:5" x14ac:dyDescent="0.25">
      <c r="E88" s="1"/>
    </row>
    <row r="89" spans="5:5" x14ac:dyDescent="0.25">
      <c r="E89" s="1"/>
    </row>
    <row r="90" spans="5:5" x14ac:dyDescent="0.25">
      <c r="E90" s="1"/>
    </row>
  </sheetData>
  <mergeCells count="3">
    <mergeCell ref="A15:B15"/>
    <mergeCell ref="A9:B9"/>
    <mergeCell ref="A1:B4"/>
  </mergeCells>
  <pageMargins left="0.7" right="0.7" top="0.75" bottom="0.75" header="0.3" footer="0.3"/>
  <pageSetup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T101"/>
  <sheetViews>
    <sheetView tabSelected="1" topLeftCell="C1" workbookViewId="0">
      <selection activeCell="S2" sqref="S2"/>
    </sheetView>
  </sheetViews>
  <sheetFormatPr defaultRowHeight="15" x14ac:dyDescent="0.25"/>
  <cols>
    <col min="1" max="1" width="35.42578125" customWidth="1"/>
    <col min="2" max="2" width="15.7109375" customWidth="1"/>
    <col min="4" max="4" width="12" customWidth="1"/>
    <col min="5" max="5" width="17.28515625" customWidth="1"/>
    <col min="6" max="6" width="18" customWidth="1"/>
    <col min="7" max="7" width="12" customWidth="1"/>
    <col min="8" max="8" width="13.140625" customWidth="1"/>
    <col min="9" max="9" width="12" customWidth="1"/>
  </cols>
  <sheetData>
    <row r="1" spans="1:20" x14ac:dyDescent="0.25">
      <c r="A1" s="18" t="s">
        <v>128</v>
      </c>
      <c r="B1" s="18"/>
      <c r="C1" s="6" t="s">
        <v>73</v>
      </c>
      <c r="D1" t="s">
        <v>95</v>
      </c>
      <c r="E1" t="s">
        <v>96</v>
      </c>
      <c r="F1" t="s">
        <v>101</v>
      </c>
      <c r="G1" t="s">
        <v>100</v>
      </c>
    </row>
    <row r="2" spans="1:20" x14ac:dyDescent="0.25">
      <c r="A2" s="18"/>
      <c r="B2" s="18"/>
      <c r="C2">
        <v>0.01</v>
      </c>
      <c r="D2" s="1">
        <f t="shared" ref="D2:D33" si="0">_xlfn.NORM.DIST(C2,$B$18,$B$17,FALSE)</f>
        <v>0</v>
      </c>
      <c r="E2">
        <f t="shared" ref="E2:E22" si="1">_xlfn.EXPON.DIST(C2,$B$32,FALSE)</f>
        <v>26.823969705037296</v>
      </c>
      <c r="F2">
        <v>10</v>
      </c>
      <c r="G2">
        <f t="shared" ref="G2:G16" si="2">(($B$31^$B$30)*$B$30) / ($B$31+F2)^($B$30+1)</f>
        <v>1.8998868765878238E-2</v>
      </c>
    </row>
    <row r="3" spans="1:20" x14ac:dyDescent="0.25">
      <c r="A3" s="18"/>
      <c r="B3" s="18"/>
      <c r="C3">
        <v>0.02</v>
      </c>
      <c r="D3" s="1">
        <f t="shared" si="0"/>
        <v>0</v>
      </c>
      <c r="E3">
        <f t="shared" si="1"/>
        <v>17.975650677670579</v>
      </c>
      <c r="F3">
        <v>20</v>
      </c>
      <c r="G3">
        <f t="shared" si="2"/>
        <v>1.4554127914447362E-2</v>
      </c>
      <c r="R3" s="1"/>
    </row>
    <row r="4" spans="1:20" x14ac:dyDescent="0.25">
      <c r="A4" s="18"/>
      <c r="B4" s="18"/>
      <c r="C4">
        <v>0.03</v>
      </c>
      <c r="D4" s="1">
        <f t="shared" si="0"/>
        <v>0</v>
      </c>
      <c r="E4">
        <f t="shared" si="1"/>
        <v>12.046092388217954</v>
      </c>
      <c r="F4">
        <v>30</v>
      </c>
      <c r="G4">
        <f t="shared" si="2"/>
        <v>1.1226627099176108E-2</v>
      </c>
      <c r="P4" s="1"/>
      <c r="R4" s="1"/>
      <c r="T4" s="17"/>
    </row>
    <row r="5" spans="1:20" x14ac:dyDescent="0.25">
      <c r="A5" s="18" t="s">
        <v>127</v>
      </c>
      <c r="B5" s="18"/>
      <c r="C5">
        <v>0.04</v>
      </c>
      <c r="D5" s="1">
        <f t="shared" si="0"/>
        <v>0</v>
      </c>
      <c r="E5">
        <f t="shared" si="1"/>
        <v>8.0724945331596079</v>
      </c>
      <c r="F5">
        <v>40</v>
      </c>
      <c r="G5">
        <f t="shared" si="2"/>
        <v>8.7169591124613612E-3</v>
      </c>
      <c r="R5" s="1"/>
    </row>
    <row r="6" spans="1:20" x14ac:dyDescent="0.25">
      <c r="A6" s="18"/>
      <c r="B6" s="18"/>
      <c r="C6">
        <v>0.05</v>
      </c>
      <c r="D6" s="1">
        <f t="shared" si="0"/>
        <v>0</v>
      </c>
      <c r="E6">
        <f t="shared" si="1"/>
        <v>5.409652017249055</v>
      </c>
      <c r="F6">
        <v>50</v>
      </c>
      <c r="G6">
        <f t="shared" si="2"/>
        <v>6.810712025251308E-3</v>
      </c>
      <c r="R6" s="1"/>
    </row>
    <row r="7" spans="1:20" x14ac:dyDescent="0.25">
      <c r="A7" s="11"/>
      <c r="B7" s="11"/>
      <c r="C7">
        <v>0.06</v>
      </c>
      <c r="D7" s="1">
        <f t="shared" si="0"/>
        <v>0</v>
      </c>
      <c r="E7">
        <f t="shared" si="1"/>
        <v>3.6251910518510559</v>
      </c>
      <c r="F7">
        <v>60</v>
      </c>
      <c r="G7">
        <f t="shared" si="2"/>
        <v>5.3530486907697721E-3</v>
      </c>
      <c r="R7" s="1"/>
    </row>
    <row r="8" spans="1:20" ht="15" customHeight="1" x14ac:dyDescent="0.25">
      <c r="A8" s="24" t="s">
        <v>129</v>
      </c>
      <c r="B8" s="24"/>
      <c r="C8">
        <v>7.0000000000000007E-2</v>
      </c>
      <c r="D8" s="1">
        <f t="shared" si="0"/>
        <v>0</v>
      </c>
      <c r="E8">
        <f t="shared" si="1"/>
        <v>2.42936331588737</v>
      </c>
      <c r="F8">
        <v>70</v>
      </c>
      <c r="G8">
        <f t="shared" si="2"/>
        <v>4.2312591464495741E-3</v>
      </c>
      <c r="R8" s="1"/>
    </row>
    <row r="9" spans="1:20" x14ac:dyDescent="0.25">
      <c r="A9" s="24"/>
      <c r="B9" s="24"/>
      <c r="C9">
        <v>0.08</v>
      </c>
      <c r="D9" s="1">
        <f t="shared" si="0"/>
        <v>0</v>
      </c>
      <c r="E9">
        <f t="shared" si="1"/>
        <v>1.6279986450826534</v>
      </c>
      <c r="F9">
        <v>80</v>
      </c>
      <c r="G9">
        <f t="shared" si="2"/>
        <v>3.3626740190692934E-3</v>
      </c>
      <c r="R9" s="1"/>
    </row>
    <row r="10" spans="1:20" x14ac:dyDescent="0.25">
      <c r="A10" s="24"/>
      <c r="B10" s="24"/>
      <c r="C10">
        <v>0.09</v>
      </c>
      <c r="D10" s="1">
        <f t="shared" si="0"/>
        <v>0</v>
      </c>
      <c r="E10">
        <f t="shared" si="1"/>
        <v>1.0909770354471886</v>
      </c>
      <c r="F10">
        <v>90</v>
      </c>
      <c r="G10">
        <f t="shared" si="2"/>
        <v>2.6862176596245211E-3</v>
      </c>
    </row>
    <row r="11" spans="1:20" x14ac:dyDescent="0.25">
      <c r="A11" s="14"/>
      <c r="B11" s="14"/>
      <c r="C11">
        <v>0.1</v>
      </c>
      <c r="D11" s="1">
        <f t="shared" si="0"/>
        <v>0</v>
      </c>
      <c r="E11">
        <f t="shared" si="1"/>
        <v>0.73110066489810122</v>
      </c>
      <c r="F11">
        <v>100</v>
      </c>
      <c r="G11">
        <f t="shared" si="2"/>
        <v>2.1564552142674638E-3</v>
      </c>
    </row>
    <row r="12" spans="1:20" ht="15" customHeight="1" x14ac:dyDescent="0.25">
      <c r="A12" s="25" t="s">
        <v>138</v>
      </c>
      <c r="B12" s="25"/>
      <c r="C12">
        <v>0.11</v>
      </c>
      <c r="D12" s="1">
        <f t="shared" si="0"/>
        <v>0</v>
      </c>
      <c r="E12">
        <f t="shared" si="1"/>
        <v>0.4899353193033551</v>
      </c>
      <c r="F12">
        <v>110</v>
      </c>
      <c r="G12">
        <f t="shared" si="2"/>
        <v>1.7393635812591134E-3</v>
      </c>
      <c r="P12" s="1"/>
    </row>
    <row r="13" spans="1:20" ht="15" customHeight="1" x14ac:dyDescent="0.25">
      <c r="A13" s="25"/>
      <c r="B13" s="25"/>
      <c r="C13">
        <v>0.12</v>
      </c>
      <c r="D13" s="1">
        <f t="shared" si="0"/>
        <v>0</v>
      </c>
      <c r="E13">
        <f t="shared" si="1"/>
        <v>0.32832225249629066</v>
      </c>
      <c r="F13">
        <v>120</v>
      </c>
      <c r="G13">
        <f t="shared" si="2"/>
        <v>1.4093039834386586E-3</v>
      </c>
    </row>
    <row r="14" spans="1:20" x14ac:dyDescent="0.25">
      <c r="A14" s="16"/>
      <c r="B14" s="16"/>
      <c r="C14">
        <v>0.13</v>
      </c>
      <c r="D14" s="1">
        <f t="shared" si="0"/>
        <v>0</v>
      </c>
      <c r="E14">
        <f t="shared" si="1"/>
        <v>0.22001986229021783</v>
      </c>
      <c r="F14">
        <v>130</v>
      </c>
      <c r="G14">
        <f t="shared" si="2"/>
        <v>1.1468388364012801E-3</v>
      </c>
    </row>
    <row r="15" spans="1:20" x14ac:dyDescent="0.25">
      <c r="C15">
        <v>0.14000000000000001</v>
      </c>
      <c r="D15" s="1">
        <f t="shared" si="0"/>
        <v>0</v>
      </c>
      <c r="E15">
        <f t="shared" si="1"/>
        <v>0.1474427622073935</v>
      </c>
      <c r="F15">
        <v>140</v>
      </c>
      <c r="G15">
        <f t="shared" si="2"/>
        <v>9.3714640113888451E-4</v>
      </c>
    </row>
    <row r="16" spans="1:20" ht="18" x14ac:dyDescent="0.35">
      <c r="A16" t="s">
        <v>134</v>
      </c>
      <c r="C16">
        <v>0.15</v>
      </c>
      <c r="D16" s="1">
        <f t="shared" si="0"/>
        <v>0</v>
      </c>
      <c r="E16">
        <f t="shared" si="1"/>
        <v>9.8806389118954285E-2</v>
      </c>
      <c r="F16">
        <v>150</v>
      </c>
      <c r="G16">
        <f t="shared" si="2"/>
        <v>7.6886179452312505E-4</v>
      </c>
      <c r="P16" s="1"/>
    </row>
    <row r="17" spans="1:18" x14ac:dyDescent="0.25">
      <c r="A17" t="s">
        <v>137</v>
      </c>
      <c r="B17" s="12">
        <v>0.25</v>
      </c>
      <c r="C17">
        <v>0.16</v>
      </c>
      <c r="D17" s="1">
        <f t="shared" si="0"/>
        <v>0</v>
      </c>
      <c r="E17">
        <f t="shared" si="1"/>
        <v>6.6213508106921851E-2</v>
      </c>
      <c r="P17" s="1"/>
    </row>
    <row r="18" spans="1:18" x14ac:dyDescent="0.25">
      <c r="A18" t="s">
        <v>131</v>
      </c>
      <c r="B18" s="12">
        <v>100</v>
      </c>
      <c r="C18">
        <v>0.17</v>
      </c>
      <c r="D18" s="1">
        <f t="shared" si="0"/>
        <v>0</v>
      </c>
      <c r="E18">
        <f t="shared" si="1"/>
        <v>4.4371914558553258E-2</v>
      </c>
    </row>
    <row r="19" spans="1:18" x14ac:dyDescent="0.25">
      <c r="A19" t="s">
        <v>139</v>
      </c>
      <c r="B19" s="12">
        <v>1</v>
      </c>
      <c r="C19">
        <v>0.18</v>
      </c>
      <c r="D19" s="1">
        <f t="shared" si="0"/>
        <v>0</v>
      </c>
      <c r="E19">
        <f t="shared" si="1"/>
        <v>2.9735122905921518E-2</v>
      </c>
    </row>
    <row r="20" spans="1:18" x14ac:dyDescent="0.25">
      <c r="C20">
        <v>0.19</v>
      </c>
      <c r="D20" s="1">
        <f t="shared" si="0"/>
        <v>0</v>
      </c>
      <c r="E20">
        <f t="shared" si="1"/>
        <v>1.9926513043819542E-2</v>
      </c>
    </row>
    <row r="21" spans="1:18" x14ac:dyDescent="0.25">
      <c r="A21" s="20" t="s">
        <v>130</v>
      </c>
      <c r="B21" s="20"/>
      <c r="C21">
        <v>0.2</v>
      </c>
      <c r="D21" s="1">
        <f t="shared" si="0"/>
        <v>0</v>
      </c>
      <c r="E21">
        <f t="shared" si="1"/>
        <v>1.3353431339153397E-2</v>
      </c>
    </row>
    <row r="22" spans="1:18" ht="15" customHeight="1" x14ac:dyDescent="0.25">
      <c r="A22" t="s">
        <v>133</v>
      </c>
      <c r="B22">
        <f>1/B17</f>
        <v>4</v>
      </c>
      <c r="C22">
        <v>0.21</v>
      </c>
      <c r="D22" s="1">
        <f t="shared" si="0"/>
        <v>0</v>
      </c>
      <c r="E22">
        <f t="shared" si="1"/>
        <v>8.9485866462115701E-3</v>
      </c>
    </row>
    <row r="23" spans="1:18" x14ac:dyDescent="0.25">
      <c r="A23" t="s">
        <v>132</v>
      </c>
      <c r="B23">
        <f>SQRT(B24)/B25</f>
        <v>4</v>
      </c>
      <c r="C23">
        <v>0.22</v>
      </c>
      <c r="D23" s="1">
        <f t="shared" si="0"/>
        <v>0</v>
      </c>
    </row>
    <row r="24" spans="1:18" x14ac:dyDescent="0.25">
      <c r="A24" s="2" t="s">
        <v>63</v>
      </c>
      <c r="B24" s="9">
        <f>B19</f>
        <v>1</v>
      </c>
      <c r="C24">
        <v>0.23</v>
      </c>
      <c r="D24" s="1">
        <f t="shared" si="0"/>
        <v>0</v>
      </c>
      <c r="E24" s="1"/>
    </row>
    <row r="25" spans="1:18" x14ac:dyDescent="0.25">
      <c r="A25" s="2" t="s">
        <v>64</v>
      </c>
      <c r="B25" s="2">
        <f>B24/B22</f>
        <v>0.25</v>
      </c>
      <c r="C25">
        <v>0.24</v>
      </c>
      <c r="D25" s="1">
        <f t="shared" si="0"/>
        <v>0</v>
      </c>
    </row>
    <row r="26" spans="1:18" x14ac:dyDescent="0.25">
      <c r="C26">
        <v>0.25</v>
      </c>
      <c r="D26" s="1">
        <f t="shared" si="0"/>
        <v>0</v>
      </c>
    </row>
    <row r="27" spans="1:18" x14ac:dyDescent="0.25">
      <c r="A27" s="19" t="s">
        <v>136</v>
      </c>
      <c r="B27" s="19"/>
      <c r="C27">
        <v>0.26</v>
      </c>
      <c r="D27" s="1">
        <f t="shared" si="0"/>
        <v>0</v>
      </c>
    </row>
    <row r="28" spans="1:18" x14ac:dyDescent="0.25">
      <c r="A28" s="2" t="s">
        <v>107</v>
      </c>
      <c r="B28" s="4">
        <v>8</v>
      </c>
      <c r="C28">
        <v>0.27</v>
      </c>
      <c r="D28" s="1">
        <f t="shared" si="0"/>
        <v>0</v>
      </c>
    </row>
    <row r="29" spans="1:18" x14ac:dyDescent="0.25">
      <c r="A29" s="2" t="s">
        <v>102</v>
      </c>
      <c r="B29" s="4">
        <f>SUM(16,8,114,60,4,23,30,105)</f>
        <v>360</v>
      </c>
      <c r="C29">
        <v>0.28000000000000003</v>
      </c>
      <c r="D29" s="1">
        <f t="shared" si="0"/>
        <v>0</v>
      </c>
    </row>
    <row r="30" spans="1:18" x14ac:dyDescent="0.25">
      <c r="A30" s="3" t="s">
        <v>80</v>
      </c>
      <c r="B30" s="2">
        <f>B24+B28</f>
        <v>9</v>
      </c>
      <c r="C30">
        <v>0.28999999999999998</v>
      </c>
      <c r="D30" s="1">
        <f t="shared" si="0"/>
        <v>0</v>
      </c>
    </row>
    <row r="31" spans="1:18" x14ac:dyDescent="0.25">
      <c r="A31" s="2" t="s">
        <v>81</v>
      </c>
      <c r="B31" s="10">
        <f>SUM(B25,B29)</f>
        <v>360.25</v>
      </c>
      <c r="C31">
        <v>0.3</v>
      </c>
      <c r="D31" s="1">
        <f t="shared" si="0"/>
        <v>0</v>
      </c>
    </row>
    <row r="32" spans="1:18" x14ac:dyDescent="0.25">
      <c r="A32" t="s">
        <v>97</v>
      </c>
      <c r="B32">
        <f>1/B33</f>
        <v>40.027777777777779</v>
      </c>
      <c r="C32">
        <v>0.31</v>
      </c>
      <c r="D32" s="1">
        <f t="shared" si="0"/>
        <v>0</v>
      </c>
      <c r="R32" s="1"/>
    </row>
    <row r="33" spans="1:18" x14ac:dyDescent="0.25">
      <c r="A33" t="s">
        <v>98</v>
      </c>
      <c r="B33">
        <f>B30/B31</f>
        <v>2.4982650936849409E-2</v>
      </c>
      <c r="C33">
        <v>0.32</v>
      </c>
      <c r="D33" s="1">
        <f t="shared" si="0"/>
        <v>0</v>
      </c>
      <c r="R33" s="1"/>
    </row>
    <row r="34" spans="1:18" x14ac:dyDescent="0.25">
      <c r="C34">
        <v>0.33</v>
      </c>
      <c r="D34" s="1">
        <f t="shared" ref="D34:D65" si="3">_xlfn.NORM.DIST(C34,$B$18,$B$17,FALSE)</f>
        <v>0</v>
      </c>
    </row>
    <row r="35" spans="1:18" x14ac:dyDescent="0.25">
      <c r="A35" t="s">
        <v>99</v>
      </c>
      <c r="C35">
        <v>0.34</v>
      </c>
      <c r="D35" s="1">
        <f t="shared" si="3"/>
        <v>0</v>
      </c>
      <c r="R35" s="1"/>
    </row>
    <row r="36" spans="1:18" x14ac:dyDescent="0.25">
      <c r="A36" t="s">
        <v>103</v>
      </c>
      <c r="B36">
        <f>_xlfn.GAMMA.DIST(0.1,B30,1/B31,TRUE)</f>
        <v>0.99999997972973986</v>
      </c>
      <c r="C36">
        <v>0.35</v>
      </c>
      <c r="D36" s="1">
        <f t="shared" si="3"/>
        <v>0</v>
      </c>
    </row>
    <row r="37" spans="1:18" x14ac:dyDescent="0.25">
      <c r="C37">
        <v>0.36</v>
      </c>
      <c r="D37" s="1">
        <f t="shared" si="3"/>
        <v>0</v>
      </c>
    </row>
    <row r="38" spans="1:18" x14ac:dyDescent="0.25">
      <c r="A38" t="s">
        <v>86</v>
      </c>
      <c r="C38">
        <v>0.37</v>
      </c>
      <c r="D38" s="1">
        <f t="shared" si="3"/>
        <v>0</v>
      </c>
    </row>
    <row r="39" spans="1:18" x14ac:dyDescent="0.25">
      <c r="A39" s="2" t="s">
        <v>50</v>
      </c>
      <c r="B39" s="2">
        <f>_xlfn.GAMMA.INV(0.025,B28,1/B29)</f>
        <v>9.5939782687458359E-3</v>
      </c>
      <c r="C39">
        <v>0.38</v>
      </c>
      <c r="D39" s="1">
        <f t="shared" si="3"/>
        <v>0</v>
      </c>
    </row>
    <row r="40" spans="1:18" x14ac:dyDescent="0.25">
      <c r="A40" s="2" t="s">
        <v>51</v>
      </c>
      <c r="B40" s="2">
        <f>_xlfn.GAMMA.INV(0.975,B28,1/B29)</f>
        <v>4.006298711583995E-2</v>
      </c>
      <c r="C40">
        <v>0.39</v>
      </c>
      <c r="D40" s="1">
        <f t="shared" si="3"/>
        <v>0</v>
      </c>
    </row>
    <row r="41" spans="1:18" x14ac:dyDescent="0.25">
      <c r="C41">
        <v>0.4</v>
      </c>
      <c r="D41" s="1">
        <f t="shared" si="3"/>
        <v>0</v>
      </c>
    </row>
    <row r="42" spans="1:18" x14ac:dyDescent="0.25">
      <c r="C42">
        <v>0.41</v>
      </c>
      <c r="D42" s="1">
        <f t="shared" si="3"/>
        <v>0</v>
      </c>
    </row>
    <row r="43" spans="1:18" x14ac:dyDescent="0.25">
      <c r="C43">
        <v>0.42</v>
      </c>
      <c r="D43" s="1">
        <f t="shared" si="3"/>
        <v>0</v>
      </c>
    </row>
    <row r="44" spans="1:18" x14ac:dyDescent="0.25">
      <c r="C44">
        <v>0.43</v>
      </c>
      <c r="D44" s="1">
        <f t="shared" si="3"/>
        <v>0</v>
      </c>
    </row>
    <row r="45" spans="1:18" x14ac:dyDescent="0.25">
      <c r="C45">
        <v>0.44</v>
      </c>
      <c r="D45" s="1">
        <f t="shared" si="3"/>
        <v>0</v>
      </c>
    </row>
    <row r="46" spans="1:18" x14ac:dyDescent="0.25">
      <c r="C46">
        <v>0.45</v>
      </c>
      <c r="D46" s="1">
        <f t="shared" si="3"/>
        <v>0</v>
      </c>
    </row>
    <row r="47" spans="1:18" x14ac:dyDescent="0.25">
      <c r="C47">
        <v>0.46</v>
      </c>
      <c r="D47" s="1">
        <f t="shared" si="3"/>
        <v>0</v>
      </c>
    </row>
    <row r="48" spans="1:18" x14ac:dyDescent="0.25">
      <c r="A48" t="s">
        <v>87</v>
      </c>
      <c r="C48">
        <v>0.47</v>
      </c>
      <c r="D48" s="1">
        <f t="shared" si="3"/>
        <v>0</v>
      </c>
    </row>
    <row r="49" spans="1:4" x14ac:dyDescent="0.25">
      <c r="A49" t="s">
        <v>88</v>
      </c>
      <c r="C49">
        <v>0.48</v>
      </c>
      <c r="D49" s="1">
        <f t="shared" si="3"/>
        <v>0</v>
      </c>
    </row>
    <row r="50" spans="1:4" x14ac:dyDescent="0.25">
      <c r="C50">
        <v>0.49</v>
      </c>
      <c r="D50" s="1">
        <f t="shared" si="3"/>
        <v>0</v>
      </c>
    </row>
    <row r="51" spans="1:4" x14ac:dyDescent="0.25">
      <c r="A51" t="s">
        <v>89</v>
      </c>
      <c r="C51">
        <v>0.5</v>
      </c>
      <c r="D51" s="1">
        <f t="shared" si="3"/>
        <v>0</v>
      </c>
    </row>
    <row r="52" spans="1:4" x14ac:dyDescent="0.25">
      <c r="A52" t="s">
        <v>90</v>
      </c>
      <c r="C52">
        <v>0.51</v>
      </c>
      <c r="D52" s="1">
        <f t="shared" si="3"/>
        <v>0</v>
      </c>
    </row>
    <row r="53" spans="1:4" x14ac:dyDescent="0.25">
      <c r="C53">
        <v>0.52</v>
      </c>
      <c r="D53" s="1">
        <f t="shared" si="3"/>
        <v>0</v>
      </c>
    </row>
    <row r="54" spans="1:4" x14ac:dyDescent="0.25">
      <c r="C54">
        <v>0.53</v>
      </c>
      <c r="D54" s="1">
        <f t="shared" si="3"/>
        <v>0</v>
      </c>
    </row>
    <row r="55" spans="1:4" x14ac:dyDescent="0.25">
      <c r="C55">
        <v>0.54</v>
      </c>
      <c r="D55" s="1">
        <f t="shared" si="3"/>
        <v>0</v>
      </c>
    </row>
    <row r="56" spans="1:4" x14ac:dyDescent="0.25">
      <c r="C56">
        <v>0.55000000000000004</v>
      </c>
      <c r="D56" s="1">
        <f t="shared" si="3"/>
        <v>0</v>
      </c>
    </row>
    <row r="57" spans="1:4" x14ac:dyDescent="0.25">
      <c r="C57">
        <v>0.56000000000000005</v>
      </c>
      <c r="D57" s="1">
        <f t="shared" si="3"/>
        <v>0</v>
      </c>
    </row>
    <row r="58" spans="1:4" x14ac:dyDescent="0.25">
      <c r="C58">
        <v>0.56999999999999995</v>
      </c>
      <c r="D58" s="1">
        <f t="shared" si="3"/>
        <v>0</v>
      </c>
    </row>
    <row r="59" spans="1:4" x14ac:dyDescent="0.25">
      <c r="C59">
        <v>0.57999999999999996</v>
      </c>
      <c r="D59" s="1">
        <f t="shared" si="3"/>
        <v>0</v>
      </c>
    </row>
    <row r="60" spans="1:4" x14ac:dyDescent="0.25">
      <c r="C60">
        <v>0.59</v>
      </c>
      <c r="D60" s="1">
        <f t="shared" si="3"/>
        <v>0</v>
      </c>
    </row>
    <row r="61" spans="1:4" x14ac:dyDescent="0.25">
      <c r="C61">
        <v>0.6</v>
      </c>
      <c r="D61" s="1">
        <f t="shared" si="3"/>
        <v>0</v>
      </c>
    </row>
    <row r="62" spans="1:4" x14ac:dyDescent="0.25">
      <c r="C62">
        <v>0.61</v>
      </c>
      <c r="D62" s="1">
        <f t="shared" si="3"/>
        <v>0</v>
      </c>
    </row>
    <row r="63" spans="1:4" x14ac:dyDescent="0.25">
      <c r="C63">
        <v>0.62</v>
      </c>
      <c r="D63" s="1">
        <f t="shared" si="3"/>
        <v>0</v>
      </c>
    </row>
    <row r="64" spans="1:4" x14ac:dyDescent="0.25">
      <c r="C64">
        <v>0.63</v>
      </c>
      <c r="D64" s="1">
        <f t="shared" si="3"/>
        <v>0</v>
      </c>
    </row>
    <row r="65" spans="3:5" x14ac:dyDescent="0.25">
      <c r="C65">
        <v>0.64</v>
      </c>
      <c r="D65" s="1">
        <f t="shared" si="3"/>
        <v>0</v>
      </c>
    </row>
    <row r="66" spans="3:5" x14ac:dyDescent="0.25">
      <c r="C66">
        <v>0.65</v>
      </c>
      <c r="D66" s="1">
        <f t="shared" ref="D66:D97" si="4">_xlfn.NORM.DIST(C66,$B$18,$B$17,FALSE)</f>
        <v>0</v>
      </c>
      <c r="E66" s="1"/>
    </row>
    <row r="67" spans="3:5" x14ac:dyDescent="0.25">
      <c r="C67">
        <v>0.66</v>
      </c>
      <c r="D67" s="1">
        <f t="shared" si="4"/>
        <v>0</v>
      </c>
      <c r="E67" s="1"/>
    </row>
    <row r="68" spans="3:5" x14ac:dyDescent="0.25">
      <c r="C68">
        <v>0.67</v>
      </c>
      <c r="D68" s="1">
        <f t="shared" si="4"/>
        <v>0</v>
      </c>
      <c r="E68" s="1"/>
    </row>
    <row r="69" spans="3:5" x14ac:dyDescent="0.25">
      <c r="C69">
        <v>0.68</v>
      </c>
      <c r="D69" s="1">
        <f t="shared" si="4"/>
        <v>0</v>
      </c>
      <c r="E69" s="1"/>
    </row>
    <row r="70" spans="3:5" x14ac:dyDescent="0.25">
      <c r="C70">
        <v>0.69</v>
      </c>
      <c r="D70" s="1">
        <f t="shared" si="4"/>
        <v>0</v>
      </c>
      <c r="E70" s="1"/>
    </row>
    <row r="71" spans="3:5" x14ac:dyDescent="0.25">
      <c r="C71">
        <v>0.7</v>
      </c>
      <c r="D71" s="1">
        <f t="shared" si="4"/>
        <v>0</v>
      </c>
      <c r="E71" s="1"/>
    </row>
    <row r="72" spans="3:5" x14ac:dyDescent="0.25">
      <c r="C72">
        <v>0.71</v>
      </c>
      <c r="D72" s="1">
        <f t="shared" si="4"/>
        <v>0</v>
      </c>
      <c r="E72" s="1"/>
    </row>
    <row r="73" spans="3:5" x14ac:dyDescent="0.25">
      <c r="C73">
        <v>0.72</v>
      </c>
      <c r="D73" s="1">
        <f t="shared" si="4"/>
        <v>0</v>
      </c>
      <c r="E73" s="1"/>
    </row>
    <row r="74" spans="3:5" x14ac:dyDescent="0.25">
      <c r="C74">
        <v>0.73</v>
      </c>
      <c r="D74" s="1">
        <f t="shared" si="4"/>
        <v>0</v>
      </c>
      <c r="E74" s="1"/>
    </row>
    <row r="75" spans="3:5" x14ac:dyDescent="0.25">
      <c r="C75">
        <v>0.74</v>
      </c>
      <c r="D75" s="1">
        <f t="shared" si="4"/>
        <v>0</v>
      </c>
      <c r="E75" s="1"/>
    </row>
    <row r="76" spans="3:5" x14ac:dyDescent="0.25">
      <c r="C76">
        <v>0.75</v>
      </c>
      <c r="D76" s="1">
        <f t="shared" si="4"/>
        <v>0</v>
      </c>
      <c r="E76" s="1"/>
    </row>
    <row r="77" spans="3:5" x14ac:dyDescent="0.25">
      <c r="C77">
        <v>0.76</v>
      </c>
      <c r="D77" s="1">
        <f t="shared" si="4"/>
        <v>0</v>
      </c>
      <c r="E77" s="1"/>
    </row>
    <row r="78" spans="3:5" x14ac:dyDescent="0.25">
      <c r="C78">
        <v>0.77</v>
      </c>
      <c r="D78" s="1">
        <f t="shared" si="4"/>
        <v>0</v>
      </c>
      <c r="E78" s="1"/>
    </row>
    <row r="79" spans="3:5" x14ac:dyDescent="0.25">
      <c r="C79">
        <v>0.78</v>
      </c>
      <c r="D79" s="1">
        <f t="shared" si="4"/>
        <v>0</v>
      </c>
      <c r="E79" s="1"/>
    </row>
    <row r="80" spans="3:5" x14ac:dyDescent="0.25">
      <c r="C80">
        <v>0.79</v>
      </c>
      <c r="D80" s="1">
        <f t="shared" si="4"/>
        <v>0</v>
      </c>
      <c r="E80" s="1"/>
    </row>
    <row r="81" spans="3:5" x14ac:dyDescent="0.25">
      <c r="C81">
        <v>0.8</v>
      </c>
      <c r="D81" s="1">
        <f t="shared" si="4"/>
        <v>0</v>
      </c>
      <c r="E81" s="1"/>
    </row>
    <row r="82" spans="3:5" x14ac:dyDescent="0.25">
      <c r="C82">
        <v>0.81</v>
      </c>
      <c r="D82" s="1">
        <f t="shared" si="4"/>
        <v>0</v>
      </c>
      <c r="E82" s="1"/>
    </row>
    <row r="83" spans="3:5" x14ac:dyDescent="0.25">
      <c r="C83">
        <v>0.82</v>
      </c>
      <c r="D83" s="1">
        <f t="shared" si="4"/>
        <v>0</v>
      </c>
      <c r="E83" s="1"/>
    </row>
    <row r="84" spans="3:5" x14ac:dyDescent="0.25">
      <c r="C84">
        <v>0.83</v>
      </c>
      <c r="D84" s="1">
        <f t="shared" si="4"/>
        <v>0</v>
      </c>
      <c r="E84" s="1"/>
    </row>
    <row r="85" spans="3:5" x14ac:dyDescent="0.25">
      <c r="C85">
        <v>0.84</v>
      </c>
      <c r="D85" s="1">
        <f t="shared" si="4"/>
        <v>0</v>
      </c>
      <c r="E85" s="1"/>
    </row>
    <row r="86" spans="3:5" x14ac:dyDescent="0.25">
      <c r="C86">
        <v>0.85</v>
      </c>
      <c r="D86" s="1">
        <f t="shared" si="4"/>
        <v>0</v>
      </c>
      <c r="E86" s="1"/>
    </row>
    <row r="87" spans="3:5" x14ac:dyDescent="0.25">
      <c r="C87">
        <v>0.86</v>
      </c>
      <c r="D87" s="1">
        <f t="shared" si="4"/>
        <v>0</v>
      </c>
      <c r="E87" s="1"/>
    </row>
    <row r="88" spans="3:5" x14ac:dyDescent="0.25">
      <c r="C88">
        <v>0.87</v>
      </c>
      <c r="D88" s="1">
        <f t="shared" si="4"/>
        <v>0</v>
      </c>
      <c r="E88" s="1"/>
    </row>
    <row r="89" spans="3:5" x14ac:dyDescent="0.25">
      <c r="C89">
        <v>0.88</v>
      </c>
      <c r="D89" s="1">
        <f t="shared" si="4"/>
        <v>0</v>
      </c>
      <c r="E89" s="1"/>
    </row>
    <row r="90" spans="3:5" x14ac:dyDescent="0.25">
      <c r="C90">
        <v>0.89</v>
      </c>
      <c r="D90" s="1">
        <f t="shared" si="4"/>
        <v>0</v>
      </c>
      <c r="E90" s="1"/>
    </row>
    <row r="91" spans="3:5" x14ac:dyDescent="0.25">
      <c r="C91">
        <v>0.9</v>
      </c>
      <c r="D91" s="1">
        <f t="shared" si="4"/>
        <v>0</v>
      </c>
    </row>
    <row r="92" spans="3:5" x14ac:dyDescent="0.25">
      <c r="C92">
        <v>0.91</v>
      </c>
      <c r="D92" s="1">
        <f t="shared" si="4"/>
        <v>0</v>
      </c>
    </row>
    <row r="93" spans="3:5" x14ac:dyDescent="0.25">
      <c r="C93">
        <v>0.92</v>
      </c>
      <c r="D93" s="1">
        <f t="shared" si="4"/>
        <v>0</v>
      </c>
    </row>
    <row r="94" spans="3:5" x14ac:dyDescent="0.25">
      <c r="C94">
        <v>0.93</v>
      </c>
      <c r="D94" s="1">
        <f t="shared" si="4"/>
        <v>0</v>
      </c>
    </row>
    <row r="95" spans="3:5" x14ac:dyDescent="0.25">
      <c r="C95">
        <v>0.94</v>
      </c>
      <c r="D95" s="1">
        <f t="shared" si="4"/>
        <v>0</v>
      </c>
    </row>
    <row r="96" spans="3:5" x14ac:dyDescent="0.25">
      <c r="C96">
        <v>0.95</v>
      </c>
      <c r="D96" s="1">
        <f t="shared" si="4"/>
        <v>0</v>
      </c>
    </row>
    <row r="97" spans="3:4" x14ac:dyDescent="0.25">
      <c r="C97">
        <v>0.96</v>
      </c>
      <c r="D97" s="1">
        <f t="shared" si="4"/>
        <v>0</v>
      </c>
    </row>
    <row r="98" spans="3:4" x14ac:dyDescent="0.25">
      <c r="C98">
        <v>0.97</v>
      </c>
      <c r="D98" s="1">
        <f t="shared" ref="D98:D101" si="5">_xlfn.NORM.DIST(C98,$B$18,$B$17,FALSE)</f>
        <v>0</v>
      </c>
    </row>
    <row r="99" spans="3:4" x14ac:dyDescent="0.25">
      <c r="C99">
        <v>0.98</v>
      </c>
      <c r="D99" s="1">
        <f t="shared" si="5"/>
        <v>0</v>
      </c>
    </row>
    <row r="100" spans="3:4" x14ac:dyDescent="0.25">
      <c r="C100">
        <v>0.99</v>
      </c>
      <c r="D100" s="1">
        <f t="shared" si="5"/>
        <v>0</v>
      </c>
    </row>
    <row r="101" spans="3:4" x14ac:dyDescent="0.25">
      <c r="C101">
        <v>1</v>
      </c>
      <c r="D101" s="1">
        <f t="shared" si="5"/>
        <v>0</v>
      </c>
    </row>
  </sheetData>
  <mergeCells count="6">
    <mergeCell ref="A1:B4"/>
    <mergeCell ref="A21:B21"/>
    <mergeCell ref="A27:B27"/>
    <mergeCell ref="A5:B6"/>
    <mergeCell ref="A8:B10"/>
    <mergeCell ref="A12:B13"/>
  </mergeCell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Example</vt:lpstr>
      <vt:lpstr>Bionomial_Template</vt:lpstr>
      <vt:lpstr>Poissan_Template_Var</vt:lpstr>
      <vt:lpstr>Poissan_Template_ESS</vt:lpstr>
      <vt:lpstr>Poissan_Template_Vague</vt:lpstr>
      <vt:lpstr>Exponential_Template</vt:lpstr>
      <vt:lpstr>Normal_Template_Var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Williams, Michael R</dc:creator>
  <cp:lastModifiedBy>Williams, Michael R</cp:lastModifiedBy>
  <dcterms:created xsi:type="dcterms:W3CDTF">2018-03-05T18:31:43Z</dcterms:created>
  <dcterms:modified xsi:type="dcterms:W3CDTF">2018-12-27T18:52:22Z</dcterms:modified>
</cp:coreProperties>
</file>